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8.xml" ContentType="application/vnd.openxmlformats-officedocument.drawing+xml"/>
  <Override PartName="/xl/charts/chart35.xml" ContentType="application/vnd.openxmlformats-officedocument.drawingml.chart+xml"/>
  <Override PartName="/xl/charts/style6.xml" ContentType="application/vnd.ms-office.chartstyle+xml"/>
  <Override PartName="/xl/charts/colors6.xml" ContentType="application/vnd.ms-office.chartcolorstyle+xml"/>
  <Override PartName="/xl/charts/chart36.xml" ContentType="application/vnd.openxmlformats-officedocument.drawingml.chart+xml"/>
  <Override PartName="/xl/charts/style7.xml" ContentType="application/vnd.ms-office.chartstyle+xml"/>
  <Override PartName="/xl/charts/colors7.xml" ContentType="application/vnd.ms-office.chartcolorstyle+xml"/>
  <Override PartName="/xl/charts/chart37.xml" ContentType="application/vnd.openxmlformats-officedocument.drawingml.chart+xml"/>
  <Override PartName="/xl/charts/style8.xml" ContentType="application/vnd.ms-office.chartstyle+xml"/>
  <Override PartName="/xl/charts/colors8.xml" ContentType="application/vnd.ms-office.chartcolorstyle+xml"/>
  <Override PartName="/xl/charts/chart3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omments3.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style11.xml" ContentType="application/vnd.ms-office.chartstyle+xml"/>
  <Override PartName="/xl/charts/colors11.xml" ContentType="application/vnd.ms-office.chartcolorstyle+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0.xml" ContentType="application/vnd.openxmlformats-officedocument.drawingml.chartshapes+xml"/>
  <Override PartName="/xl/drawings/drawing61.xml" ContentType="application/vnd.openxmlformats-officedocument.drawing+xml"/>
  <Override PartName="/xl/comments4.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style13.xml" ContentType="application/vnd.ms-office.chartstyle+xml"/>
  <Override PartName="/xl/charts/colors13.xml" ContentType="application/vnd.ms-office.chartcolorstyle+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vmachac\Dropbox\D3\PlatyUcitelu\XLS_Json\"/>
    </mc:Choice>
  </mc:AlternateContent>
  <bookViews>
    <workbookView xWindow="0" yWindow="0" windowWidth="28800" windowHeight="1170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6" i="32" l="1"/>
  <c r="S5" i="32"/>
  <c r="T6" i="32"/>
  <c r="T4" i="32" s="1"/>
  <c r="T5" i="32"/>
  <c r="U6" i="32"/>
  <c r="U5" i="32"/>
  <c r="V6" i="32"/>
  <c r="V5" i="32"/>
  <c r="W6" i="32"/>
  <c r="W5" i="32"/>
  <c r="W4" i="32"/>
  <c r="X6" i="32"/>
  <c r="X4" i="32" s="1"/>
  <c r="X5" i="32"/>
  <c r="Y6" i="32"/>
  <c r="Y4" i="32" s="1"/>
  <c r="Y5" i="32"/>
  <c r="R6" i="32"/>
  <c r="R5" i="32"/>
  <c r="R4" i="32"/>
  <c r="M6" i="32"/>
  <c r="M4" i="32" s="1"/>
  <c r="M5" i="32"/>
  <c r="L6" i="32"/>
  <c r="L4" i="32" s="1"/>
  <c r="L5" i="32"/>
  <c r="AD6" i="32"/>
  <c r="AD5" i="32"/>
  <c r="AF3" i="32"/>
  <c r="AF4" i="32"/>
  <c r="AF5" i="32"/>
  <c r="AF6" i="32"/>
  <c r="AF7" i="32"/>
  <c r="AE4" i="32"/>
  <c r="AE5" i="32"/>
  <c r="AE6" i="32"/>
  <c r="Z4" i="32"/>
  <c r="AA4" i="32"/>
  <c r="Z7" i="32"/>
  <c r="AA7" i="32"/>
  <c r="AD7" i="32"/>
  <c r="AC2" i="32"/>
  <c r="AC3" i="32"/>
  <c r="AC4" i="32"/>
  <c r="AC5" i="32"/>
  <c r="AC6" i="32"/>
  <c r="AC7" i="32"/>
  <c r="AC8" i="32"/>
  <c r="AB2" i="32"/>
  <c r="AB3" i="32"/>
  <c r="AB4" i="32"/>
  <c r="AB5" i="32"/>
  <c r="AB6" i="32"/>
  <c r="AB7" i="32"/>
  <c r="AA2" i="32"/>
  <c r="AA3" i="32"/>
  <c r="AA5" i="32"/>
  <c r="AA6" i="32"/>
  <c r="AA8" i="32"/>
  <c r="AA9" i="32"/>
  <c r="Z2" i="32"/>
  <c r="Z3" i="32"/>
  <c r="AD3" i="32" s="1"/>
  <c r="Z5" i="32"/>
  <c r="Z6" i="32"/>
  <c r="Z8" i="32"/>
  <c r="Z9" i="32"/>
  <c r="AD9" i="32" s="1"/>
  <c r="Y3" i="32"/>
  <c r="Y7" i="32"/>
  <c r="Y8" i="32"/>
  <c r="Y9" i="32"/>
  <c r="X3" i="32"/>
  <c r="X7" i="32"/>
  <c r="X8" i="32"/>
  <c r="X9" i="32"/>
  <c r="W3" i="32"/>
  <c r="W7" i="32"/>
  <c r="V3" i="32"/>
  <c r="V7" i="32"/>
  <c r="V8" i="32"/>
  <c r="V9" i="32"/>
  <c r="U3" i="32"/>
  <c r="U7" i="32"/>
  <c r="U8" i="32"/>
  <c r="T3" i="32"/>
  <c r="T7" i="32"/>
  <c r="S3" i="32"/>
  <c r="S7" i="32"/>
  <c r="S8" i="32"/>
  <c r="R3" i="32"/>
  <c r="R7" i="32"/>
  <c r="Q4" i="32"/>
  <c r="Q5" i="32"/>
  <c r="Q6" i="32"/>
  <c r="Q7" i="32"/>
  <c r="Q8" i="32"/>
  <c r="P5" i="32"/>
  <c r="P6" i="32"/>
  <c r="O3" i="32"/>
  <c r="O4" i="32"/>
  <c r="O5" i="32"/>
  <c r="O6" i="32"/>
  <c r="N3" i="32"/>
  <c r="N4" i="32"/>
  <c r="N5" i="32"/>
  <c r="N6" i="32"/>
  <c r="N7" i="32"/>
  <c r="N8" i="32"/>
  <c r="N9" i="32"/>
  <c r="M3" i="32"/>
  <c r="M7" i="32"/>
  <c r="L3" i="32"/>
  <c r="L7" i="32"/>
  <c r="J3" i="32"/>
  <c r="J4" i="32"/>
  <c r="J5" i="32"/>
  <c r="J6" i="32"/>
  <c r="J34" i="32"/>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37" i="32"/>
  <c r="P13" i="32"/>
  <c r="P14" i="32"/>
  <c r="P17" i="32"/>
  <c r="P18" i="32"/>
  <c r="P19" i="32"/>
  <c r="P20" i="32"/>
  <c r="P21" i="32"/>
  <c r="P22" i="32"/>
  <c r="P24" i="32"/>
  <c r="P25" i="32"/>
  <c r="P26" i="32"/>
  <c r="P27" i="32"/>
  <c r="P29" i="32"/>
  <c r="P31" i="32"/>
  <c r="P35" i="32"/>
  <c r="H3" i="32"/>
  <c r="H4" i="32"/>
  <c r="H5" i="32"/>
  <c r="H6" i="32"/>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Y10" i="32"/>
  <c r="Y11" i="32"/>
  <c r="Y12" i="32"/>
  <c r="Y13" i="32"/>
  <c r="Y14" i="32"/>
  <c r="Y15" i="32"/>
  <c r="Y16" i="32"/>
  <c r="Y17" i="32"/>
  <c r="Y18" i="32"/>
  <c r="Y19" i="32"/>
  <c r="Y20" i="32"/>
  <c r="Y21" i="32"/>
  <c r="Y22" i="32"/>
  <c r="Y23" i="32"/>
  <c r="Y24" i="32"/>
  <c r="Y25" i="32"/>
  <c r="Y26" i="32"/>
  <c r="Y27" i="32"/>
  <c r="Y28" i="32"/>
  <c r="Y29" i="32"/>
  <c r="Y30" i="32"/>
  <c r="Y31" i="32"/>
  <c r="Y32" i="32"/>
  <c r="Y33" i="32"/>
  <c r="Y34" i="32"/>
  <c r="Y35" i="32"/>
  <c r="Y36" i="32"/>
  <c r="Y37" i="32"/>
  <c r="Y2"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2" i="32"/>
  <c r="AC9" i="32"/>
  <c r="AC10" i="32"/>
  <c r="AC11" i="32"/>
  <c r="AC12" i="32"/>
  <c r="AC13" i="32"/>
  <c r="AC14" i="32"/>
  <c r="AC15" i="32"/>
  <c r="AC16" i="32"/>
  <c r="AC17" i="32"/>
  <c r="AC18" i="32"/>
  <c r="AC19" i="32"/>
  <c r="AC20" i="32"/>
  <c r="AC21" i="32"/>
  <c r="AC22" i="32"/>
  <c r="AC23" i="32"/>
  <c r="AC24" i="32"/>
  <c r="AC25" i="32"/>
  <c r="AC26" i="32"/>
  <c r="AC27" i="32"/>
  <c r="AC28" i="32"/>
  <c r="AC29" i="32"/>
  <c r="AC30" i="32"/>
  <c r="AC31" i="32"/>
  <c r="AC32" i="32"/>
  <c r="AC33" i="32"/>
  <c r="AC34" i="32"/>
  <c r="AC35" i="32"/>
  <c r="AC36" i="32"/>
  <c r="AC37" i="32"/>
  <c r="AB8" i="32"/>
  <c r="AB9" i="32"/>
  <c r="AB10" i="32"/>
  <c r="AB11" i="32"/>
  <c r="AB12" i="32"/>
  <c r="AB13" i="32"/>
  <c r="AB14" i="32"/>
  <c r="AB15" i="32"/>
  <c r="AB16" i="32"/>
  <c r="AB17" i="32"/>
  <c r="AB18" i="32"/>
  <c r="AB19" i="32"/>
  <c r="AB20" i="32"/>
  <c r="AB21" i="32"/>
  <c r="AB22" i="32"/>
  <c r="AB23" i="32"/>
  <c r="AB24" i="32"/>
  <c r="AB25" i="32"/>
  <c r="AB26" i="32"/>
  <c r="AB27" i="32"/>
  <c r="AB28" i="32"/>
  <c r="AB29" i="32"/>
  <c r="AB30" i="32"/>
  <c r="AB31" i="32"/>
  <c r="AB32" i="32"/>
  <c r="AB33" i="32"/>
  <c r="AB34" i="32"/>
  <c r="AB35" i="32"/>
  <c r="AB36" i="32"/>
  <c r="AB37" i="32"/>
  <c r="AA10" i="32"/>
  <c r="AA11" i="32"/>
  <c r="AA12" i="32"/>
  <c r="AA13" i="32"/>
  <c r="AA14" i="32"/>
  <c r="AD14" i="32" s="1"/>
  <c r="AA15" i="32"/>
  <c r="AA16" i="32"/>
  <c r="AD16" i="32" s="1"/>
  <c r="AA17" i="32"/>
  <c r="AA18" i="32"/>
  <c r="AA19" i="32"/>
  <c r="AA20" i="32"/>
  <c r="AA21" i="32"/>
  <c r="AA22" i="32"/>
  <c r="AD22" i="32" s="1"/>
  <c r="AA23" i="32"/>
  <c r="AA24" i="32"/>
  <c r="AD24" i="32" s="1"/>
  <c r="AA25" i="32"/>
  <c r="AA26" i="32"/>
  <c r="AA27" i="32"/>
  <c r="AD27" i="32" s="1"/>
  <c r="AA28" i="32"/>
  <c r="AA29" i="32"/>
  <c r="AA30" i="32"/>
  <c r="AD30" i="32" s="1"/>
  <c r="AA31" i="32"/>
  <c r="AA32" i="32"/>
  <c r="AD32" i="32" s="1"/>
  <c r="AA33" i="32"/>
  <c r="AA34" i="32"/>
  <c r="AA35" i="32"/>
  <c r="AA36" i="32"/>
  <c r="AA37" i="32"/>
  <c r="Z10" i="32"/>
  <c r="AD10" i="32" s="1"/>
  <c r="Z11" i="32"/>
  <c r="Z12" i="32"/>
  <c r="AD12" i="32" s="1"/>
  <c r="Z13" i="32"/>
  <c r="Z14" i="32"/>
  <c r="Z15" i="32"/>
  <c r="Z16" i="32"/>
  <c r="Z17" i="32"/>
  <c r="Z18" i="32"/>
  <c r="AD18" i="32" s="1"/>
  <c r="Z19" i="32"/>
  <c r="Z20" i="32"/>
  <c r="Z21" i="32"/>
  <c r="Z22" i="32"/>
  <c r="Z23" i="32"/>
  <c r="Z24" i="32"/>
  <c r="Z25" i="32"/>
  <c r="Z26" i="32"/>
  <c r="AD26" i="32" s="1"/>
  <c r="Z27" i="32"/>
  <c r="Z28" i="32"/>
  <c r="Z29" i="32"/>
  <c r="Z30" i="32"/>
  <c r="Z31" i="32"/>
  <c r="Z32" i="32"/>
  <c r="Z33" i="32"/>
  <c r="Z34" i="32"/>
  <c r="AD34" i="32" s="1"/>
  <c r="Z35" i="32"/>
  <c r="Z36" i="32"/>
  <c r="AD36" i="32" s="1"/>
  <c r="Z37" i="32"/>
  <c r="AF8" i="32"/>
  <c r="AF9" i="32"/>
  <c r="AF10" i="32"/>
  <c r="AF11" i="32"/>
  <c r="AF12" i="32"/>
  <c r="AF13" i="32"/>
  <c r="AF14" i="32"/>
  <c r="AF15" i="32"/>
  <c r="AF16" i="32"/>
  <c r="AF17" i="32"/>
  <c r="AF18" i="32"/>
  <c r="AF19" i="32"/>
  <c r="AF20" i="32"/>
  <c r="AF21" i="32"/>
  <c r="AF22" i="32"/>
  <c r="AF23" i="32"/>
  <c r="AF24" i="32"/>
  <c r="AF25" i="32"/>
  <c r="AF26" i="32"/>
  <c r="AF27" i="32"/>
  <c r="AF28" i="32"/>
  <c r="AF29" i="32"/>
  <c r="AF30" i="32"/>
  <c r="AF31" i="32"/>
  <c r="AF32" i="32"/>
  <c r="AF33" i="32"/>
  <c r="AF34" i="32"/>
  <c r="AF35" i="32"/>
  <c r="AF36" i="32"/>
  <c r="AF37" i="32"/>
  <c r="AF2" i="32"/>
  <c r="AE2" i="32"/>
  <c r="AE3"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D35" i="32"/>
  <c r="AD29" i="32"/>
  <c r="AD15" i="32"/>
  <c r="AD2" i="32"/>
  <c r="AD8" i="32"/>
  <c r="AD11" i="32"/>
  <c r="AD19" i="32"/>
  <c r="AD20" i="32"/>
  <c r="AD23" i="32"/>
  <c r="AD28" i="32"/>
  <c r="AD31" i="32"/>
  <c r="W8" i="32"/>
  <c r="W9" i="32"/>
  <c r="W10" i="32"/>
  <c r="W11" i="32"/>
  <c r="W12" i="32"/>
  <c r="W13" i="32"/>
  <c r="W14" i="32"/>
  <c r="W15" i="32"/>
  <c r="W16" i="32"/>
  <c r="W17" i="32"/>
  <c r="W18" i="32"/>
  <c r="W19" i="32"/>
  <c r="W20" i="32"/>
  <c r="W21" i="32"/>
  <c r="W22" i="32"/>
  <c r="W23" i="32"/>
  <c r="W24" i="32"/>
  <c r="W25" i="32"/>
  <c r="W26" i="32"/>
  <c r="W27" i="32"/>
  <c r="W28" i="32"/>
  <c r="W30" i="32"/>
  <c r="W31" i="32"/>
  <c r="W32" i="32"/>
  <c r="W33" i="32"/>
  <c r="W34" i="32"/>
  <c r="W36" i="32"/>
  <c r="W37" i="32"/>
  <c r="W29" i="32"/>
  <c r="W35" i="32"/>
  <c r="V10" i="32"/>
  <c r="V11" i="32"/>
  <c r="V12" i="32"/>
  <c r="V13" i="32"/>
  <c r="V14" i="32"/>
  <c r="V15" i="32"/>
  <c r="V16" i="32"/>
  <c r="V17" i="32"/>
  <c r="V18" i="32"/>
  <c r="V19" i="32"/>
  <c r="V20" i="32"/>
  <c r="V21" i="32"/>
  <c r="V22" i="32"/>
  <c r="V23" i="32"/>
  <c r="V24" i="32"/>
  <c r="V25" i="32"/>
  <c r="V26" i="32"/>
  <c r="V27" i="32"/>
  <c r="V28" i="32"/>
  <c r="V30" i="32"/>
  <c r="V31" i="32"/>
  <c r="V32" i="32"/>
  <c r="V33" i="32"/>
  <c r="V34" i="32"/>
  <c r="V36" i="32"/>
  <c r="V37" i="32"/>
  <c r="V29" i="32"/>
  <c r="V35" i="32"/>
  <c r="U9" i="32"/>
  <c r="U10" i="32"/>
  <c r="U11" i="32"/>
  <c r="U12" i="32"/>
  <c r="U13" i="32"/>
  <c r="U14" i="32"/>
  <c r="U15" i="32"/>
  <c r="U16" i="32"/>
  <c r="U17" i="32"/>
  <c r="U18" i="32"/>
  <c r="U19" i="32"/>
  <c r="U20" i="32"/>
  <c r="U21" i="32"/>
  <c r="U22" i="32"/>
  <c r="U23" i="32"/>
  <c r="U24" i="32"/>
  <c r="U25" i="32"/>
  <c r="U26" i="32"/>
  <c r="U27" i="32"/>
  <c r="U28" i="32"/>
  <c r="U30" i="32"/>
  <c r="U31" i="32"/>
  <c r="U32" i="32"/>
  <c r="U33" i="32"/>
  <c r="U34" i="32"/>
  <c r="U36" i="32"/>
  <c r="U37" i="32"/>
  <c r="U29" i="32"/>
  <c r="U35" i="32"/>
  <c r="T8" i="32"/>
  <c r="T9" i="32"/>
  <c r="T10" i="32"/>
  <c r="T11" i="32"/>
  <c r="T12" i="32"/>
  <c r="T13" i="32"/>
  <c r="T14" i="32"/>
  <c r="T15" i="32"/>
  <c r="T16" i="32"/>
  <c r="T17" i="32"/>
  <c r="T18" i="32"/>
  <c r="T19" i="32"/>
  <c r="T20" i="32"/>
  <c r="T21" i="32"/>
  <c r="T22" i="32"/>
  <c r="T23" i="32"/>
  <c r="T24" i="32"/>
  <c r="T25" i="32"/>
  <c r="T26" i="32"/>
  <c r="T27" i="32"/>
  <c r="T28" i="32"/>
  <c r="T30" i="32"/>
  <c r="T31" i="32"/>
  <c r="T32" i="32"/>
  <c r="T33" i="32"/>
  <c r="T34" i="32"/>
  <c r="T36" i="32"/>
  <c r="T37" i="32"/>
  <c r="T29" i="32"/>
  <c r="T35" i="32"/>
  <c r="S9" i="32"/>
  <c r="S10" i="32"/>
  <c r="S11" i="32"/>
  <c r="S12" i="32"/>
  <c r="S13" i="32"/>
  <c r="S14" i="32"/>
  <c r="S15" i="32"/>
  <c r="S16" i="32"/>
  <c r="S17" i="32"/>
  <c r="S18" i="32"/>
  <c r="S19" i="32"/>
  <c r="S20" i="32"/>
  <c r="S21" i="32"/>
  <c r="S22" i="32"/>
  <c r="S23" i="32"/>
  <c r="S24" i="32"/>
  <c r="S25" i="32"/>
  <c r="S26" i="32"/>
  <c r="S27" i="32"/>
  <c r="S28" i="32"/>
  <c r="S30" i="32"/>
  <c r="S31" i="32"/>
  <c r="S32" i="32"/>
  <c r="S33" i="32"/>
  <c r="S34" i="32"/>
  <c r="S36" i="32"/>
  <c r="S37" i="32"/>
  <c r="S29" i="32"/>
  <c r="S35" i="32"/>
  <c r="R8" i="32"/>
  <c r="R9" i="32"/>
  <c r="R10" i="32"/>
  <c r="R11" i="32"/>
  <c r="R12" i="32"/>
  <c r="R13" i="32"/>
  <c r="R14" i="32"/>
  <c r="R15" i="32"/>
  <c r="R16" i="32"/>
  <c r="R17" i="32"/>
  <c r="R18" i="32"/>
  <c r="R19" i="32"/>
  <c r="R20" i="32"/>
  <c r="R21" i="32"/>
  <c r="R22" i="32"/>
  <c r="R23" i="32"/>
  <c r="R24" i="32"/>
  <c r="R25" i="32"/>
  <c r="R26" i="32"/>
  <c r="R27" i="32"/>
  <c r="R28" i="32"/>
  <c r="R30" i="32"/>
  <c r="R31" i="32"/>
  <c r="R32" i="32"/>
  <c r="R33" i="32"/>
  <c r="R34" i="32"/>
  <c r="R36" i="32"/>
  <c r="R37" i="32"/>
  <c r="R29" i="32"/>
  <c r="R35" i="32"/>
  <c r="Q3" i="32"/>
  <c r="Q9" i="32"/>
  <c r="Q10" i="32"/>
  <c r="Q11" i="32"/>
  <c r="Q12" i="32"/>
  <c r="Q13" i="32"/>
  <c r="Q14" i="32"/>
  <c r="Q15" i="32"/>
  <c r="Q16" i="32"/>
  <c r="Q17" i="32"/>
  <c r="Q18" i="32"/>
  <c r="Q19" i="32"/>
  <c r="Q20" i="32"/>
  <c r="Q21" i="32"/>
  <c r="Q22" i="32"/>
  <c r="Q23" i="32"/>
  <c r="Q24" i="32"/>
  <c r="Q25" i="32"/>
  <c r="Q26" i="32"/>
  <c r="Q27" i="32"/>
  <c r="Q28" i="32"/>
  <c r="Q30" i="32"/>
  <c r="Q31" i="32"/>
  <c r="Q32" i="32"/>
  <c r="Q33" i="32"/>
  <c r="Q34" i="32"/>
  <c r="Q36" i="32"/>
  <c r="Q37" i="32"/>
  <c r="Q29" i="32"/>
  <c r="Q35" i="32"/>
  <c r="AF23" i="26"/>
  <c r="P3" i="32" s="1"/>
  <c r="AF21" i="26"/>
  <c r="P4" i="32" s="1"/>
  <c r="AF22" i="26"/>
  <c r="P7" i="32" s="1"/>
  <c r="AF37" i="26"/>
  <c r="P8" i="32" s="1"/>
  <c r="AF30" i="26"/>
  <c r="P9" i="32" s="1"/>
  <c r="AF38" i="26"/>
  <c r="P10" i="32" s="1"/>
  <c r="AF29" i="26"/>
  <c r="AF33" i="26"/>
  <c r="P11" i="32" s="1"/>
  <c r="AF31" i="26"/>
  <c r="P12" i="32" s="1"/>
  <c r="AF36" i="26"/>
  <c r="P15" i="32" s="1"/>
  <c r="AF17" i="26"/>
  <c r="P16" i="32" s="1"/>
  <c r="AF24" i="26"/>
  <c r="AF20" i="26"/>
  <c r="P23" i="32" s="1"/>
  <c r="AF28" i="26"/>
  <c r="AF25" i="26"/>
  <c r="P28" i="32" s="1"/>
  <c r="AF32" i="26"/>
  <c r="P30" i="32" s="1"/>
  <c r="AF19" i="26"/>
  <c r="P32" i="32" s="1"/>
  <c r="AF35" i="26"/>
  <c r="P33" i="32" s="1"/>
  <c r="AF26" i="26"/>
  <c r="P34" i="32" s="1"/>
  <c r="AF18" i="26"/>
  <c r="P36" i="32" s="1"/>
  <c r="AF34" i="26"/>
  <c r="P37" i="32" s="1"/>
  <c r="O8" i="32"/>
  <c r="O9" i="32"/>
  <c r="O10" i="32"/>
  <c r="O11" i="32"/>
  <c r="O12" i="32"/>
  <c r="O13" i="32"/>
  <c r="O14" i="32"/>
  <c r="O15" i="32"/>
  <c r="O16" i="32"/>
  <c r="O18" i="32"/>
  <c r="O19" i="32"/>
  <c r="O20" i="32"/>
  <c r="O21" i="32"/>
  <c r="O22" i="32"/>
  <c r="O23" i="32"/>
  <c r="O24" i="32"/>
  <c r="O25" i="32"/>
  <c r="O26" i="32"/>
  <c r="O27" i="32"/>
  <c r="O28" i="32"/>
  <c r="O30" i="32"/>
  <c r="O31" i="32"/>
  <c r="O32" i="32"/>
  <c r="O33" i="32"/>
  <c r="O34" i="32"/>
  <c r="O36" i="32"/>
  <c r="O37" i="32"/>
  <c r="O29" i="32"/>
  <c r="O35" i="32"/>
  <c r="N10" i="32"/>
  <c r="N11" i="32"/>
  <c r="N12" i="32"/>
  <c r="N13" i="32"/>
  <c r="N14" i="32"/>
  <c r="N15" i="32"/>
  <c r="N16" i="32"/>
  <c r="N17" i="32"/>
  <c r="N18" i="32"/>
  <c r="N19" i="32"/>
  <c r="N20" i="32"/>
  <c r="N21" i="32"/>
  <c r="N22" i="32"/>
  <c r="N23" i="32"/>
  <c r="N24" i="32"/>
  <c r="N25" i="32"/>
  <c r="N26" i="32"/>
  <c r="N27" i="32"/>
  <c r="N28" i="32"/>
  <c r="N30" i="32"/>
  <c r="N31" i="32"/>
  <c r="N32" i="32"/>
  <c r="N33" i="32"/>
  <c r="N34" i="32"/>
  <c r="N36" i="32"/>
  <c r="N37" i="32"/>
  <c r="N29" i="32"/>
  <c r="N35" i="32"/>
  <c r="M8" i="32"/>
  <c r="M9" i="32"/>
  <c r="M10" i="32"/>
  <c r="M11" i="32"/>
  <c r="M12" i="32"/>
  <c r="M13" i="32"/>
  <c r="M14" i="32"/>
  <c r="M15" i="32"/>
  <c r="M16" i="32"/>
  <c r="M17" i="32"/>
  <c r="M18" i="32"/>
  <c r="M19" i="32"/>
  <c r="M20" i="32"/>
  <c r="M21" i="32"/>
  <c r="M22" i="32"/>
  <c r="M23" i="32"/>
  <c r="M24" i="32"/>
  <c r="M25" i="32"/>
  <c r="M26" i="32"/>
  <c r="M27" i="32"/>
  <c r="M28" i="32"/>
  <c r="M30" i="32"/>
  <c r="M31" i="32"/>
  <c r="M32" i="32"/>
  <c r="M33" i="32"/>
  <c r="M34" i="32"/>
  <c r="M36" i="32"/>
  <c r="M37" i="32"/>
  <c r="M29" i="32"/>
  <c r="M35" i="32"/>
  <c r="L29" i="32"/>
  <c r="L35" i="32"/>
  <c r="L8" i="32"/>
  <c r="L9" i="32"/>
  <c r="L10" i="32"/>
  <c r="L11" i="32"/>
  <c r="L12" i="32"/>
  <c r="L13" i="32"/>
  <c r="L14" i="32"/>
  <c r="L15" i="32"/>
  <c r="L16" i="32"/>
  <c r="L17" i="32"/>
  <c r="L18" i="32"/>
  <c r="L19" i="32"/>
  <c r="L20" i="32"/>
  <c r="L21" i="32"/>
  <c r="L22" i="32"/>
  <c r="L23" i="32"/>
  <c r="L24" i="32"/>
  <c r="L25" i="32"/>
  <c r="L26" i="32"/>
  <c r="L27" i="32"/>
  <c r="L28" i="32"/>
  <c r="L30" i="32"/>
  <c r="L31" i="32"/>
  <c r="L32" i="32"/>
  <c r="L33" i="32"/>
  <c r="L34" i="32"/>
  <c r="L36" i="32"/>
  <c r="G2" i="32"/>
  <c r="F2" i="32"/>
  <c r="D87" i="6"/>
  <c r="D72" i="6"/>
  <c r="D83" i="6"/>
  <c r="J7" i="32" s="1"/>
  <c r="D97" i="6"/>
  <c r="J8" i="32" s="1"/>
  <c r="D70" i="6"/>
  <c r="J9" i="32" s="1"/>
  <c r="D88" i="6"/>
  <c r="J10" i="32" s="1"/>
  <c r="D76" i="6"/>
  <c r="J11" i="32" s="1"/>
  <c r="D78" i="6"/>
  <c r="J12" i="32" s="1"/>
  <c r="D90" i="6"/>
  <c r="J13" i="32" s="1"/>
  <c r="D98" i="6"/>
  <c r="J14" i="32" s="1"/>
  <c r="D71" i="6"/>
  <c r="J15" i="32" s="1"/>
  <c r="D74" i="6"/>
  <c r="J16" i="32" s="1"/>
  <c r="D73" i="6"/>
  <c r="J17" i="32" s="1"/>
  <c r="D92" i="6"/>
  <c r="J18" i="32" s="1"/>
  <c r="D94" i="6"/>
  <c r="J19" i="32" s="1"/>
  <c r="D82" i="6"/>
  <c r="J20" i="32" s="1"/>
  <c r="D89" i="6"/>
  <c r="J21" i="32" s="1"/>
  <c r="D96" i="6"/>
  <c r="J22" i="32" s="1"/>
  <c r="D93" i="6"/>
  <c r="J23" i="32" s="1"/>
  <c r="D77" i="6"/>
  <c r="J24" i="32" s="1"/>
  <c r="D68" i="6"/>
  <c r="J25" i="32" s="1"/>
  <c r="D69" i="6"/>
  <c r="J26" i="32" s="1"/>
  <c r="D79" i="6"/>
  <c r="D85" i="6"/>
  <c r="J27" i="32" s="1"/>
  <c r="D67" i="6"/>
  <c r="J28" i="32" s="1"/>
  <c r="D95" i="6"/>
  <c r="J30" i="32" s="1"/>
  <c r="D81" i="6"/>
  <c r="J31" i="32" s="1"/>
  <c r="D91" i="6"/>
  <c r="J32" i="32" s="1"/>
  <c r="D80" i="6"/>
  <c r="J33" i="32" s="1"/>
  <c r="D66" i="6"/>
  <c r="J36" i="32" s="1"/>
  <c r="D84" i="6"/>
  <c r="J37" i="32" s="1"/>
  <c r="D99" i="6"/>
  <c r="J29" i="32" s="1"/>
  <c r="D86" i="6"/>
  <c r="J35" i="32" s="1"/>
  <c r="D75" i="6"/>
  <c r="J2" i="32" s="1"/>
  <c r="I2" i="32"/>
  <c r="W2" i="32"/>
  <c r="V2" i="32"/>
  <c r="U2" i="32"/>
  <c r="T2" i="32"/>
  <c r="S2" i="32"/>
  <c r="R2" i="32"/>
  <c r="AF27" i="26"/>
  <c r="P2" i="32" s="1"/>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s="1"/>
  <c r="U75" i="14"/>
  <c r="Y75" i="14" s="1"/>
  <c r="U71" i="14"/>
  <c r="Y71" i="14" s="1"/>
  <c r="U70" i="14"/>
  <c r="Y70" i="14"/>
  <c r="U69" i="14"/>
  <c r="Y69" i="14"/>
  <c r="U68" i="14"/>
  <c r="Y68" i="14"/>
  <c r="U67" i="14"/>
  <c r="Y67" i="14" s="1"/>
  <c r="U64" i="14"/>
  <c r="Y64" i="14"/>
  <c r="U60" i="14"/>
  <c r="Y60" i="14" s="1"/>
  <c r="U59" i="14"/>
  <c r="Y59" i="14"/>
  <c r="U56" i="14"/>
  <c r="Y56" i="14" s="1"/>
  <c r="U54" i="14"/>
  <c r="Y54" i="14" s="1"/>
  <c r="U52" i="14"/>
  <c r="Y52" i="14" s="1"/>
  <c r="U51" i="14"/>
  <c r="Y51" i="14"/>
  <c r="U46" i="14"/>
  <c r="Y46" i="14" s="1"/>
  <c r="U45" i="14"/>
  <c r="Y45" i="14" s="1"/>
  <c r="U82" i="14"/>
  <c r="U78" i="14"/>
  <c r="Y78" i="14" s="1"/>
  <c r="U73" i="14"/>
  <c r="Y73" i="14"/>
  <c r="U80" i="14"/>
  <c r="Y80" i="14"/>
  <c r="U55" i="14"/>
  <c r="Y55" i="14" s="1"/>
  <c r="U77" i="14"/>
  <c r="Y77" i="14" s="1"/>
  <c r="U72" i="14"/>
  <c r="Y72" i="14"/>
  <c r="U81" i="14"/>
  <c r="U74" i="14"/>
  <c r="Y74" i="14"/>
  <c r="U65" i="14"/>
  <c r="Y65" i="14" s="1"/>
  <c r="U57" i="14"/>
  <c r="Y57" i="14" s="1"/>
  <c r="U58" i="14"/>
  <c r="Y58" i="14" s="1"/>
  <c r="U61" i="14"/>
  <c r="Y61" i="14"/>
  <c r="U62" i="14"/>
  <c r="Y62" i="14" s="1"/>
  <c r="U63" i="14"/>
  <c r="Y63" i="14" s="1"/>
  <c r="U53" i="14"/>
  <c r="Y53" i="14" s="1"/>
  <c r="U66" i="14"/>
  <c r="Y66" i="14" s="1"/>
  <c r="U50" i="14"/>
  <c r="Y50" i="14" s="1"/>
  <c r="U49" i="14"/>
  <c r="Y49" i="14" s="1"/>
  <c r="U47" i="14"/>
  <c r="Y47" i="14" s="1"/>
  <c r="U48" i="14"/>
  <c r="Y48" i="14"/>
  <c r="A108" i="6"/>
  <c r="K31" i="32"/>
  <c r="K3" i="32"/>
  <c r="K35" i="32"/>
  <c r="K23" i="32"/>
  <c r="K19" i="32"/>
  <c r="K26" i="32"/>
  <c r="K27" i="32"/>
  <c r="K32" i="32"/>
  <c r="K10" i="32"/>
  <c r="K7" i="32"/>
  <c r="K13" i="32"/>
  <c r="K5" i="32"/>
  <c r="K37" i="32"/>
  <c r="K25" i="32"/>
  <c r="K14" i="32"/>
  <c r="K2" i="32"/>
  <c r="K34" i="32"/>
  <c r="K21" i="32"/>
  <c r="K12" i="32"/>
  <c r="K24" i="32"/>
  <c r="K16" i="32"/>
  <c r="K22" i="32"/>
  <c r="K36" i="32"/>
  <c r="K6" i="32"/>
  <c r="K20" i="32"/>
  <c r="K33" i="32"/>
  <c r="K9" i="32"/>
  <c r="K15" i="32"/>
  <c r="K17" i="32"/>
  <c r="K4" i="32"/>
  <c r="K28" i="32"/>
  <c r="K8" i="32"/>
  <c r="K29" i="32"/>
  <c r="K30" i="32"/>
  <c r="K18" i="32"/>
  <c r="K11" i="32"/>
  <c r="V4" i="32" l="1"/>
  <c r="U4" i="32"/>
  <c r="AD37" i="32"/>
  <c r="AD21" i="32"/>
  <c r="AD13" i="32"/>
  <c r="AD33" i="32"/>
  <c r="AD25" i="32"/>
  <c r="AD17" i="32"/>
  <c r="AD4" i="32"/>
  <c r="S4" i="32"/>
</calcChain>
</file>

<file path=xl/comments1.xml><?xml version="1.0" encoding="utf-8"?>
<comments xmlns="http://schemas.openxmlformats.org/spreadsheetml/2006/main">
  <authors>
    <author>Munich Daniel</author>
  </authors>
  <commentList>
    <comment ref="D18" authorId="0" shapeId="0">
      <text>
        <r>
          <rPr>
            <b/>
            <sz val="9"/>
            <color indexed="81"/>
            <rFont val="Tahoma"/>
            <family val="2"/>
          </rPr>
          <t>Munich Daniel: Nechat zobrazovat jen jeden udaj o veku a to podil ucitelu do 39 let veku. Tedy spojit podily tech dvou nejmladsich skupin</t>
        </r>
        <r>
          <rPr>
            <sz val="9"/>
            <color indexed="81"/>
            <rFont val="Tahoma"/>
            <family val="2"/>
          </rPr>
          <t xml:space="preserve">
</t>
        </r>
      </text>
    </comment>
  </commentList>
</comments>
</file>

<file path=xl/comments2.xml><?xml version="1.0" encoding="utf-8"?>
<comments xmlns="http://schemas.openxmlformats.org/spreadsheetml/2006/main">
  <authors>
    <author>Munich Daniel</author>
  </authors>
  <commentList>
    <comment ref="E18" authorId="0" shapeId="0">
      <text>
        <r>
          <rPr>
            <b/>
            <sz val="9"/>
            <color indexed="81"/>
            <rFont val="Tahoma"/>
            <family val="2"/>
          </rPr>
          <t>Munich Daniel:</t>
        </r>
        <r>
          <rPr>
            <sz val="9"/>
            <color indexed="81"/>
            <rFont val="Tahoma"/>
            <family val="2"/>
          </rPr>
          <t xml:space="preserve">
Dtto</t>
        </r>
      </text>
    </comment>
  </commentList>
</comments>
</file>

<file path=xl/comments3.xml><?xml version="1.0" encoding="utf-8"?>
<comments xmlns="http://schemas.openxmlformats.org/spreadsheetml/2006/main">
  <authors>
    <author>Munich Daniel</author>
  </authors>
  <commentList>
    <comment ref="X44" authorId="0" shapeId="0">
      <text>
        <r>
          <rPr>
            <sz val="9"/>
            <color indexed="81"/>
            <rFont val="Tahoma"/>
            <family val="2"/>
          </rPr>
          <t xml:space="preserve">Table D3.2a. - primary
</t>
        </r>
      </text>
    </comment>
  </commentList>
</comments>
</file>

<file path=xl/comments4.xml><?xml version="1.0" encoding="utf-8"?>
<comments xmlns="http://schemas.openxmlformats.org/spreadsheetml/2006/main">
  <authors>
    <author>Munich Daniel</author>
  </authors>
  <commentList>
    <comment ref="AM43" authorId="0" shapeId="0">
      <text>
        <r>
          <rPr>
            <sz val="9"/>
            <color indexed="81"/>
            <rFont val="Tahoma"/>
            <family val="2"/>
          </rPr>
          <t xml:space="preserve">Table D3.2a. - primary
</t>
        </r>
      </text>
    </comment>
  </commentList>
</comments>
</file>

<file path=xl/sharedStrings.xml><?xml version="1.0" encoding="utf-8"?>
<sst xmlns="http://schemas.openxmlformats.org/spreadsheetml/2006/main" count="7258" uniqueCount="633">
  <si>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</si>
  <si>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</si>
  <si>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</si>
  <si>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</si>
  <si>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</si>
  <si>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</si>
  <si>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</si>
  <si>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</si>
  <si>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</si>
  <si>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</si>
  <si>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</si>
  <si>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</si>
  <si>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</si>
  <si>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</si>
  <si>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</si>
  <si>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</si>
  <si>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</si>
  <si>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</si>
  <si>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</si>
  <si>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</si>
  <si>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</si>
  <si>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</si>
  <si>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</si>
  <si>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</si>
  <si>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</si>
  <si>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</si>
  <si>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</si>
  <si>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</si>
  <si>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</si>
  <si>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</si>
  <si>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</si>
  <si>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</si>
  <si>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</si>
  <si>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</si>
  <si>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</si>
  <si>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</si>
  <si>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</si>
  <si>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</si>
  <si>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</si>
  <si>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</si>
  <si>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</si>
  <si>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</si>
  <si>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</si>
  <si>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</si>
  <si>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</si>
  <si>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</si>
  <si>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</si>
  <si>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</si>
  <si>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</si>
  <si>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</si>
  <si>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</si>
  <si>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</si>
  <si>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</si>
  <si>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</si>
  <si>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</si>
  <si>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</si>
  <si>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</si>
  <si>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</si>
  <si>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</si>
  <si>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</si>
  <si>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</si>
  <si>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</si>
  <si>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</si>
  <si>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</si>
  <si>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</si>
  <si>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</si>
  <si>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</si>
  <si>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</si>
  <si>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</si>
  <si>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</si>
  <si>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</si>
  <si>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</si>
  <si>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</si>
  <si>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</si>
  <si>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</si>
  <si>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</si>
  <si>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</si>
  <si>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</si>
  <si>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</si>
  <si>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</si>
  <si>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</si>
  <si>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</si>
  <si>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</si>
  <si>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</si>
  <si>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</si>
  <si>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</si>
  <si>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</si>
  <si>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</si>
  <si>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</si>
  <si>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</si>
  <si>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</si>
  <si>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</si>
  <si>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</si>
  <si>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</si>
  <si>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</si>
  <si>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</si>
  <si>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</si>
  <si>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</si>
  <si>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</si>
  <si>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</si>
  <si>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</si>
  <si>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</si>
  <si>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</si>
  <si>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</si>
  <si>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</si>
  <si>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</si>
  <si>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</si>
  <si>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</si>
  <si>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</si>
  <si>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</si>
  <si>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</si>
  <si>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</si>
  <si>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</si>
  <si>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</si>
  <si>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</si>
  <si>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</si>
  <si>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</si>
  <si>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</si>
  <si>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</si>
  <si>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</si>
  <si>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</si>
  <si>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</si>
  <si>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</si>
  <si>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</si>
  <si>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</si>
  <si>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</si>
  <si>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</si>
  <si>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</si>
  <si>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</si>
  <si>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</si>
  <si>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</si>
  <si>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</si>
  <si>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</si>
  <si>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</si>
  <si>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</si>
  <si>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</si>
  <si>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</si>
  <si>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</si>
  <si>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</si>
  <si>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</si>
  <si>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</si>
  <si>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</si>
  <si>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</si>
  <si>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</si>
  <si>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</si>
  <si>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</si>
  <si>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</si>
  <si>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</si>
  <si>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</si>
  <si>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</si>
  <si>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</si>
  <si>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</si>
  <si>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</si>
  <si>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</si>
  <si>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</si>
  <si>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</si>
  <si>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</si>
  <si>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</si>
  <si>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</si>
  <si>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</si>
  <si>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</si>
  <si>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</si>
  <si>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</si>
  <si>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</si>
  <si>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</si>
  <si>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</si>
  <si>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</si>
  <si>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</si>
  <si>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</si>
  <si>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</si>
  <si>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</si>
  <si>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</si>
  <si>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</si>
  <si>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</si>
  <si>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</si>
  <si>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</si>
  <si>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</si>
  <si>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</si>
  <si>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</si>
  <si>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</si>
  <si>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</si>
  <si>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</si>
  <si>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</si>
  <si>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</si>
  <si>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</si>
  <si>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</si>
  <si>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</si>
  <si>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</si>
  <si>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</si>
  <si>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</si>
  <si>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</si>
  <si>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</si>
  <si>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</si>
  <si>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</si>
  <si>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</si>
  <si>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</si>
  <si>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</si>
  <si>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</si>
  <si>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</si>
  <si>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</si>
  <si>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</si>
  <si>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</si>
  <si>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</si>
  <si>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</si>
  <si>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</si>
  <si>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</si>
  <si>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</si>
  <si>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</si>
  <si>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</si>
  <si>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</si>
  <si>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</si>
  <si>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</si>
  <si>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</si>
  <si>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</si>
  <si>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</si>
  <si>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</si>
  <si>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</si>
  <si>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</si>
  <si>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</si>
  <si>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</si>
  <si>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</si>
  <si>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</si>
  <si>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</si>
  <si>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</si>
  <si>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</si>
  <si>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</si>
  <si>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</si>
  <si>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</si>
  <si>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</si>
  <si>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</si>
  <si>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</si>
  <si>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</si>
  <si>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</si>
  <si>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</si>
  <si>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</si>
  <si>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</si>
  <si>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</si>
  <si>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</si>
  <si>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</si>
  <si>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</si>
  <si>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</si>
  <si>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</si>
  <si>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</si>
  <si>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</si>
  <si>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</si>
  <si>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</si>
  <si>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</si>
  <si>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</si>
  <si>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</si>
  <si>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</si>
  <si>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</si>
  <si>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</si>
  <si>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</si>
  <si>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</si>
  <si>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</si>
  <si>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</si>
  <si>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</si>
  <si>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</si>
  <si>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</si>
  <si>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</si>
  <si>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</si>
  <si>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</si>
  <si>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</si>
  <si>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</si>
  <si>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</si>
  <si>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</si>
  <si>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</si>
  <si>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</si>
  <si>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</si>
  <si>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</si>
  <si>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</si>
  <si>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</si>
  <si>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</si>
  <si>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</si>
  <si>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</si>
  <si>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</si>
  <si>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</si>
  <si>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</si>
  <si>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</si>
  <si>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</si>
  <si>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</si>
  <si>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</si>
  <si>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</si>
  <si>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</si>
  <si>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</si>
  <si>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</si>
  <si>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</si>
  <si>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</si>
  <si>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</si>
  <si>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</si>
  <si>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</si>
  <si>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</si>
  <si>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</si>
  <si>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</si>
  <si>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</si>
  <si>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</si>
  <si>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</si>
  <si>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</si>
  <si>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</si>
  <si>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</si>
  <si>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</si>
  <si>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</si>
  <si>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</si>
  <si>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</si>
  <si>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</si>
  <si>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</si>
  <si>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</si>
  <si>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</si>
  <si>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</si>
  <si>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</si>
  <si>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</si>
  <si>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</si>
  <si>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</si>
  <si>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</si>
  <si>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</si>
  <si>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</si>
  <si>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</si>
  <si>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</si>
  <si>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</si>
  <si>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</si>
  <si>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</si>
  <si>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</si>
  <si>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</si>
  <si>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</si>
  <si>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</si>
  <si>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</si>
  <si>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</si>
  <si>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</si>
  <si>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</si>
  <si>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</si>
  <si>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</si>
  <si>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</si>
  <si>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</si>
  <si>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</si>
  <si>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</si>
  <si>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</si>
  <si>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</si>
  <si>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</si>
  <si>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</si>
  <si>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</si>
  <si>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</si>
  <si>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</si>
  <si>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</si>
  <si>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</si>
  <si>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</si>
  <si>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</si>
  <si>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</si>
  <si>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</si>
  <si>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</si>
  <si>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</si>
  <si>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</si>
  <si>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</si>
  <si>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</si>
  <si>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</si>
  <si>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</si>
  <si>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</si>
  <si>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</si>
  <si>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</si>
  <si>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</si>
  <si>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</si>
  <si>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</si>
  <si>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</si>
  <si>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</si>
  <si>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</si>
  <si>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</si>
  <si>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</si>
  <si>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</si>
  <si>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</si>
  <si>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</si>
  <si>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</si>
  <si>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</si>
  <si>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</si>
  <si>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</si>
  <si>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</si>
  <si>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</si>
  <si>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</si>
  <si>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</si>
  <si>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</si>
  <si>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</si>
  <si>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</si>
  <si>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</si>
  <si>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</si>
  <si>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</si>
  <si>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</si>
  <si>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</si>
  <si>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</si>
  <si>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</si>
  <si>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</si>
  <si>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</si>
  <si>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</si>
  <si>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</si>
  <si>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</si>
  <si>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</si>
  <si>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</si>
  <si>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</si>
  <si>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</si>
  <si>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</si>
  <si>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</si>
  <si>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</si>
  <si>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</si>
  <si>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</si>
  <si>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</si>
  <si>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</si>
  <si>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</si>
  <si>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</si>
  <si>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</si>
  <si>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</si>
  <si>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</si>
  <si>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</si>
  <si>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</si>
  <si>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</si>
  <si>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</si>
  <si>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</si>
  <si>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</si>
  <si>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</si>
  <si>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</si>
  <si>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</si>
  <si>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</si>
  <si>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</si>
  <si>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</si>
  <si>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</si>
  <si>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</si>
  <si>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</si>
  <si>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</si>
  <si>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</si>
  <si>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</si>
  <si>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</si>
  <si>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</si>
  <si>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</si>
  <si>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</si>
  <si>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</si>
  <si>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</si>
  <si>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</si>
  <si>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</si>
  <si>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</si>
  <si>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</si>
  <si>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</si>
  <si>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</si>
  <si>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</si>
  <si>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</si>
  <si>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</si>
  <si>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</si>
  <si>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</si>
  <si>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</si>
  <si>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</si>
  <si>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</si>
  <si>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</si>
  <si>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</si>
  <si>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</si>
  <si>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</si>
  <si>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</si>
  <si>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</si>
  <si>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</si>
  <si>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</si>
  <si>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</si>
  <si>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</si>
  <si>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</si>
  <si>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</si>
  <si>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</si>
  <si>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</si>
  <si>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</si>
  <si>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</si>
  <si>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</si>
  <si>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</si>
  <si>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</si>
  <si>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</si>
  <si>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</si>
  <si>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</si>
  <si>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</si>
  <si>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</si>
  <si>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</si>
  <si>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</si>
  <si>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</si>
  <si>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</si>
  <si>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</si>
  <si>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</si>
  <si>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</si>
  <si>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</si>
  <si>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</si>
  <si>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unit</t>
  </si>
  <si>
    <t>% HDP</t>
  </si>
  <si>
    <t>Celkové veřejné výdaje na vzdělávání jako podíl na celkových veřejných výdajích</t>
  </si>
  <si>
    <t>Description</t>
  </si>
  <si>
    <t>Soukromé výdaje na vzdělávací instituce jako podíl na HDP</t>
  </si>
  <si>
    <t>Celkové výdaje na vzdělávací instituce jako podíl na HDP</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</si>
  <si>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</si>
  <si>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</si>
  <si>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</si>
  <si>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</si>
  <si>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</si>
  <si>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</si>
  <si>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</si>
  <si>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</si>
  <si>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min</t>
  </si>
  <si>
    <t>max</t>
  </si>
  <si>
    <t>Veřejné výdaje na vzdělávací instituce jako podíl na HDP</t>
  </si>
  <si>
    <t>Tooltip</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</si>
  <si>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</si>
  <si>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</si>
  <si>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</si>
  <si>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</si>
  <si>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</si>
  <si>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</si>
  <si>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</si>
  <si>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</si>
  <si>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</si>
  <si>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</si>
  <si>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</si>
  <si>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</si>
  <si>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</si>
  <si>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</si>
  <si>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</si>
  <si>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</si>
  <si>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</si>
  <si>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</si>
  <si>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</si>
  <si>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</si>
  <si>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</si>
  <si>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</si>
  <si>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</si>
  <si>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</si>
  <si>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</si>
  <si>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</si>
  <si>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</si>
  <si>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</si>
  <si>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</si>
  <si>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</si>
  <si>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</si>
  <si>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</si>
  <si>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</si>
  <si>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</si>
  <si>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</si>
  <si>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Czech</t>
  </si>
  <si>
    <t>round</t>
  </si>
  <si>
    <t>Ve Finsku</t>
  </si>
  <si>
    <t>LegendInterval</t>
  </si>
  <si>
    <t>LegendCount</t>
  </si>
  <si>
    <t>0.2</t>
  </si>
  <si>
    <t>ShortName</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</si>
  <si>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</si>
  <si>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</si>
  <si>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</si>
  <si>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</si>
  <si>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</si>
  <si>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</si>
  <si>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</si>
  <si>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</si>
  <si>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</si>
  <si>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</si>
  <si>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</si>
  <si>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</si>
  <si>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</si>
  <si>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</si>
  <si>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</si>
  <si>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</si>
  <si>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</si>
  <si>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</si>
  <si>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</si>
  <si>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</si>
  <si>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ageBelow40</t>
  </si>
  <si>
    <t>AgeBelow 40</t>
  </si>
  <si>
    <t>maleSh</t>
  </si>
  <si>
    <t>Podíl učitelů na 1. stupni ZŠ mladších než 40 let</t>
  </si>
  <si>
    <t>Podíl učitelů pod 40 let</t>
  </si>
  <si>
    <t>Roční výdaje na žáka na 1. stupni ZŠ</t>
  </si>
  <si>
    <t>Roční výdaje na žáka na 2. stupni ZŠ</t>
  </si>
  <si>
    <t>Kumulované výdaje na žáka během očekávané doby trvání studia na 1. stupni ZŠ</t>
  </si>
  <si>
    <t>Kumulované výdaje na žáka během očekávané doby trvání studia na 2. stupni ZŠ</t>
  </si>
  <si>
    <t>Podíl mužů mezi učiteli</t>
  </si>
  <si>
    <t>%c6 tvoří soukromé výdaje na školství %n % HDP</t>
  </si>
  <si>
    <t>%c6 tvoří celkové výdaje na školství %n % HDP</t>
  </si>
  <si>
    <t>Náklady na učitelské platy připadající na jednoho žáka na 1. stupni ZŠ v poměru k HDP na hlavu</t>
  </si>
  <si>
    <t>Náklady na učitelské platy připadající na jednoho žáka na 2. stupni ZŠ v poměru k HDP na hlavu</t>
  </si>
  <si>
    <t>Na žáka k HDP na hlavu (1. stupeň)</t>
  </si>
  <si>
    <t>Na žáka k HDP na hlavu (2. stupeň)</t>
  </si>
  <si>
    <t>%c6 tvoří provozní náklady %n % celkových výdajů na vzdělávání</t>
  </si>
  <si>
    <t>%c6 tvoří platy učitelů %n % celkových výdajů</t>
  </si>
  <si>
    <t>%c6 tvoří platy učitelů %n % provozních výdajů</t>
  </si>
  <si>
    <t>%c6 je %n % učitelů mladších než 40 let</t>
  </si>
  <si>
    <t>%c6 je %n % mužů mezi učiteli</t>
  </si>
  <si>
    <t>USD v PPP</t>
  </si>
  <si>
    <t>%</t>
  </si>
  <si>
    <t>%c6 dostávají učitelé %n % platů ostatních absolventů VŠ</t>
  </si>
  <si>
    <t>%c6 dostávají učitelé %n % platů ostatních vysokoškolsky vzdělaných zaměstnanců</t>
  </si>
  <si>
    <t>Učitelé na 1. stupni vůči zaměstnancům s VŠ</t>
  </si>
  <si>
    <t>Učitelé na 2. stupni vůči zaměstnancům s VŠ</t>
  </si>
  <si>
    <t>Náklady na učitelské platy připadající na jednoho žáka na 1. stupni ZŠ v poměru k HDP na hlavu.</t>
  </si>
  <si>
    <t>Náklady na učitelské platy připadající na jednoho žáka na 2. stupni ZŠ v poměru k HDP na hlavu.</t>
  </si>
  <si>
    <t>Výdaje na platy učitelů vůči celkovým výdajům</t>
  </si>
  <si>
    <t>Výdaje na platy učitelů vůči provozním výdajům</t>
  </si>
  <si>
    <t>Podíl provozních výdajů (1. stupeň) na celkových výdajích (1. stupeň)</t>
  </si>
  <si>
    <t>Podíl provozních výdajů (2. stupeň) na celkových výdajích (2. stupeň)</t>
  </si>
  <si>
    <t>%c0 vydává na žáka 1. stupně ročně %n USD v PPP</t>
  </si>
  <si>
    <t>%c0 vydává na řáka 2. stupně ročně %n USD v PPP</t>
  </si>
  <si>
    <t>%c0 vydává na žáka za celou dobu studia na 1. stupni ZŠ %n USD v PPP</t>
  </si>
  <si>
    <t>%c0 vydává na žáka za celou dobu studia na 2. stupni %n USD v PPP</t>
  </si>
  <si>
    <t>%c6 tvoří veřejné výdaje na školství %n % HDP</t>
  </si>
  <si>
    <t>%c6 tvoří veřejné výdaje %n % celkových veřejných výdajů</t>
  </si>
  <si>
    <t>%c6 představují náklady učitelského platu na žáka %n % HDP na hlavu</t>
  </si>
  <si>
    <t>Náklady na učitelské platy připadající na jednoho žáka 1. stupně ZŠ v relaci k HDP na hlavu</t>
  </si>
  <si>
    <t>Náklady na učitelské platy připadající na jednoho žáka 2. stupně ZŠ v relaci k HDP na hlavu</t>
  </si>
  <si>
    <t>Veřejné výdaje na nevysokoškolské vzdělávací instituce jako podíl na HDP</t>
  </si>
  <si>
    <t>Soukromé výdaje na nevysokoškolské vzdělávací instituce jako podíl na HDP</t>
  </si>
  <si>
    <t>Celkové výdaje na nevysokoškolské vzdělávací instituce jako podíl na HDP</t>
  </si>
  <si>
    <t>Veřejné výdaje na vzdělávání vůči celkovým veřejným výdajům</t>
  </si>
  <si>
    <t>Podíl veřejných výdajů na vzdělávání jako podíl na celkových veřejných výdajích</t>
  </si>
  <si>
    <t>Celkové veřejné výdaje na vzdělávání jako podíl na celkových veřejných výdajích (ne jako podíl na HDP).</t>
  </si>
  <si>
    <t>Celkové roční výdaje na studium jednoho žáka 1. stupně ZŠ.</t>
  </si>
  <si>
    <t>Celkové roční výdaje na studium jednoho žáka 2. stupně ZŠ.</t>
  </si>
  <si>
    <t>Roční výdaje na žáka 2. stupně ZŠ</t>
  </si>
  <si>
    <t>Roční výdaje na žáka 1. stupně ZŠ</t>
  </si>
  <si>
    <t>Provozní výdaje v relaci k celkovým výdajům na vzdělávání (1. stupeň ZŠ)</t>
  </si>
  <si>
    <t>Provozní výdaje v relaci k celkovým výdajům na vzdělávání (2. stupeň ZŠ)</t>
  </si>
  <si>
    <t>Dlouhodobě nízkou atraktivitu učitelské profese v Česku indikuje nízký podíl učitelů mladších 40 let mezi učiteli na 1. stupni ZŠ.</t>
  </si>
  <si>
    <t>Muži mezi učiteli na 1. stupni ZŠ</t>
  </si>
  <si>
    <t>Podíl mužů mezi učiteli na 1. stupni ZŠ je velmi nízký.</t>
  </si>
  <si>
    <t>Průměrné platy učitelů 1. stupně ZŠ v poměru k průměrným platům ostatních VŠ vzdělaných pracovníků jsou extrémně nízké.</t>
  </si>
  <si>
    <t>Průměrné platy učitelů 2. stupně ZŠ v poměru k průměrným platům ostatních VŠ vzdělaných pracovníků jsou extrémně nízké.</t>
  </si>
  <si>
    <t>Podíl výdajů na platy učitelů 1. stupně ZŠ na celkových provozních výdajích na 1. stupeň ZŠ je nízký.</t>
  </si>
  <si>
    <t>Podíl výdajů na platy učitelů 1. stupně ZŠ na celkových výdajích na 1. stupeň ZŠ je nízký.</t>
  </si>
  <si>
    <t>Nízké výdaje na platy českých učitelů na 1. stupni se promítají i do velmi nestandardní struktury celkových výdajů na vzdělávání na 1. stupni.</t>
  </si>
  <si>
    <t>Nízké výdaje na platy českých učitelů na 2. stupni se promítají i do velmi nestandardní struktury celkových výdajů na vzdělávání na 2. stupni.</t>
  </si>
  <si>
    <t>Veřejné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</si>
  <si>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Soukromé výdaje na vzdělávací instituce základního a středního školství jako podíl na HDP. Zatímco srovnání na základě absolutních výdajů může skreslovat ve prospěch bohatších zemí, relativní srovnání pomocí HDP zohledňuje rozdílné ekonomické podmínky zemí.</t>
  </si>
  <si>
    <t>Celkové výdaje (t.j. veřejné + soukromé) na instituce základního a středního školství jako podíl na HDP.  Relativní srovnání pomocí HDP zohledňuje rozdílné ekonomické podmínky zemí.</t>
  </si>
  <si>
    <t>Výdaje na vzdělání žáka na 1. stupni ZŠ</t>
  </si>
  <si>
    <t>Výdaje na vzdělání žáka na 2. stupni ZŠ</t>
  </si>
  <si>
    <t>Kumulované výdaje na jednoho žáka za očekávanou dobu studia na 1. stupni ZŠ zohledňuje rozdíly v délce studia mezi zeměmi.</t>
  </si>
  <si>
    <t>Kumulované výdaje na jednoho žáka za očekávanou dobu studia na 2. stupni ZŠ zohledňuje rozdíly v délce studia mezi zeměmi.</t>
  </si>
  <si>
    <t>Výdaje na platy učitelů 1. stupně ZŠ jako podíl provozních výdajů na 1. stupni ZŠ</t>
  </si>
  <si>
    <t>Výdaje na platy učitelů 1. stupně ZŠ jako podíl celkových výdajů na 1. stupni ZŠ</t>
  </si>
  <si>
    <t>Platová atraktivita profese učitele na 1. stupni ZŠ vůči ostatním profesím s VŠ vzděláním</t>
  </si>
  <si>
    <t>Platová atraktivita profese učitele na 2. stupni ZŠ vůči ostatním profesím s VŠ vzděláním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</si>
</sst>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0.000"/>
    <numFmt numFmtId="166" formatCode="\(0\)"/>
    <numFmt numFmtId="167" formatCode="0.00\ "/>
    <numFmt numFmtId="168" formatCode="0\ "/>
    <numFmt numFmtId="169" formatCode="0.0\ \ ;@\ \ \ \ "/>
    <numFmt numFmtId="170" formatCode="###\ ##0"/>
  </numFmts>
  <fonts count="81" x14ac:knownFonts="1">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amily val="2"/>
    </font>
    <font>
      <sz val="10"/>
      <color rgb="FF1C1C19"/>
      <name val="Arial"/>
      <family val="2"/>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
      <sz val="10"/>
      <color rgb="FF4F81BE"/>
      <name val="Arial"/>
      <family val="2"/>
    </font>
    <font>
      <b/>
      <sz val="9"/>
      <color indexed="81"/>
      <name val="Tahoma"/>
      <family val="2"/>
    </font>
  </fonts>
  <fills count="15">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71">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14" applyNumberFormat="1" applyFont="1" applyFill="1" applyBorder="1" applyAlignment="1">
      <alignment horizontal="left" vertical="center" wrapText="1"/>
    </xf>
    <xf numFmtId="9" fontId="79" fillId="7" borderId="0" xfId="0" applyNumberFormat="1" applyFont="1" applyFill="1" applyBorder="1"/>
    <xf numFmtId="0" fontId="79" fillId="7" borderId="0" xfId="0" applyFont="1" applyFill="1" applyBorder="1" applyAlignment="1">
      <alignment horizontal="left" vertical="center" readingOrder="1"/>
    </xf>
    <xf numFmtId="0" fontId="77" fillId="7" borderId="0" xfId="13" applyNumberFormat="1" applyFont="1" applyFill="1" applyBorder="1" applyAlignment="1">
      <alignment horizontal="left" vertical="center" wrapText="1"/>
    </xf>
    <xf numFmtId="9" fontId="1" fillId="7" borderId="0" xfId="0" applyNumberFormat="1" applyFont="1" applyFill="1" applyBorder="1"/>
    <xf numFmtId="9" fontId="1" fillId="0" borderId="0" xfId="0" applyNumberFormat="1" applyFont="1" applyFill="1" applyBorder="1" applyAlignment="1"/>
    <xf numFmtId="164" fontId="1" fillId="14" borderId="0" xfId="24" applyNumberFormat="1" applyFont="1" applyFill="1" applyBorder="1"/>
    <xf numFmtId="0" fontId="23" fillId="5" borderId="0" xfId="0" applyFont="1" applyFill="1" applyBorder="1" applyAlignment="1">
      <alignment horizontal="left" vertical="center" readingOrder="1"/>
    </xf>
    <xf numFmtId="9" fontId="1" fillId="5" borderId="0" xfId="0" applyNumberFormat="1" applyFont="1" applyFill="1" applyBorder="1"/>
    <xf numFmtId="9" fontId="1" fillId="5" borderId="0" xfId="0" applyNumberFormat="1" applyFont="1" applyFill="1" applyBorder="1" applyAlignment="1"/>
    <xf numFmtId="0" fontId="1" fillId="5" borderId="0" xfId="0" applyFont="1" applyFill="1" applyBorder="1"/>
    <xf numFmtId="0" fontId="23" fillId="5" borderId="0" xfId="0" applyFont="1" applyFill="1"/>
    <xf numFmtId="9" fontId="23" fillId="0" borderId="0" xfId="0" applyNumberFormat="1" applyFont="1" applyFill="1" applyBorder="1"/>
    <xf numFmtId="9" fontId="23" fillId="0" borderId="0" xfId="0" applyNumberFormat="1" applyFont="1" applyFill="1" applyBorder="1" applyAlignment="1"/>
    <xf numFmtId="0" fontId="0" fillId="5" borderId="0" xfId="0" applyFont="1" applyFill="1" applyBorder="1" applyAlignment="1">
      <alignment horizontal="left" vertical="center" readingOrder="1"/>
    </xf>
    <xf numFmtId="0" fontId="76" fillId="4" borderId="0" xfId="0" applyFont="1" applyFill="1" applyBorder="1"/>
    <xf numFmtId="0" fontId="0" fillId="4" borderId="0" xfId="0" applyFont="1" applyFill="1" applyBorder="1"/>
    <xf numFmtId="0" fontId="78" fillId="4" borderId="0" xfId="0" applyFont="1" applyFill="1" applyBorder="1"/>
    <xf numFmtId="0" fontId="23" fillId="4" borderId="0" xfId="0" applyFont="1" applyFill="1" applyBorder="1"/>
    <xf numFmtId="0" fontId="3" fillId="0" borderId="0" xfId="24" applyFont="1" applyAlignment="1">
      <alignment horizontal="left" vertical="center" wrapText="1"/>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166" fontId="21" fillId="0" borderId="26" xfId="14"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0" fillId="0" borderId="40" xfId="0" applyBorder="1" applyAlignment="1">
      <alignment horizontal="center" vertical="top" wrapText="1"/>
    </xf>
    <xf numFmtId="0" fontId="21" fillId="3" borderId="39" xfId="0" applyFont="1" applyFill="1" applyBorder="1" applyAlignment="1">
      <alignment horizontal="center" vertical="top"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xf numFmtId="0" fontId="72" fillId="0" borderId="0" xfId="24" applyNumberFormat="1" applyFont="1" applyFill="1" applyBorder="1" applyAlignment="1">
      <alignment vertical="top"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xml"/><Relationship Id="rId1" Type="http://schemas.microsoft.com/office/2011/relationships/chartStyle" Target="style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xml"/><Relationship Id="rId1" Type="http://schemas.microsoft.com/office/2011/relationships/chartStyle" Target="style3.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4.xml"/><Relationship Id="rId1" Type="http://schemas.microsoft.com/office/2011/relationships/chartStyle" Target="style4.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10.xml"/><Relationship Id="rId1" Type="http://schemas.microsoft.com/office/2011/relationships/chartStyle" Target="style10.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12.xml"/><Relationship Id="rId1" Type="http://schemas.microsoft.com/office/2011/relationships/chartStyle" Target="style1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10097152"/>
        <c:axId val="1100994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10097152"/>
        <c:axId val="110099456"/>
      </c:lineChart>
      <c:catAx>
        <c:axId val="11009715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099456"/>
        <c:crosses val="autoZero"/>
        <c:auto val="1"/>
        <c:lblAlgn val="ctr"/>
        <c:lblOffset val="0"/>
        <c:tickLblSkip val="1"/>
        <c:noMultiLvlLbl val="0"/>
      </c:catAx>
      <c:valAx>
        <c:axId val="1100994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009715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16662272"/>
        <c:axId val="116663808"/>
      </c:barChart>
      <c:catAx>
        <c:axId val="1166622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16663808"/>
        <c:crosses val="autoZero"/>
        <c:auto val="1"/>
        <c:lblAlgn val="ctr"/>
        <c:lblOffset val="0"/>
        <c:tickLblSkip val="1"/>
        <c:noMultiLvlLbl val="0"/>
      </c:catAx>
      <c:valAx>
        <c:axId val="11666380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16662272"/>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16094848"/>
        <c:axId val="116097024"/>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16094848"/>
        <c:axId val="116097024"/>
      </c:lineChart>
      <c:catAx>
        <c:axId val="116094848"/>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097024"/>
        <c:crosses val="autoZero"/>
        <c:auto val="1"/>
        <c:lblAlgn val="ctr"/>
        <c:lblOffset val="0"/>
        <c:tickLblSkip val="1"/>
        <c:noMultiLvlLbl val="0"/>
      </c:catAx>
      <c:valAx>
        <c:axId val="11609702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094848"/>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16154752"/>
        <c:axId val="1161566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16154752"/>
        <c:axId val="116156672"/>
      </c:lineChart>
      <c:catAx>
        <c:axId val="1161547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156672"/>
        <c:crosses val="autoZero"/>
        <c:auto val="1"/>
        <c:lblAlgn val="ctr"/>
        <c:lblOffset val="0"/>
        <c:tickLblSkip val="1"/>
        <c:noMultiLvlLbl val="0"/>
      </c:catAx>
      <c:valAx>
        <c:axId val="1161566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1547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976192"/>
        <c:axId val="109990656"/>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976192"/>
        <c:axId val="109990656"/>
      </c:lineChart>
      <c:catAx>
        <c:axId val="1099761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990656"/>
        <c:crosses val="autoZero"/>
        <c:auto val="1"/>
        <c:lblAlgn val="ctr"/>
        <c:lblOffset val="0"/>
        <c:tickLblSkip val="1"/>
        <c:noMultiLvlLbl val="0"/>
      </c:catAx>
      <c:valAx>
        <c:axId val="1099906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9761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6323456"/>
        <c:axId val="116325376"/>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6323456"/>
        <c:axId val="116325376"/>
      </c:lineChart>
      <c:catAx>
        <c:axId val="11632345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325376"/>
        <c:crosses val="autoZero"/>
        <c:auto val="1"/>
        <c:lblAlgn val="ctr"/>
        <c:lblOffset val="0"/>
        <c:tickLblSkip val="1"/>
        <c:noMultiLvlLbl val="0"/>
      </c:catAx>
      <c:valAx>
        <c:axId val="11632537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6323456"/>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6806016"/>
        <c:axId val="116807936"/>
      </c:barChart>
      <c:catAx>
        <c:axId val="116806016"/>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6807936"/>
        <c:crosses val="autoZero"/>
        <c:auto val="1"/>
        <c:lblAlgn val="ctr"/>
        <c:lblOffset val="0"/>
        <c:tickLblSkip val="1"/>
        <c:noMultiLvlLbl val="0"/>
      </c:catAx>
      <c:valAx>
        <c:axId val="116807936"/>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6806016"/>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18369664"/>
        <c:axId val="118371840"/>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18369664"/>
        <c:axId val="118371840"/>
      </c:lineChart>
      <c:catAx>
        <c:axId val="118369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371840"/>
        <c:crosses val="autoZero"/>
        <c:auto val="1"/>
        <c:lblAlgn val="ctr"/>
        <c:lblOffset val="0"/>
        <c:tickLblSkip val="1"/>
        <c:noMultiLvlLbl val="0"/>
      </c:catAx>
      <c:valAx>
        <c:axId val="118371840"/>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369664"/>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18699136"/>
        <c:axId val="118701056"/>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18699136"/>
        <c:axId val="118701056"/>
      </c:lineChart>
      <c:catAx>
        <c:axId val="11869913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8701056"/>
        <c:crosses val="autoZero"/>
        <c:auto val="1"/>
        <c:lblAlgn val="ctr"/>
        <c:lblOffset val="0"/>
        <c:tickLblSkip val="1"/>
        <c:noMultiLvlLbl val="0"/>
      </c:catAx>
      <c:valAx>
        <c:axId val="118701056"/>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699136"/>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8779904"/>
        <c:axId val="11878182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8779904"/>
        <c:axId val="118781824"/>
      </c:lineChart>
      <c:catAx>
        <c:axId val="11877990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781824"/>
        <c:crosses val="autoZero"/>
        <c:auto val="1"/>
        <c:lblAlgn val="ctr"/>
        <c:lblOffset val="0"/>
        <c:tickLblSkip val="1"/>
        <c:noMultiLvlLbl val="0"/>
      </c:catAx>
      <c:valAx>
        <c:axId val="118781824"/>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779904"/>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8095232"/>
        <c:axId val="118101504"/>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8095232"/>
        <c:axId val="118101504"/>
      </c:scatterChart>
      <c:catAx>
        <c:axId val="1180952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01504"/>
        <c:crosses val="autoZero"/>
        <c:auto val="1"/>
        <c:lblAlgn val="ctr"/>
        <c:lblOffset val="0"/>
        <c:tickLblSkip val="1"/>
        <c:noMultiLvlLbl val="0"/>
      </c:catAx>
      <c:valAx>
        <c:axId val="11810150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09523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99287040"/>
        <c:axId val="99288576"/>
      </c:barChart>
      <c:catAx>
        <c:axId val="9928704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99288576"/>
        <c:crosses val="autoZero"/>
        <c:auto val="1"/>
        <c:lblAlgn val="ctr"/>
        <c:lblOffset val="0"/>
        <c:tickLblSkip val="1"/>
        <c:noMultiLvlLbl val="0"/>
      </c:catAx>
      <c:valAx>
        <c:axId val="9928857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9928704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8166272"/>
        <c:axId val="11816819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8166272"/>
        <c:axId val="118168192"/>
      </c:scatterChart>
      <c:catAx>
        <c:axId val="11816627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8168192"/>
        <c:crosses val="autoZero"/>
        <c:auto val="1"/>
        <c:lblAlgn val="ctr"/>
        <c:lblOffset val="0"/>
        <c:tickLblSkip val="1"/>
        <c:noMultiLvlLbl val="0"/>
      </c:catAx>
      <c:valAx>
        <c:axId val="1181681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8166272"/>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8216960"/>
        <c:axId val="118227328"/>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8216960"/>
        <c:axId val="118227328"/>
      </c:scatterChart>
      <c:catAx>
        <c:axId val="1182169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8227328"/>
        <c:crosses val="autoZero"/>
        <c:auto val="1"/>
        <c:lblAlgn val="ctr"/>
        <c:lblOffset val="0"/>
        <c:tickLblSkip val="1"/>
        <c:noMultiLvlLbl val="0"/>
      </c:catAx>
      <c:valAx>
        <c:axId val="118227328"/>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8216960"/>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8016640"/>
        <c:axId val="118026624"/>
      </c:barChart>
      <c:catAx>
        <c:axId val="1180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26624"/>
        <c:crosses val="autoZero"/>
        <c:auto val="1"/>
        <c:lblAlgn val="ctr"/>
        <c:lblOffset val="100"/>
        <c:noMultiLvlLbl val="0"/>
      </c:catAx>
      <c:valAx>
        <c:axId val="118026624"/>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801664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8797824"/>
        <c:axId val="138799360"/>
      </c:barChart>
      <c:catAx>
        <c:axId val="13879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9360"/>
        <c:crosses val="autoZero"/>
        <c:auto val="1"/>
        <c:lblAlgn val="ctr"/>
        <c:lblOffset val="100"/>
        <c:noMultiLvlLbl val="0"/>
      </c:catAx>
      <c:valAx>
        <c:axId val="13879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8797824"/>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8844032"/>
        <c:axId val="138846208"/>
      </c:scatterChart>
      <c:valAx>
        <c:axId val="13884403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6208"/>
        <c:crosses val="autoZero"/>
        <c:crossBetween val="midCat"/>
      </c:valAx>
      <c:valAx>
        <c:axId val="13884620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8844032"/>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8892800"/>
        <c:axId val="138894336"/>
      </c:barChart>
      <c:catAx>
        <c:axId val="13889280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894336"/>
        <c:crosses val="autoZero"/>
        <c:auto val="1"/>
        <c:lblAlgn val="ctr"/>
        <c:lblOffset val="0"/>
        <c:tickLblSkip val="1"/>
        <c:noMultiLvlLbl val="0"/>
      </c:catAx>
      <c:valAx>
        <c:axId val="138894336"/>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89280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8982528"/>
        <c:axId val="138984064"/>
      </c:barChart>
      <c:catAx>
        <c:axId val="13898252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8984064"/>
        <c:crosses val="autoZero"/>
        <c:auto val="1"/>
        <c:lblAlgn val="ctr"/>
        <c:lblOffset val="0"/>
        <c:tickLblSkip val="1"/>
        <c:noMultiLvlLbl val="0"/>
      </c:catAx>
      <c:valAx>
        <c:axId val="138984064"/>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8982528"/>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9421568"/>
        <c:axId val="139431936"/>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9421568"/>
        <c:axId val="139431936"/>
      </c:lineChart>
      <c:catAx>
        <c:axId val="1394215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9431936"/>
        <c:crosses val="autoZero"/>
        <c:auto val="1"/>
        <c:lblAlgn val="ctr"/>
        <c:lblOffset val="0"/>
        <c:tickLblSkip val="1"/>
        <c:noMultiLvlLbl val="0"/>
      </c:catAx>
      <c:valAx>
        <c:axId val="13943193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942156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29074688"/>
        <c:axId val="12907660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29074688"/>
        <c:axId val="129076608"/>
      </c:lineChart>
      <c:catAx>
        <c:axId val="12907468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29076608"/>
        <c:crosses val="autoZero"/>
        <c:auto val="1"/>
        <c:lblAlgn val="ctr"/>
        <c:lblOffset val="0"/>
        <c:tickLblSkip val="1"/>
        <c:noMultiLvlLbl val="0"/>
      </c:catAx>
      <c:valAx>
        <c:axId val="129076608"/>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2907468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29141760"/>
        <c:axId val="12915212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29141760"/>
        <c:axId val="129152128"/>
      </c:lineChart>
      <c:catAx>
        <c:axId val="129141760"/>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29152128"/>
        <c:crosses val="autoZero"/>
        <c:auto val="1"/>
        <c:lblAlgn val="ctr"/>
        <c:lblOffset val="0"/>
        <c:tickLblSkip val="1"/>
        <c:noMultiLvlLbl val="0"/>
      </c:catAx>
      <c:valAx>
        <c:axId val="12915212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29141760"/>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16200576"/>
        <c:axId val="116202496"/>
      </c:barChart>
      <c:catAx>
        <c:axId val="116200576"/>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02496"/>
        <c:crosses val="autoZero"/>
        <c:auto val="1"/>
        <c:lblAlgn val="ctr"/>
        <c:lblOffset val="0"/>
        <c:tickLblSkip val="1"/>
        <c:noMultiLvlLbl val="0"/>
      </c:catAx>
      <c:valAx>
        <c:axId val="11620249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00576"/>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9461376"/>
        <c:axId val="139462912"/>
      </c:barChart>
      <c:catAx>
        <c:axId val="1394613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462912"/>
        <c:crosses val="autoZero"/>
        <c:auto val="1"/>
        <c:lblAlgn val="ctr"/>
        <c:lblOffset val="0"/>
        <c:tickLblSkip val="1"/>
        <c:tickMarkSkip val="1"/>
        <c:noMultiLvlLbl val="0"/>
      </c:catAx>
      <c:valAx>
        <c:axId val="139462912"/>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461376"/>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9592832"/>
        <c:axId val="139594368"/>
      </c:barChart>
      <c:catAx>
        <c:axId val="1395928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9594368"/>
        <c:crosses val="autoZero"/>
        <c:auto val="1"/>
        <c:lblAlgn val="ctr"/>
        <c:lblOffset val="0"/>
        <c:tickLblSkip val="1"/>
        <c:tickMarkSkip val="1"/>
        <c:noMultiLvlLbl val="0"/>
      </c:catAx>
      <c:valAx>
        <c:axId val="139594368"/>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9592832"/>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9662464"/>
        <c:axId val="139664000"/>
      </c:barChart>
      <c:catAx>
        <c:axId val="139662464"/>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9664000"/>
        <c:crosses val="autoZero"/>
        <c:auto val="1"/>
        <c:lblAlgn val="ctr"/>
        <c:lblOffset val="100"/>
        <c:tickMarkSkip val="1"/>
        <c:noMultiLvlLbl val="0"/>
      </c:catAx>
      <c:valAx>
        <c:axId val="139664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9662464"/>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endParaRPr lang="en-US"/>
        </a:p>
      </c:tx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40104448"/>
        <c:axId val="140105984"/>
      </c:barChart>
      <c:catAx>
        <c:axId val="14010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5984"/>
        <c:crosses val="autoZero"/>
        <c:auto val="1"/>
        <c:lblAlgn val="ctr"/>
        <c:lblOffset val="100"/>
        <c:noMultiLvlLbl val="0"/>
      </c:catAx>
      <c:valAx>
        <c:axId val="14010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40104448"/>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9685888"/>
        <c:axId val="139687424"/>
      </c:barChart>
      <c:catAx>
        <c:axId val="13968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7424"/>
        <c:crosses val="autoZero"/>
        <c:auto val="1"/>
        <c:lblAlgn val="ctr"/>
        <c:lblOffset val="100"/>
        <c:noMultiLvlLbl val="0"/>
      </c:catAx>
      <c:valAx>
        <c:axId val="139687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9685888"/>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9557120"/>
        <c:axId val="139558912"/>
      </c:barChart>
      <c:catAx>
        <c:axId val="13955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8912"/>
        <c:crosses val="autoZero"/>
        <c:auto val="1"/>
        <c:lblAlgn val="ctr"/>
        <c:lblOffset val="100"/>
        <c:noMultiLvlLbl val="0"/>
      </c:catAx>
      <c:valAx>
        <c:axId val="13955891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57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9566464"/>
        <c:axId val="139588736"/>
      </c:barChart>
      <c:catAx>
        <c:axId val="13956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88736"/>
        <c:crosses val="autoZero"/>
        <c:auto val="1"/>
        <c:lblAlgn val="ctr"/>
        <c:lblOffset val="100"/>
        <c:noMultiLvlLbl val="0"/>
      </c:catAx>
      <c:valAx>
        <c:axId val="13958873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66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9363840"/>
        <c:axId val="139365376"/>
      </c:barChart>
      <c:catAx>
        <c:axId val="1393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5376"/>
        <c:crosses val="autoZero"/>
        <c:auto val="1"/>
        <c:lblAlgn val="ctr"/>
        <c:lblOffset val="100"/>
        <c:noMultiLvlLbl val="0"/>
      </c:catAx>
      <c:valAx>
        <c:axId val="1393653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3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9389952"/>
        <c:axId val="140395264"/>
      </c:barChart>
      <c:catAx>
        <c:axId val="13938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5264"/>
        <c:crosses val="autoZero"/>
        <c:auto val="1"/>
        <c:lblAlgn val="ctr"/>
        <c:lblOffset val="100"/>
        <c:noMultiLvlLbl val="0"/>
      </c:catAx>
      <c:valAx>
        <c:axId val="14039526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40628352"/>
        <c:axId val="140629888"/>
      </c:barChart>
      <c:catAx>
        <c:axId val="14062835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9888"/>
        <c:crosses val="autoZero"/>
        <c:auto val="1"/>
        <c:lblAlgn val="ctr"/>
        <c:lblOffset val="0"/>
        <c:tickLblSkip val="1"/>
        <c:noMultiLvlLbl val="0"/>
      </c:catAx>
      <c:valAx>
        <c:axId val="14062988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062835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13011328"/>
        <c:axId val="113017984"/>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13011328"/>
        <c:axId val="113017984"/>
      </c:lineChart>
      <c:catAx>
        <c:axId val="11301132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17984"/>
        <c:crosses val="autoZero"/>
        <c:auto val="1"/>
        <c:lblAlgn val="ctr"/>
        <c:lblOffset val="0"/>
        <c:tickLblSkip val="1"/>
        <c:noMultiLvlLbl val="0"/>
      </c:catAx>
      <c:valAx>
        <c:axId val="11301798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11328"/>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9840512"/>
        <c:axId val="139842304"/>
      </c:barChart>
      <c:catAx>
        <c:axId val="139840512"/>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2304"/>
        <c:crosses val="autoZero"/>
        <c:auto val="1"/>
        <c:lblAlgn val="ctr"/>
        <c:lblOffset val="0"/>
        <c:tickLblSkip val="1"/>
        <c:noMultiLvlLbl val="0"/>
      </c:catAx>
      <c:valAx>
        <c:axId val="139842304"/>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9840512"/>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endParaRPr lang="en-US"/>
        </a:p>
      </c:tx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9923456"/>
        <c:axId val="139924992"/>
      </c:barChart>
      <c:catAx>
        <c:axId val="1399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4992"/>
        <c:crosses val="autoZero"/>
        <c:auto val="1"/>
        <c:lblAlgn val="ctr"/>
        <c:lblOffset val="100"/>
        <c:noMultiLvlLbl val="0"/>
      </c:catAx>
      <c:valAx>
        <c:axId val="139924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9923456"/>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43460608"/>
        <c:axId val="143470592"/>
      </c:barChart>
      <c:catAx>
        <c:axId val="143460608"/>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70592"/>
        <c:crosses val="autoZero"/>
        <c:auto val="1"/>
        <c:lblAlgn val="ctr"/>
        <c:lblOffset val="0"/>
        <c:tickLblSkip val="1"/>
        <c:noMultiLvlLbl val="0"/>
      </c:catAx>
      <c:valAx>
        <c:axId val="143470592"/>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43460608"/>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43508224"/>
        <c:axId val="143509760"/>
      </c:barChart>
      <c:catAx>
        <c:axId val="14350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9760"/>
        <c:crosses val="autoZero"/>
        <c:auto val="1"/>
        <c:lblAlgn val="ctr"/>
        <c:lblOffset val="100"/>
        <c:noMultiLvlLbl val="0"/>
      </c:catAx>
      <c:valAx>
        <c:axId val="143509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0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43356288"/>
        <c:axId val="143358208"/>
      </c:scatterChart>
      <c:valAx>
        <c:axId val="143356288"/>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8208"/>
        <c:crosses val="autoZero"/>
        <c:crossBetween val="midCat"/>
      </c:valAx>
      <c:valAx>
        <c:axId val="1433582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6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43444224"/>
        <c:axId val="14345497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43444224"/>
        <c:axId val="143454976"/>
      </c:lineChart>
      <c:catAx>
        <c:axId val="1434442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54976"/>
        <c:crosses val="autoZero"/>
        <c:auto val="1"/>
        <c:lblAlgn val="ctr"/>
        <c:lblOffset val="0"/>
        <c:tickLblSkip val="1"/>
        <c:noMultiLvlLbl val="0"/>
      </c:catAx>
      <c:valAx>
        <c:axId val="14345497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34442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44391168"/>
        <c:axId val="144397824"/>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44391168"/>
        <c:axId val="144397824"/>
      </c:lineChart>
      <c:catAx>
        <c:axId val="144391168"/>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7824"/>
        <c:crosses val="autoZero"/>
        <c:auto val="1"/>
        <c:lblAlgn val="ctr"/>
        <c:lblOffset val="0"/>
        <c:tickLblSkip val="1"/>
        <c:noMultiLvlLbl val="0"/>
      </c:catAx>
      <c:valAx>
        <c:axId val="14439782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91168"/>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endParaRPr lang="en-US"/>
        </a:p>
      </c:tx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44130816"/>
        <c:axId val="144132352"/>
      </c:barChart>
      <c:catAx>
        <c:axId val="14413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2352"/>
        <c:crosses val="autoZero"/>
        <c:auto val="1"/>
        <c:lblAlgn val="ctr"/>
        <c:lblOffset val="100"/>
        <c:noMultiLvlLbl val="0"/>
      </c:catAx>
      <c:valAx>
        <c:axId val="1441323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44130816"/>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44323712"/>
        <c:axId val="144326016"/>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44323712"/>
        <c:axId val="144326016"/>
      </c:lineChart>
      <c:catAx>
        <c:axId val="144323712"/>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6016"/>
        <c:crosses val="autoZero"/>
        <c:auto val="1"/>
        <c:lblAlgn val="ctr"/>
        <c:lblOffset val="0"/>
        <c:tickLblSkip val="1"/>
        <c:noMultiLvlLbl val="0"/>
      </c:catAx>
      <c:valAx>
        <c:axId val="14432601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44323712"/>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44712832"/>
        <c:axId val="144714368"/>
      </c:barChart>
      <c:catAx>
        <c:axId val="14471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4368"/>
        <c:crosses val="autoZero"/>
        <c:auto val="1"/>
        <c:lblAlgn val="ctr"/>
        <c:lblOffset val="100"/>
        <c:noMultiLvlLbl val="0"/>
      </c:catAx>
      <c:valAx>
        <c:axId val="144714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12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13051904"/>
        <c:axId val="113053696"/>
      </c:barChart>
      <c:catAx>
        <c:axId val="113051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3053696"/>
        <c:crosses val="autoZero"/>
        <c:auto val="1"/>
        <c:lblAlgn val="ctr"/>
        <c:lblOffset val="0"/>
        <c:tickLblSkip val="1"/>
        <c:noMultiLvlLbl val="0"/>
      </c:catAx>
      <c:valAx>
        <c:axId val="11305369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519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44761216"/>
        <c:axId val="144763136"/>
      </c:scatterChart>
      <c:valAx>
        <c:axId val="144761216"/>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4763136"/>
        <c:crosses val="autoZero"/>
        <c:crossBetween val="midCat"/>
      </c:valAx>
      <c:valAx>
        <c:axId val="144763136"/>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44761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13098112"/>
        <c:axId val="116524544"/>
      </c:barChart>
      <c:catAx>
        <c:axId val="113098112"/>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524544"/>
        <c:crosses val="autoZero"/>
        <c:auto val="1"/>
        <c:lblAlgn val="ctr"/>
        <c:lblOffset val="0"/>
        <c:tickLblSkip val="1"/>
        <c:noMultiLvlLbl val="0"/>
      </c:catAx>
      <c:valAx>
        <c:axId val="11652454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3098112"/>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16577408"/>
        <c:axId val="116578944"/>
      </c:barChart>
      <c:catAx>
        <c:axId val="11657740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16578944"/>
        <c:crosses val="autoZero"/>
        <c:auto val="1"/>
        <c:lblAlgn val="ctr"/>
        <c:lblOffset val="0"/>
        <c:noMultiLvlLbl val="0"/>
      </c:catAx>
      <c:valAx>
        <c:axId val="116578944"/>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1657740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16644864"/>
        <c:axId val="116647040"/>
      </c:barChart>
      <c:catAx>
        <c:axId val="116644864"/>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16647040"/>
        <c:crosses val="autoZero"/>
        <c:auto val="1"/>
        <c:lblAlgn val="ctr"/>
        <c:lblOffset val="0"/>
        <c:tickLblSkip val="1"/>
        <c:noMultiLvlLbl val="0"/>
      </c:catAx>
      <c:valAx>
        <c:axId val="11664704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16644864"/>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16294784"/>
        <c:axId val="116296320"/>
      </c:barChart>
      <c:catAx>
        <c:axId val="11629478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6296320"/>
        <c:crosses val="autoZero"/>
        <c:auto val="1"/>
        <c:lblAlgn val="ctr"/>
        <c:lblOffset val="0"/>
        <c:tickLblSkip val="1"/>
        <c:noMultiLvlLbl val="0"/>
      </c:catAx>
      <c:valAx>
        <c:axId val="11629632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16294784"/>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cell r="D2"/>
          <cell r="E2"/>
          <cell r="F2"/>
          <cell r="G2"/>
          <cell r="H2"/>
          <cell r="I2">
            <v>1792.9</v>
          </cell>
          <cell r="J2"/>
          <cell r="K2">
            <v>535.9</v>
          </cell>
          <cell r="L2"/>
        </row>
        <row r="3">
          <cell r="A3" t="str">
            <v>Canada</v>
          </cell>
          <cell r="B3"/>
          <cell r="C3"/>
          <cell r="D3"/>
          <cell r="E3"/>
          <cell r="F3"/>
          <cell r="G3"/>
          <cell r="H3"/>
          <cell r="I3"/>
          <cell r="J3"/>
          <cell r="K3"/>
          <cell r="L3"/>
        </row>
        <row r="4">
          <cell r="A4" t="str">
            <v>Czech Republic</v>
          </cell>
          <cell r="B4"/>
          <cell r="C4"/>
          <cell r="D4"/>
          <cell r="E4"/>
          <cell r="F4"/>
          <cell r="G4"/>
          <cell r="H4">
            <v>1610</v>
          </cell>
          <cell r="I4"/>
          <cell r="J4">
            <v>201</v>
          </cell>
          <cell r="K4"/>
          <cell r="L4"/>
        </row>
        <row r="5">
          <cell r="A5" t="str">
            <v>Denmark</v>
          </cell>
          <cell r="B5"/>
          <cell r="C5"/>
          <cell r="D5"/>
          <cell r="E5"/>
          <cell r="F5"/>
          <cell r="G5"/>
          <cell r="H5"/>
          <cell r="I5"/>
          <cell r="J5"/>
          <cell r="K5"/>
          <cell r="L5"/>
        </row>
        <row r="6">
          <cell r="A6" t="str">
            <v>France</v>
          </cell>
          <cell r="B6"/>
          <cell r="C6"/>
          <cell r="D6">
            <v>7.4</v>
          </cell>
          <cell r="E6"/>
          <cell r="F6">
            <v>3918</v>
          </cell>
          <cell r="G6">
            <v>8147.2</v>
          </cell>
          <cell r="H6"/>
          <cell r="I6">
            <v>2243</v>
          </cell>
          <cell r="J6">
            <v>542</v>
          </cell>
          <cell r="K6">
            <v>1348</v>
          </cell>
          <cell r="L6"/>
        </row>
        <row r="7">
          <cell r="A7" t="str">
            <v>Ireland</v>
          </cell>
          <cell r="B7"/>
          <cell r="C7"/>
          <cell r="D7"/>
          <cell r="E7"/>
          <cell r="F7"/>
          <cell r="G7"/>
          <cell r="H7">
            <v>0.8</v>
          </cell>
          <cell r="I7">
            <v>21</v>
          </cell>
          <cell r="J7"/>
          <cell r="K7">
            <v>2.5</v>
          </cell>
          <cell r="L7"/>
        </row>
        <row r="8">
          <cell r="A8" t="str">
            <v>New Zealand</v>
          </cell>
          <cell r="B8"/>
          <cell r="C8"/>
          <cell r="D8">
            <v>1.7390000000000001</v>
          </cell>
          <cell r="E8"/>
          <cell r="F8">
            <v>31.986000000000001</v>
          </cell>
          <cell r="G8">
            <v>6.8000000000000005E-2</v>
          </cell>
          <cell r="H8"/>
          <cell r="I8"/>
          <cell r="J8"/>
          <cell r="K8"/>
          <cell r="L8"/>
        </row>
        <row r="9">
          <cell r="A9" t="str">
            <v>Spain</v>
          </cell>
          <cell r="B9"/>
          <cell r="C9">
            <v>1494.5</v>
          </cell>
          <cell r="D9"/>
          <cell r="E9"/>
          <cell r="F9"/>
          <cell r="G9"/>
          <cell r="H9"/>
          <cell r="I9"/>
          <cell r="J9"/>
          <cell r="K9"/>
          <cell r="L9"/>
        </row>
        <row r="10">
          <cell r="A10" t="str">
            <v>Sweden</v>
          </cell>
          <cell r="B10"/>
          <cell r="C10"/>
          <cell r="D10"/>
          <cell r="E10"/>
          <cell r="F10"/>
          <cell r="G10"/>
          <cell r="H10"/>
          <cell r="I10"/>
          <cell r="J10"/>
          <cell r="K10"/>
          <cell r="L10"/>
        </row>
        <row r="11">
          <cell r="A11" t="str">
            <v>Switzerland</v>
          </cell>
          <cell r="B11"/>
          <cell r="C11"/>
          <cell r="D11">
            <v>25.1</v>
          </cell>
          <cell r="E11">
            <v>0.03</v>
          </cell>
          <cell r="F11"/>
          <cell r="G11"/>
          <cell r="H11"/>
          <cell r="I11"/>
          <cell r="J11"/>
          <cell r="K11"/>
          <cell r="L11"/>
        </row>
        <row r="12">
          <cell r="A12" t="str">
            <v>United Kingdom</v>
          </cell>
          <cell r="B12"/>
          <cell r="C12"/>
          <cell r="D12">
            <v>7</v>
          </cell>
          <cell r="E12"/>
          <cell r="F12"/>
          <cell r="G12"/>
          <cell r="H12"/>
          <cell r="I12"/>
          <cell r="J12"/>
          <cell r="K12"/>
          <cell r="L12"/>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cell r="R2" t="str">
            <v xml:space="preserve">n </v>
          </cell>
          <cell r="S2" t="str">
            <v xml:space="preserve">n </v>
          </cell>
          <cell r="T2" t="str">
            <v xml:space="preserve">n </v>
          </cell>
          <cell r="U2" t="str">
            <v xml:space="preserve">n </v>
          </cell>
          <cell r="V2"/>
          <cell r="W2"/>
          <cell r="X2">
            <v>15.609293981044841</v>
          </cell>
          <cell r="Y2">
            <v>88.156960139078606</v>
          </cell>
          <cell r="Z2" t="str">
            <v xml:space="preserve">  </v>
          </cell>
          <cell r="AA2">
            <v>11.843039860921396</v>
          </cell>
          <cell r="AB2" t="str">
            <v xml:space="preserve">  </v>
          </cell>
          <cell r="AC2">
            <v>0</v>
          </cell>
          <cell r="AD2" t="str">
            <v xml:space="preserve">n </v>
          </cell>
          <cell r="AE2"/>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cell r="AP2" t="str">
            <v xml:space="preserve">  </v>
          </cell>
          <cell r="AQ2"/>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cell r="R3">
            <v>89.836440735007059</v>
          </cell>
          <cell r="S3" t="str">
            <v xml:space="preserve">n </v>
          </cell>
          <cell r="T3">
            <v>89.836440735007059</v>
          </cell>
          <cell r="U3">
            <v>10.16355926499293</v>
          </cell>
          <cell r="V3"/>
          <cell r="W3"/>
          <cell r="X3">
            <v>11.620136738837346</v>
          </cell>
          <cell r="Y3">
            <v>83.205292925546701</v>
          </cell>
          <cell r="Z3" t="str">
            <v xml:space="preserve">  </v>
          </cell>
          <cell r="AA3">
            <v>16.794707074453289</v>
          </cell>
          <cell r="AB3" t="str">
            <v xml:space="preserve">  </v>
          </cell>
          <cell r="AC3">
            <v>0</v>
          </cell>
          <cell r="AD3" t="str">
            <v xml:space="preserve">n </v>
          </cell>
          <cell r="AE3"/>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cell r="AP3" t="str">
            <v xml:space="preserve">  </v>
          </cell>
          <cell r="AQ3"/>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cell r="R4">
            <v>79.644611383993052</v>
          </cell>
          <cell r="S4" t="str">
            <v xml:space="preserve">a </v>
          </cell>
          <cell r="T4">
            <v>79.644611383993052</v>
          </cell>
          <cell r="U4">
            <v>20.355388616006934</v>
          </cell>
          <cell r="V4"/>
          <cell r="W4"/>
          <cell r="X4">
            <v>0.98463185629375694</v>
          </cell>
          <cell r="Y4">
            <v>99.683741203666841</v>
          </cell>
          <cell r="Z4" t="str">
            <v xml:space="preserve">  </v>
          </cell>
          <cell r="AA4">
            <v>0.31625879633314685</v>
          </cell>
          <cell r="AB4" t="str">
            <v xml:space="preserve">  </v>
          </cell>
          <cell r="AC4">
            <v>0</v>
          </cell>
          <cell r="AD4" t="str">
            <v xml:space="preserve">a </v>
          </cell>
          <cell r="AE4"/>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cell r="AP4" t="str">
            <v xml:space="preserve">  </v>
          </cell>
          <cell r="AQ4"/>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cell r="R5">
            <v>100</v>
          </cell>
          <cell r="S5" t="str">
            <v xml:space="preserve">  </v>
          </cell>
          <cell r="T5">
            <v>100</v>
          </cell>
          <cell r="U5" t="str">
            <v xml:space="preserve">  </v>
          </cell>
          <cell r="V5"/>
          <cell r="W5"/>
          <cell r="X5" t="str">
            <v>m</v>
          </cell>
          <cell r="Y5">
            <v>37.423574361790301</v>
          </cell>
          <cell r="Z5" t="str">
            <v xml:space="preserve">  </v>
          </cell>
          <cell r="AA5">
            <v>62.576425638209706</v>
          </cell>
          <cell r="AB5" t="str">
            <v xml:space="preserve">  </v>
          </cell>
          <cell r="AC5">
            <v>0</v>
          </cell>
          <cell r="AD5" t="str">
            <v xml:space="preserve">n </v>
          </cell>
          <cell r="AE5"/>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cell r="AP5" t="str">
            <v xml:space="preserve">  </v>
          </cell>
          <cell r="AQ5"/>
          <cell r="AR5" t="str">
            <v xml:space="preserve">  </v>
          </cell>
          <cell r="AS5">
            <v>0</v>
          </cell>
          <cell r="AT5" t="str">
            <v>m</v>
          </cell>
        </row>
        <row r="6">
          <cell r="A6" t="str">
            <v>Brazil</v>
          </cell>
          <cell r="B6">
            <v>901030</v>
          </cell>
          <cell r="C6" t="str">
            <v>m</v>
          </cell>
          <cell r="D6">
            <v>97.765587233097264</v>
          </cell>
          <cell r="E6" t="str">
            <v>xr</v>
          </cell>
          <cell r="F6" t="str">
            <v>xr</v>
          </cell>
          <cell r="G6"/>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cell r="R6" t="str">
            <v>m.</v>
          </cell>
          <cell r="S6" t="str">
            <v xml:space="preserve">m </v>
          </cell>
          <cell r="T6" t="str">
            <v>m.</v>
          </cell>
          <cell r="U6" t="str">
            <v xml:space="preserve">m </v>
          </cell>
          <cell r="V6"/>
          <cell r="W6"/>
          <cell r="X6" t="str">
            <v>m</v>
          </cell>
          <cell r="Y6">
            <v>97.767348172799984</v>
          </cell>
          <cell r="Z6" t="str">
            <v xml:space="preserve">  </v>
          </cell>
          <cell r="AA6">
            <v>0</v>
          </cell>
          <cell r="AB6" t="str">
            <v>xr</v>
          </cell>
          <cell r="AC6">
            <v>0</v>
          </cell>
          <cell r="AD6" t="str">
            <v>xr</v>
          </cell>
          <cell r="AE6"/>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cell r="AP6" t="str">
            <v xml:space="preserve">  </v>
          </cell>
          <cell r="AQ6"/>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cell r="H7">
            <v>100</v>
          </cell>
          <cell r="I7" t="str">
            <v>xr</v>
          </cell>
          <cell r="J7" t="str">
            <v xml:space="preserve">a </v>
          </cell>
          <cell r="K7" t="str">
            <v>xr</v>
          </cell>
          <cell r="L7" t="str">
            <v>xr</v>
          </cell>
          <cell r="M7" t="str">
            <v>xr</v>
          </cell>
          <cell r="N7">
            <v>98.271987448268334</v>
          </cell>
          <cell r="O7">
            <v>1.0168808493470434</v>
          </cell>
          <cell r="P7">
            <v>0.7111317023846232</v>
          </cell>
          <cell r="Q7"/>
          <cell r="R7" t="str">
            <v>xr</v>
          </cell>
          <cell r="S7" t="str">
            <v xml:space="preserve">a </v>
          </cell>
          <cell r="T7" t="str">
            <v>xr</v>
          </cell>
          <cell r="U7" t="str">
            <v>xr</v>
          </cell>
          <cell r="V7"/>
          <cell r="W7"/>
          <cell r="X7" t="str">
            <v>m</v>
          </cell>
          <cell r="Y7">
            <v>98.271987448268334</v>
          </cell>
          <cell r="Z7" t="str">
            <v xml:space="preserve">  </v>
          </cell>
          <cell r="AA7">
            <v>1.0168808493470434</v>
          </cell>
          <cell r="AB7" t="str">
            <v xml:space="preserve">  </v>
          </cell>
          <cell r="AC7">
            <v>0.7111317023846232</v>
          </cell>
          <cell r="AD7" t="str">
            <v xml:space="preserve">  </v>
          </cell>
          <cell r="AE7"/>
          <cell r="AF7" t="str">
            <v xml:space="preserve">  </v>
          </cell>
          <cell r="AG7">
            <v>0</v>
          </cell>
          <cell r="AH7" t="str">
            <v>xr</v>
          </cell>
          <cell r="AI7">
            <v>0</v>
          </cell>
          <cell r="AJ7" t="str">
            <v xml:space="preserve">a </v>
          </cell>
          <cell r="AK7">
            <v>0</v>
          </cell>
          <cell r="AL7" t="str">
            <v>xr</v>
          </cell>
          <cell r="AM7">
            <v>0</v>
          </cell>
          <cell r="AN7" t="str">
            <v>xr</v>
          </cell>
          <cell r="AO7"/>
          <cell r="AP7" t="str">
            <v xml:space="preserve">  </v>
          </cell>
          <cell r="AQ7"/>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cell r="W9"/>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cell r="AP9" t="str">
            <v>xc</v>
          </cell>
          <cell r="AQ9"/>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cell r="R10">
            <v>100</v>
          </cell>
          <cell r="S10" t="str">
            <v xml:space="preserve">a </v>
          </cell>
          <cell r="T10">
            <v>100</v>
          </cell>
          <cell r="U10" t="str">
            <v xml:space="preserve">n </v>
          </cell>
          <cell r="V10"/>
          <cell r="W10"/>
          <cell r="X10" t="str">
            <v>m</v>
          </cell>
          <cell r="Y10">
            <v>96.461587989367573</v>
          </cell>
          <cell r="Z10" t="str">
            <v xml:space="preserve">  </v>
          </cell>
          <cell r="AA10">
            <v>3.5384120106324199</v>
          </cell>
          <cell r="AB10" t="str">
            <v xml:space="preserve">  </v>
          </cell>
          <cell r="AC10">
            <v>0</v>
          </cell>
          <cell r="AD10" t="str">
            <v xml:space="preserve">a </v>
          </cell>
          <cell r="AE10"/>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cell r="AP10" t="str">
            <v xml:space="preserve">  </v>
          </cell>
          <cell r="AQ10"/>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cell r="R11">
            <v>97.881977132548485</v>
          </cell>
          <cell r="S11">
            <v>2.1180228674515025</v>
          </cell>
          <cell r="T11">
            <v>100</v>
          </cell>
          <cell r="U11" t="str">
            <v>xc</v>
          </cell>
          <cell r="V11"/>
          <cell r="W11"/>
          <cell r="X11">
            <v>1.894543590965174</v>
          </cell>
          <cell r="Y11">
            <v>92.877611910566714</v>
          </cell>
          <cell r="Z11" t="str">
            <v xml:space="preserve">  </v>
          </cell>
          <cell r="AA11">
            <v>7.1223880894332261</v>
          </cell>
          <cell r="AB11" t="str">
            <v xml:space="preserve">  </v>
          </cell>
          <cell r="AC11">
            <v>0</v>
          </cell>
          <cell r="AD11" t="str">
            <v xml:space="preserve">a </v>
          </cell>
          <cell r="AE11"/>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cell r="AP11" t="str">
            <v xml:space="preserve">  </v>
          </cell>
          <cell r="AQ11"/>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cell r="R12">
            <v>100</v>
          </cell>
          <cell r="S12" t="str">
            <v xml:space="preserve">n </v>
          </cell>
          <cell r="T12">
            <v>100</v>
          </cell>
          <cell r="U12" t="str">
            <v xml:space="preserve">m </v>
          </cell>
          <cell r="V12"/>
          <cell r="W12"/>
          <cell r="X12" t="str">
            <v>""</v>
          </cell>
          <cell r="Y12">
            <v>94.754750325460236</v>
          </cell>
          <cell r="Z12" t="str">
            <v xml:space="preserve">  </v>
          </cell>
          <cell r="AA12">
            <v>5.2452496745397701</v>
          </cell>
          <cell r="AB12" t="str">
            <v xml:space="preserve">  </v>
          </cell>
          <cell r="AC12">
            <v>0</v>
          </cell>
          <cell r="AD12" t="str">
            <v xml:space="preserve">a </v>
          </cell>
          <cell r="AE12"/>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cell r="AP12" t="str">
            <v xml:space="preserve">  </v>
          </cell>
          <cell r="AQ12"/>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cell r="R13">
            <v>100</v>
          </cell>
          <cell r="S13" t="str">
            <v xml:space="preserve">n </v>
          </cell>
          <cell r="T13">
            <v>100</v>
          </cell>
          <cell r="U13" t="str">
            <v xml:space="preserve">n </v>
          </cell>
          <cell r="V13"/>
          <cell r="W13"/>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cell r="AP13" t="str">
            <v xml:space="preserve">  </v>
          </cell>
          <cell r="AQ13"/>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cell r="R15">
            <v>100</v>
          </cell>
          <cell r="S15" t="str">
            <v xml:space="preserve">n </v>
          </cell>
          <cell r="T15">
            <v>100</v>
          </cell>
          <cell r="U15" t="str">
            <v xml:space="preserve">n </v>
          </cell>
          <cell r="V15"/>
          <cell r="W15"/>
          <cell r="X15" t="str">
            <v>m</v>
          </cell>
          <cell r="Y15">
            <v>100</v>
          </cell>
          <cell r="Z15" t="str">
            <v xml:space="preserve">  </v>
          </cell>
          <cell r="AA15">
            <v>0</v>
          </cell>
          <cell r="AB15" t="str">
            <v xml:space="preserve">a </v>
          </cell>
          <cell r="AC15">
            <v>0</v>
          </cell>
          <cell r="AD15" t="str">
            <v xml:space="preserve">a </v>
          </cell>
          <cell r="AE15"/>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cell r="AP15" t="str">
            <v xml:space="preserve">  </v>
          </cell>
          <cell r="AQ15"/>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cell r="R16">
            <v>100</v>
          </cell>
          <cell r="S16" t="str">
            <v xml:space="preserve">a </v>
          </cell>
          <cell r="T16">
            <v>100</v>
          </cell>
          <cell r="U16" t="str">
            <v xml:space="preserve">n </v>
          </cell>
          <cell r="V16"/>
          <cell r="W16"/>
          <cell r="X16" t="str">
            <v>m</v>
          </cell>
          <cell r="Y16">
            <v>96.139756314048256</v>
          </cell>
          <cell r="Z16" t="str">
            <v xml:space="preserve">  </v>
          </cell>
          <cell r="AA16">
            <v>3.8602436859517471</v>
          </cell>
          <cell r="AB16" t="str">
            <v xml:space="preserve">  </v>
          </cell>
          <cell r="AC16">
            <v>0</v>
          </cell>
          <cell r="AD16" t="str">
            <v xml:space="preserve">a </v>
          </cell>
          <cell r="AE16"/>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cell r="AP16" t="str">
            <v xml:space="preserve">  </v>
          </cell>
          <cell r="AQ16"/>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cell r="R18">
            <v>100</v>
          </cell>
          <cell r="S18" t="str">
            <v xml:space="preserve">n </v>
          </cell>
          <cell r="T18">
            <v>100</v>
          </cell>
          <cell r="U18" t="str">
            <v>xr</v>
          </cell>
          <cell r="V18"/>
          <cell r="W18"/>
          <cell r="X18">
            <v>4.1873614495161284</v>
          </cell>
          <cell r="Y18">
            <v>67.036474820385891</v>
          </cell>
          <cell r="Z18" t="str">
            <v xml:space="preserve">  </v>
          </cell>
          <cell r="AA18">
            <v>32.963525179614123</v>
          </cell>
          <cell r="AB18" t="str">
            <v xml:space="preserve">  </v>
          </cell>
          <cell r="AC18">
            <v>0</v>
          </cell>
          <cell r="AD18" t="str">
            <v>xr</v>
          </cell>
          <cell r="AE18"/>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cell r="AP18" t="str">
            <v xml:space="preserve">  </v>
          </cell>
          <cell r="AQ18"/>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cell r="R19" t="str">
            <v xml:space="preserve">m </v>
          </cell>
          <cell r="S19" t="str">
            <v xml:space="preserve">m </v>
          </cell>
          <cell r="T19" t="str">
            <v xml:space="preserve">m </v>
          </cell>
          <cell r="U19" t="str">
            <v xml:space="preserve">m </v>
          </cell>
          <cell r="V19"/>
          <cell r="W19"/>
          <cell r="X19" t="str">
            <v>m.</v>
          </cell>
          <cell r="Y19">
            <v>91.367578336956583</v>
          </cell>
          <cell r="Z19" t="str">
            <v xml:space="preserve">m </v>
          </cell>
          <cell r="AA19">
            <v>0</v>
          </cell>
          <cell r="AB19" t="str">
            <v xml:space="preserve">a </v>
          </cell>
          <cell r="AC19">
            <v>8.6324216630434183</v>
          </cell>
          <cell r="AD19" t="str">
            <v xml:space="preserve">m </v>
          </cell>
          <cell r="AE19"/>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cell r="AP19" t="str">
            <v xml:space="preserve">m </v>
          </cell>
          <cell r="AQ19"/>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cell r="R20">
            <v>100</v>
          </cell>
          <cell r="S20" t="str">
            <v xml:space="preserve">n </v>
          </cell>
          <cell r="T20">
            <v>100</v>
          </cell>
          <cell r="U20" t="str">
            <v xml:space="preserve">n </v>
          </cell>
          <cell r="V20"/>
          <cell r="W20"/>
          <cell r="X20" t="str">
            <v>m</v>
          </cell>
          <cell r="Y20">
            <v>100</v>
          </cell>
          <cell r="Z20" t="str">
            <v xml:space="preserve">  </v>
          </cell>
          <cell r="AA20">
            <v>0</v>
          </cell>
          <cell r="AB20" t="str">
            <v xml:space="preserve">a </v>
          </cell>
          <cell r="AC20">
            <v>0</v>
          </cell>
          <cell r="AD20" t="str">
            <v xml:space="preserve">n </v>
          </cell>
          <cell r="AE20"/>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cell r="AP20" t="str">
            <v xml:space="preserve">  </v>
          </cell>
          <cell r="AQ20"/>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cell r="R21" t="str">
            <v>3.58(x)</v>
          </cell>
          <cell r="S21" t="str">
            <v xml:space="preserve">n </v>
          </cell>
          <cell r="T21" t="str">
            <v>3.58(x)</v>
          </cell>
          <cell r="U21" t="str">
            <v>96.42(x)</v>
          </cell>
          <cell r="V21"/>
          <cell r="W21"/>
          <cell r="X21" t="str">
            <v>m</v>
          </cell>
          <cell r="Y21">
            <v>99.873692037214198</v>
          </cell>
          <cell r="Z21" t="str">
            <v xml:space="preserve">  </v>
          </cell>
          <cell r="AA21">
            <v>0</v>
          </cell>
          <cell r="AB21" t="str">
            <v xml:space="preserve">a </v>
          </cell>
          <cell r="AC21">
            <v>0.12630796278580489</v>
          </cell>
          <cell r="AD21" t="str">
            <v xml:space="preserve">  </v>
          </cell>
          <cell r="AE21"/>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cell r="AP21" t="str">
            <v xml:space="preserve">  </v>
          </cell>
          <cell r="AQ21"/>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cell r="R22" t="str">
            <v xml:space="preserve">m </v>
          </cell>
          <cell r="S22" t="str">
            <v xml:space="preserve">m </v>
          </cell>
          <cell r="T22" t="str">
            <v xml:space="preserve">m </v>
          </cell>
          <cell r="U22" t="str">
            <v xml:space="preserve">n </v>
          </cell>
          <cell r="V22"/>
          <cell r="W22"/>
          <cell r="X22" t="str">
            <v>m.</v>
          </cell>
          <cell r="Y22">
            <v>96.493775360676096</v>
          </cell>
          <cell r="Z22" t="str">
            <v xml:space="preserve">  </v>
          </cell>
          <cell r="AA22">
            <v>0</v>
          </cell>
          <cell r="AB22" t="str">
            <v xml:space="preserve">a </v>
          </cell>
          <cell r="AC22">
            <v>3.5062246393239076</v>
          </cell>
          <cell r="AD22" t="str">
            <v xml:space="preserve">  </v>
          </cell>
          <cell r="AE22"/>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cell r="AP22" t="str">
            <v xml:space="preserve">  </v>
          </cell>
          <cell r="AQ22"/>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cell r="R24" t="str">
            <v xml:space="preserve">n </v>
          </cell>
          <cell r="S24" t="str">
            <v xml:space="preserve">n </v>
          </cell>
          <cell r="T24" t="str">
            <v xml:space="preserve">n </v>
          </cell>
          <cell r="U24" t="str">
            <v xml:space="preserve">n </v>
          </cell>
          <cell r="V24"/>
          <cell r="W24"/>
          <cell r="X24" t="str">
            <v>m</v>
          </cell>
          <cell r="Y24">
            <v>88.587396589928673</v>
          </cell>
          <cell r="Z24" t="str">
            <v xml:space="preserve">  </v>
          </cell>
          <cell r="AA24">
            <v>11.409576668376054</v>
          </cell>
          <cell r="AB24" t="str">
            <v xml:space="preserve">  </v>
          </cell>
          <cell r="AC24">
            <v>3.0267416952693758E-3</v>
          </cell>
          <cell r="AD24" t="str">
            <v xml:space="preserve">  </v>
          </cell>
          <cell r="AE24"/>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cell r="AP24" t="str">
            <v xml:space="preserve">  </v>
          </cell>
          <cell r="AQ24"/>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cell r="R25" t="str">
            <v>xc</v>
          </cell>
          <cell r="S25" t="str">
            <v xml:space="preserve">a </v>
          </cell>
          <cell r="T25" t="str">
            <v>xc</v>
          </cell>
          <cell r="U25" t="str">
            <v>xc</v>
          </cell>
          <cell r="V25"/>
          <cell r="W25"/>
          <cell r="X25" t="str">
            <v>m</v>
          </cell>
          <cell r="Y25">
            <v>97.011422909077325</v>
          </cell>
          <cell r="Z25" t="str">
            <v xml:space="preserve">  </v>
          </cell>
          <cell r="AA25">
            <v>2.9885770909226821</v>
          </cell>
          <cell r="AB25" t="str">
            <v xml:space="preserve">  </v>
          </cell>
          <cell r="AC25">
            <v>0</v>
          </cell>
          <cell r="AD25" t="str">
            <v xml:space="preserve">a </v>
          </cell>
          <cell r="AE25"/>
          <cell r="AF25" t="str">
            <v xml:space="preserve">  </v>
          </cell>
          <cell r="AG25">
            <v>0</v>
          </cell>
          <cell r="AH25" t="str">
            <v>xc</v>
          </cell>
          <cell r="AI25">
            <v>0</v>
          </cell>
          <cell r="AJ25" t="str">
            <v xml:space="preserve">a </v>
          </cell>
          <cell r="AK25">
            <v>0</v>
          </cell>
          <cell r="AL25" t="str">
            <v>xc</v>
          </cell>
          <cell r="AM25">
            <v>0</v>
          </cell>
          <cell r="AN25" t="str">
            <v>xc</v>
          </cell>
          <cell r="AO25"/>
          <cell r="AP25" t="str">
            <v xml:space="preserve">  </v>
          </cell>
          <cell r="AQ25"/>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cell r="R26">
            <v>100</v>
          </cell>
          <cell r="S26" t="str">
            <v xml:space="preserve">a </v>
          </cell>
          <cell r="T26">
            <v>100</v>
          </cell>
          <cell r="U26" t="str">
            <v xml:space="preserve">a </v>
          </cell>
          <cell r="V26"/>
          <cell r="W26"/>
          <cell r="X26">
            <v>21.155006330856843</v>
          </cell>
          <cell r="Y26">
            <v>100</v>
          </cell>
          <cell r="Z26" t="str">
            <v xml:space="preserve">  </v>
          </cell>
          <cell r="AA26">
            <v>0</v>
          </cell>
          <cell r="AB26" t="str">
            <v xml:space="preserve">a </v>
          </cell>
          <cell r="AC26">
            <v>0</v>
          </cell>
          <cell r="AD26" t="str">
            <v xml:space="preserve">a </v>
          </cell>
          <cell r="AE26"/>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cell r="AP26" t="str">
            <v xml:space="preserve">  </v>
          </cell>
          <cell r="AQ26"/>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cell r="R27">
            <v>86.51755381276304</v>
          </cell>
          <cell r="S27">
            <v>4.7176531645316411</v>
          </cell>
          <cell r="T27">
            <v>91.235206977294666</v>
          </cell>
          <cell r="U27">
            <v>8.7647930227053248</v>
          </cell>
          <cell r="V27"/>
          <cell r="W27"/>
          <cell r="X27">
            <v>4.8852484588810823</v>
          </cell>
          <cell r="Y27">
            <v>24.621974493256275</v>
          </cell>
          <cell r="Z27" t="str">
            <v xml:space="preserve">  </v>
          </cell>
          <cell r="AA27">
            <v>75.378025506743711</v>
          </cell>
          <cell r="AB27" t="str">
            <v xml:space="preserve">  </v>
          </cell>
          <cell r="AC27">
            <v>0</v>
          </cell>
          <cell r="AD27" t="str">
            <v xml:space="preserve">n </v>
          </cell>
          <cell r="AE27"/>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cell r="AP27" t="str">
            <v xml:space="preserve">  </v>
          </cell>
          <cell r="AQ27"/>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cell r="R28">
            <v>69.547437848807718</v>
          </cell>
          <cell r="S28">
            <v>30.452562151192289</v>
          </cell>
          <cell r="T28">
            <v>100</v>
          </cell>
          <cell r="U28" t="str">
            <v xml:space="preserve">a </v>
          </cell>
          <cell r="V28"/>
          <cell r="W28"/>
          <cell r="X28" t="str">
            <v>m</v>
          </cell>
          <cell r="Y28">
            <v>99.53034765869613</v>
          </cell>
          <cell r="Z28" t="str">
            <v xml:space="preserve">  </v>
          </cell>
          <cell r="AA28">
            <v>0</v>
          </cell>
          <cell r="AB28" t="str">
            <v xml:space="preserve">a </v>
          </cell>
          <cell r="AC28">
            <v>0.46965234130389416</v>
          </cell>
          <cell r="AD28" t="str">
            <v xml:space="preserve">  </v>
          </cell>
          <cell r="AE28"/>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cell r="AP28" t="str">
            <v xml:space="preserve">  </v>
          </cell>
          <cell r="AQ28"/>
          <cell r="AR28" t="str">
            <v xml:space="preserve">  </v>
          </cell>
          <cell r="AS28">
            <v>0</v>
          </cell>
          <cell r="AT28" t="str">
            <v>m</v>
          </cell>
        </row>
        <row r="29">
          <cell r="A29" t="str">
            <v>Norway</v>
          </cell>
          <cell r="B29">
            <v>901030</v>
          </cell>
          <cell r="C29" t="str">
            <v>m</v>
          </cell>
          <cell r="D29">
            <v>88.543689320388353</v>
          </cell>
          <cell r="E29" t="str">
            <v>xr</v>
          </cell>
          <cell r="F29" t="str">
            <v>xr</v>
          </cell>
          <cell r="G29"/>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cell r="R29">
            <v>58.277027027027025</v>
          </cell>
          <cell r="S29">
            <v>41.722972972972975</v>
          </cell>
          <cell r="T29">
            <v>100</v>
          </cell>
          <cell r="U29" t="str">
            <v xml:space="preserve">n </v>
          </cell>
          <cell r="V29"/>
          <cell r="W29"/>
          <cell r="X29" t="str">
            <v>m</v>
          </cell>
          <cell r="Y29">
            <v>95.491053677932399</v>
          </cell>
          <cell r="Z29" t="str">
            <v xml:space="preserve">  </v>
          </cell>
          <cell r="AA29">
            <v>0</v>
          </cell>
          <cell r="AB29" t="str">
            <v>xr</v>
          </cell>
          <cell r="AC29">
            <v>0</v>
          </cell>
          <cell r="AD29" t="str">
            <v>xr</v>
          </cell>
          <cell r="AE29"/>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cell r="AP29" t="str">
            <v xml:space="preserve">  </v>
          </cell>
          <cell r="AQ29"/>
          <cell r="AR29" t="str">
            <v xml:space="preserve">  </v>
          </cell>
          <cell r="AS29">
            <v>0</v>
          </cell>
          <cell r="AT29" t="str">
            <v>m</v>
          </cell>
        </row>
        <row r="30">
          <cell r="A30" t="str">
            <v>Paraguay</v>
          </cell>
          <cell r="B30">
            <v>901030</v>
          </cell>
          <cell r="C30" t="str">
            <v>m.</v>
          </cell>
          <cell r="D30">
            <v>100</v>
          </cell>
          <cell r="E30" t="str">
            <v>xr</v>
          </cell>
          <cell r="F30" t="str">
            <v xml:space="preserve">n </v>
          </cell>
          <cell r="G30"/>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cell r="R30" t="str">
            <v xml:space="preserve">m </v>
          </cell>
          <cell r="S30" t="str">
            <v xml:space="preserve">m </v>
          </cell>
          <cell r="T30" t="str">
            <v xml:space="preserve">m </v>
          </cell>
          <cell r="U30" t="str">
            <v xml:space="preserve">m </v>
          </cell>
          <cell r="V30"/>
          <cell r="W30"/>
          <cell r="X30" t="str">
            <v>m</v>
          </cell>
          <cell r="Y30">
            <v>100</v>
          </cell>
          <cell r="Z30" t="str">
            <v xml:space="preserve">  </v>
          </cell>
          <cell r="AA30">
            <v>0</v>
          </cell>
          <cell r="AB30" t="str">
            <v>xr</v>
          </cell>
          <cell r="AC30">
            <v>0</v>
          </cell>
          <cell r="AD30" t="str">
            <v xml:space="preserve">n </v>
          </cell>
          <cell r="AE30"/>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cell r="AP30" t="str">
            <v xml:space="preserve">  </v>
          </cell>
          <cell r="AQ30"/>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cell r="R31" t="str">
            <v xml:space="preserve">m </v>
          </cell>
          <cell r="S31" t="str">
            <v xml:space="preserve">m </v>
          </cell>
          <cell r="T31" t="str">
            <v xml:space="preserve">m </v>
          </cell>
          <cell r="U31" t="str">
            <v xml:space="preserve">m </v>
          </cell>
          <cell r="V31"/>
          <cell r="W31"/>
          <cell r="X31" t="str">
            <v>m</v>
          </cell>
          <cell r="Y31">
            <v>98.234776070873394</v>
          </cell>
          <cell r="Z31" t="str">
            <v xml:space="preserve">  </v>
          </cell>
          <cell r="AA31">
            <v>0</v>
          </cell>
          <cell r="AB31" t="str">
            <v xml:space="preserve">a </v>
          </cell>
          <cell r="AC31">
            <v>1.7652239291266214</v>
          </cell>
          <cell r="AD31" t="str">
            <v xml:space="preserve">  </v>
          </cell>
          <cell r="AE31"/>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cell r="AP31" t="str">
            <v xml:space="preserve">m </v>
          </cell>
          <cell r="AQ31"/>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cell r="R32">
            <v>100</v>
          </cell>
          <cell r="S32" t="str">
            <v xml:space="preserve">a </v>
          </cell>
          <cell r="T32">
            <v>100</v>
          </cell>
          <cell r="U32" t="str">
            <v xml:space="preserve">m </v>
          </cell>
          <cell r="V32"/>
          <cell r="W32"/>
          <cell r="X32" t="str">
            <v>m</v>
          </cell>
          <cell r="Y32">
            <v>100</v>
          </cell>
          <cell r="Z32" t="str">
            <v xml:space="preserve">  </v>
          </cell>
          <cell r="AA32">
            <v>0</v>
          </cell>
          <cell r="AB32" t="str">
            <v xml:space="preserve">m </v>
          </cell>
          <cell r="AC32">
            <v>0</v>
          </cell>
          <cell r="AD32" t="str">
            <v xml:space="preserve">m </v>
          </cell>
          <cell r="AE32"/>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cell r="AP32" t="str">
            <v xml:space="preserve">  </v>
          </cell>
          <cell r="AQ32"/>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cell r="R33">
            <v>100</v>
          </cell>
          <cell r="S33" t="str">
            <v xml:space="preserve">a </v>
          </cell>
          <cell r="T33">
            <v>100</v>
          </cell>
          <cell r="U33" t="str">
            <v xml:space="preserve">a </v>
          </cell>
          <cell r="V33"/>
          <cell r="W33"/>
          <cell r="X33" t="str">
            <v>m</v>
          </cell>
          <cell r="Y33">
            <v>93.120922556871221</v>
          </cell>
          <cell r="Z33" t="str">
            <v xml:space="preserve">  </v>
          </cell>
          <cell r="AA33">
            <v>6.476875334052516</v>
          </cell>
          <cell r="AB33" t="str">
            <v xml:space="preserve">  </v>
          </cell>
          <cell r="AC33">
            <v>0.40220210907623527</v>
          </cell>
          <cell r="AD33" t="str">
            <v xml:space="preserve">  </v>
          </cell>
          <cell r="AE33"/>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cell r="AP33" t="str">
            <v xml:space="preserve">  </v>
          </cell>
          <cell r="AQ33"/>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cell r="R34" t="str">
            <v xml:space="preserve">a </v>
          </cell>
          <cell r="S34" t="str">
            <v xml:space="preserve">a </v>
          </cell>
          <cell r="T34" t="str">
            <v xml:space="preserve">a </v>
          </cell>
          <cell r="U34" t="str">
            <v xml:space="preserve">a </v>
          </cell>
          <cell r="V34"/>
          <cell r="W34"/>
          <cell r="X34" t="str">
            <v>m</v>
          </cell>
          <cell r="Y34">
            <v>100</v>
          </cell>
          <cell r="Z34" t="str">
            <v>xc</v>
          </cell>
          <cell r="AA34">
            <v>0</v>
          </cell>
          <cell r="AB34" t="str">
            <v xml:space="preserve">a </v>
          </cell>
          <cell r="AC34">
            <v>0</v>
          </cell>
          <cell r="AD34" t="str">
            <v xml:space="preserve">a </v>
          </cell>
          <cell r="AE34"/>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cell r="AP34" t="str">
            <v>xc</v>
          </cell>
          <cell r="AQ34"/>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cell r="R35">
            <v>100</v>
          </cell>
          <cell r="S35" t="str">
            <v xml:space="preserve">n </v>
          </cell>
          <cell r="T35">
            <v>100</v>
          </cell>
          <cell r="U35" t="str">
            <v xml:space="preserve">n </v>
          </cell>
          <cell r="V35"/>
          <cell r="W35"/>
          <cell r="X35">
            <v>18.556055485560982</v>
          </cell>
          <cell r="Y35">
            <v>86.749741455777695</v>
          </cell>
          <cell r="Z35" t="str">
            <v xml:space="preserve">  </v>
          </cell>
          <cell r="AA35">
            <v>13.250258544222303</v>
          </cell>
          <cell r="AB35" t="str">
            <v xml:space="preserve">  </v>
          </cell>
          <cell r="AC35">
            <v>0</v>
          </cell>
          <cell r="AD35" t="str">
            <v xml:space="preserve">n </v>
          </cell>
          <cell r="AE35"/>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cell r="AP35" t="str">
            <v xml:space="preserve">  </v>
          </cell>
          <cell r="AQ35"/>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cell r="R36" t="str">
            <v>m.</v>
          </cell>
          <cell r="S36" t="str">
            <v>m.</v>
          </cell>
          <cell r="T36" t="str">
            <v>m.</v>
          </cell>
          <cell r="U36" t="str">
            <v xml:space="preserve">a </v>
          </cell>
          <cell r="V36"/>
          <cell r="W36"/>
          <cell r="X36" t="str">
            <v>m.</v>
          </cell>
          <cell r="Y36">
            <v>98.151949876714667</v>
          </cell>
          <cell r="Z36" t="str">
            <v xml:space="preserve">  </v>
          </cell>
          <cell r="AA36">
            <v>1.8480501232853499</v>
          </cell>
          <cell r="AB36" t="str">
            <v xml:space="preserve">  </v>
          </cell>
          <cell r="AC36">
            <v>0</v>
          </cell>
          <cell r="AD36" t="str">
            <v xml:space="preserve">a </v>
          </cell>
          <cell r="AE36"/>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cell r="AP36" t="str">
            <v xml:space="preserve">  </v>
          </cell>
          <cell r="AQ36"/>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cell r="R37">
            <v>54.19519025634871</v>
          </cell>
          <cell r="S37">
            <v>0.36326877701133076</v>
          </cell>
          <cell r="T37">
            <v>54.55845903336003</v>
          </cell>
          <cell r="U37">
            <v>45.441540966639963</v>
          </cell>
          <cell r="V37"/>
          <cell r="W37"/>
          <cell r="X37" t="str">
            <v>m</v>
          </cell>
          <cell r="Y37">
            <v>91.345264737600218</v>
          </cell>
          <cell r="Z37" t="str">
            <v xml:space="preserve">  </v>
          </cell>
          <cell r="AA37">
            <v>0</v>
          </cell>
          <cell r="AB37" t="str">
            <v>xr</v>
          </cell>
          <cell r="AC37">
            <v>0</v>
          </cell>
          <cell r="AD37" t="str">
            <v>xr</v>
          </cell>
          <cell r="AE37"/>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cell r="AP37" t="str">
            <v xml:space="preserve">  </v>
          </cell>
          <cell r="AQ37"/>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cell r="R38">
            <v>100</v>
          </cell>
          <cell r="S38" t="str">
            <v xml:space="preserve">n </v>
          </cell>
          <cell r="T38">
            <v>100</v>
          </cell>
          <cell r="U38" t="str">
            <v xml:space="preserve">m </v>
          </cell>
          <cell r="V38"/>
          <cell r="W38"/>
          <cell r="X38">
            <v>85.447006581209976</v>
          </cell>
          <cell r="Y38">
            <v>100</v>
          </cell>
          <cell r="Z38" t="str">
            <v xml:space="preserve">  </v>
          </cell>
          <cell r="AA38">
            <v>0</v>
          </cell>
          <cell r="AB38" t="str">
            <v xml:space="preserve">a </v>
          </cell>
          <cell r="AC38">
            <v>0</v>
          </cell>
          <cell r="AD38" t="str">
            <v xml:space="preserve">a </v>
          </cell>
          <cell r="AE38"/>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cell r="AP38" t="str">
            <v xml:space="preserve">  </v>
          </cell>
          <cell r="AQ38"/>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cell r="R39">
            <v>100</v>
          </cell>
          <cell r="S39" t="str">
            <v xml:space="preserve">a </v>
          </cell>
          <cell r="T39">
            <v>100</v>
          </cell>
          <cell r="U39" t="str">
            <v xml:space="preserve">n </v>
          </cell>
          <cell r="V39"/>
          <cell r="W39"/>
          <cell r="X39" t="str">
            <v>m</v>
          </cell>
          <cell r="Y39">
            <v>85.452733342162091</v>
          </cell>
          <cell r="Z39" t="str">
            <v xml:space="preserve">  </v>
          </cell>
          <cell r="AA39">
            <v>14.547266657837895</v>
          </cell>
          <cell r="AB39" t="str">
            <v xml:space="preserve">  </v>
          </cell>
          <cell r="AC39">
            <v>0</v>
          </cell>
          <cell r="AD39" t="str">
            <v xml:space="preserve">n </v>
          </cell>
          <cell r="AE39"/>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cell r="AP39" t="str">
            <v xml:space="preserve">  </v>
          </cell>
          <cell r="AQ39"/>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cell r="H40">
            <v>100</v>
          </cell>
          <cell r="I40" t="str">
            <v>xr</v>
          </cell>
          <cell r="J40" t="str">
            <v>xr</v>
          </cell>
          <cell r="K40" t="str">
            <v>xr</v>
          </cell>
          <cell r="L40" t="str">
            <v>xr</v>
          </cell>
          <cell r="M40" t="str">
            <v>xr</v>
          </cell>
          <cell r="N40">
            <v>99.797812004796356</v>
          </cell>
          <cell r="O40" t="str">
            <v xml:space="preserve">a </v>
          </cell>
          <cell r="P40">
            <v>0.20218799520364863</v>
          </cell>
          <cell r="Q40"/>
          <cell r="R40" t="str">
            <v>xr</v>
          </cell>
          <cell r="S40" t="str">
            <v>xr</v>
          </cell>
          <cell r="T40" t="str">
            <v>xr</v>
          </cell>
          <cell r="U40" t="str">
            <v>xr</v>
          </cell>
          <cell r="V40"/>
          <cell r="W40"/>
          <cell r="X40" t="str">
            <v>10.21(x)</v>
          </cell>
          <cell r="Y40">
            <v>99.797812004796356</v>
          </cell>
          <cell r="Z40" t="str">
            <v xml:space="preserve">  </v>
          </cell>
          <cell r="AA40">
            <v>0</v>
          </cell>
          <cell r="AB40" t="str">
            <v xml:space="preserve">a </v>
          </cell>
          <cell r="AC40">
            <v>0.20218799520364863</v>
          </cell>
          <cell r="AD40" t="str">
            <v xml:space="preserve">  </v>
          </cell>
          <cell r="AE40"/>
          <cell r="AF40" t="str">
            <v xml:space="preserve">  </v>
          </cell>
          <cell r="AG40">
            <v>0</v>
          </cell>
          <cell r="AH40" t="str">
            <v>xr</v>
          </cell>
          <cell r="AI40">
            <v>0</v>
          </cell>
          <cell r="AJ40" t="str">
            <v>xr</v>
          </cell>
          <cell r="AK40">
            <v>0</v>
          </cell>
          <cell r="AL40" t="str">
            <v>xr</v>
          </cell>
          <cell r="AM40">
            <v>0</v>
          </cell>
          <cell r="AN40" t="str">
            <v>xr</v>
          </cell>
          <cell r="AO40"/>
          <cell r="AP40" t="str">
            <v xml:space="preserve">  </v>
          </cell>
          <cell r="AQ40"/>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cell r="C2"/>
          <cell r="D2"/>
          <cell r="E2"/>
          <cell r="F2"/>
          <cell r="G2"/>
          <cell r="H2"/>
          <cell r="I2"/>
          <cell r="J2"/>
          <cell r="K2">
            <v>554</v>
          </cell>
          <cell r="L2"/>
          <cell r="M2"/>
          <cell r="N2"/>
        </row>
        <row r="3">
          <cell r="A3" t="str">
            <v>Austria</v>
          </cell>
          <cell r="B3">
            <v>165.7</v>
          </cell>
          <cell r="C3"/>
          <cell r="D3"/>
          <cell r="E3"/>
          <cell r="F3"/>
          <cell r="G3"/>
          <cell r="H3"/>
          <cell r="I3"/>
          <cell r="J3"/>
          <cell r="K3">
            <v>1335.1</v>
          </cell>
          <cell r="L3"/>
          <cell r="M3">
            <v>413.9</v>
          </cell>
          <cell r="N3"/>
        </row>
        <row r="4">
          <cell r="A4" t="str">
            <v>Canada</v>
          </cell>
          <cell r="B4"/>
          <cell r="C4"/>
          <cell r="D4"/>
          <cell r="E4"/>
          <cell r="F4"/>
          <cell r="G4"/>
          <cell r="H4"/>
          <cell r="I4"/>
          <cell r="J4"/>
          <cell r="K4"/>
          <cell r="L4"/>
          <cell r="M4"/>
          <cell r="N4"/>
        </row>
        <row r="5">
          <cell r="A5" t="str">
            <v>Czech Republic</v>
          </cell>
          <cell r="B5"/>
          <cell r="C5"/>
          <cell r="D5"/>
          <cell r="E5"/>
          <cell r="F5"/>
          <cell r="G5"/>
          <cell r="H5"/>
          <cell r="I5"/>
          <cell r="J5">
            <v>848</v>
          </cell>
          <cell r="K5"/>
          <cell r="L5">
            <v>138</v>
          </cell>
          <cell r="M5"/>
          <cell r="N5"/>
        </row>
        <row r="6">
          <cell r="A6" t="str">
            <v>Denmark</v>
          </cell>
          <cell r="B6"/>
          <cell r="C6"/>
          <cell r="D6">
            <v>101</v>
          </cell>
          <cell r="E6">
            <v>3.7</v>
          </cell>
          <cell r="F6"/>
          <cell r="G6"/>
          <cell r="H6"/>
          <cell r="I6"/>
          <cell r="J6"/>
          <cell r="K6"/>
          <cell r="L6"/>
          <cell r="M6"/>
          <cell r="N6"/>
        </row>
        <row r="7">
          <cell r="A7" t="str">
            <v>France</v>
          </cell>
          <cell r="B7"/>
          <cell r="C7"/>
          <cell r="D7">
            <v>890.2</v>
          </cell>
          <cell r="E7"/>
          <cell r="F7"/>
          <cell r="G7">
            <v>3175</v>
          </cell>
          <cell r="H7">
            <v>572</v>
          </cell>
          <cell r="I7">
            <v>6834</v>
          </cell>
          <cell r="J7"/>
          <cell r="K7">
            <v>4790</v>
          </cell>
          <cell r="L7">
            <v>1373</v>
          </cell>
          <cell r="M7">
            <v>280</v>
          </cell>
          <cell r="N7"/>
        </row>
        <row r="8">
          <cell r="A8" t="str">
            <v>Ireland</v>
          </cell>
          <cell r="B8"/>
          <cell r="C8"/>
          <cell r="D8"/>
          <cell r="E8"/>
          <cell r="F8"/>
          <cell r="G8"/>
          <cell r="H8"/>
          <cell r="I8"/>
          <cell r="J8"/>
          <cell r="K8">
            <v>9.8000000000000007</v>
          </cell>
          <cell r="L8"/>
          <cell r="M8">
            <v>2.2000000000000002</v>
          </cell>
          <cell r="N8"/>
        </row>
        <row r="9">
          <cell r="A9" t="str">
            <v>New Zealand</v>
          </cell>
          <cell r="B9"/>
          <cell r="C9"/>
          <cell r="D9">
            <v>1.7150000000000001</v>
          </cell>
          <cell r="E9"/>
          <cell r="F9"/>
          <cell r="G9"/>
          <cell r="H9"/>
          <cell r="I9">
            <v>2.9590000000000001</v>
          </cell>
          <cell r="J9"/>
          <cell r="K9"/>
          <cell r="L9"/>
          <cell r="M9"/>
          <cell r="N9"/>
        </row>
        <row r="10">
          <cell r="A10" t="str">
            <v>Spain</v>
          </cell>
          <cell r="B10"/>
          <cell r="C10">
            <v>0</v>
          </cell>
          <cell r="D10"/>
          <cell r="E10"/>
          <cell r="F10"/>
          <cell r="G10"/>
          <cell r="H10"/>
          <cell r="I10"/>
          <cell r="J10"/>
          <cell r="K10"/>
          <cell r="L10"/>
          <cell r="M10"/>
          <cell r="N10"/>
        </row>
        <row r="11">
          <cell r="A11" t="str">
            <v>Sweden</v>
          </cell>
          <cell r="B11"/>
          <cell r="C11"/>
          <cell r="D11">
            <v>1112</v>
          </cell>
          <cell r="E11">
            <v>730</v>
          </cell>
          <cell r="F11"/>
          <cell r="G11">
            <v>7135</v>
          </cell>
          <cell r="H11"/>
          <cell r="I11"/>
          <cell r="J11">
            <v>2900</v>
          </cell>
          <cell r="K11">
            <v>1554</v>
          </cell>
          <cell r="L11">
            <v>970</v>
          </cell>
          <cell r="M11">
            <v>1000</v>
          </cell>
          <cell r="N11">
            <v>70</v>
          </cell>
        </row>
        <row r="12">
          <cell r="A12" t="str">
            <v>Switzerland</v>
          </cell>
          <cell r="B12"/>
          <cell r="C12"/>
          <cell r="D12">
            <v>18.3</v>
          </cell>
          <cell r="E12">
            <v>0.03</v>
          </cell>
          <cell r="F12"/>
          <cell r="G12"/>
          <cell r="H12"/>
          <cell r="I12"/>
          <cell r="J12"/>
          <cell r="K12"/>
          <cell r="L12"/>
          <cell r="M12"/>
          <cell r="N12"/>
        </row>
        <row r="13">
          <cell r="A13" t="str">
            <v>United Kingdom</v>
          </cell>
          <cell r="B13"/>
          <cell r="C13"/>
          <cell r="D13"/>
          <cell r="E13"/>
          <cell r="F13"/>
          <cell r="G13"/>
          <cell r="H13"/>
          <cell r="I13"/>
          <cell r="J13"/>
          <cell r="K13"/>
          <cell r="L13"/>
          <cell r="M13"/>
          <cell r="N13"/>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cell r="I113" t="str">
            <v>.</v>
          </cell>
        </row>
        <row r="114">
          <cell r="A114">
            <v>716</v>
          </cell>
          <cell r="B114" t="str">
            <v>Zimbabwe</v>
          </cell>
          <cell r="C114">
            <v>1997</v>
          </cell>
          <cell r="D114">
            <v>90</v>
          </cell>
          <cell r="E114">
            <v>303</v>
          </cell>
          <cell r="F114">
            <v>90</v>
          </cell>
          <cell r="G114">
            <v>330211</v>
          </cell>
          <cell r="H114"/>
          <cell r="I114" t="str">
            <v>.</v>
          </cell>
        </row>
        <row r="115">
          <cell r="A115">
            <v>716</v>
          </cell>
          <cell r="B115" t="str">
            <v>Zimbabwe</v>
          </cell>
          <cell r="C115">
            <v>1997</v>
          </cell>
          <cell r="D115">
            <v>90</v>
          </cell>
          <cell r="E115">
            <v>404</v>
          </cell>
          <cell r="F115">
            <v>90</v>
          </cell>
          <cell r="G115">
            <v>306184</v>
          </cell>
          <cell r="H115"/>
          <cell r="I115" t="str">
            <v>.</v>
          </cell>
        </row>
        <row r="116">
          <cell r="A116">
            <v>716</v>
          </cell>
          <cell r="B116" t="str">
            <v>Zimbabwe</v>
          </cell>
          <cell r="C116">
            <v>1997</v>
          </cell>
          <cell r="D116">
            <v>90</v>
          </cell>
          <cell r="E116">
            <v>505</v>
          </cell>
          <cell r="F116">
            <v>90</v>
          </cell>
          <cell r="G116">
            <v>328770</v>
          </cell>
          <cell r="H116"/>
          <cell r="I116" t="str">
            <v>.</v>
          </cell>
        </row>
        <row r="117">
          <cell r="A117">
            <v>716</v>
          </cell>
          <cell r="B117" t="str">
            <v>Zimbabwe</v>
          </cell>
          <cell r="C117">
            <v>1997</v>
          </cell>
          <cell r="D117">
            <v>90</v>
          </cell>
          <cell r="E117">
            <v>606</v>
          </cell>
          <cell r="F117">
            <v>90</v>
          </cell>
          <cell r="G117">
            <v>327924</v>
          </cell>
          <cell r="H117"/>
          <cell r="I117" t="str">
            <v>.</v>
          </cell>
        </row>
        <row r="118">
          <cell r="A118">
            <v>716</v>
          </cell>
          <cell r="B118" t="str">
            <v>Zimbabwe</v>
          </cell>
          <cell r="C118">
            <v>1997</v>
          </cell>
          <cell r="D118">
            <v>90</v>
          </cell>
          <cell r="E118">
            <v>707</v>
          </cell>
          <cell r="F118">
            <v>90</v>
          </cell>
          <cell r="G118">
            <v>316482</v>
          </cell>
          <cell r="H118"/>
          <cell r="I118" t="str">
            <v>.</v>
          </cell>
        </row>
        <row r="119">
          <cell r="A119">
            <v>716</v>
          </cell>
          <cell r="B119" t="str">
            <v>Zimbabwe</v>
          </cell>
          <cell r="C119">
            <v>1997</v>
          </cell>
          <cell r="D119">
            <v>90</v>
          </cell>
          <cell r="E119">
            <v>808</v>
          </cell>
          <cell r="F119">
            <v>90</v>
          </cell>
          <cell r="G119">
            <v>332029</v>
          </cell>
          <cell r="H119"/>
          <cell r="I119" t="str">
            <v>.</v>
          </cell>
        </row>
        <row r="120">
          <cell r="A120">
            <v>716</v>
          </cell>
          <cell r="B120" t="str">
            <v>Zimbabwe</v>
          </cell>
          <cell r="C120">
            <v>1997</v>
          </cell>
          <cell r="D120">
            <v>90</v>
          </cell>
          <cell r="E120">
            <v>909</v>
          </cell>
          <cell r="F120">
            <v>90</v>
          </cell>
          <cell r="G120">
            <v>340911</v>
          </cell>
          <cell r="H120"/>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cell r="I122" t="str">
            <v>.</v>
          </cell>
        </row>
        <row r="123">
          <cell r="A123">
            <v>716</v>
          </cell>
          <cell r="B123" t="str">
            <v>Zimbabwe</v>
          </cell>
          <cell r="C123">
            <v>1997</v>
          </cell>
          <cell r="D123">
            <v>90</v>
          </cell>
          <cell r="E123">
            <v>1111</v>
          </cell>
          <cell r="F123">
            <v>90</v>
          </cell>
          <cell r="G123">
            <v>331952</v>
          </cell>
          <cell r="H123"/>
          <cell r="I123" t="str">
            <v>.</v>
          </cell>
        </row>
        <row r="124">
          <cell r="A124">
            <v>716</v>
          </cell>
          <cell r="B124" t="str">
            <v>Zimbabwe</v>
          </cell>
          <cell r="C124">
            <v>1997</v>
          </cell>
          <cell r="D124">
            <v>90</v>
          </cell>
          <cell r="E124">
            <v>1212</v>
          </cell>
          <cell r="F124">
            <v>90</v>
          </cell>
          <cell r="G124">
            <v>377154</v>
          </cell>
          <cell r="H124"/>
          <cell r="I124" t="str">
            <v>.</v>
          </cell>
        </row>
        <row r="125">
          <cell r="A125">
            <v>716</v>
          </cell>
          <cell r="B125" t="str">
            <v>Zimbabwe</v>
          </cell>
          <cell r="C125">
            <v>1997</v>
          </cell>
          <cell r="D125">
            <v>90</v>
          </cell>
          <cell r="E125">
            <v>1313</v>
          </cell>
          <cell r="F125">
            <v>90</v>
          </cell>
          <cell r="G125">
            <v>368322</v>
          </cell>
          <cell r="H125"/>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cell r="I249" t="str">
            <v>.</v>
          </cell>
        </row>
        <row r="250">
          <cell r="A250">
            <v>376</v>
          </cell>
          <cell r="B250" t="str">
            <v>Israel</v>
          </cell>
          <cell r="C250">
            <v>1998</v>
          </cell>
          <cell r="D250">
            <v>90</v>
          </cell>
          <cell r="E250">
            <v>300</v>
          </cell>
          <cell r="F250">
            <v>90</v>
          </cell>
          <cell r="G250">
            <v>367540</v>
          </cell>
          <cell r="H250"/>
          <cell r="I250" t="str">
            <v>.</v>
          </cell>
        </row>
        <row r="251">
          <cell r="A251">
            <v>376</v>
          </cell>
          <cell r="B251" t="str">
            <v>Israel</v>
          </cell>
          <cell r="C251">
            <v>1998</v>
          </cell>
          <cell r="D251">
            <v>90</v>
          </cell>
          <cell r="E251">
            <v>303</v>
          </cell>
          <cell r="F251">
            <v>90</v>
          </cell>
          <cell r="G251">
            <v>117687</v>
          </cell>
          <cell r="H251"/>
          <cell r="I251" t="str">
            <v>.</v>
          </cell>
        </row>
        <row r="252">
          <cell r="A252">
            <v>376</v>
          </cell>
          <cell r="B252" t="str">
            <v>Israel</v>
          </cell>
          <cell r="C252">
            <v>1998</v>
          </cell>
          <cell r="D252">
            <v>90</v>
          </cell>
          <cell r="E252">
            <v>404</v>
          </cell>
          <cell r="F252">
            <v>90</v>
          </cell>
          <cell r="G252">
            <v>116812</v>
          </cell>
          <cell r="H252"/>
          <cell r="I252" t="str">
            <v>.</v>
          </cell>
        </row>
        <row r="253">
          <cell r="A253">
            <v>376</v>
          </cell>
          <cell r="B253" t="str">
            <v>Israel</v>
          </cell>
          <cell r="C253">
            <v>1998</v>
          </cell>
          <cell r="D253">
            <v>90</v>
          </cell>
          <cell r="E253">
            <v>505</v>
          </cell>
          <cell r="F253">
            <v>90</v>
          </cell>
          <cell r="G253">
            <v>115671</v>
          </cell>
          <cell r="H253"/>
          <cell r="I253" t="str">
            <v>.</v>
          </cell>
        </row>
        <row r="254">
          <cell r="A254">
            <v>376</v>
          </cell>
          <cell r="B254" t="str">
            <v>Israel</v>
          </cell>
          <cell r="C254">
            <v>1998</v>
          </cell>
          <cell r="D254">
            <v>90</v>
          </cell>
          <cell r="E254">
            <v>606</v>
          </cell>
          <cell r="F254">
            <v>90</v>
          </cell>
          <cell r="G254">
            <v>112264</v>
          </cell>
          <cell r="H254"/>
          <cell r="I254" t="str">
            <v>.</v>
          </cell>
        </row>
        <row r="255">
          <cell r="A255">
            <v>376</v>
          </cell>
          <cell r="B255" t="str">
            <v>Israel</v>
          </cell>
          <cell r="C255">
            <v>1998</v>
          </cell>
          <cell r="D255">
            <v>90</v>
          </cell>
          <cell r="E255">
            <v>707</v>
          </cell>
          <cell r="F255">
            <v>90</v>
          </cell>
          <cell r="G255">
            <v>112064</v>
          </cell>
          <cell r="H255"/>
          <cell r="I255" t="str">
            <v>.</v>
          </cell>
        </row>
        <row r="256">
          <cell r="A256">
            <v>376</v>
          </cell>
          <cell r="B256" t="str">
            <v>Israel</v>
          </cell>
          <cell r="C256">
            <v>1998</v>
          </cell>
          <cell r="D256">
            <v>90</v>
          </cell>
          <cell r="E256">
            <v>808</v>
          </cell>
          <cell r="F256">
            <v>90</v>
          </cell>
          <cell r="G256">
            <v>110825</v>
          </cell>
          <cell r="H256"/>
          <cell r="I256" t="str">
            <v>.</v>
          </cell>
        </row>
        <row r="257">
          <cell r="A257">
            <v>376</v>
          </cell>
          <cell r="B257" t="str">
            <v>Israel</v>
          </cell>
          <cell r="C257">
            <v>1998</v>
          </cell>
          <cell r="D257">
            <v>90</v>
          </cell>
          <cell r="E257">
            <v>909</v>
          </cell>
          <cell r="F257">
            <v>90</v>
          </cell>
          <cell r="G257">
            <v>110475</v>
          </cell>
          <cell r="H257"/>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cell r="I391" t="str">
            <v>.</v>
          </cell>
        </row>
        <row r="392">
          <cell r="A392">
            <v>246</v>
          </cell>
          <cell r="B392" t="str">
            <v>Finland</v>
          </cell>
          <cell r="C392">
            <v>1998</v>
          </cell>
          <cell r="D392">
            <v>90</v>
          </cell>
          <cell r="E392">
            <v>303</v>
          </cell>
          <cell r="F392">
            <v>90</v>
          </cell>
          <cell r="G392">
            <v>65083</v>
          </cell>
          <cell r="H392"/>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cell r="I447" t="str">
            <v>.</v>
          </cell>
        </row>
        <row r="448">
          <cell r="A448">
            <v>246</v>
          </cell>
          <cell r="B448" t="str">
            <v>Finland</v>
          </cell>
          <cell r="C448">
            <v>1998</v>
          </cell>
          <cell r="D448">
            <v>90</v>
          </cell>
          <cell r="E448">
            <v>505</v>
          </cell>
          <cell r="F448">
            <v>90</v>
          </cell>
          <cell r="G448">
            <v>66894</v>
          </cell>
          <cell r="H448"/>
          <cell r="I448" t="str">
            <v>.</v>
          </cell>
        </row>
        <row r="449">
          <cell r="A449">
            <v>246</v>
          </cell>
          <cell r="B449" t="str">
            <v>Finland</v>
          </cell>
          <cell r="C449">
            <v>1998</v>
          </cell>
          <cell r="D449">
            <v>90</v>
          </cell>
          <cell r="E449">
            <v>606</v>
          </cell>
          <cell r="F449">
            <v>90</v>
          </cell>
          <cell r="G449">
            <v>65701</v>
          </cell>
          <cell r="H449"/>
          <cell r="I449" t="str">
            <v>.</v>
          </cell>
        </row>
        <row r="450">
          <cell r="A450">
            <v>246</v>
          </cell>
          <cell r="B450" t="str">
            <v>Finland</v>
          </cell>
          <cell r="C450">
            <v>1998</v>
          </cell>
          <cell r="D450">
            <v>90</v>
          </cell>
          <cell r="E450">
            <v>707</v>
          </cell>
          <cell r="F450">
            <v>90</v>
          </cell>
          <cell r="G450">
            <v>66225</v>
          </cell>
          <cell r="H450"/>
          <cell r="I450" t="str">
            <v>.</v>
          </cell>
        </row>
        <row r="451">
          <cell r="A451">
            <v>246</v>
          </cell>
          <cell r="B451" t="str">
            <v>Finland</v>
          </cell>
          <cell r="C451">
            <v>1998</v>
          </cell>
          <cell r="D451">
            <v>90</v>
          </cell>
          <cell r="E451">
            <v>808</v>
          </cell>
          <cell r="F451">
            <v>90</v>
          </cell>
          <cell r="G451">
            <v>64231</v>
          </cell>
          <cell r="H451"/>
          <cell r="I451" t="str">
            <v>.</v>
          </cell>
        </row>
        <row r="452">
          <cell r="A452">
            <v>246</v>
          </cell>
          <cell r="B452" t="str">
            <v>Finland</v>
          </cell>
          <cell r="C452">
            <v>1998</v>
          </cell>
          <cell r="D452">
            <v>90</v>
          </cell>
          <cell r="E452">
            <v>909</v>
          </cell>
          <cell r="F452">
            <v>90</v>
          </cell>
          <cell r="G452">
            <v>64302</v>
          </cell>
          <cell r="H452"/>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cell r="I454" t="str">
            <v>.</v>
          </cell>
        </row>
        <row r="455">
          <cell r="A455">
            <v>246</v>
          </cell>
          <cell r="B455" t="str">
            <v>Finland</v>
          </cell>
          <cell r="C455">
            <v>1998</v>
          </cell>
          <cell r="D455">
            <v>90</v>
          </cell>
          <cell r="E455">
            <v>1111</v>
          </cell>
          <cell r="F455">
            <v>90</v>
          </cell>
          <cell r="G455">
            <v>61890</v>
          </cell>
          <cell r="H455"/>
          <cell r="I455" t="str">
            <v>.</v>
          </cell>
        </row>
        <row r="456">
          <cell r="A456">
            <v>246</v>
          </cell>
          <cell r="B456" t="str">
            <v>Finland</v>
          </cell>
          <cell r="C456">
            <v>1998</v>
          </cell>
          <cell r="D456">
            <v>90</v>
          </cell>
          <cell r="E456">
            <v>1212</v>
          </cell>
          <cell r="F456">
            <v>90</v>
          </cell>
          <cell r="G456">
            <v>63955</v>
          </cell>
          <cell r="H456"/>
          <cell r="I456" t="str">
            <v>.</v>
          </cell>
        </row>
        <row r="457">
          <cell r="A457">
            <v>246</v>
          </cell>
          <cell r="B457" t="str">
            <v>Finland</v>
          </cell>
          <cell r="C457">
            <v>1998</v>
          </cell>
          <cell r="D457">
            <v>90</v>
          </cell>
          <cell r="E457">
            <v>1313</v>
          </cell>
          <cell r="F457">
            <v>90</v>
          </cell>
          <cell r="G457">
            <v>66382</v>
          </cell>
          <cell r="H457"/>
          <cell r="I457" t="str">
            <v>.</v>
          </cell>
        </row>
        <row r="458">
          <cell r="A458">
            <v>246</v>
          </cell>
          <cell r="B458" t="str">
            <v>Finland</v>
          </cell>
          <cell r="C458">
            <v>1998</v>
          </cell>
          <cell r="D458">
            <v>90</v>
          </cell>
          <cell r="E458">
            <v>1414</v>
          </cell>
          <cell r="F458">
            <v>90</v>
          </cell>
          <cell r="G458">
            <v>68111</v>
          </cell>
          <cell r="H458"/>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cell r="I460" t="str">
            <v>.</v>
          </cell>
        </row>
        <row r="461">
          <cell r="A461">
            <v>246</v>
          </cell>
          <cell r="B461" t="str">
            <v>Finland</v>
          </cell>
          <cell r="C461">
            <v>1998</v>
          </cell>
          <cell r="D461">
            <v>90</v>
          </cell>
          <cell r="E461">
            <v>1616</v>
          </cell>
          <cell r="F461">
            <v>90</v>
          </cell>
          <cell r="G461">
            <v>65031</v>
          </cell>
          <cell r="H461"/>
          <cell r="I461" t="str">
            <v>.</v>
          </cell>
        </row>
        <row r="462">
          <cell r="A462">
            <v>246</v>
          </cell>
          <cell r="B462" t="str">
            <v>Finland</v>
          </cell>
          <cell r="C462">
            <v>1998</v>
          </cell>
          <cell r="D462">
            <v>90</v>
          </cell>
          <cell r="E462">
            <v>1717</v>
          </cell>
          <cell r="F462">
            <v>90</v>
          </cell>
          <cell r="G462">
            <v>64635</v>
          </cell>
          <cell r="H462"/>
          <cell r="I462" t="str">
            <v>.</v>
          </cell>
        </row>
        <row r="463">
          <cell r="A463">
            <v>246</v>
          </cell>
          <cell r="B463" t="str">
            <v>Finland</v>
          </cell>
          <cell r="C463">
            <v>1998</v>
          </cell>
          <cell r="D463">
            <v>90</v>
          </cell>
          <cell r="E463">
            <v>1818</v>
          </cell>
          <cell r="F463">
            <v>90</v>
          </cell>
          <cell r="G463">
            <v>64701</v>
          </cell>
          <cell r="H463"/>
          <cell r="I463" t="str">
            <v>.</v>
          </cell>
        </row>
        <row r="464">
          <cell r="A464">
            <v>246</v>
          </cell>
          <cell r="B464" t="str">
            <v>Finland</v>
          </cell>
          <cell r="C464">
            <v>1998</v>
          </cell>
          <cell r="D464">
            <v>90</v>
          </cell>
          <cell r="E464">
            <v>1919</v>
          </cell>
          <cell r="F464">
            <v>90</v>
          </cell>
          <cell r="G464">
            <v>65005</v>
          </cell>
          <cell r="H464"/>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cell r="I466" t="str">
            <v>.</v>
          </cell>
        </row>
        <row r="467">
          <cell r="A467">
            <v>246</v>
          </cell>
          <cell r="B467" t="str">
            <v>Finland</v>
          </cell>
          <cell r="C467">
            <v>1998</v>
          </cell>
          <cell r="D467">
            <v>90</v>
          </cell>
          <cell r="E467">
            <v>2121</v>
          </cell>
          <cell r="F467">
            <v>90</v>
          </cell>
          <cell r="G467">
            <v>66828</v>
          </cell>
          <cell r="H467"/>
          <cell r="I467" t="str">
            <v>.</v>
          </cell>
        </row>
        <row r="468">
          <cell r="A468">
            <v>246</v>
          </cell>
          <cell r="B468" t="str">
            <v>Finland</v>
          </cell>
          <cell r="C468">
            <v>1998</v>
          </cell>
          <cell r="D468">
            <v>90</v>
          </cell>
          <cell r="E468">
            <v>2222</v>
          </cell>
          <cell r="F468">
            <v>90</v>
          </cell>
          <cell r="G468">
            <v>65454</v>
          </cell>
          <cell r="H468"/>
          <cell r="I468" t="str">
            <v>.</v>
          </cell>
        </row>
        <row r="469">
          <cell r="A469">
            <v>246</v>
          </cell>
          <cell r="B469" t="str">
            <v>Finland</v>
          </cell>
          <cell r="C469">
            <v>1998</v>
          </cell>
          <cell r="D469">
            <v>90</v>
          </cell>
          <cell r="E469">
            <v>2323</v>
          </cell>
          <cell r="F469">
            <v>90</v>
          </cell>
          <cell r="G469">
            <v>62428</v>
          </cell>
          <cell r="H469"/>
          <cell r="I469" t="str">
            <v>.</v>
          </cell>
        </row>
        <row r="470">
          <cell r="A470">
            <v>246</v>
          </cell>
          <cell r="B470" t="str">
            <v>Finland</v>
          </cell>
          <cell r="C470">
            <v>1998</v>
          </cell>
          <cell r="D470">
            <v>90</v>
          </cell>
          <cell r="E470">
            <v>2424</v>
          </cell>
          <cell r="F470">
            <v>90</v>
          </cell>
          <cell r="G470">
            <v>57007</v>
          </cell>
          <cell r="H470"/>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cell r="I472" t="str">
            <v>.</v>
          </cell>
        </row>
        <row r="473">
          <cell r="A473">
            <v>246</v>
          </cell>
          <cell r="B473" t="str">
            <v>Finland</v>
          </cell>
          <cell r="C473">
            <v>1998</v>
          </cell>
          <cell r="D473">
            <v>90</v>
          </cell>
          <cell r="E473">
            <v>2626</v>
          </cell>
          <cell r="F473">
            <v>90</v>
          </cell>
          <cell r="G473">
            <v>61488</v>
          </cell>
          <cell r="H473"/>
          <cell r="I473" t="str">
            <v>.</v>
          </cell>
        </row>
        <row r="474">
          <cell r="A474">
            <v>246</v>
          </cell>
          <cell r="B474" t="str">
            <v>Finland</v>
          </cell>
          <cell r="C474">
            <v>1998</v>
          </cell>
          <cell r="D474">
            <v>90</v>
          </cell>
          <cell r="E474">
            <v>2727</v>
          </cell>
          <cell r="F474">
            <v>90</v>
          </cell>
          <cell r="G474">
            <v>63848</v>
          </cell>
          <cell r="H474"/>
          <cell r="I474" t="str">
            <v>.</v>
          </cell>
        </row>
        <row r="475">
          <cell r="A475">
            <v>246</v>
          </cell>
          <cell r="B475" t="str">
            <v>Finland</v>
          </cell>
          <cell r="C475">
            <v>1998</v>
          </cell>
          <cell r="D475">
            <v>90</v>
          </cell>
          <cell r="E475">
            <v>2828</v>
          </cell>
          <cell r="F475">
            <v>90</v>
          </cell>
          <cell r="G475">
            <v>65604</v>
          </cell>
          <cell r="H475"/>
          <cell r="I475" t="str">
            <v>.</v>
          </cell>
        </row>
        <row r="476">
          <cell r="A476">
            <v>246</v>
          </cell>
          <cell r="B476" t="str">
            <v>Finland</v>
          </cell>
          <cell r="C476">
            <v>1998</v>
          </cell>
          <cell r="D476">
            <v>90</v>
          </cell>
          <cell r="E476">
            <v>2929</v>
          </cell>
          <cell r="F476">
            <v>90</v>
          </cell>
          <cell r="G476">
            <v>70701</v>
          </cell>
          <cell r="H476"/>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cell r="I478" t="str">
            <v>.</v>
          </cell>
        </row>
        <row r="479">
          <cell r="A479">
            <v>246</v>
          </cell>
          <cell r="B479" t="str">
            <v>Finland</v>
          </cell>
          <cell r="C479">
            <v>1998</v>
          </cell>
          <cell r="D479">
            <v>90</v>
          </cell>
          <cell r="E479">
            <v>3539</v>
          </cell>
          <cell r="F479">
            <v>90</v>
          </cell>
          <cell r="G479">
            <v>378530</v>
          </cell>
          <cell r="H479"/>
          <cell r="I479" t="str">
            <v>.</v>
          </cell>
        </row>
        <row r="480">
          <cell r="A480">
            <v>246</v>
          </cell>
          <cell r="B480" t="str">
            <v>Finland</v>
          </cell>
          <cell r="C480">
            <v>1998</v>
          </cell>
          <cell r="D480">
            <v>90</v>
          </cell>
          <cell r="E480">
            <v>4099</v>
          </cell>
          <cell r="F480">
            <v>90</v>
          </cell>
          <cell r="G480">
            <v>2467452</v>
          </cell>
          <cell r="H480"/>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cell r="I699" t="str">
            <v>.</v>
          </cell>
        </row>
        <row r="700">
          <cell r="A700">
            <v>616</v>
          </cell>
          <cell r="B700" t="str">
            <v>Poland</v>
          </cell>
          <cell r="C700">
            <v>1998</v>
          </cell>
          <cell r="D700">
            <v>90</v>
          </cell>
          <cell r="E700">
            <v>2024</v>
          </cell>
          <cell r="F700">
            <v>90</v>
          </cell>
          <cell r="G700">
            <v>3042845</v>
          </cell>
          <cell r="H700"/>
          <cell r="I700" t="str">
            <v>.</v>
          </cell>
        </row>
        <row r="701">
          <cell r="A701">
            <v>616</v>
          </cell>
          <cell r="B701" t="str">
            <v>Poland</v>
          </cell>
          <cell r="C701">
            <v>1998</v>
          </cell>
          <cell r="D701">
            <v>90</v>
          </cell>
          <cell r="E701">
            <v>2525</v>
          </cell>
          <cell r="F701">
            <v>90</v>
          </cell>
          <cell r="G701">
            <v>556467</v>
          </cell>
          <cell r="H701"/>
          <cell r="I701" t="str">
            <v>.</v>
          </cell>
        </row>
        <row r="702">
          <cell r="A702">
            <v>616</v>
          </cell>
          <cell r="B702" t="str">
            <v>Poland</v>
          </cell>
          <cell r="C702">
            <v>1998</v>
          </cell>
          <cell r="D702">
            <v>90</v>
          </cell>
          <cell r="E702">
            <v>2626</v>
          </cell>
          <cell r="F702">
            <v>90</v>
          </cell>
          <cell r="G702">
            <v>533137</v>
          </cell>
          <cell r="H702"/>
          <cell r="I702" t="str">
            <v>.</v>
          </cell>
        </row>
        <row r="703">
          <cell r="A703">
            <v>616</v>
          </cell>
          <cell r="B703" t="str">
            <v>Poland</v>
          </cell>
          <cell r="C703">
            <v>1998</v>
          </cell>
          <cell r="D703">
            <v>90</v>
          </cell>
          <cell r="E703">
            <v>2727</v>
          </cell>
          <cell r="F703">
            <v>90</v>
          </cell>
          <cell r="G703">
            <v>515580</v>
          </cell>
          <cell r="H703"/>
          <cell r="I703" t="str">
            <v>.</v>
          </cell>
        </row>
        <row r="704">
          <cell r="A704">
            <v>616</v>
          </cell>
          <cell r="B704" t="str">
            <v>Poland</v>
          </cell>
          <cell r="C704">
            <v>1998</v>
          </cell>
          <cell r="D704">
            <v>90</v>
          </cell>
          <cell r="E704">
            <v>2828</v>
          </cell>
          <cell r="F704">
            <v>90</v>
          </cell>
          <cell r="G704">
            <v>488328</v>
          </cell>
          <cell r="H704"/>
          <cell r="I704" t="str">
            <v>.</v>
          </cell>
        </row>
        <row r="705">
          <cell r="A705">
            <v>616</v>
          </cell>
          <cell r="B705" t="str">
            <v>Poland</v>
          </cell>
          <cell r="C705">
            <v>1998</v>
          </cell>
          <cell r="D705">
            <v>90</v>
          </cell>
          <cell r="E705">
            <v>2929</v>
          </cell>
          <cell r="F705">
            <v>90</v>
          </cell>
          <cell r="G705">
            <v>487449</v>
          </cell>
          <cell r="H705"/>
          <cell r="I705" t="str">
            <v>.</v>
          </cell>
        </row>
        <row r="706">
          <cell r="A706">
            <v>616</v>
          </cell>
          <cell r="B706" t="str">
            <v>Poland</v>
          </cell>
          <cell r="C706">
            <v>1998</v>
          </cell>
          <cell r="D706">
            <v>90</v>
          </cell>
          <cell r="E706">
            <v>2529</v>
          </cell>
          <cell r="F706">
            <v>90</v>
          </cell>
          <cell r="G706">
            <v>2580961</v>
          </cell>
          <cell r="H706"/>
          <cell r="I706" t="str">
            <v>.</v>
          </cell>
        </row>
        <row r="707">
          <cell r="A707">
            <v>616</v>
          </cell>
          <cell r="B707" t="str">
            <v>Poland</v>
          </cell>
          <cell r="C707">
            <v>1998</v>
          </cell>
          <cell r="D707">
            <v>90</v>
          </cell>
          <cell r="E707">
            <v>3034</v>
          </cell>
          <cell r="F707">
            <v>90</v>
          </cell>
          <cell r="G707">
            <v>2477387</v>
          </cell>
          <cell r="H707"/>
          <cell r="I707" t="str">
            <v>.</v>
          </cell>
        </row>
        <row r="708">
          <cell r="A708">
            <v>616</v>
          </cell>
          <cell r="B708" t="str">
            <v>Poland</v>
          </cell>
          <cell r="C708">
            <v>1998</v>
          </cell>
          <cell r="D708">
            <v>90</v>
          </cell>
          <cell r="E708">
            <v>3539</v>
          </cell>
          <cell r="F708">
            <v>90</v>
          </cell>
          <cell r="G708">
            <v>2923901</v>
          </cell>
          <cell r="H708"/>
          <cell r="I708" t="str">
            <v>.</v>
          </cell>
        </row>
        <row r="709">
          <cell r="A709">
            <v>616</v>
          </cell>
          <cell r="B709" t="str">
            <v>Poland</v>
          </cell>
          <cell r="C709">
            <v>1998</v>
          </cell>
          <cell r="D709">
            <v>90</v>
          </cell>
          <cell r="E709">
            <v>4099</v>
          </cell>
          <cell r="F709">
            <v>90</v>
          </cell>
          <cell r="G709">
            <v>16172889</v>
          </cell>
          <cell r="H709"/>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cell r="I731" t="str">
            <v>.</v>
          </cell>
        </row>
        <row r="732">
          <cell r="A732">
            <v>756</v>
          </cell>
          <cell r="B732" t="str">
            <v>Switzerland</v>
          </cell>
          <cell r="C732">
            <v>1998</v>
          </cell>
          <cell r="D732">
            <v>90</v>
          </cell>
          <cell r="E732">
            <v>300</v>
          </cell>
          <cell r="F732">
            <v>90</v>
          </cell>
          <cell r="G732">
            <v>243663</v>
          </cell>
          <cell r="H732"/>
          <cell r="I732" t="str">
            <v>.</v>
          </cell>
        </row>
        <row r="733">
          <cell r="A733">
            <v>756</v>
          </cell>
          <cell r="B733" t="str">
            <v>Switzerland</v>
          </cell>
          <cell r="C733">
            <v>1998</v>
          </cell>
          <cell r="D733">
            <v>90</v>
          </cell>
          <cell r="E733">
            <v>303</v>
          </cell>
          <cell r="F733">
            <v>90</v>
          </cell>
          <cell r="G733">
            <v>82405</v>
          </cell>
          <cell r="H733"/>
          <cell r="I733" t="str">
            <v>.</v>
          </cell>
        </row>
        <row r="734">
          <cell r="A734">
            <v>756</v>
          </cell>
          <cell r="B734" t="str">
            <v>Switzerland</v>
          </cell>
          <cell r="C734">
            <v>1998</v>
          </cell>
          <cell r="D734">
            <v>90</v>
          </cell>
          <cell r="E734">
            <v>404</v>
          </cell>
          <cell r="F734">
            <v>90</v>
          </cell>
          <cell r="G734">
            <v>83533</v>
          </cell>
          <cell r="H734"/>
          <cell r="I734" t="str">
            <v>.</v>
          </cell>
        </row>
        <row r="735">
          <cell r="A735">
            <v>756</v>
          </cell>
          <cell r="B735" t="str">
            <v>Switzerland</v>
          </cell>
          <cell r="C735">
            <v>1998</v>
          </cell>
          <cell r="D735">
            <v>90</v>
          </cell>
          <cell r="E735">
            <v>505</v>
          </cell>
          <cell r="F735">
            <v>90</v>
          </cell>
          <cell r="G735">
            <v>86784</v>
          </cell>
          <cell r="H735"/>
          <cell r="I735" t="str">
            <v>.</v>
          </cell>
        </row>
        <row r="736">
          <cell r="A736">
            <v>756</v>
          </cell>
          <cell r="B736" t="str">
            <v>Switzerland</v>
          </cell>
          <cell r="C736">
            <v>1998</v>
          </cell>
          <cell r="D736">
            <v>90</v>
          </cell>
          <cell r="E736">
            <v>606</v>
          </cell>
          <cell r="F736">
            <v>90</v>
          </cell>
          <cell r="G736">
            <v>86947</v>
          </cell>
          <cell r="H736"/>
          <cell r="I736" t="str">
            <v>.</v>
          </cell>
        </row>
        <row r="737">
          <cell r="A737">
            <v>756</v>
          </cell>
          <cell r="B737" t="str">
            <v>Switzerland</v>
          </cell>
          <cell r="C737">
            <v>1998</v>
          </cell>
          <cell r="D737">
            <v>90</v>
          </cell>
          <cell r="E737">
            <v>707</v>
          </cell>
          <cell r="F737">
            <v>90</v>
          </cell>
          <cell r="G737">
            <v>86695</v>
          </cell>
          <cell r="H737"/>
          <cell r="I737" t="str">
            <v>.</v>
          </cell>
        </row>
        <row r="738">
          <cell r="A738">
            <v>756</v>
          </cell>
          <cell r="B738" t="str">
            <v>Switzerland</v>
          </cell>
          <cell r="C738">
            <v>1998</v>
          </cell>
          <cell r="D738">
            <v>90</v>
          </cell>
          <cell r="E738">
            <v>808</v>
          </cell>
          <cell r="F738">
            <v>90</v>
          </cell>
          <cell r="G738">
            <v>84731</v>
          </cell>
          <cell r="H738"/>
          <cell r="I738" t="str">
            <v>.</v>
          </cell>
        </row>
        <row r="739">
          <cell r="A739">
            <v>756</v>
          </cell>
          <cell r="B739" t="str">
            <v>Switzerland</v>
          </cell>
          <cell r="C739">
            <v>1998</v>
          </cell>
          <cell r="D739">
            <v>90</v>
          </cell>
          <cell r="E739">
            <v>909</v>
          </cell>
          <cell r="F739">
            <v>90</v>
          </cell>
          <cell r="G739">
            <v>85031</v>
          </cell>
          <cell r="H739"/>
          <cell r="I739" t="str">
            <v>.</v>
          </cell>
        </row>
        <row r="740">
          <cell r="A740">
            <v>756</v>
          </cell>
          <cell r="B740" t="str">
            <v>Switzerland</v>
          </cell>
          <cell r="C740">
            <v>1998</v>
          </cell>
          <cell r="D740">
            <v>90</v>
          </cell>
          <cell r="E740">
            <v>509</v>
          </cell>
          <cell r="F740">
            <v>90</v>
          </cell>
          <cell r="G740">
            <v>430188</v>
          </cell>
          <cell r="H740"/>
          <cell r="I740" t="str">
            <v>.</v>
          </cell>
        </row>
        <row r="741">
          <cell r="A741">
            <v>756</v>
          </cell>
          <cell r="B741" t="str">
            <v>Switzerland</v>
          </cell>
          <cell r="C741">
            <v>1998</v>
          </cell>
          <cell r="D741">
            <v>90</v>
          </cell>
          <cell r="E741">
            <v>1010</v>
          </cell>
          <cell r="F741">
            <v>90</v>
          </cell>
          <cell r="G741">
            <v>81884</v>
          </cell>
          <cell r="H741"/>
          <cell r="I741" t="str">
            <v>.</v>
          </cell>
        </row>
        <row r="742">
          <cell r="A742">
            <v>756</v>
          </cell>
          <cell r="B742" t="str">
            <v>Switzerland</v>
          </cell>
          <cell r="C742">
            <v>1998</v>
          </cell>
          <cell r="D742">
            <v>90</v>
          </cell>
          <cell r="E742">
            <v>1111</v>
          </cell>
          <cell r="F742">
            <v>90</v>
          </cell>
          <cell r="G742">
            <v>82436</v>
          </cell>
          <cell r="H742"/>
          <cell r="I742" t="str">
            <v>.</v>
          </cell>
        </row>
        <row r="743">
          <cell r="A743">
            <v>756</v>
          </cell>
          <cell r="B743" t="str">
            <v>Switzerland</v>
          </cell>
          <cell r="C743">
            <v>1998</v>
          </cell>
          <cell r="D743">
            <v>90</v>
          </cell>
          <cell r="E743">
            <v>1212</v>
          </cell>
          <cell r="F743">
            <v>90</v>
          </cell>
          <cell r="G743">
            <v>81726</v>
          </cell>
          <cell r="H743"/>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cell r="I796" t="str">
            <v>.</v>
          </cell>
        </row>
        <row r="797">
          <cell r="A797">
            <v>616</v>
          </cell>
          <cell r="B797" t="str">
            <v>Poland</v>
          </cell>
          <cell r="C797">
            <v>1998</v>
          </cell>
          <cell r="D797">
            <v>90</v>
          </cell>
          <cell r="E797">
            <v>300</v>
          </cell>
          <cell r="F797">
            <v>90</v>
          </cell>
          <cell r="G797">
            <v>1259019</v>
          </cell>
          <cell r="H797"/>
          <cell r="I797" t="str">
            <v>.</v>
          </cell>
        </row>
        <row r="798">
          <cell r="A798">
            <v>616</v>
          </cell>
          <cell r="B798" t="str">
            <v>Poland</v>
          </cell>
          <cell r="C798">
            <v>1998</v>
          </cell>
          <cell r="D798">
            <v>90</v>
          </cell>
          <cell r="E798">
            <v>303</v>
          </cell>
          <cell r="F798">
            <v>90</v>
          </cell>
          <cell r="G798">
            <v>473419</v>
          </cell>
          <cell r="H798"/>
          <cell r="I798" t="str">
            <v>.</v>
          </cell>
        </row>
        <row r="799">
          <cell r="A799">
            <v>616</v>
          </cell>
          <cell r="B799" t="str">
            <v>Poland</v>
          </cell>
          <cell r="C799">
            <v>1998</v>
          </cell>
          <cell r="D799">
            <v>90</v>
          </cell>
          <cell r="E799">
            <v>404</v>
          </cell>
          <cell r="F799">
            <v>90</v>
          </cell>
          <cell r="G799">
            <v>485630</v>
          </cell>
          <cell r="H799"/>
          <cell r="I799" t="str">
            <v>.</v>
          </cell>
        </row>
        <row r="800">
          <cell r="A800">
            <v>616</v>
          </cell>
          <cell r="B800" t="str">
            <v>Poland</v>
          </cell>
          <cell r="C800">
            <v>1998</v>
          </cell>
          <cell r="D800">
            <v>90</v>
          </cell>
          <cell r="E800">
            <v>505</v>
          </cell>
          <cell r="F800">
            <v>90</v>
          </cell>
          <cell r="G800">
            <v>505358</v>
          </cell>
          <cell r="H800"/>
          <cell r="I800" t="str">
            <v>.</v>
          </cell>
        </row>
        <row r="801">
          <cell r="A801">
            <v>616</v>
          </cell>
          <cell r="B801" t="str">
            <v>Poland</v>
          </cell>
          <cell r="C801">
            <v>1998</v>
          </cell>
          <cell r="D801">
            <v>90</v>
          </cell>
          <cell r="E801">
            <v>606</v>
          </cell>
          <cell r="F801">
            <v>90</v>
          </cell>
          <cell r="G801">
            <v>536587</v>
          </cell>
          <cell r="H801"/>
          <cell r="I801" t="str">
            <v>.</v>
          </cell>
        </row>
        <row r="802">
          <cell r="A802">
            <v>616</v>
          </cell>
          <cell r="B802" t="str">
            <v>Poland</v>
          </cell>
          <cell r="C802">
            <v>1998</v>
          </cell>
          <cell r="D802">
            <v>90</v>
          </cell>
          <cell r="E802">
            <v>707</v>
          </cell>
          <cell r="F802">
            <v>90</v>
          </cell>
          <cell r="G802">
            <v>535531</v>
          </cell>
          <cell r="H802"/>
          <cell r="I802" t="str">
            <v>.</v>
          </cell>
        </row>
        <row r="803">
          <cell r="A803">
            <v>616</v>
          </cell>
          <cell r="B803" t="str">
            <v>Poland</v>
          </cell>
          <cell r="C803">
            <v>1998</v>
          </cell>
          <cell r="D803">
            <v>90</v>
          </cell>
          <cell r="E803">
            <v>808</v>
          </cell>
          <cell r="F803">
            <v>90</v>
          </cell>
          <cell r="G803">
            <v>551948</v>
          </cell>
          <cell r="H803"/>
          <cell r="I803" t="str">
            <v>.</v>
          </cell>
        </row>
        <row r="804">
          <cell r="A804">
            <v>616</v>
          </cell>
          <cell r="B804" t="str">
            <v>Poland</v>
          </cell>
          <cell r="C804">
            <v>1998</v>
          </cell>
          <cell r="D804">
            <v>90</v>
          </cell>
          <cell r="E804">
            <v>909</v>
          </cell>
          <cell r="F804">
            <v>90</v>
          </cell>
          <cell r="G804">
            <v>575461</v>
          </cell>
          <cell r="H804"/>
          <cell r="I804" t="str">
            <v>.</v>
          </cell>
        </row>
        <row r="805">
          <cell r="A805">
            <v>616</v>
          </cell>
          <cell r="B805" t="str">
            <v>Poland</v>
          </cell>
          <cell r="C805">
            <v>1998</v>
          </cell>
          <cell r="D805">
            <v>90</v>
          </cell>
          <cell r="E805">
            <v>509</v>
          </cell>
          <cell r="F805">
            <v>90</v>
          </cell>
          <cell r="G805">
            <v>2704885</v>
          </cell>
          <cell r="H805"/>
          <cell r="I805" t="str">
            <v>.</v>
          </cell>
        </row>
        <row r="806">
          <cell r="A806">
            <v>616</v>
          </cell>
          <cell r="B806" t="str">
            <v>Poland</v>
          </cell>
          <cell r="C806">
            <v>1998</v>
          </cell>
          <cell r="D806">
            <v>90</v>
          </cell>
          <cell r="E806">
            <v>1010</v>
          </cell>
          <cell r="F806">
            <v>90</v>
          </cell>
          <cell r="G806">
            <v>590973</v>
          </cell>
          <cell r="H806"/>
          <cell r="I806" t="str">
            <v>.</v>
          </cell>
        </row>
        <row r="807">
          <cell r="A807">
            <v>616</v>
          </cell>
          <cell r="B807" t="str">
            <v>Poland</v>
          </cell>
          <cell r="C807">
            <v>1998</v>
          </cell>
          <cell r="D807">
            <v>90</v>
          </cell>
          <cell r="E807">
            <v>1111</v>
          </cell>
          <cell r="F807">
            <v>90</v>
          </cell>
          <cell r="G807">
            <v>618415</v>
          </cell>
          <cell r="H807"/>
          <cell r="I807" t="str">
            <v>.</v>
          </cell>
        </row>
        <row r="808">
          <cell r="A808">
            <v>616</v>
          </cell>
          <cell r="B808" t="str">
            <v>Poland</v>
          </cell>
          <cell r="C808">
            <v>1998</v>
          </cell>
          <cell r="D808">
            <v>90</v>
          </cell>
          <cell r="E808">
            <v>1212</v>
          </cell>
          <cell r="F808">
            <v>90</v>
          </cell>
          <cell r="G808">
            <v>658666</v>
          </cell>
          <cell r="H808"/>
          <cell r="I808" t="str">
            <v>.</v>
          </cell>
        </row>
        <row r="809">
          <cell r="A809">
            <v>616</v>
          </cell>
          <cell r="B809" t="str">
            <v>Poland</v>
          </cell>
          <cell r="C809">
            <v>1998</v>
          </cell>
          <cell r="D809">
            <v>90</v>
          </cell>
          <cell r="E809">
            <v>1313</v>
          </cell>
          <cell r="F809">
            <v>90</v>
          </cell>
          <cell r="G809">
            <v>680610</v>
          </cell>
          <cell r="H809"/>
          <cell r="I809" t="str">
            <v>.</v>
          </cell>
        </row>
        <row r="810">
          <cell r="A810">
            <v>616</v>
          </cell>
          <cell r="B810" t="str">
            <v>Poland</v>
          </cell>
          <cell r="C810">
            <v>1998</v>
          </cell>
          <cell r="D810">
            <v>90</v>
          </cell>
          <cell r="E810">
            <v>1414</v>
          </cell>
          <cell r="F810">
            <v>90</v>
          </cell>
          <cell r="G810">
            <v>697899</v>
          </cell>
          <cell r="H810"/>
          <cell r="I810" t="str">
            <v>.</v>
          </cell>
        </row>
        <row r="811">
          <cell r="A811">
            <v>616</v>
          </cell>
          <cell r="B811" t="str">
            <v>Poland</v>
          </cell>
          <cell r="C811">
            <v>1998</v>
          </cell>
          <cell r="D811">
            <v>90</v>
          </cell>
          <cell r="E811">
            <v>1014</v>
          </cell>
          <cell r="F811">
            <v>90</v>
          </cell>
          <cell r="G811">
            <v>3246563</v>
          </cell>
          <cell r="H811"/>
          <cell r="I811" t="str">
            <v>.</v>
          </cell>
        </row>
        <row r="812">
          <cell r="A812">
            <v>616</v>
          </cell>
          <cell r="B812" t="str">
            <v>Poland</v>
          </cell>
          <cell r="C812">
            <v>1998</v>
          </cell>
          <cell r="D812">
            <v>90</v>
          </cell>
          <cell r="E812">
            <v>1515</v>
          </cell>
          <cell r="F812">
            <v>90</v>
          </cell>
          <cell r="G812">
            <v>681410</v>
          </cell>
          <cell r="H812"/>
          <cell r="I812" t="str">
            <v>.</v>
          </cell>
        </row>
        <row r="813">
          <cell r="A813">
            <v>616</v>
          </cell>
          <cell r="B813" t="str">
            <v>Poland</v>
          </cell>
          <cell r="C813">
            <v>1998</v>
          </cell>
          <cell r="D813">
            <v>90</v>
          </cell>
          <cell r="E813">
            <v>1616</v>
          </cell>
          <cell r="F813">
            <v>90</v>
          </cell>
          <cell r="G813">
            <v>650224</v>
          </cell>
          <cell r="H813"/>
          <cell r="I813" t="str">
            <v>.</v>
          </cell>
        </row>
        <row r="814">
          <cell r="A814">
            <v>616</v>
          </cell>
          <cell r="B814" t="str">
            <v>Poland</v>
          </cell>
          <cell r="C814">
            <v>1998</v>
          </cell>
          <cell r="D814">
            <v>90</v>
          </cell>
          <cell r="E814">
            <v>1717</v>
          </cell>
          <cell r="F814">
            <v>90</v>
          </cell>
          <cell r="G814">
            <v>664388</v>
          </cell>
          <cell r="H814"/>
          <cell r="I814" t="str">
            <v>.</v>
          </cell>
        </row>
        <row r="815">
          <cell r="A815">
            <v>616</v>
          </cell>
          <cell r="B815" t="str">
            <v>Poland</v>
          </cell>
          <cell r="C815">
            <v>1998</v>
          </cell>
          <cell r="D815">
            <v>90</v>
          </cell>
          <cell r="E815">
            <v>1818</v>
          </cell>
          <cell r="F815">
            <v>90</v>
          </cell>
          <cell r="G815">
            <v>654264</v>
          </cell>
          <cell r="H815"/>
          <cell r="I815" t="str">
            <v>.</v>
          </cell>
        </row>
        <row r="816">
          <cell r="A816">
            <v>616</v>
          </cell>
          <cell r="B816" t="str">
            <v>Poland</v>
          </cell>
          <cell r="C816">
            <v>1998</v>
          </cell>
          <cell r="D816">
            <v>90</v>
          </cell>
          <cell r="E816">
            <v>1919</v>
          </cell>
          <cell r="F816">
            <v>90</v>
          </cell>
          <cell r="G816">
            <v>642194</v>
          </cell>
          <cell r="H816"/>
          <cell r="I816" t="str">
            <v>.</v>
          </cell>
        </row>
        <row r="817">
          <cell r="A817">
            <v>616</v>
          </cell>
          <cell r="B817" t="str">
            <v>Poland</v>
          </cell>
          <cell r="C817">
            <v>1998</v>
          </cell>
          <cell r="D817">
            <v>90</v>
          </cell>
          <cell r="E817">
            <v>1519</v>
          </cell>
          <cell r="F817">
            <v>90</v>
          </cell>
          <cell r="G817">
            <v>3292480</v>
          </cell>
          <cell r="H817"/>
          <cell r="I817" t="str">
            <v>.</v>
          </cell>
        </row>
        <row r="818">
          <cell r="A818">
            <v>616</v>
          </cell>
          <cell r="B818" t="str">
            <v>Poland</v>
          </cell>
          <cell r="C818">
            <v>1998</v>
          </cell>
          <cell r="D818">
            <v>90</v>
          </cell>
          <cell r="E818">
            <v>2020</v>
          </cell>
          <cell r="F818">
            <v>90</v>
          </cell>
          <cell r="G818">
            <v>628826</v>
          </cell>
          <cell r="H818"/>
          <cell r="I818" t="str">
            <v>.</v>
          </cell>
        </row>
        <row r="819">
          <cell r="A819">
            <v>616</v>
          </cell>
          <cell r="B819" t="str">
            <v>Poland</v>
          </cell>
          <cell r="C819">
            <v>1998</v>
          </cell>
          <cell r="D819">
            <v>90</v>
          </cell>
          <cell r="E819">
            <v>2121</v>
          </cell>
          <cell r="F819">
            <v>90</v>
          </cell>
          <cell r="G819">
            <v>636926</v>
          </cell>
          <cell r="H819"/>
          <cell r="I819" t="str">
            <v>.</v>
          </cell>
        </row>
        <row r="820">
          <cell r="A820">
            <v>616</v>
          </cell>
          <cell r="B820" t="str">
            <v>Poland</v>
          </cell>
          <cell r="C820">
            <v>1998</v>
          </cell>
          <cell r="D820">
            <v>90</v>
          </cell>
          <cell r="E820">
            <v>2222</v>
          </cell>
          <cell r="F820">
            <v>90</v>
          </cell>
          <cell r="G820">
            <v>616774</v>
          </cell>
          <cell r="H820"/>
          <cell r="I820" t="str">
            <v>.</v>
          </cell>
        </row>
        <row r="821">
          <cell r="A821">
            <v>616</v>
          </cell>
          <cell r="B821" t="str">
            <v>Poland</v>
          </cell>
          <cell r="C821">
            <v>1998</v>
          </cell>
          <cell r="D821">
            <v>90</v>
          </cell>
          <cell r="E821">
            <v>2323</v>
          </cell>
          <cell r="F821">
            <v>90</v>
          </cell>
          <cell r="G821">
            <v>593333</v>
          </cell>
          <cell r="H821"/>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cell r="I840" t="str">
            <v>.</v>
          </cell>
        </row>
        <row r="841">
          <cell r="A841">
            <v>756</v>
          </cell>
          <cell r="B841" t="str">
            <v>Switzerland</v>
          </cell>
          <cell r="C841">
            <v>1998</v>
          </cell>
          <cell r="D841">
            <v>90</v>
          </cell>
          <cell r="E841">
            <v>1414</v>
          </cell>
          <cell r="F841">
            <v>90</v>
          </cell>
          <cell r="G841">
            <v>80887</v>
          </cell>
          <cell r="H841"/>
          <cell r="I841" t="str">
            <v>.</v>
          </cell>
        </row>
        <row r="842">
          <cell r="A842">
            <v>756</v>
          </cell>
          <cell r="B842" t="str">
            <v>Switzerland</v>
          </cell>
          <cell r="C842">
            <v>1998</v>
          </cell>
          <cell r="D842">
            <v>90</v>
          </cell>
          <cell r="E842">
            <v>1014</v>
          </cell>
          <cell r="F842">
            <v>90</v>
          </cell>
          <cell r="G842">
            <v>408775</v>
          </cell>
          <cell r="H842"/>
          <cell r="I842" t="str">
            <v>.</v>
          </cell>
        </row>
        <row r="843">
          <cell r="A843">
            <v>756</v>
          </cell>
          <cell r="B843" t="str">
            <v>Switzerland</v>
          </cell>
          <cell r="C843">
            <v>1998</v>
          </cell>
          <cell r="D843">
            <v>90</v>
          </cell>
          <cell r="E843">
            <v>1515</v>
          </cell>
          <cell r="F843">
            <v>90</v>
          </cell>
          <cell r="G843">
            <v>82194</v>
          </cell>
          <cell r="H843"/>
          <cell r="I843" t="str">
            <v>.</v>
          </cell>
        </row>
        <row r="844">
          <cell r="A844">
            <v>756</v>
          </cell>
          <cell r="B844" t="str">
            <v>Switzerland</v>
          </cell>
          <cell r="C844">
            <v>1998</v>
          </cell>
          <cell r="D844">
            <v>90</v>
          </cell>
          <cell r="E844">
            <v>1616</v>
          </cell>
          <cell r="F844">
            <v>90</v>
          </cell>
          <cell r="G844">
            <v>81742</v>
          </cell>
          <cell r="H844"/>
          <cell r="I844" t="str">
            <v>.</v>
          </cell>
        </row>
        <row r="845">
          <cell r="A845">
            <v>756</v>
          </cell>
          <cell r="B845" t="str">
            <v>Switzerland</v>
          </cell>
          <cell r="C845">
            <v>1998</v>
          </cell>
          <cell r="D845">
            <v>90</v>
          </cell>
          <cell r="E845">
            <v>1717</v>
          </cell>
          <cell r="F845">
            <v>90</v>
          </cell>
          <cell r="G845">
            <v>82279</v>
          </cell>
          <cell r="H845"/>
          <cell r="I845" t="str">
            <v>.</v>
          </cell>
        </row>
        <row r="846">
          <cell r="A846">
            <v>756</v>
          </cell>
          <cell r="B846" t="str">
            <v>Switzerland</v>
          </cell>
          <cell r="C846">
            <v>1998</v>
          </cell>
          <cell r="D846">
            <v>90</v>
          </cell>
          <cell r="E846">
            <v>1818</v>
          </cell>
          <cell r="F846">
            <v>90</v>
          </cell>
          <cell r="G846">
            <v>80324</v>
          </cell>
          <cell r="H846"/>
          <cell r="I846" t="str">
            <v>.</v>
          </cell>
        </row>
        <row r="847">
          <cell r="A847">
            <v>756</v>
          </cell>
          <cell r="B847" t="str">
            <v>Switzerland</v>
          </cell>
          <cell r="C847">
            <v>1998</v>
          </cell>
          <cell r="D847">
            <v>90</v>
          </cell>
          <cell r="E847">
            <v>1919</v>
          </cell>
          <cell r="F847">
            <v>90</v>
          </cell>
          <cell r="G847">
            <v>79467</v>
          </cell>
          <cell r="H847"/>
          <cell r="I847" t="str">
            <v>.</v>
          </cell>
        </row>
        <row r="848">
          <cell r="A848">
            <v>756</v>
          </cell>
          <cell r="B848" t="str">
            <v>Switzerland</v>
          </cell>
          <cell r="C848">
            <v>1998</v>
          </cell>
          <cell r="D848">
            <v>90</v>
          </cell>
          <cell r="E848">
            <v>1519</v>
          </cell>
          <cell r="F848">
            <v>90</v>
          </cell>
          <cell r="G848">
            <v>406006</v>
          </cell>
          <cell r="H848"/>
          <cell r="I848" t="str">
            <v>.</v>
          </cell>
        </row>
        <row r="849">
          <cell r="A849">
            <v>756</v>
          </cell>
          <cell r="B849" t="str">
            <v>Switzerland</v>
          </cell>
          <cell r="C849">
            <v>1998</v>
          </cell>
          <cell r="D849">
            <v>90</v>
          </cell>
          <cell r="E849">
            <v>2020</v>
          </cell>
          <cell r="F849">
            <v>90</v>
          </cell>
          <cell r="G849">
            <v>80607</v>
          </cell>
          <cell r="H849"/>
          <cell r="I849" t="str">
            <v>.</v>
          </cell>
        </row>
        <row r="850">
          <cell r="A850">
            <v>756</v>
          </cell>
          <cell r="B850" t="str">
            <v>Switzerland</v>
          </cell>
          <cell r="C850">
            <v>1998</v>
          </cell>
          <cell r="D850">
            <v>90</v>
          </cell>
          <cell r="E850">
            <v>2121</v>
          </cell>
          <cell r="F850">
            <v>90</v>
          </cell>
          <cell r="G850">
            <v>80795</v>
          </cell>
          <cell r="H850"/>
          <cell r="I850" t="str">
            <v>.</v>
          </cell>
        </row>
        <row r="851">
          <cell r="A851">
            <v>756</v>
          </cell>
          <cell r="B851" t="str">
            <v>Switzerland</v>
          </cell>
          <cell r="C851">
            <v>1998</v>
          </cell>
          <cell r="D851">
            <v>90</v>
          </cell>
          <cell r="E851">
            <v>2222</v>
          </cell>
          <cell r="F851">
            <v>90</v>
          </cell>
          <cell r="G851">
            <v>82073</v>
          </cell>
          <cell r="H851"/>
          <cell r="I851" t="str">
            <v>.</v>
          </cell>
        </row>
        <row r="852">
          <cell r="A852">
            <v>756</v>
          </cell>
          <cell r="B852" t="str">
            <v>Switzerland</v>
          </cell>
          <cell r="C852">
            <v>1998</v>
          </cell>
          <cell r="D852">
            <v>90</v>
          </cell>
          <cell r="E852">
            <v>2323</v>
          </cell>
          <cell r="F852">
            <v>90</v>
          </cell>
          <cell r="G852">
            <v>85855</v>
          </cell>
          <cell r="H852"/>
          <cell r="I852" t="str">
            <v>.</v>
          </cell>
        </row>
        <row r="853">
          <cell r="A853">
            <v>756</v>
          </cell>
          <cell r="B853" t="str">
            <v>Switzerland</v>
          </cell>
          <cell r="C853">
            <v>1998</v>
          </cell>
          <cell r="D853">
            <v>90</v>
          </cell>
          <cell r="E853">
            <v>2424</v>
          </cell>
          <cell r="F853">
            <v>90</v>
          </cell>
          <cell r="G853">
            <v>88688</v>
          </cell>
          <cell r="H853"/>
          <cell r="I853" t="str">
            <v>.</v>
          </cell>
        </row>
        <row r="854">
          <cell r="A854">
            <v>756</v>
          </cell>
          <cell r="B854" t="str">
            <v>Switzerland</v>
          </cell>
          <cell r="C854">
            <v>1998</v>
          </cell>
          <cell r="D854">
            <v>90</v>
          </cell>
          <cell r="E854">
            <v>2024</v>
          </cell>
          <cell r="F854">
            <v>90</v>
          </cell>
          <cell r="G854">
            <v>418018</v>
          </cell>
          <cell r="H854"/>
          <cell r="I854" t="str">
            <v>.</v>
          </cell>
        </row>
        <row r="855">
          <cell r="A855">
            <v>756</v>
          </cell>
          <cell r="B855" t="str">
            <v>Switzerland</v>
          </cell>
          <cell r="C855">
            <v>1998</v>
          </cell>
          <cell r="D855">
            <v>90</v>
          </cell>
          <cell r="E855">
            <v>2525</v>
          </cell>
          <cell r="F855">
            <v>90</v>
          </cell>
          <cell r="G855">
            <v>93780</v>
          </cell>
          <cell r="H855"/>
          <cell r="I855" t="str">
            <v>.</v>
          </cell>
        </row>
        <row r="856">
          <cell r="A856">
            <v>756</v>
          </cell>
          <cell r="B856" t="str">
            <v>Switzerland</v>
          </cell>
          <cell r="C856">
            <v>1998</v>
          </cell>
          <cell r="D856">
            <v>90</v>
          </cell>
          <cell r="E856">
            <v>2626</v>
          </cell>
          <cell r="F856">
            <v>90</v>
          </cell>
          <cell r="G856">
            <v>98555</v>
          </cell>
          <cell r="H856"/>
          <cell r="I856" t="str">
            <v>.</v>
          </cell>
        </row>
        <row r="857">
          <cell r="A857">
            <v>756</v>
          </cell>
          <cell r="B857" t="str">
            <v>Switzerland</v>
          </cell>
          <cell r="C857">
            <v>1998</v>
          </cell>
          <cell r="D857">
            <v>90</v>
          </cell>
          <cell r="E857">
            <v>2727</v>
          </cell>
          <cell r="F857">
            <v>90</v>
          </cell>
          <cell r="G857">
            <v>102470</v>
          </cell>
          <cell r="H857"/>
          <cell r="I857" t="str">
            <v>.</v>
          </cell>
        </row>
        <row r="858">
          <cell r="A858">
            <v>756</v>
          </cell>
          <cell r="B858" t="str">
            <v>Switzerland</v>
          </cell>
          <cell r="C858">
            <v>1998</v>
          </cell>
          <cell r="D858">
            <v>90</v>
          </cell>
          <cell r="E858">
            <v>2828</v>
          </cell>
          <cell r="F858">
            <v>90</v>
          </cell>
          <cell r="G858">
            <v>107483</v>
          </cell>
          <cell r="H858"/>
          <cell r="I858" t="str">
            <v>.</v>
          </cell>
        </row>
        <row r="859">
          <cell r="A859">
            <v>756</v>
          </cell>
          <cell r="B859" t="str">
            <v>Switzerland</v>
          </cell>
          <cell r="C859">
            <v>1998</v>
          </cell>
          <cell r="D859">
            <v>90</v>
          </cell>
          <cell r="E859">
            <v>2929</v>
          </cell>
          <cell r="F859">
            <v>90</v>
          </cell>
          <cell r="G859">
            <v>112096</v>
          </cell>
          <cell r="H859"/>
          <cell r="I859" t="str">
            <v>.</v>
          </cell>
        </row>
        <row r="860">
          <cell r="A860">
            <v>756</v>
          </cell>
          <cell r="B860" t="str">
            <v>Switzerland</v>
          </cell>
          <cell r="C860">
            <v>1998</v>
          </cell>
          <cell r="D860">
            <v>90</v>
          </cell>
          <cell r="E860">
            <v>2529</v>
          </cell>
          <cell r="F860">
            <v>90</v>
          </cell>
          <cell r="G860">
            <v>514384</v>
          </cell>
          <cell r="H860"/>
          <cell r="I860" t="str">
            <v>.</v>
          </cell>
        </row>
        <row r="861">
          <cell r="A861">
            <v>756</v>
          </cell>
          <cell r="B861" t="str">
            <v>Switzerland</v>
          </cell>
          <cell r="C861">
            <v>1998</v>
          </cell>
          <cell r="D861">
            <v>90</v>
          </cell>
          <cell r="E861">
            <v>3034</v>
          </cell>
          <cell r="F861">
            <v>90</v>
          </cell>
          <cell r="G861">
            <v>611286</v>
          </cell>
          <cell r="H861"/>
          <cell r="I861" t="str">
            <v>.</v>
          </cell>
        </row>
        <row r="862">
          <cell r="A862">
            <v>756</v>
          </cell>
          <cell r="B862" t="str">
            <v>Switzerland</v>
          </cell>
          <cell r="C862">
            <v>1998</v>
          </cell>
          <cell r="D862">
            <v>90</v>
          </cell>
          <cell r="E862">
            <v>3539</v>
          </cell>
          <cell r="F862">
            <v>90</v>
          </cell>
          <cell r="G862">
            <v>583335</v>
          </cell>
          <cell r="H862"/>
          <cell r="I862" t="str">
            <v>.</v>
          </cell>
        </row>
        <row r="863">
          <cell r="A863">
            <v>756</v>
          </cell>
          <cell r="B863" t="str">
            <v>Switzerland</v>
          </cell>
          <cell r="C863">
            <v>1998</v>
          </cell>
          <cell r="D863">
            <v>90</v>
          </cell>
          <cell r="E863">
            <v>4099</v>
          </cell>
          <cell r="F863">
            <v>90</v>
          </cell>
          <cell r="G863">
            <v>3314872</v>
          </cell>
          <cell r="H863"/>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cell r="I865" t="str">
            <v>.</v>
          </cell>
        </row>
        <row r="866">
          <cell r="A866">
            <v>376</v>
          </cell>
          <cell r="B866" t="str">
            <v>Israel</v>
          </cell>
          <cell r="C866">
            <v>1998</v>
          </cell>
          <cell r="D866">
            <v>90</v>
          </cell>
          <cell r="E866">
            <v>1010</v>
          </cell>
          <cell r="F866">
            <v>90</v>
          </cell>
          <cell r="G866">
            <v>109283</v>
          </cell>
          <cell r="H866"/>
          <cell r="I866" t="str">
            <v>.</v>
          </cell>
        </row>
        <row r="867">
          <cell r="A867">
            <v>376</v>
          </cell>
          <cell r="B867" t="str">
            <v>Israel</v>
          </cell>
          <cell r="C867">
            <v>1998</v>
          </cell>
          <cell r="D867">
            <v>90</v>
          </cell>
          <cell r="E867">
            <v>1111</v>
          </cell>
          <cell r="F867">
            <v>90</v>
          </cell>
          <cell r="G867">
            <v>109805</v>
          </cell>
          <cell r="H867"/>
          <cell r="I867" t="str">
            <v>.</v>
          </cell>
        </row>
        <row r="868">
          <cell r="A868">
            <v>376</v>
          </cell>
          <cell r="B868" t="str">
            <v>Israel</v>
          </cell>
          <cell r="C868">
            <v>1998</v>
          </cell>
          <cell r="D868">
            <v>90</v>
          </cell>
          <cell r="E868">
            <v>1212</v>
          </cell>
          <cell r="F868">
            <v>90</v>
          </cell>
          <cell r="G868">
            <v>109353</v>
          </cell>
          <cell r="H868"/>
          <cell r="I868" t="str">
            <v>.</v>
          </cell>
        </row>
        <row r="869">
          <cell r="A869">
            <v>376</v>
          </cell>
          <cell r="B869" t="str">
            <v>Israel</v>
          </cell>
          <cell r="C869">
            <v>1998</v>
          </cell>
          <cell r="D869">
            <v>90</v>
          </cell>
          <cell r="E869">
            <v>1313</v>
          </cell>
          <cell r="F869">
            <v>90</v>
          </cell>
          <cell r="G869">
            <v>108820</v>
          </cell>
          <cell r="H869"/>
          <cell r="I869" t="str">
            <v>.</v>
          </cell>
        </row>
        <row r="870">
          <cell r="A870">
            <v>376</v>
          </cell>
          <cell r="B870" t="str">
            <v>Israel</v>
          </cell>
          <cell r="C870">
            <v>1998</v>
          </cell>
          <cell r="D870">
            <v>90</v>
          </cell>
          <cell r="E870">
            <v>1414</v>
          </cell>
          <cell r="F870">
            <v>90</v>
          </cell>
          <cell r="G870">
            <v>109224</v>
          </cell>
          <cell r="H870"/>
          <cell r="I870" t="str">
            <v>.</v>
          </cell>
        </row>
        <row r="871">
          <cell r="A871">
            <v>376</v>
          </cell>
          <cell r="B871" t="str">
            <v>Israel</v>
          </cell>
          <cell r="C871">
            <v>1998</v>
          </cell>
          <cell r="D871">
            <v>90</v>
          </cell>
          <cell r="E871">
            <v>1014</v>
          </cell>
          <cell r="F871">
            <v>90</v>
          </cell>
          <cell r="G871">
            <v>546485</v>
          </cell>
          <cell r="H871"/>
          <cell r="I871" t="str">
            <v>.</v>
          </cell>
        </row>
        <row r="872">
          <cell r="A872">
            <v>376</v>
          </cell>
          <cell r="B872" t="str">
            <v>Israel</v>
          </cell>
          <cell r="C872">
            <v>1998</v>
          </cell>
          <cell r="D872">
            <v>90</v>
          </cell>
          <cell r="E872">
            <v>1515</v>
          </cell>
          <cell r="F872">
            <v>90</v>
          </cell>
          <cell r="G872">
            <v>105755</v>
          </cell>
          <cell r="H872"/>
          <cell r="I872" t="str">
            <v>.</v>
          </cell>
        </row>
        <row r="873">
          <cell r="A873">
            <v>376</v>
          </cell>
          <cell r="B873" t="str">
            <v>Israel</v>
          </cell>
          <cell r="C873">
            <v>1998</v>
          </cell>
          <cell r="D873">
            <v>90</v>
          </cell>
          <cell r="E873">
            <v>1616</v>
          </cell>
          <cell r="F873">
            <v>90</v>
          </cell>
          <cell r="G873">
            <v>103055</v>
          </cell>
          <cell r="H873"/>
          <cell r="I873" t="str">
            <v>.</v>
          </cell>
        </row>
        <row r="874">
          <cell r="A874">
            <v>376</v>
          </cell>
          <cell r="B874" t="str">
            <v>Israel</v>
          </cell>
          <cell r="C874">
            <v>1998</v>
          </cell>
          <cell r="D874">
            <v>90</v>
          </cell>
          <cell r="E874">
            <v>1717</v>
          </cell>
          <cell r="F874">
            <v>90</v>
          </cell>
          <cell r="G874">
            <v>103669</v>
          </cell>
          <cell r="H874"/>
          <cell r="I874" t="str">
            <v>.</v>
          </cell>
        </row>
        <row r="875">
          <cell r="A875">
            <v>376</v>
          </cell>
          <cell r="B875" t="str">
            <v>Israel</v>
          </cell>
          <cell r="C875">
            <v>1998</v>
          </cell>
          <cell r="D875">
            <v>90</v>
          </cell>
          <cell r="E875">
            <v>1818</v>
          </cell>
          <cell r="F875">
            <v>90</v>
          </cell>
          <cell r="G875">
            <v>104002</v>
          </cell>
          <cell r="H875"/>
          <cell r="I875" t="str">
            <v>.</v>
          </cell>
        </row>
        <row r="876">
          <cell r="A876">
            <v>376</v>
          </cell>
          <cell r="B876" t="str">
            <v>Israel</v>
          </cell>
          <cell r="C876">
            <v>1998</v>
          </cell>
          <cell r="D876">
            <v>90</v>
          </cell>
          <cell r="E876">
            <v>1919</v>
          </cell>
          <cell r="F876">
            <v>90</v>
          </cell>
          <cell r="G876">
            <v>104074</v>
          </cell>
          <cell r="H876"/>
          <cell r="I876" t="str">
            <v>.</v>
          </cell>
        </row>
        <row r="877">
          <cell r="A877">
            <v>376</v>
          </cell>
          <cell r="B877" t="str">
            <v>Israel</v>
          </cell>
          <cell r="C877">
            <v>1998</v>
          </cell>
          <cell r="D877">
            <v>90</v>
          </cell>
          <cell r="E877">
            <v>1519</v>
          </cell>
          <cell r="F877">
            <v>90</v>
          </cell>
          <cell r="G877">
            <v>520555</v>
          </cell>
          <cell r="H877"/>
          <cell r="I877" t="str">
            <v>.</v>
          </cell>
        </row>
        <row r="878">
          <cell r="A878">
            <v>376</v>
          </cell>
          <cell r="B878" t="str">
            <v>Israel</v>
          </cell>
          <cell r="C878">
            <v>1998</v>
          </cell>
          <cell r="D878">
            <v>90</v>
          </cell>
          <cell r="E878">
            <v>2020</v>
          </cell>
          <cell r="F878">
            <v>90</v>
          </cell>
          <cell r="G878">
            <v>104345</v>
          </cell>
          <cell r="H878"/>
          <cell r="I878" t="str">
            <v>.</v>
          </cell>
        </row>
        <row r="879">
          <cell r="A879">
            <v>376</v>
          </cell>
          <cell r="B879" t="str">
            <v>Israel</v>
          </cell>
          <cell r="C879">
            <v>1998</v>
          </cell>
          <cell r="D879">
            <v>90</v>
          </cell>
          <cell r="E879">
            <v>2121</v>
          </cell>
          <cell r="F879">
            <v>90</v>
          </cell>
          <cell r="G879">
            <v>107066</v>
          </cell>
          <cell r="H879"/>
          <cell r="I879" t="str">
            <v>.</v>
          </cell>
        </row>
        <row r="880">
          <cell r="A880">
            <v>376</v>
          </cell>
          <cell r="B880" t="str">
            <v>Israel</v>
          </cell>
          <cell r="C880">
            <v>1998</v>
          </cell>
          <cell r="D880">
            <v>90</v>
          </cell>
          <cell r="E880">
            <v>2222</v>
          </cell>
          <cell r="F880">
            <v>90</v>
          </cell>
          <cell r="G880">
            <v>105256</v>
          </cell>
          <cell r="H880"/>
          <cell r="I880" t="str">
            <v>.</v>
          </cell>
        </row>
        <row r="881">
          <cell r="A881">
            <v>376</v>
          </cell>
          <cell r="B881" t="str">
            <v>Israel</v>
          </cell>
          <cell r="C881">
            <v>1998</v>
          </cell>
          <cell r="D881">
            <v>90</v>
          </cell>
          <cell r="E881">
            <v>2323</v>
          </cell>
          <cell r="F881">
            <v>90</v>
          </cell>
          <cell r="G881">
            <v>100401</v>
          </cell>
          <cell r="H881"/>
          <cell r="I881" t="str">
            <v>.</v>
          </cell>
        </row>
        <row r="882">
          <cell r="A882">
            <v>376</v>
          </cell>
          <cell r="B882" t="str">
            <v>Israel</v>
          </cell>
          <cell r="C882">
            <v>1998</v>
          </cell>
          <cell r="D882">
            <v>90</v>
          </cell>
          <cell r="E882">
            <v>2424</v>
          </cell>
          <cell r="F882">
            <v>90</v>
          </cell>
          <cell r="G882">
            <v>97276</v>
          </cell>
          <cell r="H882"/>
          <cell r="I882" t="str">
            <v>.</v>
          </cell>
        </row>
        <row r="883">
          <cell r="A883">
            <v>376</v>
          </cell>
          <cell r="B883" t="str">
            <v>Israel</v>
          </cell>
          <cell r="C883">
            <v>1998</v>
          </cell>
          <cell r="D883">
            <v>90</v>
          </cell>
          <cell r="E883">
            <v>2024</v>
          </cell>
          <cell r="F883">
            <v>90</v>
          </cell>
          <cell r="G883">
            <v>514344</v>
          </cell>
          <cell r="H883"/>
          <cell r="I883" t="str">
            <v>.</v>
          </cell>
        </row>
        <row r="884">
          <cell r="A884">
            <v>376</v>
          </cell>
          <cell r="B884" t="str">
            <v>Israel</v>
          </cell>
          <cell r="C884">
            <v>1998</v>
          </cell>
          <cell r="D884">
            <v>90</v>
          </cell>
          <cell r="E884">
            <v>2525</v>
          </cell>
          <cell r="F884">
            <v>90</v>
          </cell>
          <cell r="G884">
            <v>94482</v>
          </cell>
          <cell r="H884"/>
          <cell r="I884" t="str">
            <v>.</v>
          </cell>
        </row>
        <row r="885">
          <cell r="A885">
            <v>376</v>
          </cell>
          <cell r="B885" t="str">
            <v>Israel</v>
          </cell>
          <cell r="C885">
            <v>1998</v>
          </cell>
          <cell r="D885">
            <v>90</v>
          </cell>
          <cell r="E885">
            <v>2626</v>
          </cell>
          <cell r="F885">
            <v>90</v>
          </cell>
          <cell r="G885">
            <v>93755</v>
          </cell>
          <cell r="H885"/>
          <cell r="I885" t="str">
            <v>.</v>
          </cell>
        </row>
        <row r="886">
          <cell r="A886">
            <v>376</v>
          </cell>
          <cell r="B886" t="str">
            <v>Israel</v>
          </cell>
          <cell r="C886">
            <v>1998</v>
          </cell>
          <cell r="D886">
            <v>90</v>
          </cell>
          <cell r="E886">
            <v>2727</v>
          </cell>
          <cell r="F886">
            <v>90</v>
          </cell>
          <cell r="G886">
            <v>90820</v>
          </cell>
          <cell r="H886"/>
          <cell r="I886" t="str">
            <v>.</v>
          </cell>
        </row>
        <row r="887">
          <cell r="A887">
            <v>376</v>
          </cell>
          <cell r="B887" t="str">
            <v>Israel</v>
          </cell>
          <cell r="C887">
            <v>1998</v>
          </cell>
          <cell r="D887">
            <v>90</v>
          </cell>
          <cell r="E887">
            <v>2828</v>
          </cell>
          <cell r="F887">
            <v>90</v>
          </cell>
          <cell r="G887">
            <v>84831</v>
          </cell>
          <cell r="H887"/>
          <cell r="I887" t="str">
            <v>.</v>
          </cell>
        </row>
        <row r="888">
          <cell r="A888">
            <v>376</v>
          </cell>
          <cell r="B888" t="str">
            <v>Israel</v>
          </cell>
          <cell r="C888">
            <v>1998</v>
          </cell>
          <cell r="D888">
            <v>90</v>
          </cell>
          <cell r="E888">
            <v>2929</v>
          </cell>
          <cell r="F888">
            <v>90</v>
          </cell>
          <cell r="G888">
            <v>81698</v>
          </cell>
          <cell r="H888"/>
          <cell r="I888" t="str">
            <v>.</v>
          </cell>
        </row>
        <row r="889">
          <cell r="A889">
            <v>376</v>
          </cell>
          <cell r="B889" t="str">
            <v>Israel</v>
          </cell>
          <cell r="C889">
            <v>1998</v>
          </cell>
          <cell r="D889">
            <v>90</v>
          </cell>
          <cell r="E889">
            <v>2529</v>
          </cell>
          <cell r="F889">
            <v>90</v>
          </cell>
          <cell r="G889">
            <v>445586</v>
          </cell>
          <cell r="H889"/>
          <cell r="I889" t="str">
            <v>.</v>
          </cell>
        </row>
        <row r="890">
          <cell r="A890">
            <v>376</v>
          </cell>
          <cell r="B890" t="str">
            <v>Israel</v>
          </cell>
          <cell r="C890">
            <v>1998</v>
          </cell>
          <cell r="D890">
            <v>90</v>
          </cell>
          <cell r="E890">
            <v>3034</v>
          </cell>
          <cell r="F890">
            <v>90</v>
          </cell>
          <cell r="G890">
            <v>381340</v>
          </cell>
          <cell r="H890"/>
          <cell r="I890" t="str">
            <v>.</v>
          </cell>
        </row>
        <row r="891">
          <cell r="A891">
            <v>376</v>
          </cell>
          <cell r="B891" t="str">
            <v>Israel</v>
          </cell>
          <cell r="C891">
            <v>1998</v>
          </cell>
          <cell r="D891">
            <v>90</v>
          </cell>
          <cell r="E891">
            <v>3539</v>
          </cell>
          <cell r="F891">
            <v>90</v>
          </cell>
          <cell r="G891">
            <v>370969</v>
          </cell>
          <cell r="H891"/>
          <cell r="I891" t="str">
            <v>.</v>
          </cell>
        </row>
        <row r="892">
          <cell r="A892">
            <v>376</v>
          </cell>
          <cell r="B892" t="str">
            <v>Israel</v>
          </cell>
          <cell r="C892">
            <v>1998</v>
          </cell>
          <cell r="D892">
            <v>90</v>
          </cell>
          <cell r="E892">
            <v>4099</v>
          </cell>
          <cell r="F892">
            <v>90</v>
          </cell>
          <cell r="G892">
            <v>1957335</v>
          </cell>
          <cell r="H892"/>
          <cell r="I892" t="str">
            <v>.</v>
          </cell>
        </row>
        <row r="893">
          <cell r="A893">
            <v>376</v>
          </cell>
          <cell r="B893" t="str">
            <v>Israel</v>
          </cell>
          <cell r="C893">
            <v>1998</v>
          </cell>
          <cell r="D893">
            <v>90</v>
          </cell>
          <cell r="E893">
            <v>990000</v>
          </cell>
          <cell r="F893">
            <v>90</v>
          </cell>
          <cell r="G893"/>
          <cell r="H893"/>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cell r="I1141" t="str">
            <v>.</v>
          </cell>
        </row>
        <row r="1142">
          <cell r="A1142">
            <v>392</v>
          </cell>
          <cell r="B1142" t="str">
            <v>Japan</v>
          </cell>
          <cell r="C1142">
            <v>1998</v>
          </cell>
          <cell r="D1142">
            <v>90</v>
          </cell>
          <cell r="E1142">
            <v>1616</v>
          </cell>
          <cell r="F1142">
            <v>90</v>
          </cell>
          <cell r="G1142">
            <v>1531000</v>
          </cell>
          <cell r="H1142"/>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cell r="I1156" t="str">
            <v>.</v>
          </cell>
        </row>
        <row r="1157">
          <cell r="A1157">
            <v>392</v>
          </cell>
          <cell r="B1157" t="str">
            <v>Japan</v>
          </cell>
          <cell r="C1157">
            <v>1998</v>
          </cell>
          <cell r="D1157">
            <v>90</v>
          </cell>
          <cell r="E1157">
            <v>2929</v>
          </cell>
          <cell r="F1157">
            <v>90</v>
          </cell>
          <cell r="G1157">
            <v>1818000</v>
          </cell>
          <cell r="H1157"/>
          <cell r="I1157" t="str">
            <v>.</v>
          </cell>
        </row>
        <row r="1158">
          <cell r="A1158">
            <v>392</v>
          </cell>
          <cell r="B1158" t="str">
            <v>Japan</v>
          </cell>
          <cell r="C1158">
            <v>1998</v>
          </cell>
          <cell r="D1158">
            <v>90</v>
          </cell>
          <cell r="E1158">
            <v>2529</v>
          </cell>
          <cell r="F1158">
            <v>90</v>
          </cell>
          <cell r="G1158">
            <v>9499000</v>
          </cell>
          <cell r="H1158"/>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cell r="I1432" t="str">
            <v>.</v>
          </cell>
        </row>
        <row r="1433">
          <cell r="A1433">
            <v>400</v>
          </cell>
          <cell r="B1433" t="str">
            <v>Jordan</v>
          </cell>
          <cell r="C1433">
            <v>1997</v>
          </cell>
          <cell r="D1433">
            <v>90</v>
          </cell>
          <cell r="E1433">
            <v>300</v>
          </cell>
          <cell r="F1433">
            <v>90</v>
          </cell>
          <cell r="G1433">
            <v>424580</v>
          </cell>
          <cell r="H1433"/>
          <cell r="I1433" t="str">
            <v>.</v>
          </cell>
        </row>
        <row r="1434">
          <cell r="A1434">
            <v>400</v>
          </cell>
          <cell r="B1434" t="str">
            <v>Jordan</v>
          </cell>
          <cell r="C1434">
            <v>1997</v>
          </cell>
          <cell r="D1434">
            <v>90</v>
          </cell>
          <cell r="E1434">
            <v>303</v>
          </cell>
          <cell r="F1434">
            <v>90</v>
          </cell>
          <cell r="G1434">
            <v>136119</v>
          </cell>
          <cell r="H1434"/>
          <cell r="I1434" t="str">
            <v>.</v>
          </cell>
        </row>
        <row r="1435">
          <cell r="A1435">
            <v>400</v>
          </cell>
          <cell r="B1435" t="str">
            <v>Jordan</v>
          </cell>
          <cell r="C1435">
            <v>1997</v>
          </cell>
          <cell r="D1435">
            <v>90</v>
          </cell>
          <cell r="E1435">
            <v>404</v>
          </cell>
          <cell r="F1435">
            <v>90</v>
          </cell>
          <cell r="G1435">
            <v>129324</v>
          </cell>
          <cell r="H1435"/>
          <cell r="I1435" t="str">
            <v>.</v>
          </cell>
        </row>
        <row r="1436">
          <cell r="A1436">
            <v>400</v>
          </cell>
          <cell r="B1436" t="str">
            <v>Jordan</v>
          </cell>
          <cell r="C1436">
            <v>1997</v>
          </cell>
          <cell r="D1436">
            <v>90</v>
          </cell>
          <cell r="E1436">
            <v>505</v>
          </cell>
          <cell r="F1436">
            <v>90</v>
          </cell>
          <cell r="G1436">
            <v>130668</v>
          </cell>
          <cell r="H1436"/>
          <cell r="I1436" t="str">
            <v>.</v>
          </cell>
        </row>
        <row r="1437">
          <cell r="A1437">
            <v>400</v>
          </cell>
          <cell r="B1437" t="str">
            <v>Jordan</v>
          </cell>
          <cell r="C1437">
            <v>1997</v>
          </cell>
          <cell r="D1437">
            <v>90</v>
          </cell>
          <cell r="E1437">
            <v>606</v>
          </cell>
          <cell r="F1437">
            <v>90</v>
          </cell>
          <cell r="G1437">
            <v>129274</v>
          </cell>
          <cell r="H1437"/>
          <cell r="I1437" t="str">
            <v>.</v>
          </cell>
        </row>
        <row r="1438">
          <cell r="A1438">
            <v>400</v>
          </cell>
          <cell r="B1438" t="str">
            <v>Jordan</v>
          </cell>
          <cell r="C1438">
            <v>1997</v>
          </cell>
          <cell r="D1438">
            <v>90</v>
          </cell>
          <cell r="E1438">
            <v>707</v>
          </cell>
          <cell r="F1438">
            <v>90</v>
          </cell>
          <cell r="G1438">
            <v>125971</v>
          </cell>
          <cell r="H1438"/>
          <cell r="I1438" t="str">
            <v>.</v>
          </cell>
        </row>
        <row r="1439">
          <cell r="A1439">
            <v>400</v>
          </cell>
          <cell r="B1439" t="str">
            <v>Jordan</v>
          </cell>
          <cell r="C1439">
            <v>1997</v>
          </cell>
          <cell r="D1439">
            <v>90</v>
          </cell>
          <cell r="E1439">
            <v>808</v>
          </cell>
          <cell r="F1439">
            <v>90</v>
          </cell>
          <cell r="G1439">
            <v>125686</v>
          </cell>
          <cell r="H1439"/>
          <cell r="I1439" t="str">
            <v>.</v>
          </cell>
        </row>
        <row r="1440">
          <cell r="A1440">
            <v>400</v>
          </cell>
          <cell r="B1440" t="str">
            <v>Jordan</v>
          </cell>
          <cell r="C1440">
            <v>1997</v>
          </cell>
          <cell r="D1440">
            <v>90</v>
          </cell>
          <cell r="E1440">
            <v>909</v>
          </cell>
          <cell r="F1440">
            <v>90</v>
          </cell>
          <cell r="G1440">
            <v>122208</v>
          </cell>
          <cell r="H1440"/>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cell r="I1442" t="str">
            <v>.</v>
          </cell>
        </row>
        <row r="1443">
          <cell r="A1443">
            <v>400</v>
          </cell>
          <cell r="B1443" t="str">
            <v>Jordan</v>
          </cell>
          <cell r="C1443">
            <v>1997</v>
          </cell>
          <cell r="D1443">
            <v>90</v>
          </cell>
          <cell r="E1443">
            <v>1111</v>
          </cell>
          <cell r="F1443">
            <v>90</v>
          </cell>
          <cell r="G1443">
            <v>118459</v>
          </cell>
          <cell r="H1443"/>
          <cell r="I1443" t="str">
            <v>.</v>
          </cell>
        </row>
        <row r="1444">
          <cell r="A1444">
            <v>400</v>
          </cell>
          <cell r="B1444" t="str">
            <v>Jordan</v>
          </cell>
          <cell r="C1444">
            <v>1997</v>
          </cell>
          <cell r="D1444">
            <v>90</v>
          </cell>
          <cell r="E1444">
            <v>1212</v>
          </cell>
          <cell r="F1444">
            <v>90</v>
          </cell>
          <cell r="G1444">
            <v>120361</v>
          </cell>
          <cell r="H1444"/>
          <cell r="I1444" t="str">
            <v>.</v>
          </cell>
        </row>
        <row r="1445">
          <cell r="A1445">
            <v>400</v>
          </cell>
          <cell r="B1445" t="str">
            <v>Jordan</v>
          </cell>
          <cell r="C1445">
            <v>1997</v>
          </cell>
          <cell r="D1445">
            <v>90</v>
          </cell>
          <cell r="E1445">
            <v>1313</v>
          </cell>
          <cell r="F1445">
            <v>90</v>
          </cell>
          <cell r="G1445">
            <v>115483</v>
          </cell>
          <cell r="H1445"/>
          <cell r="I1445" t="str">
            <v>.</v>
          </cell>
        </row>
        <row r="1446">
          <cell r="A1446">
            <v>400</v>
          </cell>
          <cell r="B1446" t="str">
            <v>Jordan</v>
          </cell>
          <cell r="C1446">
            <v>1997</v>
          </cell>
          <cell r="D1446">
            <v>90</v>
          </cell>
          <cell r="E1446">
            <v>1414</v>
          </cell>
          <cell r="F1446">
            <v>90</v>
          </cell>
          <cell r="G1446">
            <v>113464</v>
          </cell>
          <cell r="H1446"/>
          <cell r="I1446" t="str">
            <v>.</v>
          </cell>
        </row>
        <row r="1447">
          <cell r="A1447">
            <v>400</v>
          </cell>
          <cell r="B1447" t="str">
            <v>Jordan</v>
          </cell>
          <cell r="C1447">
            <v>1997</v>
          </cell>
          <cell r="D1447">
            <v>90</v>
          </cell>
          <cell r="E1447">
            <v>1014</v>
          </cell>
          <cell r="F1447">
            <v>90</v>
          </cell>
          <cell r="G1447">
            <v>592050</v>
          </cell>
          <cell r="H1447"/>
          <cell r="I1447" t="str">
            <v>.</v>
          </cell>
        </row>
        <row r="1448">
          <cell r="A1448">
            <v>400</v>
          </cell>
          <cell r="B1448" t="str">
            <v>Jordan</v>
          </cell>
          <cell r="C1448">
            <v>1997</v>
          </cell>
          <cell r="D1448">
            <v>90</v>
          </cell>
          <cell r="E1448">
            <v>1515</v>
          </cell>
          <cell r="F1448">
            <v>90</v>
          </cell>
          <cell r="G1448">
            <v>113873</v>
          </cell>
          <cell r="H1448"/>
          <cell r="I1448" t="str">
            <v>.</v>
          </cell>
        </row>
        <row r="1449">
          <cell r="A1449">
            <v>400</v>
          </cell>
          <cell r="B1449" t="str">
            <v>Jordan</v>
          </cell>
          <cell r="C1449">
            <v>1997</v>
          </cell>
          <cell r="D1449">
            <v>90</v>
          </cell>
          <cell r="E1449">
            <v>1616</v>
          </cell>
          <cell r="F1449">
            <v>90</v>
          </cell>
          <cell r="G1449">
            <v>111067</v>
          </cell>
          <cell r="H1449"/>
          <cell r="I1449" t="str">
            <v>.</v>
          </cell>
        </row>
        <row r="1450">
          <cell r="A1450">
            <v>400</v>
          </cell>
          <cell r="B1450" t="str">
            <v>Jordan</v>
          </cell>
          <cell r="C1450">
            <v>1997</v>
          </cell>
          <cell r="D1450">
            <v>90</v>
          </cell>
          <cell r="E1450">
            <v>1717</v>
          </cell>
          <cell r="F1450">
            <v>90</v>
          </cell>
          <cell r="G1450">
            <v>106600</v>
          </cell>
          <cell r="H1450"/>
          <cell r="I1450" t="str">
            <v>.</v>
          </cell>
        </row>
        <row r="1451">
          <cell r="A1451">
            <v>400</v>
          </cell>
          <cell r="B1451" t="str">
            <v>Jordan</v>
          </cell>
          <cell r="C1451">
            <v>1997</v>
          </cell>
          <cell r="D1451">
            <v>90</v>
          </cell>
          <cell r="E1451">
            <v>1818</v>
          </cell>
          <cell r="F1451">
            <v>90</v>
          </cell>
          <cell r="G1451">
            <v>104475</v>
          </cell>
          <cell r="H1451"/>
          <cell r="I1451" t="str">
            <v>.</v>
          </cell>
        </row>
        <row r="1452">
          <cell r="A1452">
            <v>400</v>
          </cell>
          <cell r="B1452" t="str">
            <v>Jordan</v>
          </cell>
          <cell r="C1452">
            <v>1997</v>
          </cell>
          <cell r="D1452">
            <v>90</v>
          </cell>
          <cell r="E1452">
            <v>1919</v>
          </cell>
          <cell r="F1452">
            <v>90</v>
          </cell>
          <cell r="G1452">
            <v>102198</v>
          </cell>
          <cell r="H1452"/>
          <cell r="I1452" t="str">
            <v>.</v>
          </cell>
        </row>
        <row r="1453">
          <cell r="A1453">
            <v>400</v>
          </cell>
          <cell r="B1453" t="str">
            <v>Jordan</v>
          </cell>
          <cell r="C1453">
            <v>1997</v>
          </cell>
          <cell r="D1453">
            <v>90</v>
          </cell>
          <cell r="E1453">
            <v>1519</v>
          </cell>
          <cell r="F1453">
            <v>90</v>
          </cell>
          <cell r="G1453">
            <v>538213</v>
          </cell>
          <cell r="H1453"/>
          <cell r="I1453" t="str">
            <v>.</v>
          </cell>
        </row>
        <row r="1454">
          <cell r="A1454">
            <v>400</v>
          </cell>
          <cell r="B1454" t="str">
            <v>Jordan</v>
          </cell>
          <cell r="C1454">
            <v>1997</v>
          </cell>
          <cell r="D1454">
            <v>90</v>
          </cell>
          <cell r="E1454">
            <v>2020</v>
          </cell>
          <cell r="F1454">
            <v>90</v>
          </cell>
          <cell r="G1454">
            <v>103192</v>
          </cell>
          <cell r="H1454"/>
          <cell r="I1454" t="str">
            <v>.</v>
          </cell>
        </row>
        <row r="1455">
          <cell r="A1455">
            <v>400</v>
          </cell>
          <cell r="B1455" t="str">
            <v>Jordan</v>
          </cell>
          <cell r="C1455">
            <v>1997</v>
          </cell>
          <cell r="D1455">
            <v>90</v>
          </cell>
          <cell r="E1455">
            <v>2121</v>
          </cell>
          <cell r="F1455">
            <v>90</v>
          </cell>
          <cell r="G1455">
            <v>99875</v>
          </cell>
          <cell r="H1455"/>
          <cell r="I1455" t="str">
            <v>.</v>
          </cell>
        </row>
        <row r="1456">
          <cell r="A1456">
            <v>400</v>
          </cell>
          <cell r="B1456" t="str">
            <v>Jordan</v>
          </cell>
          <cell r="C1456">
            <v>1997</v>
          </cell>
          <cell r="D1456">
            <v>90</v>
          </cell>
          <cell r="E1456">
            <v>2222</v>
          </cell>
          <cell r="F1456">
            <v>90</v>
          </cell>
          <cell r="G1456">
            <v>101715</v>
          </cell>
          <cell r="H1456"/>
          <cell r="I1456" t="str">
            <v>.</v>
          </cell>
        </row>
        <row r="1457">
          <cell r="A1457">
            <v>400</v>
          </cell>
          <cell r="B1457" t="str">
            <v>Jordan</v>
          </cell>
          <cell r="C1457">
            <v>1997</v>
          </cell>
          <cell r="D1457">
            <v>90</v>
          </cell>
          <cell r="E1457">
            <v>2323</v>
          </cell>
          <cell r="F1457">
            <v>90</v>
          </cell>
          <cell r="G1457">
            <v>96163</v>
          </cell>
          <cell r="H1457"/>
          <cell r="I1457" t="str">
            <v>.</v>
          </cell>
        </row>
        <row r="1458">
          <cell r="A1458">
            <v>400</v>
          </cell>
          <cell r="B1458" t="str">
            <v>Jordan</v>
          </cell>
          <cell r="C1458">
            <v>1997</v>
          </cell>
          <cell r="D1458">
            <v>90</v>
          </cell>
          <cell r="E1458">
            <v>2424</v>
          </cell>
          <cell r="F1458">
            <v>90</v>
          </cell>
          <cell r="G1458">
            <v>97534</v>
          </cell>
          <cell r="H1458"/>
          <cell r="I1458" t="str">
            <v>.</v>
          </cell>
        </row>
        <row r="1459">
          <cell r="A1459">
            <v>400</v>
          </cell>
          <cell r="B1459" t="str">
            <v>Jordan</v>
          </cell>
          <cell r="C1459">
            <v>1997</v>
          </cell>
          <cell r="D1459">
            <v>90</v>
          </cell>
          <cell r="E1459">
            <v>2024</v>
          </cell>
          <cell r="F1459">
            <v>90</v>
          </cell>
          <cell r="G1459">
            <v>498479</v>
          </cell>
          <cell r="H1459"/>
          <cell r="I1459" t="str">
            <v>.</v>
          </cell>
        </row>
        <row r="1460">
          <cell r="A1460">
            <v>400</v>
          </cell>
          <cell r="B1460" t="str">
            <v>Jordan</v>
          </cell>
          <cell r="C1460">
            <v>1997</v>
          </cell>
          <cell r="D1460">
            <v>90</v>
          </cell>
          <cell r="E1460">
            <v>2525</v>
          </cell>
          <cell r="F1460">
            <v>90</v>
          </cell>
          <cell r="G1460">
            <v>93518</v>
          </cell>
          <cell r="H1460"/>
          <cell r="I1460" t="str">
            <v>.</v>
          </cell>
        </row>
        <row r="1461">
          <cell r="A1461">
            <v>400</v>
          </cell>
          <cell r="B1461" t="str">
            <v>Jordan</v>
          </cell>
          <cell r="C1461">
            <v>1997</v>
          </cell>
          <cell r="D1461">
            <v>90</v>
          </cell>
          <cell r="E1461">
            <v>2626</v>
          </cell>
          <cell r="F1461">
            <v>90</v>
          </cell>
          <cell r="G1461">
            <v>88435</v>
          </cell>
          <cell r="H1461"/>
          <cell r="I1461" t="str">
            <v>.</v>
          </cell>
        </row>
        <row r="1462">
          <cell r="A1462">
            <v>400</v>
          </cell>
          <cell r="B1462" t="str">
            <v>Jordan</v>
          </cell>
          <cell r="C1462">
            <v>1997</v>
          </cell>
          <cell r="D1462">
            <v>90</v>
          </cell>
          <cell r="E1462">
            <v>2727</v>
          </cell>
          <cell r="F1462">
            <v>90</v>
          </cell>
          <cell r="G1462">
            <v>82381</v>
          </cell>
          <cell r="H1462"/>
          <cell r="I1462" t="str">
            <v>.</v>
          </cell>
        </row>
        <row r="1463">
          <cell r="A1463">
            <v>400</v>
          </cell>
          <cell r="B1463" t="str">
            <v>Jordan</v>
          </cell>
          <cell r="C1463">
            <v>1997</v>
          </cell>
          <cell r="D1463">
            <v>90</v>
          </cell>
          <cell r="E1463">
            <v>2828</v>
          </cell>
          <cell r="F1463">
            <v>90</v>
          </cell>
          <cell r="G1463">
            <v>77850</v>
          </cell>
          <cell r="H1463"/>
          <cell r="I1463" t="str">
            <v>.</v>
          </cell>
        </row>
        <row r="1464">
          <cell r="A1464">
            <v>400</v>
          </cell>
          <cell r="B1464" t="str">
            <v>Jordan</v>
          </cell>
          <cell r="C1464">
            <v>1997</v>
          </cell>
          <cell r="D1464">
            <v>90</v>
          </cell>
          <cell r="E1464">
            <v>2929</v>
          </cell>
          <cell r="F1464">
            <v>90</v>
          </cell>
          <cell r="G1464">
            <v>74773</v>
          </cell>
          <cell r="H1464"/>
          <cell r="I1464" t="str">
            <v>.</v>
          </cell>
        </row>
        <row r="1465">
          <cell r="A1465">
            <v>400</v>
          </cell>
          <cell r="B1465" t="str">
            <v>Jordan</v>
          </cell>
          <cell r="C1465">
            <v>1997</v>
          </cell>
          <cell r="D1465">
            <v>90</v>
          </cell>
          <cell r="E1465">
            <v>2529</v>
          </cell>
          <cell r="F1465">
            <v>90</v>
          </cell>
          <cell r="G1465">
            <v>416957</v>
          </cell>
          <cell r="H1465"/>
          <cell r="I1465" t="str">
            <v>.</v>
          </cell>
        </row>
        <row r="1466">
          <cell r="A1466">
            <v>400</v>
          </cell>
          <cell r="B1466" t="str">
            <v>Jordan</v>
          </cell>
          <cell r="C1466">
            <v>1997</v>
          </cell>
          <cell r="D1466">
            <v>90</v>
          </cell>
          <cell r="E1466">
            <v>3034</v>
          </cell>
          <cell r="F1466">
            <v>90</v>
          </cell>
          <cell r="G1466">
            <v>301070</v>
          </cell>
          <cell r="H1466"/>
          <cell r="I1466" t="str">
            <v>.</v>
          </cell>
        </row>
        <row r="1467">
          <cell r="A1467">
            <v>400</v>
          </cell>
          <cell r="B1467" t="str">
            <v>Jordan</v>
          </cell>
          <cell r="C1467">
            <v>1997</v>
          </cell>
          <cell r="D1467">
            <v>90</v>
          </cell>
          <cell r="E1467">
            <v>3539</v>
          </cell>
          <cell r="F1467">
            <v>90</v>
          </cell>
          <cell r="G1467">
            <v>209383</v>
          </cell>
          <cell r="H1467"/>
          <cell r="I1467" t="str">
            <v>.</v>
          </cell>
        </row>
        <row r="1468">
          <cell r="A1468">
            <v>400</v>
          </cell>
          <cell r="B1468" t="str">
            <v>Jordan</v>
          </cell>
          <cell r="C1468">
            <v>1997</v>
          </cell>
          <cell r="D1468">
            <v>90</v>
          </cell>
          <cell r="E1468">
            <v>4099</v>
          </cell>
          <cell r="F1468">
            <v>90</v>
          </cell>
          <cell r="G1468">
            <v>720043</v>
          </cell>
          <cell r="H1468"/>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cell r="C2"/>
          <cell r="D2"/>
          <cell r="E2"/>
          <cell r="F2"/>
          <cell r="G2">
            <v>2.6</v>
          </cell>
          <cell r="H2"/>
          <cell r="I2"/>
          <cell r="J2"/>
          <cell r="K2"/>
          <cell r="L2">
            <v>60</v>
          </cell>
          <cell r="M2"/>
          <cell r="N2"/>
          <cell r="O2"/>
        </row>
        <row r="3">
          <cell r="A3" t="str">
            <v>Austria</v>
          </cell>
          <cell r="B3">
            <v>283</v>
          </cell>
          <cell r="C3"/>
          <cell r="D3"/>
          <cell r="E3"/>
          <cell r="F3"/>
          <cell r="G3"/>
          <cell r="H3"/>
          <cell r="I3"/>
          <cell r="J3"/>
          <cell r="K3"/>
          <cell r="L3">
            <v>648.5</v>
          </cell>
          <cell r="M3"/>
          <cell r="N3">
            <v>201.1</v>
          </cell>
          <cell r="O3"/>
        </row>
        <row r="4">
          <cell r="A4" t="str">
            <v>Canada</v>
          </cell>
          <cell r="B4"/>
          <cell r="C4"/>
          <cell r="D4"/>
          <cell r="E4"/>
          <cell r="F4"/>
          <cell r="G4"/>
          <cell r="H4"/>
          <cell r="I4"/>
          <cell r="J4"/>
          <cell r="K4"/>
          <cell r="L4"/>
          <cell r="M4"/>
          <cell r="N4"/>
          <cell r="O4"/>
        </row>
        <row r="5">
          <cell r="A5" t="str">
            <v>Czech Republic</v>
          </cell>
          <cell r="B5"/>
          <cell r="C5"/>
          <cell r="D5">
            <v>5</v>
          </cell>
          <cell r="E5"/>
          <cell r="F5"/>
          <cell r="G5">
            <v>3280</v>
          </cell>
          <cell r="H5"/>
          <cell r="I5">
            <v>1204</v>
          </cell>
          <cell r="J5">
            <v>903</v>
          </cell>
          <cell r="K5">
            <v>467</v>
          </cell>
          <cell r="L5">
            <v>51</v>
          </cell>
          <cell r="M5">
            <v>135</v>
          </cell>
          <cell r="N5">
            <v>1000</v>
          </cell>
          <cell r="O5"/>
        </row>
        <row r="6">
          <cell r="A6" t="str">
            <v>Denmark</v>
          </cell>
          <cell r="B6"/>
          <cell r="C6"/>
          <cell r="D6">
            <v>2299</v>
          </cell>
          <cell r="E6">
            <v>120.2</v>
          </cell>
          <cell r="F6"/>
          <cell r="G6"/>
          <cell r="H6"/>
          <cell r="I6"/>
          <cell r="J6"/>
          <cell r="K6"/>
          <cell r="L6"/>
          <cell r="M6"/>
          <cell r="N6"/>
          <cell r="O6"/>
        </row>
        <row r="7">
          <cell r="A7" t="str">
            <v>Finland</v>
          </cell>
          <cell r="B7"/>
          <cell r="C7"/>
          <cell r="D7">
            <v>1046</v>
          </cell>
          <cell r="E7"/>
          <cell r="F7">
            <v>172</v>
          </cell>
          <cell r="G7"/>
          <cell r="H7"/>
          <cell r="I7"/>
          <cell r="J7">
            <v>221</v>
          </cell>
          <cell r="K7"/>
          <cell r="L7"/>
          <cell r="M7"/>
          <cell r="N7"/>
          <cell r="O7"/>
        </row>
        <row r="8">
          <cell r="A8" t="str">
            <v>France</v>
          </cell>
          <cell r="B8"/>
          <cell r="C8"/>
          <cell r="D8">
            <v>3179</v>
          </cell>
          <cell r="E8"/>
          <cell r="F8"/>
          <cell r="G8">
            <v>1155</v>
          </cell>
          <cell r="H8"/>
          <cell r="I8">
            <v>1216</v>
          </cell>
          <cell r="J8">
            <v>5824</v>
          </cell>
          <cell r="K8"/>
          <cell r="L8">
            <v>3421</v>
          </cell>
          <cell r="M8">
            <v>996</v>
          </cell>
          <cell r="N8">
            <v>69</v>
          </cell>
          <cell r="O8"/>
        </row>
        <row r="9">
          <cell r="A9" t="str">
            <v>Greece</v>
          </cell>
          <cell r="B9"/>
          <cell r="C9"/>
          <cell r="D9">
            <v>161.517809</v>
          </cell>
          <cell r="E9"/>
          <cell r="F9"/>
          <cell r="G9"/>
          <cell r="H9"/>
          <cell r="I9"/>
          <cell r="J9"/>
          <cell r="K9"/>
          <cell r="L9"/>
          <cell r="M9"/>
          <cell r="N9"/>
          <cell r="O9"/>
        </row>
        <row r="10">
          <cell r="A10" t="str">
            <v>Ireland</v>
          </cell>
          <cell r="B10"/>
          <cell r="C10"/>
          <cell r="D10"/>
          <cell r="E10"/>
          <cell r="F10"/>
          <cell r="G10">
            <v>22</v>
          </cell>
          <cell r="H10"/>
          <cell r="I10"/>
          <cell r="J10"/>
          <cell r="K10"/>
          <cell r="L10">
            <v>7.4</v>
          </cell>
          <cell r="M10"/>
          <cell r="N10">
            <v>1.4</v>
          </cell>
          <cell r="O10"/>
        </row>
        <row r="11">
          <cell r="A11" t="str">
            <v>New Zealand</v>
          </cell>
          <cell r="B11"/>
          <cell r="C11"/>
          <cell r="D11">
            <v>2.2639999999999998</v>
          </cell>
          <cell r="E11">
            <v>68.296000000000006</v>
          </cell>
          <cell r="F11"/>
          <cell r="G11">
            <v>130.87899999999999</v>
          </cell>
          <cell r="H11"/>
          <cell r="I11"/>
          <cell r="J11">
            <v>2.1139999999999999</v>
          </cell>
          <cell r="K11"/>
          <cell r="L11"/>
          <cell r="M11"/>
          <cell r="N11"/>
          <cell r="O11"/>
        </row>
        <row r="12">
          <cell r="A12" t="str">
            <v>Spain</v>
          </cell>
          <cell r="B12"/>
          <cell r="C12">
            <v>0</v>
          </cell>
          <cell r="D12">
            <v>28973.3</v>
          </cell>
          <cell r="E12"/>
          <cell r="F12"/>
          <cell r="G12"/>
          <cell r="H12"/>
          <cell r="I12"/>
          <cell r="J12"/>
          <cell r="K12"/>
          <cell r="L12"/>
          <cell r="M12"/>
          <cell r="N12"/>
          <cell r="O12"/>
        </row>
        <row r="13">
          <cell r="A13" t="str">
            <v>Sweden</v>
          </cell>
          <cell r="B13"/>
          <cell r="C13"/>
          <cell r="D13">
            <v>5212</v>
          </cell>
          <cell r="E13">
            <v>7512</v>
          </cell>
          <cell r="F13"/>
          <cell r="G13">
            <v>2290</v>
          </cell>
          <cell r="H13"/>
          <cell r="I13"/>
          <cell r="J13"/>
          <cell r="K13">
            <v>906</v>
          </cell>
          <cell r="L13">
            <v>670</v>
          </cell>
          <cell r="M13">
            <v>230</v>
          </cell>
          <cell r="N13">
            <v>500</v>
          </cell>
          <cell r="O13">
            <v>700</v>
          </cell>
        </row>
        <row r="14">
          <cell r="A14" t="str">
            <v>Switzerland</v>
          </cell>
          <cell r="B14"/>
          <cell r="C14"/>
          <cell r="D14">
            <v>191.2</v>
          </cell>
          <cell r="E14">
            <v>6.2</v>
          </cell>
          <cell r="F14"/>
          <cell r="G14"/>
          <cell r="H14"/>
          <cell r="I14"/>
          <cell r="J14"/>
          <cell r="K14"/>
          <cell r="L14"/>
          <cell r="M14"/>
          <cell r="N14"/>
          <cell r="O14"/>
        </row>
        <row r="15">
          <cell r="A15" t="str">
            <v>United Kingdom</v>
          </cell>
          <cell r="B15"/>
          <cell r="C15">
            <v>193.4</v>
          </cell>
          <cell r="D15">
            <v>232.2</v>
          </cell>
          <cell r="E15"/>
          <cell r="F15">
            <v>11.6</v>
          </cell>
          <cell r="G15"/>
          <cell r="H15"/>
          <cell r="I15"/>
          <cell r="J15"/>
          <cell r="K15"/>
          <cell r="L15"/>
          <cell r="M15"/>
          <cell r="N15"/>
          <cell r="O15"/>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cell r="C2"/>
          <cell r="D2"/>
          <cell r="E2"/>
          <cell r="F2"/>
          <cell r="G2">
            <v>694</v>
          </cell>
          <cell r="H2">
            <v>14</v>
          </cell>
          <cell r="I2"/>
          <cell r="J2">
            <v>332</v>
          </cell>
          <cell r="K2"/>
          <cell r="L2"/>
          <cell r="M2"/>
          <cell r="N2"/>
          <cell r="O2"/>
          <cell r="P2"/>
          <cell r="Q2"/>
          <cell r="R2"/>
        </row>
        <row r="3">
          <cell r="A3" t="str">
            <v>Austria</v>
          </cell>
          <cell r="B3">
            <v>1394.8</v>
          </cell>
          <cell r="C3"/>
          <cell r="D3"/>
          <cell r="E3"/>
          <cell r="F3"/>
          <cell r="G3"/>
          <cell r="H3"/>
          <cell r="I3">
            <v>2670.6</v>
          </cell>
          <cell r="J3"/>
          <cell r="K3"/>
          <cell r="L3"/>
          <cell r="M3">
            <v>224.9</v>
          </cell>
          <cell r="N3">
            <v>21.9</v>
          </cell>
          <cell r="O3">
            <v>38.1</v>
          </cell>
          <cell r="P3"/>
          <cell r="Q3">
            <v>11.8</v>
          </cell>
          <cell r="R3"/>
        </row>
        <row r="4">
          <cell r="A4" t="str">
            <v>Canada</v>
          </cell>
          <cell r="B4">
            <v>2691.35</v>
          </cell>
          <cell r="C4"/>
          <cell r="D4"/>
          <cell r="E4"/>
          <cell r="F4"/>
          <cell r="G4">
            <v>84.76</v>
          </cell>
          <cell r="H4"/>
          <cell r="I4"/>
          <cell r="J4"/>
          <cell r="K4"/>
          <cell r="L4"/>
          <cell r="M4"/>
          <cell r="N4"/>
          <cell r="O4"/>
          <cell r="P4"/>
          <cell r="Q4"/>
          <cell r="R4"/>
        </row>
        <row r="5">
          <cell r="A5" t="str">
            <v>Czech Republic</v>
          </cell>
          <cell r="B5"/>
          <cell r="C5"/>
          <cell r="D5">
            <v>155</v>
          </cell>
          <cell r="E5"/>
          <cell r="F5"/>
          <cell r="G5"/>
          <cell r="H5"/>
          <cell r="I5">
            <v>886</v>
          </cell>
          <cell r="J5"/>
          <cell r="K5">
            <v>302</v>
          </cell>
          <cell r="L5"/>
          <cell r="M5">
            <v>956</v>
          </cell>
          <cell r="N5"/>
          <cell r="O5">
            <v>60</v>
          </cell>
          <cell r="P5">
            <v>35</v>
          </cell>
          <cell r="Q5"/>
          <cell r="R5"/>
        </row>
        <row r="6">
          <cell r="A6" t="str">
            <v>Denmark</v>
          </cell>
          <cell r="B6"/>
          <cell r="C6"/>
          <cell r="D6">
            <v>3228</v>
          </cell>
          <cell r="E6"/>
          <cell r="F6"/>
          <cell r="G6">
            <v>966.9</v>
          </cell>
          <cell r="H6"/>
          <cell r="I6"/>
          <cell r="J6"/>
          <cell r="K6"/>
          <cell r="L6"/>
          <cell r="M6"/>
          <cell r="N6"/>
          <cell r="O6"/>
          <cell r="P6"/>
          <cell r="Q6"/>
          <cell r="R6"/>
        </row>
        <row r="7">
          <cell r="A7" t="str">
            <v>Finland</v>
          </cell>
          <cell r="B7"/>
          <cell r="C7"/>
          <cell r="D7">
            <v>1686</v>
          </cell>
          <cell r="E7"/>
          <cell r="F7"/>
          <cell r="G7"/>
          <cell r="H7">
            <v>278</v>
          </cell>
          <cell r="I7"/>
          <cell r="J7"/>
          <cell r="K7"/>
          <cell r="L7"/>
          <cell r="M7">
            <v>357</v>
          </cell>
          <cell r="N7"/>
          <cell r="O7"/>
          <cell r="P7"/>
          <cell r="Q7"/>
          <cell r="R7"/>
        </row>
        <row r="8">
          <cell r="A8" t="str">
            <v>France</v>
          </cell>
          <cell r="B8"/>
          <cell r="C8">
            <v>55</v>
          </cell>
          <cell r="D8">
            <v>6041.2</v>
          </cell>
          <cell r="E8"/>
          <cell r="F8"/>
          <cell r="G8">
            <v>19.100000000000001</v>
          </cell>
          <cell r="H8"/>
          <cell r="I8"/>
          <cell r="J8"/>
          <cell r="K8">
            <v>9077</v>
          </cell>
          <cell r="L8"/>
          <cell r="M8">
            <v>8300</v>
          </cell>
          <cell r="N8"/>
          <cell r="O8">
            <v>22</v>
          </cell>
          <cell r="P8">
            <v>2679.5</v>
          </cell>
          <cell r="Q8"/>
          <cell r="R8"/>
        </row>
        <row r="9">
          <cell r="A9" t="str">
            <v>Greece</v>
          </cell>
          <cell r="B9"/>
          <cell r="C9"/>
          <cell r="D9">
            <v>2545.8330660000001</v>
          </cell>
          <cell r="E9"/>
          <cell r="F9"/>
          <cell r="G9">
            <v>126.75</v>
          </cell>
          <cell r="H9"/>
          <cell r="I9"/>
          <cell r="J9"/>
          <cell r="K9"/>
          <cell r="L9"/>
          <cell r="M9"/>
          <cell r="N9"/>
          <cell r="O9"/>
          <cell r="P9"/>
          <cell r="Q9"/>
          <cell r="R9"/>
        </row>
        <row r="10">
          <cell r="A10" t="str">
            <v>Ireland</v>
          </cell>
          <cell r="B10">
            <v>102.3</v>
          </cell>
          <cell r="C10">
            <v>53.8</v>
          </cell>
          <cell r="D10">
            <v>6.2</v>
          </cell>
          <cell r="E10"/>
          <cell r="F10"/>
          <cell r="G10"/>
          <cell r="H10"/>
          <cell r="I10"/>
          <cell r="J10"/>
          <cell r="K10"/>
          <cell r="L10"/>
          <cell r="M10"/>
          <cell r="N10"/>
          <cell r="O10"/>
          <cell r="P10"/>
          <cell r="Q10"/>
          <cell r="R10"/>
        </row>
        <row r="11">
          <cell r="A11" t="str">
            <v>New Zealand</v>
          </cell>
          <cell r="B11"/>
          <cell r="C11"/>
          <cell r="D11">
            <v>4.7329999999999997</v>
          </cell>
          <cell r="E11"/>
          <cell r="F11"/>
          <cell r="G11">
            <v>333.447</v>
          </cell>
          <cell r="H11"/>
          <cell r="I11">
            <v>207.77799999999999</v>
          </cell>
          <cell r="J11"/>
          <cell r="K11"/>
          <cell r="L11"/>
          <cell r="M11"/>
          <cell r="N11"/>
          <cell r="O11"/>
          <cell r="P11"/>
          <cell r="Q11"/>
          <cell r="R11"/>
        </row>
        <row r="12">
          <cell r="A12" t="str">
            <v>Spain</v>
          </cell>
          <cell r="B12"/>
          <cell r="C12"/>
          <cell r="D12">
            <v>55018.5</v>
          </cell>
          <cell r="E12">
            <v>14161.5</v>
          </cell>
          <cell r="F12"/>
          <cell r="G12"/>
          <cell r="H12"/>
          <cell r="I12"/>
          <cell r="J12"/>
          <cell r="K12"/>
          <cell r="L12"/>
          <cell r="M12"/>
          <cell r="N12"/>
          <cell r="O12"/>
          <cell r="P12"/>
          <cell r="Q12"/>
          <cell r="R12"/>
        </row>
        <row r="13">
          <cell r="A13" t="str">
            <v>Sweden</v>
          </cell>
          <cell r="B13"/>
          <cell r="C13"/>
          <cell r="D13">
            <v>3290</v>
          </cell>
          <cell r="E13"/>
          <cell r="F13"/>
          <cell r="G13">
            <v>6490</v>
          </cell>
          <cell r="H13"/>
          <cell r="I13"/>
          <cell r="J13"/>
          <cell r="K13"/>
          <cell r="L13"/>
          <cell r="M13"/>
          <cell r="N13"/>
          <cell r="O13"/>
          <cell r="P13"/>
          <cell r="Q13"/>
          <cell r="R13">
            <v>2575.3000000000002</v>
          </cell>
        </row>
        <row r="14">
          <cell r="A14" t="str">
            <v>Switzerland</v>
          </cell>
          <cell r="B14"/>
          <cell r="C14"/>
          <cell r="D14">
            <v>148.9</v>
          </cell>
          <cell r="E14"/>
          <cell r="F14"/>
          <cell r="G14">
            <v>12.6</v>
          </cell>
          <cell r="H14"/>
          <cell r="I14"/>
          <cell r="J14"/>
          <cell r="K14"/>
          <cell r="L14"/>
          <cell r="M14"/>
          <cell r="N14"/>
          <cell r="O14"/>
          <cell r="P14"/>
          <cell r="Q14"/>
          <cell r="R14"/>
        </row>
        <row r="15">
          <cell r="A15" t="str">
            <v>United Kingdom</v>
          </cell>
          <cell r="B15"/>
          <cell r="C15">
            <v>1315.4</v>
          </cell>
          <cell r="D15">
            <v>1412.3</v>
          </cell>
          <cell r="E15"/>
          <cell r="F15"/>
          <cell r="G15">
            <v>552</v>
          </cell>
          <cell r="H15"/>
          <cell r="I15"/>
          <cell r="J15"/>
          <cell r="K15"/>
          <cell r="L15"/>
          <cell r="M15"/>
          <cell r="N15"/>
          <cell r="O15"/>
          <cell r="P15"/>
          <cell r="Q15"/>
          <cell r="R15"/>
        </row>
        <row r="16">
          <cell r="A16" t="str">
            <v>United States</v>
          </cell>
          <cell r="B16">
            <v>2451.8000000000002</v>
          </cell>
          <cell r="C16"/>
          <cell r="D16"/>
          <cell r="E16"/>
          <cell r="F16"/>
          <cell r="G16"/>
          <cell r="H16"/>
          <cell r="I16"/>
          <cell r="J16"/>
          <cell r="K16"/>
          <cell r="L16"/>
          <cell r="M16"/>
          <cell r="N16"/>
          <cell r="O16"/>
          <cell r="P16"/>
          <cell r="Q16"/>
          <cell r="R16"/>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0"/>
  <sheetViews>
    <sheetView workbookViewId="0">
      <selection activeCell="C18" sqref="C18"/>
    </sheetView>
  </sheetViews>
  <sheetFormatPr defaultRowHeight="12.75" x14ac:dyDescent="0.2"/>
  <cols>
    <col min="1" max="1" width="24" bestFit="1" customWidth="1"/>
    <col min="2" max="2" width="24" customWidth="1"/>
    <col min="3" max="3" width="15.5703125" bestFit="1" customWidth="1"/>
    <col min="4" max="4" width="86" bestFit="1" customWidth="1"/>
  </cols>
  <sheetData>
    <row r="1" spans="1:4" x14ac:dyDescent="0.2">
      <c r="A1" t="s">
        <v>549</v>
      </c>
      <c r="B1" t="s">
        <v>550</v>
      </c>
    </row>
    <row r="2" spans="1:4" x14ac:dyDescent="0.2">
      <c r="A2" t="s">
        <v>539</v>
      </c>
      <c r="B2" t="s">
        <v>551</v>
      </c>
      <c r="C2" s="770" t="s">
        <v>345</v>
      </c>
      <c r="D2" s="786" t="s">
        <v>564</v>
      </c>
    </row>
    <row r="3" spans="1:4" x14ac:dyDescent="0.2">
      <c r="A3" t="s">
        <v>539</v>
      </c>
      <c r="B3" t="s">
        <v>551</v>
      </c>
      <c r="C3" s="770" t="s">
        <v>344</v>
      </c>
      <c r="D3" s="786" t="s">
        <v>565</v>
      </c>
    </row>
    <row r="4" spans="1:4" x14ac:dyDescent="0.2">
      <c r="A4" t="s">
        <v>539</v>
      </c>
      <c r="B4" t="s">
        <v>551</v>
      </c>
      <c r="C4" s="770" t="s">
        <v>346</v>
      </c>
      <c r="D4" s="786" t="s">
        <v>566</v>
      </c>
    </row>
    <row r="5" spans="1:4" x14ac:dyDescent="0.2">
      <c r="A5" t="s">
        <v>539</v>
      </c>
      <c r="B5" t="s">
        <v>551</v>
      </c>
      <c r="C5" s="770" t="s">
        <v>347</v>
      </c>
      <c r="D5" s="786" t="s">
        <v>567</v>
      </c>
    </row>
    <row r="6" spans="1:4" x14ac:dyDescent="0.2">
      <c r="A6" t="s">
        <v>540</v>
      </c>
      <c r="B6" t="s">
        <v>552</v>
      </c>
      <c r="C6" t="s">
        <v>349</v>
      </c>
      <c r="D6" t="s">
        <v>495</v>
      </c>
    </row>
    <row r="7" spans="1:4" x14ac:dyDescent="0.2">
      <c r="A7" t="s">
        <v>540</v>
      </c>
      <c r="B7" t="s">
        <v>552</v>
      </c>
      <c r="C7" t="s">
        <v>348</v>
      </c>
      <c r="D7" t="s">
        <v>483</v>
      </c>
    </row>
    <row r="8" spans="1:4" x14ac:dyDescent="0.2">
      <c r="A8" t="s">
        <v>540</v>
      </c>
      <c r="B8" t="s">
        <v>552</v>
      </c>
      <c r="C8" t="s">
        <v>350</v>
      </c>
      <c r="D8" t="s">
        <v>484</v>
      </c>
    </row>
    <row r="9" spans="1:4" x14ac:dyDescent="0.2">
      <c r="A9" t="s">
        <v>540</v>
      </c>
      <c r="B9" t="s">
        <v>552</v>
      </c>
      <c r="C9" t="s">
        <v>351</v>
      </c>
      <c r="D9" t="s">
        <v>481</v>
      </c>
    </row>
    <row r="10" spans="1:4" x14ac:dyDescent="0.2">
      <c r="A10" t="s">
        <v>541</v>
      </c>
      <c r="B10" t="s">
        <v>553</v>
      </c>
      <c r="C10" t="s">
        <v>352</v>
      </c>
      <c r="D10" s="513" t="s">
        <v>571</v>
      </c>
    </row>
    <row r="11" spans="1:4" x14ac:dyDescent="0.2">
      <c r="A11" t="s">
        <v>541</v>
      </c>
      <c r="B11" t="s">
        <v>553</v>
      </c>
      <c r="C11" t="s">
        <v>353</v>
      </c>
      <c r="D11" s="513" t="s">
        <v>572</v>
      </c>
    </row>
    <row r="12" spans="1:4" x14ac:dyDescent="0.2">
      <c r="A12" t="s">
        <v>541</v>
      </c>
      <c r="B12" t="s">
        <v>553</v>
      </c>
      <c r="C12" t="s">
        <v>359</v>
      </c>
      <c r="D12" t="s">
        <v>489</v>
      </c>
    </row>
    <row r="13" spans="1:4" x14ac:dyDescent="0.2">
      <c r="A13" t="s">
        <v>541</v>
      </c>
      <c r="B13" t="s">
        <v>553</v>
      </c>
      <c r="C13" t="s">
        <v>360</v>
      </c>
      <c r="D13" t="s">
        <v>490</v>
      </c>
    </row>
    <row r="14" spans="1:4" x14ac:dyDescent="0.2">
      <c r="A14" t="s">
        <v>547</v>
      </c>
      <c r="B14" t="s">
        <v>554</v>
      </c>
      <c r="C14" t="s">
        <v>355</v>
      </c>
      <c r="D14" t="s">
        <v>485</v>
      </c>
    </row>
    <row r="15" spans="1:4" x14ac:dyDescent="0.2">
      <c r="A15" t="s">
        <v>547</v>
      </c>
      <c r="B15" t="s">
        <v>554</v>
      </c>
      <c r="C15" t="s">
        <v>356</v>
      </c>
      <c r="D15" t="s">
        <v>486</v>
      </c>
    </row>
    <row r="16" spans="1:4" x14ac:dyDescent="0.2">
      <c r="A16" t="s">
        <v>547</v>
      </c>
      <c r="B16" t="s">
        <v>554</v>
      </c>
      <c r="C16" t="s">
        <v>357</v>
      </c>
      <c r="D16" t="s">
        <v>487</v>
      </c>
    </row>
    <row r="17" spans="1:4" x14ac:dyDescent="0.2">
      <c r="A17" t="s">
        <v>547</v>
      </c>
      <c r="B17" t="s">
        <v>554</v>
      </c>
      <c r="C17" t="s">
        <v>358</v>
      </c>
      <c r="D17" t="s">
        <v>488</v>
      </c>
    </row>
    <row r="18" spans="1:4" x14ac:dyDescent="0.2">
      <c r="A18" t="s">
        <v>542</v>
      </c>
      <c r="B18" t="s">
        <v>555</v>
      </c>
      <c r="C18" t="s">
        <v>361</v>
      </c>
      <c r="D18" s="783" t="s">
        <v>491</v>
      </c>
    </row>
    <row r="19" spans="1:4" x14ac:dyDescent="0.2">
      <c r="A19" t="s">
        <v>542</v>
      </c>
      <c r="B19" t="s">
        <v>555</v>
      </c>
      <c r="C19" t="s">
        <v>362</v>
      </c>
      <c r="D19" s="783" t="s">
        <v>492</v>
      </c>
    </row>
    <row r="20" spans="1:4" x14ac:dyDescent="0.2">
      <c r="A20" t="s">
        <v>542</v>
      </c>
      <c r="B20" t="s">
        <v>555</v>
      </c>
      <c r="C20" t="s">
        <v>365</v>
      </c>
      <c r="D20" t="s">
        <v>548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63" t="s">
        <v>99</v>
      </c>
      <c r="B65" s="64" t="s">
        <v>100</v>
      </c>
      <c r="C65" s="64" t="s">
        <v>101</v>
      </c>
      <c r="D65" s="65" t="s">
        <v>102</v>
      </c>
      <c r="F65" s="63" t="s">
        <v>103</v>
      </c>
      <c r="G65" s="64" t="s">
        <v>100</v>
      </c>
      <c r="H65" s="64" t="s">
        <v>101</v>
      </c>
      <c r="I65" s="65" t="s">
        <v>102</v>
      </c>
    </row>
    <row r="66" spans="1:9" x14ac:dyDescent="0.2">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x14ac:dyDescent="0.2">
      <c r="A67" s="10" t="s">
        <v>105</v>
      </c>
      <c r="B67" s="69">
        <v>4.83136964682555</v>
      </c>
      <c r="C67" s="69">
        <v>0.82878969125408997</v>
      </c>
      <c r="D67" s="70">
        <v>3.7337565900056737</v>
      </c>
      <c r="F67" s="10" t="s">
        <v>4</v>
      </c>
      <c r="G67" s="69">
        <v>0.95907315190252995</v>
      </c>
      <c r="H67" s="69">
        <v>1.6837031493574</v>
      </c>
      <c r="I67" s="70">
        <v>1.6089170711529444</v>
      </c>
    </row>
    <row r="68" spans="1:9" ht="11.25" customHeight="1" x14ac:dyDescent="0.2">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x14ac:dyDescent="0.2">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x14ac:dyDescent="0.2">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x14ac:dyDescent="0.2">
      <c r="A71" s="10" t="s">
        <v>2</v>
      </c>
      <c r="B71" s="69">
        <v>4.6733898324004404</v>
      </c>
      <c r="C71" s="69">
        <v>0</v>
      </c>
      <c r="D71" s="70">
        <v>3.7337565900056737</v>
      </c>
      <c r="F71" s="10" t="s">
        <v>108</v>
      </c>
      <c r="G71" s="69">
        <v>0.94423891182590003</v>
      </c>
      <c r="H71" s="69">
        <v>1.3428615666382999</v>
      </c>
      <c r="I71" s="70">
        <v>1.6089170711529444</v>
      </c>
    </row>
    <row r="72" spans="1:9" ht="11.25" customHeight="1" x14ac:dyDescent="0.2">
      <c r="A72" s="13" t="s">
        <v>3</v>
      </c>
      <c r="B72" s="71">
        <v>4.5066416321289005</v>
      </c>
      <c r="C72" s="71">
        <v>0.13596062142766999</v>
      </c>
      <c r="D72" s="72">
        <v>3.7337565900056737</v>
      </c>
      <c r="F72" s="13" t="s">
        <v>44</v>
      </c>
      <c r="G72" s="71">
        <v>1.1400059257265001</v>
      </c>
      <c r="H72" s="71">
        <v>1.1014072113316</v>
      </c>
      <c r="I72" s="72">
        <v>1.6089170711529444</v>
      </c>
    </row>
    <row r="73" spans="1:9" ht="11.25" customHeight="1" x14ac:dyDescent="0.2">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x14ac:dyDescent="0.2">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x14ac:dyDescent="0.2">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x14ac:dyDescent="0.2">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x14ac:dyDescent="0.2">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x14ac:dyDescent="0.2">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x14ac:dyDescent="0.2">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x14ac:dyDescent="0.2">
      <c r="A80" s="13" t="s">
        <v>42</v>
      </c>
      <c r="B80" s="71">
        <v>3.32264761460186</v>
      </c>
      <c r="C80" s="71">
        <v>0.60812940191904996</v>
      </c>
      <c r="D80" s="72">
        <v>3.7337565900056737</v>
      </c>
      <c r="F80" s="13" t="s">
        <v>7</v>
      </c>
      <c r="G80" s="71">
        <v>1.5259084533203</v>
      </c>
      <c r="H80" s="71">
        <v>0.16982041211074</v>
      </c>
      <c r="I80" s="72">
        <v>1.6089170711529444</v>
      </c>
    </row>
    <row r="81" spans="1:9" ht="11.25" customHeight="1" x14ac:dyDescent="0.2">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x14ac:dyDescent="0.2">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x14ac:dyDescent="0.2">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x14ac:dyDescent="0.2">
      <c r="A84" s="13" t="s">
        <v>7</v>
      </c>
      <c r="B84" s="71">
        <v>3.7027035624115898</v>
      </c>
      <c r="C84" s="71">
        <v>0</v>
      </c>
      <c r="D84" s="72">
        <v>3.7337565900056737</v>
      </c>
      <c r="F84" s="13" t="s">
        <v>27</v>
      </c>
      <c r="G84" s="71">
        <v>0.91094387973859003</v>
      </c>
      <c r="H84" s="71">
        <v>0.74595487594314003</v>
      </c>
      <c r="I84" s="72">
        <v>1.6089170711529444</v>
      </c>
    </row>
    <row r="85" spans="1:9" ht="11.25" customHeight="1" x14ac:dyDescent="0.2">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x14ac:dyDescent="0.2">
      <c r="A86" s="13" t="s">
        <v>108</v>
      </c>
      <c r="B86" s="71">
        <v>3.0536357313963904</v>
      </c>
      <c r="C86" s="71">
        <v>0.53276688441608</v>
      </c>
      <c r="D86" s="72">
        <v>3.7337565900056737</v>
      </c>
      <c r="F86" s="13" t="s">
        <v>12</v>
      </c>
      <c r="G86" s="71">
        <v>0.55805590718872</v>
      </c>
      <c r="H86" s="71">
        <v>1.0157835984526999</v>
      </c>
      <c r="I86" s="72">
        <v>1.6089170711529444</v>
      </c>
    </row>
    <row r="87" spans="1:9" ht="11.25" customHeight="1" x14ac:dyDescent="0.2">
      <c r="A87" s="10" t="s">
        <v>106</v>
      </c>
      <c r="B87" s="69">
        <v>3.2714272816493004</v>
      </c>
      <c r="C87" s="69">
        <v>0.28768614104967</v>
      </c>
      <c r="D87" s="70">
        <v>3.7337565900056737</v>
      </c>
      <c r="F87" s="10" t="s">
        <v>24</v>
      </c>
      <c r="G87" s="69">
        <v>1.2021081327528</v>
      </c>
      <c r="H87" s="69">
        <v>0.26697030329803001</v>
      </c>
      <c r="I87" s="70">
        <v>1.6089170711529444</v>
      </c>
    </row>
    <row r="88" spans="1:9" ht="11.25" customHeight="1" x14ac:dyDescent="0.2">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x14ac:dyDescent="0.2">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x14ac:dyDescent="0.2">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x14ac:dyDescent="0.2">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x14ac:dyDescent="0.2">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x14ac:dyDescent="0.2">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x14ac:dyDescent="0.2">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x14ac:dyDescent="0.2">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x14ac:dyDescent="0.2">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x14ac:dyDescent="0.2">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x14ac:dyDescent="0.2">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x14ac:dyDescent="0.2">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x14ac:dyDescent="0.2">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x14ac:dyDescent="0.2">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x14ac:dyDescent="0.2">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x14ac:dyDescent="0.2">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x14ac:dyDescent="0.2">
      <c r="A104" s="76" t="s">
        <v>111</v>
      </c>
      <c r="B104" s="77">
        <v>2.0700848772851828</v>
      </c>
      <c r="C104" s="77">
        <v>0.27173797396331756</v>
      </c>
      <c r="D104" s="78">
        <v>3.7337565900056737</v>
      </c>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79"/>
    </row>
    <row r="109" spans="1:9" ht="11.25" customHeight="1" x14ac:dyDescent="0.2">
      <c r="A109" s="79"/>
    </row>
    <row r="110" spans="1:9" ht="11.25" customHeight="1" x14ac:dyDescent="0.2"/>
    <row r="111" spans="1:9" ht="11.25" customHeight="1" x14ac:dyDescent="0.2"/>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x14ac:dyDescent="0.2"/>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x14ac:dyDescent="0.2">
      <c r="A1" s="27" t="s">
        <v>59</v>
      </c>
    </row>
    <row r="2" spans="1:20" s="26" customFormat="1" x14ac:dyDescent="0.2">
      <c r="A2" s="26" t="s">
        <v>88</v>
      </c>
      <c r="B2" s="26" t="s">
        <v>89</v>
      </c>
    </row>
    <row r="3" spans="1:20" s="26" customFormat="1" x14ac:dyDescent="0.2">
      <c r="A3" s="26" t="s">
        <v>62</v>
      </c>
    </row>
    <row r="4" spans="1:20" s="26" customFormat="1" x14ac:dyDescent="0.2">
      <c r="A4" s="27" t="s">
        <v>63</v>
      </c>
    </row>
    <row r="5" spans="1:20" s="26" customFormat="1" x14ac:dyDescent="0.2"/>
    <row r="6" spans="1:20" ht="12.75" customHeight="1" x14ac:dyDescent="0.2">
      <c r="A6" s="51" t="s">
        <v>90</v>
      </c>
      <c r="B6" s="52"/>
      <c r="C6" s="52"/>
      <c r="D6" s="52"/>
      <c r="E6" s="52"/>
      <c r="F6" s="52"/>
      <c r="G6" s="52"/>
      <c r="H6" s="52"/>
      <c r="I6" s="52"/>
      <c r="J6" s="52"/>
      <c r="K6" s="52"/>
      <c r="L6" s="52"/>
      <c r="M6" s="52"/>
      <c r="N6" s="52"/>
      <c r="O6" s="52"/>
      <c r="P6" s="52"/>
      <c r="Q6" s="52"/>
      <c r="R6" s="52"/>
      <c r="S6" s="52"/>
      <c r="T6" s="52"/>
    </row>
    <row r="7" spans="1:20" ht="11.25" customHeight="1" x14ac:dyDescent="0.25">
      <c r="A7" s="53" t="s">
        <v>91</v>
      </c>
      <c r="B7" s="53"/>
      <c r="C7" s="53"/>
      <c r="D7" s="53"/>
      <c r="E7" s="53"/>
      <c r="F7" s="53"/>
      <c r="G7" s="53"/>
      <c r="H7" s="53"/>
      <c r="I7" s="53"/>
      <c r="J7" s="53"/>
      <c r="K7" s="53"/>
      <c r="L7" s="53"/>
      <c r="M7" s="53"/>
      <c r="N7" s="54"/>
      <c r="O7" s="54"/>
      <c r="P7" s="54"/>
      <c r="Q7" s="54"/>
      <c r="R7" s="54"/>
      <c r="S7" s="54"/>
      <c r="T7" s="54"/>
    </row>
    <row r="8" spans="1:20" ht="13.5" customHeight="1" x14ac:dyDescent="0.25">
      <c r="A8" s="55" t="s">
        <v>92</v>
      </c>
      <c r="B8" s="54"/>
      <c r="C8" s="54"/>
      <c r="D8" s="54"/>
      <c r="E8" s="54"/>
      <c r="F8" s="54"/>
      <c r="G8" s="54"/>
      <c r="H8" s="54"/>
      <c r="I8" s="54"/>
      <c r="J8" s="54"/>
      <c r="K8" s="54"/>
      <c r="L8" s="54"/>
      <c r="M8" s="54"/>
      <c r="N8" s="54"/>
      <c r="O8" s="54"/>
      <c r="P8" s="54"/>
      <c r="Q8" s="54"/>
      <c r="R8" s="54"/>
      <c r="S8" s="54"/>
      <c r="T8" s="54"/>
    </row>
    <row r="9" spans="1:20" ht="12.75" customHeight="1" x14ac:dyDescent="0.25">
      <c r="A9" s="54"/>
      <c r="B9" s="54"/>
      <c r="C9" s="54"/>
      <c r="D9" s="54"/>
      <c r="E9" s="54"/>
      <c r="F9" s="54"/>
      <c r="G9" s="54"/>
      <c r="H9" s="54"/>
      <c r="I9" s="54"/>
      <c r="J9" s="54"/>
      <c r="K9" s="54"/>
      <c r="L9" s="54"/>
      <c r="M9" s="54"/>
      <c r="N9" s="54"/>
      <c r="O9" s="54"/>
      <c r="P9" s="54"/>
      <c r="Q9" s="54"/>
      <c r="R9" s="54"/>
      <c r="S9" s="54"/>
      <c r="T9" s="54"/>
    </row>
    <row r="10" spans="1:20" ht="13.5" customHeight="1" x14ac:dyDescent="0.25">
      <c r="A10" s="56"/>
      <c r="B10" s="56"/>
      <c r="C10" s="56"/>
      <c r="D10" s="56"/>
      <c r="E10" s="56"/>
      <c r="F10" s="56"/>
      <c r="G10" s="56"/>
      <c r="H10" s="56"/>
      <c r="I10" s="56"/>
      <c r="J10" s="56"/>
      <c r="K10" s="56"/>
      <c r="L10" s="56"/>
      <c r="M10" s="56"/>
      <c r="N10" s="56"/>
      <c r="O10" s="56"/>
      <c r="P10" s="56"/>
      <c r="Q10" s="56"/>
      <c r="R10" s="57"/>
      <c r="S10" s="57"/>
      <c r="T10" s="57"/>
    </row>
    <row r="11" spans="1:20" ht="13.5" customHeight="1" x14ac:dyDescent="0.25">
      <c r="A11" s="56"/>
      <c r="B11" s="56"/>
      <c r="C11" s="56"/>
      <c r="D11" s="56"/>
      <c r="E11" s="56"/>
      <c r="F11" s="56"/>
      <c r="G11" s="56"/>
      <c r="H11" s="56"/>
      <c r="I11" s="56"/>
      <c r="J11" s="56"/>
      <c r="K11" s="56"/>
      <c r="L11" s="56"/>
      <c r="M11" s="56"/>
      <c r="N11" s="56"/>
      <c r="O11" s="56"/>
      <c r="P11" s="56"/>
      <c r="Q11" s="56"/>
      <c r="R11" s="57"/>
      <c r="S11" s="57"/>
      <c r="T11" s="57"/>
    </row>
    <row r="12" spans="1:20" ht="13.5" customHeight="1" x14ac:dyDescent="0.25">
      <c r="A12" s="56"/>
      <c r="B12" s="56"/>
      <c r="C12" s="56"/>
      <c r="D12" s="56"/>
      <c r="E12" s="56"/>
      <c r="F12" s="56"/>
      <c r="G12" s="56"/>
      <c r="H12" s="56"/>
      <c r="I12" s="56"/>
      <c r="J12" s="56"/>
      <c r="K12" s="56"/>
      <c r="L12" s="56"/>
      <c r="M12" s="56"/>
      <c r="N12" s="56"/>
      <c r="O12" s="56"/>
      <c r="P12" s="56"/>
      <c r="Q12" s="56"/>
      <c r="R12" s="57"/>
      <c r="S12" s="57"/>
      <c r="T12" s="57"/>
    </row>
    <row r="13" spans="1:20" ht="13.5" customHeight="1" x14ac:dyDescent="0.25">
      <c r="A13" s="56"/>
      <c r="B13" s="56"/>
      <c r="C13" s="56"/>
      <c r="D13" s="56"/>
      <c r="E13" s="56"/>
      <c r="F13" s="56"/>
      <c r="G13" s="56"/>
      <c r="H13" s="56"/>
      <c r="I13" s="56"/>
      <c r="J13" s="56"/>
      <c r="K13" s="56"/>
      <c r="L13" s="56"/>
      <c r="M13" s="56"/>
      <c r="N13" s="56"/>
      <c r="O13" s="56"/>
      <c r="P13" s="56"/>
      <c r="Q13" s="56"/>
      <c r="R13" s="57"/>
      <c r="S13" s="57"/>
      <c r="T13" s="57"/>
    </row>
    <row r="14" spans="1:20" ht="13.5" customHeight="1" x14ac:dyDescent="0.25">
      <c r="A14" s="56"/>
      <c r="B14" s="56"/>
      <c r="C14" s="56"/>
      <c r="D14" s="56"/>
      <c r="E14" s="56"/>
      <c r="F14" s="56"/>
      <c r="G14" s="56"/>
      <c r="H14" s="56"/>
      <c r="I14" s="56"/>
      <c r="J14" s="56"/>
      <c r="K14" s="56"/>
      <c r="L14" s="56"/>
      <c r="M14" s="56"/>
      <c r="N14" s="56"/>
      <c r="O14" s="56"/>
      <c r="P14" s="56"/>
      <c r="Q14" s="56"/>
      <c r="R14" s="57"/>
      <c r="S14" s="57"/>
      <c r="T14" s="57"/>
    </row>
    <row r="15" spans="1:20" ht="13.5" customHeight="1" x14ac:dyDescent="0.25">
      <c r="A15" s="56"/>
      <c r="B15" s="56"/>
      <c r="C15" s="56"/>
      <c r="D15" s="56"/>
      <c r="E15" s="56"/>
      <c r="F15" s="56"/>
      <c r="G15" s="56"/>
      <c r="H15" s="56"/>
      <c r="I15" s="56"/>
      <c r="J15" s="56"/>
      <c r="K15" s="56"/>
      <c r="L15" s="56"/>
      <c r="M15" s="56"/>
      <c r="N15" s="56"/>
      <c r="O15" s="56"/>
      <c r="P15" s="56"/>
      <c r="Q15" s="56"/>
      <c r="R15" s="57"/>
      <c r="S15" s="57"/>
      <c r="T15" s="57"/>
    </row>
    <row r="16" spans="1:20" ht="13.5" customHeight="1" x14ac:dyDescent="0.25">
      <c r="A16" s="56"/>
      <c r="B16" s="56"/>
      <c r="C16" s="56"/>
      <c r="D16" s="56"/>
      <c r="E16" s="56"/>
      <c r="F16" s="56"/>
      <c r="G16" s="56"/>
      <c r="H16" s="56"/>
      <c r="I16" s="56"/>
      <c r="J16" s="56"/>
      <c r="K16" s="56"/>
      <c r="L16" s="56"/>
      <c r="M16" s="56"/>
      <c r="N16" s="56"/>
      <c r="O16" s="56"/>
      <c r="P16" s="56"/>
      <c r="Q16" s="56"/>
      <c r="R16" s="57"/>
      <c r="S16" s="57"/>
      <c r="T16" s="57"/>
    </row>
    <row r="17" spans="1:20" ht="13.5" customHeight="1" x14ac:dyDescent="0.25">
      <c r="A17" s="56"/>
      <c r="B17" s="56"/>
      <c r="C17" s="56"/>
      <c r="D17" s="56"/>
      <c r="E17" s="56"/>
      <c r="F17" s="56"/>
      <c r="G17" s="56"/>
      <c r="H17" s="56"/>
      <c r="I17" s="56"/>
      <c r="J17" s="56"/>
      <c r="K17" s="56"/>
      <c r="L17" s="56"/>
      <c r="M17" s="56"/>
      <c r="N17" s="56"/>
      <c r="O17" s="56"/>
      <c r="P17" s="56"/>
      <c r="Q17" s="56"/>
      <c r="R17" s="57"/>
      <c r="S17" s="57"/>
      <c r="T17" s="57"/>
    </row>
    <row r="18" spans="1:20" ht="13.5" customHeight="1" x14ac:dyDescent="0.25">
      <c r="A18" s="56"/>
      <c r="B18" s="56"/>
      <c r="C18" s="56"/>
      <c r="D18" s="56"/>
      <c r="E18" s="56"/>
      <c r="F18" s="56"/>
      <c r="G18" s="56"/>
      <c r="H18" s="56"/>
      <c r="I18" s="56"/>
      <c r="J18" s="56"/>
      <c r="K18" s="56"/>
      <c r="L18" s="56"/>
      <c r="M18" s="56"/>
      <c r="N18" s="56"/>
      <c r="O18" s="56"/>
      <c r="P18" s="56"/>
      <c r="Q18" s="56"/>
      <c r="R18" s="57"/>
      <c r="S18" s="57"/>
      <c r="T18" s="57"/>
    </row>
    <row r="19" spans="1:20" ht="13.5" customHeight="1" x14ac:dyDescent="0.25">
      <c r="A19" s="56"/>
      <c r="B19" s="56"/>
      <c r="C19" s="56"/>
      <c r="D19" s="56"/>
      <c r="E19" s="56"/>
      <c r="F19" s="56"/>
      <c r="G19" s="56"/>
      <c r="H19" s="56"/>
      <c r="I19" s="56"/>
      <c r="J19" s="56"/>
      <c r="K19" s="56"/>
      <c r="L19" s="56"/>
      <c r="M19" s="56"/>
      <c r="N19" s="56"/>
      <c r="O19" s="56"/>
      <c r="P19" s="56"/>
      <c r="Q19" s="56"/>
      <c r="R19" s="57"/>
      <c r="S19" s="57"/>
      <c r="T19" s="57"/>
    </row>
    <row r="20" spans="1:20" ht="13.5" customHeight="1" x14ac:dyDescent="0.25">
      <c r="A20" s="56"/>
      <c r="B20" s="56"/>
      <c r="C20" s="56"/>
      <c r="D20" s="56"/>
      <c r="E20" s="56"/>
      <c r="F20" s="56"/>
      <c r="G20" s="56"/>
      <c r="H20" s="56"/>
      <c r="I20" s="56"/>
      <c r="J20" s="56"/>
      <c r="K20" s="56"/>
      <c r="L20" s="56"/>
      <c r="M20" s="56"/>
      <c r="N20" s="56"/>
      <c r="O20" s="56"/>
      <c r="P20" s="56"/>
      <c r="Q20" s="56"/>
      <c r="R20" s="57"/>
      <c r="S20" s="57"/>
      <c r="T20" s="57"/>
    </row>
    <row r="21" spans="1:20" ht="13.5" customHeight="1" x14ac:dyDescent="0.25">
      <c r="A21" s="56"/>
      <c r="B21" s="56"/>
      <c r="C21" s="56"/>
      <c r="D21" s="56"/>
      <c r="E21" s="56"/>
      <c r="F21" s="56"/>
      <c r="G21" s="56"/>
      <c r="H21" s="56"/>
      <c r="I21" s="56"/>
      <c r="J21" s="56"/>
      <c r="K21" s="56"/>
      <c r="L21" s="56"/>
      <c r="M21" s="56"/>
      <c r="N21" s="56"/>
      <c r="O21" s="56"/>
      <c r="P21" s="56"/>
      <c r="Q21" s="56"/>
      <c r="R21" s="57"/>
      <c r="S21" s="57"/>
      <c r="T21" s="57"/>
    </row>
    <row r="22" spans="1:20" ht="13.5" customHeight="1" x14ac:dyDescent="0.25">
      <c r="A22" s="56"/>
      <c r="B22" s="56"/>
      <c r="C22" s="56"/>
      <c r="D22" s="56"/>
      <c r="E22" s="56"/>
      <c r="F22" s="56"/>
      <c r="G22" s="56"/>
      <c r="H22" s="56"/>
      <c r="I22" s="56"/>
      <c r="J22" s="56"/>
      <c r="K22" s="56"/>
      <c r="L22" s="56"/>
      <c r="M22" s="56"/>
      <c r="N22" s="56"/>
      <c r="O22" s="56"/>
      <c r="P22" s="56"/>
      <c r="Q22" s="56"/>
      <c r="R22" s="57"/>
      <c r="S22" s="57"/>
      <c r="T22" s="57"/>
    </row>
    <row r="23" spans="1:20" ht="13.5" customHeight="1" x14ac:dyDescent="0.25">
      <c r="A23" s="56"/>
      <c r="B23" s="56"/>
      <c r="C23" s="56"/>
      <c r="D23" s="56"/>
      <c r="E23" s="56"/>
      <c r="F23" s="56"/>
      <c r="G23" s="56"/>
      <c r="H23" s="56"/>
      <c r="I23" s="56"/>
      <c r="J23" s="56"/>
      <c r="K23" s="56"/>
      <c r="L23" s="56"/>
      <c r="M23" s="56"/>
      <c r="N23" s="56"/>
      <c r="O23" s="56"/>
      <c r="P23" s="56"/>
      <c r="Q23" s="56"/>
      <c r="R23" s="57"/>
      <c r="S23" s="57"/>
      <c r="T23" s="57"/>
    </row>
    <row r="24" spans="1:20" ht="13.5" customHeight="1" x14ac:dyDescent="0.25">
      <c r="A24" s="56"/>
      <c r="B24" s="56"/>
      <c r="C24" s="56"/>
      <c r="D24" s="56"/>
      <c r="E24" s="56"/>
      <c r="F24" s="56"/>
      <c r="G24" s="56"/>
      <c r="H24" s="56"/>
      <c r="I24" s="56"/>
      <c r="J24" s="56"/>
      <c r="K24" s="56"/>
      <c r="L24" s="56"/>
      <c r="M24" s="56"/>
      <c r="N24" s="56"/>
      <c r="O24" s="56"/>
      <c r="P24" s="56"/>
      <c r="Q24" s="56"/>
      <c r="R24" s="57"/>
      <c r="S24" s="57"/>
      <c r="T24" s="57"/>
    </row>
    <row r="25" spans="1:20" ht="13.5" customHeight="1" x14ac:dyDescent="0.25">
      <c r="A25" s="56"/>
      <c r="B25" s="56"/>
      <c r="C25" s="56"/>
      <c r="D25" s="56"/>
      <c r="E25" s="56"/>
      <c r="F25" s="56"/>
      <c r="G25" s="56"/>
      <c r="H25" s="56"/>
      <c r="I25" s="56"/>
      <c r="J25" s="56"/>
      <c r="K25" s="56"/>
      <c r="L25" s="56"/>
      <c r="M25" s="56"/>
      <c r="N25" s="56"/>
      <c r="O25" s="56"/>
      <c r="P25" s="56"/>
      <c r="Q25" s="56"/>
      <c r="R25" s="57"/>
      <c r="S25" s="57"/>
      <c r="T25" s="57"/>
    </row>
    <row r="26" spans="1:20" ht="13.5" customHeight="1" x14ac:dyDescent="0.25">
      <c r="A26" s="56"/>
      <c r="B26" s="56"/>
      <c r="C26" s="56"/>
      <c r="D26" s="56"/>
      <c r="E26" s="56"/>
      <c r="F26" s="56"/>
      <c r="G26" s="56"/>
      <c r="H26" s="56"/>
      <c r="I26" s="56"/>
      <c r="J26" s="56"/>
      <c r="K26" s="56"/>
      <c r="L26" s="56"/>
      <c r="M26" s="56"/>
      <c r="N26" s="56"/>
      <c r="O26" s="56"/>
      <c r="P26" s="56"/>
      <c r="Q26" s="56"/>
      <c r="R26" s="57"/>
      <c r="S26" s="57"/>
      <c r="T26" s="57"/>
    </row>
    <row r="27" spans="1:20" ht="13.5" customHeight="1" x14ac:dyDescent="0.25">
      <c r="A27" s="56"/>
      <c r="B27" s="56"/>
      <c r="C27" s="56"/>
      <c r="D27" s="56"/>
      <c r="E27" s="56"/>
      <c r="F27" s="56"/>
      <c r="G27" s="56"/>
      <c r="H27" s="56"/>
      <c r="I27" s="56"/>
      <c r="J27" s="56"/>
      <c r="K27" s="56"/>
      <c r="L27" s="56"/>
      <c r="M27" s="56"/>
      <c r="N27" s="56"/>
      <c r="O27" s="56"/>
      <c r="P27" s="56"/>
      <c r="Q27" s="56"/>
      <c r="R27" s="57"/>
      <c r="S27" s="57"/>
      <c r="T27" s="57"/>
    </row>
    <row r="28" spans="1:20" ht="13.5" customHeight="1" x14ac:dyDescent="0.25">
      <c r="A28" s="56"/>
      <c r="B28" s="56"/>
      <c r="C28" s="56"/>
      <c r="D28" s="56"/>
      <c r="E28" s="56"/>
      <c r="F28" s="56"/>
      <c r="G28" s="56"/>
      <c r="H28" s="56"/>
      <c r="I28" s="56"/>
      <c r="J28" s="56"/>
      <c r="K28" s="56"/>
      <c r="L28" s="56"/>
      <c r="M28" s="56"/>
      <c r="N28" s="56"/>
      <c r="O28" s="56"/>
      <c r="P28" s="56"/>
      <c r="Q28" s="56"/>
      <c r="R28" s="57"/>
      <c r="S28" s="57"/>
      <c r="T28" s="57"/>
    </row>
    <row r="29" spans="1:20" ht="13.5" customHeight="1" x14ac:dyDescent="0.25">
      <c r="A29" s="56"/>
      <c r="B29" s="56"/>
      <c r="C29" s="56"/>
      <c r="D29" s="56"/>
      <c r="E29" s="56"/>
      <c r="F29" s="56"/>
      <c r="G29" s="56"/>
      <c r="H29" s="56"/>
      <c r="I29" s="56"/>
      <c r="J29" s="56"/>
      <c r="K29" s="56"/>
      <c r="L29" s="56"/>
      <c r="M29" s="56"/>
      <c r="N29" s="56"/>
      <c r="O29" s="56"/>
      <c r="P29" s="56"/>
      <c r="Q29" s="56"/>
      <c r="R29" s="57"/>
      <c r="S29" s="57"/>
      <c r="T29" s="57"/>
    </row>
    <row r="30" spans="1:20" ht="13.5" customHeight="1" x14ac:dyDescent="0.25">
      <c r="A30" s="56"/>
      <c r="B30" s="56"/>
      <c r="C30" s="56"/>
      <c r="D30" s="56"/>
      <c r="E30" s="56"/>
      <c r="F30" s="56"/>
      <c r="G30" s="56"/>
      <c r="H30" s="56"/>
      <c r="I30" s="56"/>
      <c r="J30" s="56"/>
      <c r="K30" s="56"/>
      <c r="L30" s="56"/>
      <c r="M30" s="56"/>
      <c r="N30" s="56"/>
      <c r="O30" s="56"/>
      <c r="P30" s="56"/>
      <c r="Q30" s="56"/>
      <c r="R30" s="57"/>
      <c r="S30" s="57"/>
      <c r="T30" s="57"/>
    </row>
    <row r="31" spans="1:20" ht="13.5" customHeight="1" x14ac:dyDescent="0.25">
      <c r="A31" s="56"/>
      <c r="B31" s="56"/>
      <c r="C31" s="56"/>
      <c r="D31" s="56"/>
      <c r="E31" s="56"/>
      <c r="F31" s="56"/>
      <c r="G31" s="56"/>
      <c r="H31" s="56"/>
      <c r="I31" s="56"/>
      <c r="J31" s="56"/>
      <c r="K31" s="56"/>
      <c r="L31" s="56"/>
      <c r="M31" s="56"/>
      <c r="N31" s="56"/>
      <c r="O31" s="56"/>
      <c r="P31" s="56"/>
      <c r="Q31" s="56"/>
      <c r="R31" s="57"/>
      <c r="S31" s="57"/>
      <c r="T31" s="57"/>
    </row>
    <row r="32" spans="1:20" ht="13.5" customHeight="1" x14ac:dyDescent="0.25">
      <c r="A32" s="56"/>
      <c r="B32" s="56"/>
      <c r="C32" s="56"/>
      <c r="D32" s="56"/>
      <c r="E32" s="56"/>
      <c r="F32" s="56"/>
      <c r="G32" s="56"/>
      <c r="H32" s="56"/>
      <c r="I32" s="56"/>
      <c r="J32" s="56"/>
      <c r="K32" s="56"/>
      <c r="L32" s="56"/>
      <c r="M32" s="56"/>
      <c r="N32" s="56"/>
      <c r="O32" s="56"/>
      <c r="P32" s="56"/>
      <c r="Q32" s="56"/>
      <c r="R32" s="57"/>
      <c r="S32" s="57"/>
      <c r="T32" s="57"/>
    </row>
    <row r="33" spans="1:20" ht="13.5" customHeight="1" x14ac:dyDescent="0.25">
      <c r="A33" s="56"/>
      <c r="B33" s="56"/>
      <c r="C33" s="56"/>
      <c r="D33" s="56"/>
      <c r="E33" s="56"/>
      <c r="F33" s="56"/>
      <c r="G33" s="56"/>
      <c r="H33" s="56"/>
      <c r="I33" s="56"/>
      <c r="J33" s="56"/>
      <c r="K33" s="56"/>
      <c r="L33" s="56"/>
      <c r="M33" s="56"/>
      <c r="N33" s="56"/>
      <c r="O33" s="56"/>
      <c r="P33" s="56"/>
      <c r="Q33" s="56"/>
      <c r="R33" s="57"/>
      <c r="S33" s="57"/>
      <c r="T33" s="57"/>
    </row>
    <row r="34" spans="1:20" ht="13.5" customHeight="1" x14ac:dyDescent="0.25">
      <c r="A34" s="56"/>
      <c r="B34" s="56"/>
      <c r="C34" s="56"/>
      <c r="D34" s="56"/>
      <c r="E34" s="56"/>
      <c r="F34" s="56"/>
      <c r="G34" s="56"/>
      <c r="H34" s="56"/>
      <c r="I34" s="56"/>
      <c r="J34" s="56"/>
      <c r="K34" s="56"/>
      <c r="L34" s="56"/>
      <c r="M34" s="56"/>
      <c r="N34" s="56"/>
      <c r="O34" s="56"/>
      <c r="P34" s="56"/>
      <c r="Q34" s="56"/>
      <c r="R34" s="57"/>
      <c r="S34" s="57"/>
      <c r="T34" s="57"/>
    </row>
    <row r="35" spans="1:20" ht="13.5" customHeight="1" x14ac:dyDescent="0.25">
      <c r="A35" s="56"/>
      <c r="B35" s="56"/>
      <c r="C35" s="56"/>
      <c r="D35" s="56"/>
      <c r="E35" s="56"/>
      <c r="F35" s="56"/>
      <c r="G35" s="56"/>
      <c r="H35" s="56"/>
      <c r="I35" s="56"/>
      <c r="J35" s="56"/>
      <c r="K35" s="56"/>
      <c r="L35" s="56"/>
      <c r="M35" s="56"/>
      <c r="N35" s="56"/>
      <c r="O35" s="56"/>
      <c r="P35" s="56"/>
      <c r="Q35" s="56"/>
      <c r="R35" s="57"/>
      <c r="S35" s="57"/>
      <c r="T35" s="57"/>
    </row>
    <row r="36" spans="1:20" ht="13.5" customHeight="1" x14ac:dyDescent="0.25">
      <c r="A36" s="56"/>
      <c r="B36" s="56"/>
      <c r="C36" s="56"/>
      <c r="D36" s="56"/>
      <c r="E36" s="56"/>
      <c r="F36" s="56"/>
      <c r="G36" s="56"/>
      <c r="H36" s="56"/>
      <c r="I36" s="56"/>
      <c r="J36" s="56"/>
      <c r="K36" s="56"/>
      <c r="L36" s="56"/>
      <c r="M36" s="56"/>
      <c r="N36" s="56"/>
      <c r="O36" s="56"/>
      <c r="P36" s="56"/>
      <c r="Q36" s="56"/>
      <c r="R36" s="57"/>
      <c r="S36" s="57"/>
      <c r="T36" s="57"/>
    </row>
    <row r="37" spans="1:20" ht="13.5" customHeight="1" x14ac:dyDescent="0.25">
      <c r="A37" s="56"/>
      <c r="B37" s="56"/>
      <c r="C37" s="56"/>
      <c r="D37" s="56"/>
      <c r="E37" s="56"/>
      <c r="F37" s="56"/>
      <c r="G37" s="56"/>
      <c r="H37" s="56"/>
      <c r="I37" s="56"/>
      <c r="J37" s="56"/>
      <c r="K37" s="56"/>
      <c r="L37" s="56"/>
      <c r="M37" s="56"/>
      <c r="N37" s="56"/>
      <c r="O37" s="56"/>
      <c r="P37" s="56"/>
      <c r="Q37" s="56"/>
      <c r="R37" s="57"/>
      <c r="S37" s="57"/>
      <c r="T37" s="57"/>
    </row>
    <row r="38" spans="1:20" ht="13.5" customHeight="1" x14ac:dyDescent="0.25">
      <c r="A38" s="56"/>
      <c r="B38" s="56"/>
      <c r="C38" s="56"/>
      <c r="D38" s="56"/>
      <c r="E38" s="56"/>
      <c r="F38" s="56"/>
      <c r="G38" s="56"/>
      <c r="H38" s="56"/>
      <c r="I38" s="56"/>
      <c r="J38" s="56"/>
      <c r="K38" s="56"/>
      <c r="L38" s="56"/>
      <c r="M38" s="56"/>
      <c r="N38" s="56"/>
      <c r="O38" s="56"/>
      <c r="P38" s="56"/>
      <c r="Q38" s="56"/>
      <c r="R38" s="57"/>
      <c r="S38" s="57"/>
      <c r="T38" s="57"/>
    </row>
    <row r="39" spans="1:20" ht="13.5" customHeight="1" x14ac:dyDescent="0.25">
      <c r="A39" s="56"/>
      <c r="B39" s="56"/>
      <c r="C39" s="56"/>
      <c r="D39" s="56"/>
      <c r="E39" s="56"/>
      <c r="F39" s="56"/>
      <c r="G39" s="56"/>
      <c r="H39" s="56"/>
      <c r="I39" s="56"/>
      <c r="J39" s="56"/>
      <c r="K39" s="56"/>
      <c r="L39" s="56"/>
      <c r="M39" s="56"/>
      <c r="N39" s="56"/>
      <c r="O39" s="56"/>
      <c r="P39" s="56"/>
      <c r="Q39" s="56"/>
      <c r="R39" s="57"/>
      <c r="S39" s="57"/>
      <c r="T39" s="57"/>
    </row>
    <row r="40" spans="1:20" ht="13.5" customHeight="1" x14ac:dyDescent="0.25">
      <c r="A40" s="56"/>
      <c r="B40" s="56"/>
      <c r="C40" s="56"/>
      <c r="D40" s="56"/>
      <c r="E40" s="56"/>
      <c r="F40" s="56"/>
      <c r="G40" s="56"/>
      <c r="H40" s="56"/>
      <c r="I40" s="56"/>
      <c r="J40" s="56"/>
      <c r="K40" s="56"/>
      <c r="L40" s="56"/>
      <c r="M40" s="56"/>
      <c r="N40" s="56"/>
      <c r="O40" s="56"/>
      <c r="P40" s="56"/>
      <c r="Q40" s="56"/>
      <c r="R40" s="57"/>
      <c r="S40" s="57"/>
      <c r="T40" s="57"/>
    </row>
    <row r="41" spans="1:20" ht="13.5" customHeight="1" x14ac:dyDescent="0.25">
      <c r="A41" s="56"/>
      <c r="B41" s="56"/>
      <c r="C41" s="56"/>
      <c r="D41" s="56"/>
      <c r="E41" s="56"/>
      <c r="F41" s="56"/>
      <c r="G41" s="56"/>
      <c r="H41" s="56"/>
      <c r="I41" s="56"/>
      <c r="J41" s="56"/>
      <c r="K41" s="56"/>
      <c r="L41" s="56"/>
      <c r="M41" s="56"/>
      <c r="N41" s="56"/>
      <c r="O41" s="56"/>
      <c r="P41" s="56"/>
      <c r="Q41" s="56"/>
      <c r="R41" s="57"/>
      <c r="S41" s="57"/>
      <c r="T41" s="57"/>
    </row>
    <row r="42" spans="1:20" ht="13.5" customHeight="1" x14ac:dyDescent="0.25">
      <c r="A42" s="56"/>
      <c r="B42" s="56"/>
      <c r="C42" s="56"/>
      <c r="D42" s="56"/>
      <c r="E42" s="56"/>
      <c r="F42" s="56"/>
      <c r="G42" s="56"/>
      <c r="H42" s="56"/>
      <c r="I42" s="56"/>
      <c r="J42" s="56"/>
      <c r="K42" s="56"/>
      <c r="L42" s="56"/>
      <c r="M42" s="56"/>
      <c r="N42" s="56"/>
      <c r="O42" s="56"/>
      <c r="P42" s="56"/>
      <c r="Q42" s="56"/>
      <c r="R42" s="57"/>
      <c r="S42" s="57"/>
      <c r="T42" s="57"/>
    </row>
    <row r="43" spans="1:20" ht="13.5" customHeight="1" x14ac:dyDescent="0.25">
      <c r="A43" s="56"/>
      <c r="B43" s="56"/>
      <c r="C43" s="56"/>
      <c r="D43" s="56"/>
      <c r="E43" s="56"/>
      <c r="F43" s="56"/>
      <c r="G43" s="56"/>
      <c r="H43" s="56"/>
      <c r="I43" s="56"/>
      <c r="J43" s="56"/>
      <c r="K43" s="56"/>
      <c r="L43" s="56"/>
      <c r="M43" s="56"/>
      <c r="N43" s="56"/>
      <c r="O43" s="56"/>
      <c r="P43" s="56"/>
      <c r="Q43" s="56"/>
      <c r="R43" s="57"/>
      <c r="S43" s="57"/>
      <c r="T43" s="57"/>
    </row>
    <row r="44" spans="1:20" ht="13.5" customHeight="1" x14ac:dyDescent="0.25">
      <c r="A44" s="56"/>
      <c r="B44" s="56"/>
      <c r="C44" s="56"/>
      <c r="D44" s="56"/>
      <c r="E44" s="56"/>
      <c r="F44" s="56"/>
      <c r="G44" s="56"/>
      <c r="H44" s="56"/>
      <c r="I44" s="56"/>
      <c r="J44" s="56"/>
      <c r="K44" s="56"/>
      <c r="L44" s="56"/>
      <c r="M44" s="56"/>
      <c r="N44" s="56"/>
      <c r="O44" s="56"/>
      <c r="P44" s="56"/>
      <c r="Q44" s="56"/>
      <c r="R44" s="57"/>
      <c r="S44" s="57"/>
      <c r="T44" s="57"/>
    </row>
    <row r="45" spans="1:20" ht="13.5" customHeight="1" x14ac:dyDescent="0.25">
      <c r="A45" s="56"/>
      <c r="B45" s="56"/>
      <c r="C45" s="56"/>
      <c r="D45" s="56"/>
      <c r="E45" s="56"/>
      <c r="F45" s="56"/>
      <c r="G45" s="56"/>
      <c r="H45" s="56"/>
      <c r="I45" s="56"/>
      <c r="J45" s="56"/>
      <c r="K45" s="56"/>
      <c r="L45" s="56"/>
      <c r="M45" s="56"/>
      <c r="N45" s="56"/>
      <c r="O45" s="56"/>
      <c r="P45" s="56"/>
      <c r="Q45" s="56"/>
      <c r="R45" s="57"/>
      <c r="S45" s="57"/>
      <c r="T45" s="57"/>
    </row>
    <row r="46" spans="1:20" ht="13.5" customHeight="1" x14ac:dyDescent="0.25">
      <c r="A46" s="56"/>
      <c r="B46" s="56"/>
      <c r="C46" s="56"/>
      <c r="D46" s="56"/>
      <c r="E46" s="56"/>
      <c r="F46" s="56"/>
      <c r="G46" s="56"/>
      <c r="H46" s="56"/>
      <c r="I46" s="56"/>
      <c r="J46" s="56"/>
      <c r="K46" s="56"/>
      <c r="L46" s="56"/>
      <c r="M46" s="56"/>
      <c r="N46" s="56"/>
      <c r="O46" s="56"/>
      <c r="P46" s="56"/>
      <c r="Q46" s="56"/>
      <c r="R46" s="57"/>
      <c r="S46" s="57"/>
      <c r="T46" s="57"/>
    </row>
    <row r="47" spans="1:20" ht="13.5" customHeight="1" x14ac:dyDescent="0.25">
      <c r="A47" s="56"/>
      <c r="B47" s="56"/>
      <c r="C47" s="56"/>
      <c r="D47" s="56"/>
      <c r="E47" s="56"/>
      <c r="F47" s="56"/>
      <c r="G47" s="56"/>
      <c r="H47" s="56"/>
      <c r="I47" s="56"/>
      <c r="J47" s="56"/>
      <c r="K47" s="56"/>
      <c r="L47" s="56"/>
      <c r="M47" s="56"/>
      <c r="N47" s="56"/>
      <c r="O47" s="56"/>
      <c r="P47" s="56"/>
      <c r="Q47" s="56"/>
      <c r="R47" s="57"/>
      <c r="S47" s="57"/>
      <c r="T47" s="57"/>
    </row>
    <row r="48" spans="1:20" ht="13.5" customHeight="1" x14ac:dyDescent="0.25">
      <c r="A48" s="56"/>
      <c r="B48" s="56"/>
      <c r="C48" s="56"/>
      <c r="D48" s="56"/>
      <c r="E48" s="56"/>
      <c r="F48" s="56"/>
      <c r="G48" s="56"/>
      <c r="H48" s="56"/>
      <c r="I48" s="56"/>
      <c r="J48" s="56"/>
      <c r="K48" s="56"/>
      <c r="L48" s="56"/>
      <c r="M48" s="56"/>
      <c r="N48" s="56"/>
      <c r="O48" s="56"/>
      <c r="P48" s="56"/>
      <c r="Q48" s="56"/>
      <c r="R48" s="57"/>
      <c r="S48" s="57"/>
      <c r="T48" s="57"/>
    </row>
    <row r="49" spans="1:20" ht="13.5" customHeight="1" x14ac:dyDescent="0.25">
      <c r="A49" s="56"/>
      <c r="B49" s="56"/>
      <c r="C49" s="56"/>
      <c r="D49" s="56"/>
      <c r="E49" s="56"/>
      <c r="F49" s="56"/>
      <c r="G49" s="56"/>
      <c r="H49" s="56"/>
      <c r="I49" s="56"/>
      <c r="J49" s="56"/>
      <c r="K49" s="56"/>
      <c r="L49" s="56"/>
      <c r="M49" s="56"/>
      <c r="N49" s="56"/>
      <c r="O49" s="56"/>
      <c r="P49" s="56"/>
      <c r="Q49" s="56"/>
      <c r="R49" s="57"/>
      <c r="S49" s="57"/>
      <c r="T49" s="57"/>
    </row>
    <row r="50" spans="1:20" ht="13.5" customHeight="1" x14ac:dyDescent="0.25">
      <c r="A50" s="56"/>
      <c r="B50" s="56"/>
      <c r="C50" s="56"/>
      <c r="D50" s="56"/>
      <c r="E50" s="56"/>
      <c r="F50" s="56"/>
      <c r="G50" s="56"/>
      <c r="H50" s="56"/>
      <c r="I50" s="56"/>
      <c r="J50" s="56"/>
      <c r="K50" s="56"/>
      <c r="L50" s="56"/>
      <c r="M50" s="56"/>
      <c r="N50" s="56"/>
      <c r="O50" s="56"/>
      <c r="P50" s="56"/>
      <c r="Q50" s="56"/>
      <c r="R50" s="57"/>
      <c r="S50" s="57"/>
      <c r="T50" s="57"/>
    </row>
    <row r="51" spans="1:20" ht="13.5" customHeight="1" x14ac:dyDescent="0.25">
      <c r="A51" s="56"/>
      <c r="B51" s="56"/>
      <c r="C51" s="56"/>
      <c r="D51" s="56"/>
      <c r="E51" s="56"/>
      <c r="F51" s="56"/>
      <c r="G51" s="56"/>
      <c r="H51" s="56"/>
      <c r="I51" s="56"/>
      <c r="J51" s="56"/>
      <c r="K51" s="56"/>
      <c r="L51" s="56"/>
      <c r="M51" s="56"/>
      <c r="N51" s="56"/>
      <c r="O51" s="56"/>
      <c r="P51" s="56"/>
      <c r="Q51" s="56"/>
      <c r="R51" s="57"/>
      <c r="S51" s="57"/>
      <c r="T51" s="57"/>
    </row>
    <row r="52" spans="1:20" ht="13.5" customHeight="1" x14ac:dyDescent="0.25">
      <c r="A52" s="56"/>
      <c r="B52" s="56"/>
      <c r="C52" s="56"/>
      <c r="D52" s="56"/>
      <c r="E52" s="56"/>
      <c r="F52" s="56"/>
      <c r="G52" s="56"/>
      <c r="H52" s="56"/>
      <c r="I52" s="56"/>
      <c r="J52" s="56"/>
      <c r="K52" s="56"/>
      <c r="L52" s="56"/>
      <c r="M52" s="56"/>
      <c r="N52" s="56"/>
      <c r="O52" s="56"/>
      <c r="P52" s="56"/>
      <c r="Q52" s="56"/>
      <c r="R52" s="57"/>
      <c r="S52" s="57"/>
      <c r="T52" s="57"/>
    </row>
    <row r="53" spans="1:20" ht="13.5" customHeight="1" x14ac:dyDescent="0.25">
      <c r="A53" s="56"/>
      <c r="B53" s="56"/>
      <c r="C53" s="56"/>
      <c r="D53" s="56"/>
      <c r="E53" s="56"/>
      <c r="F53" s="56"/>
      <c r="G53" s="56"/>
      <c r="H53" s="56"/>
      <c r="I53" s="56"/>
      <c r="J53" s="56"/>
      <c r="K53" s="56"/>
      <c r="L53" s="56"/>
      <c r="M53" s="56"/>
      <c r="N53" s="56"/>
      <c r="O53" s="56"/>
      <c r="P53" s="56"/>
      <c r="Q53" s="56"/>
      <c r="R53" s="57"/>
      <c r="S53" s="57"/>
      <c r="T53" s="57"/>
    </row>
    <row r="54" spans="1:20" ht="13.5" customHeight="1" x14ac:dyDescent="0.25">
      <c r="A54" s="56"/>
      <c r="B54" s="56"/>
      <c r="C54" s="56"/>
      <c r="D54" s="56"/>
      <c r="E54" s="56"/>
      <c r="F54" s="56"/>
      <c r="G54" s="56"/>
      <c r="H54" s="56"/>
      <c r="I54" s="56"/>
      <c r="J54" s="56"/>
      <c r="K54" s="56"/>
      <c r="L54" s="56"/>
      <c r="M54" s="56"/>
      <c r="N54" s="56"/>
      <c r="O54" s="56"/>
      <c r="P54" s="56"/>
      <c r="Q54" s="56"/>
      <c r="R54" s="57"/>
      <c r="S54" s="57"/>
      <c r="T54" s="57"/>
    </row>
    <row r="55" spans="1:20" ht="21.75" customHeight="1" x14ac:dyDescent="0.25">
      <c r="A55" s="56"/>
      <c r="B55" s="56"/>
      <c r="C55" s="56"/>
      <c r="D55" s="56"/>
      <c r="E55" s="56"/>
      <c r="F55" s="56"/>
      <c r="G55" s="56"/>
      <c r="H55" s="56"/>
      <c r="I55" s="56"/>
      <c r="J55" s="56"/>
      <c r="K55" s="56"/>
      <c r="L55" s="56"/>
      <c r="M55" s="56"/>
      <c r="N55" s="56"/>
      <c r="O55" s="56"/>
      <c r="P55" s="56"/>
      <c r="Q55" s="56"/>
      <c r="R55" s="57"/>
      <c r="S55" s="57"/>
      <c r="T55" s="57"/>
    </row>
    <row r="56" spans="1:20" ht="13.5" customHeight="1" x14ac:dyDescent="0.25">
      <c r="A56" s="58" t="s">
        <v>93</v>
      </c>
      <c r="B56" s="57"/>
      <c r="C56" s="57"/>
      <c r="D56" s="57"/>
      <c r="E56" s="57"/>
      <c r="F56" s="57"/>
      <c r="G56" s="57"/>
      <c r="H56" s="57"/>
      <c r="I56" s="57"/>
      <c r="J56" s="57"/>
      <c r="K56" s="57"/>
      <c r="L56" s="57"/>
      <c r="M56" s="57"/>
      <c r="N56" s="57"/>
      <c r="O56" s="57"/>
      <c r="P56" s="57"/>
      <c r="Q56" s="57"/>
      <c r="R56" s="57"/>
      <c r="S56" s="57"/>
      <c r="T56" s="57"/>
    </row>
    <row r="57" spans="1:20" ht="13.5" customHeight="1" x14ac:dyDescent="0.25">
      <c r="A57" s="58" t="s">
        <v>94</v>
      </c>
      <c r="B57" s="57"/>
      <c r="C57" s="57"/>
      <c r="D57" s="57"/>
      <c r="E57" s="57"/>
      <c r="F57" s="57"/>
      <c r="G57" s="57"/>
      <c r="H57" s="57"/>
      <c r="I57" s="57"/>
      <c r="J57" s="57"/>
      <c r="K57" s="57"/>
      <c r="L57" s="57"/>
      <c r="M57" s="57"/>
      <c r="N57" s="57"/>
      <c r="O57" s="57"/>
      <c r="P57" s="57"/>
      <c r="Q57" s="57"/>
      <c r="R57" s="57"/>
      <c r="S57" s="57"/>
      <c r="T57" s="57"/>
    </row>
    <row r="58" spans="1:20" ht="13.5" customHeight="1" x14ac:dyDescent="0.25">
      <c r="A58" s="58" t="s">
        <v>95</v>
      </c>
      <c r="B58" s="57"/>
      <c r="C58" s="57"/>
      <c r="D58" s="57"/>
      <c r="E58" s="57"/>
      <c r="F58" s="57"/>
      <c r="G58" s="57"/>
      <c r="H58" s="57"/>
      <c r="I58" s="57"/>
      <c r="J58" s="57"/>
      <c r="K58" s="57"/>
      <c r="L58" s="57"/>
      <c r="M58" s="57"/>
      <c r="N58" s="57"/>
      <c r="O58" s="57"/>
      <c r="P58" s="57"/>
      <c r="Q58" s="57"/>
      <c r="R58" s="57"/>
      <c r="S58" s="57"/>
      <c r="T58" s="57"/>
    </row>
    <row r="59" spans="1:20" ht="13.5" customHeight="1" x14ac:dyDescent="0.25">
      <c r="A59" s="58" t="s">
        <v>96</v>
      </c>
      <c r="B59" s="57"/>
      <c r="C59" s="57"/>
      <c r="D59" s="57"/>
      <c r="E59" s="57"/>
      <c r="F59" s="57"/>
      <c r="G59" s="57"/>
      <c r="H59" s="57"/>
      <c r="I59" s="57"/>
      <c r="J59" s="57"/>
      <c r="K59" s="57"/>
      <c r="L59" s="57"/>
      <c r="M59" s="57"/>
      <c r="N59" s="57"/>
      <c r="O59" s="57"/>
      <c r="P59" s="57"/>
      <c r="Q59" s="57"/>
      <c r="R59" s="57"/>
      <c r="S59" s="57"/>
      <c r="T59" s="57"/>
    </row>
    <row r="60" spans="1:20" ht="13.5" customHeight="1" x14ac:dyDescent="0.25">
      <c r="A60" s="58" t="s">
        <v>55</v>
      </c>
      <c r="B60" s="57"/>
      <c r="C60" s="57"/>
      <c r="D60" s="57"/>
      <c r="E60" s="57"/>
      <c r="F60" s="57"/>
      <c r="G60" s="57"/>
      <c r="H60" s="57"/>
      <c r="I60" s="57"/>
      <c r="J60" s="57"/>
      <c r="K60" s="57"/>
      <c r="L60" s="57"/>
      <c r="M60" s="57"/>
      <c r="N60" s="57"/>
      <c r="O60" s="57"/>
      <c r="P60" s="57"/>
      <c r="Q60" s="57"/>
      <c r="R60" s="57"/>
      <c r="S60" s="57"/>
      <c r="T60" s="57"/>
    </row>
    <row r="61" spans="1:20" ht="13.5" customHeight="1" x14ac:dyDescent="0.25">
      <c r="A61" s="59" t="s">
        <v>97</v>
      </c>
      <c r="B61" s="57"/>
      <c r="C61" s="57"/>
      <c r="D61" s="57"/>
      <c r="E61" s="57"/>
      <c r="F61" s="57"/>
      <c r="G61" s="57"/>
      <c r="H61" s="57"/>
      <c r="I61" s="57"/>
      <c r="J61" s="57"/>
      <c r="K61" s="57"/>
      <c r="L61" s="57"/>
      <c r="M61" s="57"/>
      <c r="N61" s="57"/>
      <c r="O61" s="57"/>
      <c r="P61" s="57"/>
      <c r="Q61" s="57"/>
      <c r="R61" s="57"/>
      <c r="S61" s="57"/>
      <c r="T61" s="57"/>
    </row>
    <row r="62" spans="1:20" ht="13.5" customHeight="1" x14ac:dyDescent="0.25">
      <c r="A62" s="60" t="s">
        <v>98</v>
      </c>
      <c r="B62" s="57"/>
      <c r="C62" s="57"/>
      <c r="D62" s="57"/>
      <c r="E62" s="57"/>
      <c r="F62" s="57"/>
      <c r="G62" s="57"/>
      <c r="H62" s="57"/>
      <c r="I62" s="57"/>
      <c r="J62" s="57"/>
      <c r="K62" s="57"/>
      <c r="L62" s="57"/>
      <c r="M62" s="57"/>
      <c r="N62" s="57"/>
      <c r="O62" s="57"/>
      <c r="P62" s="57"/>
      <c r="Q62" s="57"/>
      <c r="R62" s="57"/>
      <c r="S62" s="57"/>
      <c r="T62" s="57"/>
    </row>
    <row r="63" spans="1:20" ht="13.5" customHeight="1" x14ac:dyDescent="0.25">
      <c r="A63" s="61" t="s">
        <v>58</v>
      </c>
      <c r="B63" s="57"/>
      <c r="C63" s="57"/>
      <c r="D63" s="57"/>
      <c r="E63" s="57"/>
      <c r="F63" s="57"/>
      <c r="G63" s="57"/>
      <c r="H63" s="57"/>
      <c r="I63" s="57"/>
      <c r="J63" s="57"/>
      <c r="K63" s="62"/>
      <c r="L63" s="62"/>
      <c r="M63" s="62"/>
      <c r="N63" s="62"/>
      <c r="O63" s="57"/>
      <c r="P63" s="57"/>
      <c r="Q63" s="57"/>
      <c r="R63" s="57"/>
      <c r="S63" s="57"/>
      <c r="T63" s="57"/>
    </row>
    <row r="64" spans="1:20" x14ac:dyDescent="0.2">
      <c r="A64" s="6"/>
      <c r="B64" s="6"/>
      <c r="C64" s="6"/>
      <c r="D64" s="6"/>
      <c r="F64" s="6"/>
      <c r="G64" s="6"/>
      <c r="H64" s="6"/>
      <c r="I64" s="6"/>
    </row>
    <row r="65" spans="1:9" ht="67.5" customHeight="1" x14ac:dyDescent="0.2">
      <c r="A65" s="381" t="s">
        <v>99</v>
      </c>
      <c r="B65" s="382" t="s">
        <v>403</v>
      </c>
      <c r="C65" s="382" t="s">
        <v>404</v>
      </c>
      <c r="D65" s="383" t="s">
        <v>102</v>
      </c>
      <c r="F65" s="63" t="s">
        <v>103</v>
      </c>
      <c r="G65" s="64" t="s">
        <v>100</v>
      </c>
      <c r="H65" s="64" t="s">
        <v>101</v>
      </c>
      <c r="I65" s="65" t="s">
        <v>102</v>
      </c>
    </row>
    <row r="66" spans="1:9" x14ac:dyDescent="0.2">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x14ac:dyDescent="0.2">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x14ac:dyDescent="0.2">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x14ac:dyDescent="0.2">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x14ac:dyDescent="0.2">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x14ac:dyDescent="0.2">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x14ac:dyDescent="0.2">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x14ac:dyDescent="0.2">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x14ac:dyDescent="0.2">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x14ac:dyDescent="0.2">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x14ac:dyDescent="0.2">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x14ac:dyDescent="0.2">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x14ac:dyDescent="0.2">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x14ac:dyDescent="0.2">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x14ac:dyDescent="0.2">
      <c r="A80" s="80" t="s">
        <v>7</v>
      </c>
      <c r="B80" s="81">
        <v>3.7027035624115898</v>
      </c>
      <c r="C80" s="81">
        <v>0</v>
      </c>
      <c r="D80" s="82">
        <f t="shared" si="0"/>
        <v>3.7027035624115898</v>
      </c>
      <c r="F80" s="13" t="s">
        <v>7</v>
      </c>
      <c r="G80" s="71">
        <v>1.5259084533203</v>
      </c>
      <c r="H80" s="71">
        <v>0.16982041211074</v>
      </c>
      <c r="I80" s="72">
        <v>1.6089170711529444</v>
      </c>
    </row>
    <row r="81" spans="1:9" ht="11.25" customHeight="1" x14ac:dyDescent="0.2">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x14ac:dyDescent="0.2">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x14ac:dyDescent="0.2">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x14ac:dyDescent="0.2">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x14ac:dyDescent="0.2">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x14ac:dyDescent="0.2">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x14ac:dyDescent="0.2">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x14ac:dyDescent="0.2">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x14ac:dyDescent="0.2">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x14ac:dyDescent="0.2">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x14ac:dyDescent="0.2">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x14ac:dyDescent="0.2">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x14ac:dyDescent="0.2">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x14ac:dyDescent="0.2">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x14ac:dyDescent="0.2">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x14ac:dyDescent="0.2">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x14ac:dyDescent="0.2">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x14ac:dyDescent="0.2">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x14ac:dyDescent="0.2">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x14ac:dyDescent="0.2">
      <c r="A100" s="102"/>
      <c r="B100" s="105"/>
      <c r="C100" s="105"/>
      <c r="D100" s="384"/>
      <c r="F100" s="13" t="s">
        <v>11</v>
      </c>
      <c r="G100" s="71">
        <v>1.0249770893357999</v>
      </c>
      <c r="H100" s="71">
        <v>0.14132946988468001</v>
      </c>
      <c r="I100" s="72">
        <v>1.6089170711529444</v>
      </c>
    </row>
    <row r="101" spans="1:9" ht="11.25" customHeight="1" x14ac:dyDescent="0.2">
      <c r="A101" s="80"/>
      <c r="B101" s="81"/>
      <c r="C101" s="81"/>
      <c r="D101" s="82"/>
      <c r="F101" s="10" t="s">
        <v>40</v>
      </c>
      <c r="G101" s="69">
        <v>1.0692141109627999</v>
      </c>
      <c r="H101" s="69">
        <v>7.4924405032400004E-3</v>
      </c>
      <c r="I101" s="70">
        <v>1.6089170711529444</v>
      </c>
    </row>
    <row r="102" spans="1:9" ht="11.25" customHeight="1" x14ac:dyDescent="0.2">
      <c r="A102" s="80"/>
      <c r="B102" s="81"/>
      <c r="C102" s="81"/>
      <c r="D102" s="82"/>
      <c r="F102" s="13" t="s">
        <v>86</v>
      </c>
      <c r="G102" s="71">
        <v>0.82784592664548007</v>
      </c>
      <c r="H102" s="71">
        <v>0.23841391945212001</v>
      </c>
      <c r="I102" s="72">
        <v>1.6089170711529444</v>
      </c>
    </row>
    <row r="103" spans="1:9" ht="11.25" customHeight="1" x14ac:dyDescent="0.2">
      <c r="A103" s="80"/>
      <c r="B103" s="81"/>
      <c r="C103" s="81"/>
      <c r="D103" s="82"/>
      <c r="F103" s="73" t="s">
        <v>82</v>
      </c>
      <c r="G103" s="74">
        <v>0.75159442521387998</v>
      </c>
      <c r="H103" s="74">
        <v>0.21873723733247999</v>
      </c>
      <c r="I103" s="75">
        <v>1.6089170711529444</v>
      </c>
    </row>
    <row r="104" spans="1:9" ht="11.25" customHeight="1" x14ac:dyDescent="0.2">
      <c r="A104" s="385"/>
      <c r="B104" s="386"/>
      <c r="C104" s="386"/>
      <c r="D104" s="387"/>
    </row>
    <row r="105" spans="1:9" ht="11.25" customHeight="1" x14ac:dyDescent="0.2">
      <c r="A105" s="79"/>
    </row>
    <row r="106" spans="1:9" ht="11.25" customHeight="1" x14ac:dyDescent="0.2">
      <c r="A106" s="79"/>
    </row>
    <row r="107" spans="1:9" ht="11.25" customHeight="1" x14ac:dyDescent="0.2">
      <c r="A107" s="79"/>
    </row>
    <row r="108" spans="1:9" ht="11.25" customHeight="1" x14ac:dyDescent="0.2">
      <c r="A108" s="83">
        <f>+B102/B66</f>
        <v>0</v>
      </c>
    </row>
    <row r="109" spans="1:9" ht="11.25" customHeight="1" x14ac:dyDescent="0.2">
      <c r="A109" s="79"/>
    </row>
    <row r="110" spans="1:9" ht="11.25" customHeight="1" x14ac:dyDescent="0.2"/>
    <row r="111" spans="1:9" ht="11.25" customHeight="1" x14ac:dyDescent="0.2"/>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topLeftCell="A16" workbookViewId="0"/>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
      <c r="B39" s="4">
        <v>2008</v>
      </c>
      <c r="C39" s="4">
        <v>2013</v>
      </c>
      <c r="D39" s="5">
        <v>2005</v>
      </c>
    </row>
    <row r="40" spans="1:13" ht="11.25" customHeight="1" x14ac:dyDescent="0.2">
      <c r="A40" s="7" t="s">
        <v>22</v>
      </c>
      <c r="B40" s="8"/>
      <c r="C40" s="8">
        <v>18.400399685141998</v>
      </c>
      <c r="D40" s="9"/>
    </row>
    <row r="41" spans="1:13" ht="11.25" customHeight="1" x14ac:dyDescent="0.2">
      <c r="A41" s="10" t="s">
        <v>42</v>
      </c>
      <c r="B41" s="11">
        <v>17.47779870314</v>
      </c>
      <c r="C41" s="11">
        <v>17.272564861808</v>
      </c>
      <c r="D41" s="12">
        <v>20.350135745464002</v>
      </c>
    </row>
    <row r="42" spans="1:13" ht="11.25" customHeight="1" x14ac:dyDescent="0.2">
      <c r="A42" s="13" t="s">
        <v>119</v>
      </c>
      <c r="B42" s="14">
        <v>16.120666694331</v>
      </c>
      <c r="C42" s="14">
        <v>16.100554336359</v>
      </c>
      <c r="D42" s="15">
        <v>14.743817144404</v>
      </c>
    </row>
    <row r="43" spans="1:13" ht="11.25" customHeight="1" x14ac:dyDescent="0.2">
      <c r="A43" s="10" t="s">
        <v>120</v>
      </c>
      <c r="B43" s="11">
        <v>14.82246726522</v>
      </c>
      <c r="C43" s="11">
        <v>14.926156641465001</v>
      </c>
      <c r="D43" s="12">
        <v>14.464985729581</v>
      </c>
    </row>
    <row r="44" spans="1:13" ht="11.25" customHeight="1" x14ac:dyDescent="0.2">
      <c r="A44" s="13" t="s">
        <v>121</v>
      </c>
      <c r="B44" s="14">
        <v>14.252821838288</v>
      </c>
      <c r="C44" s="14">
        <v>14.867446854018</v>
      </c>
      <c r="D44" s="15">
        <v>14.440766332128</v>
      </c>
    </row>
    <row r="45" spans="1:13" ht="11.25" customHeight="1" x14ac:dyDescent="0.2">
      <c r="A45" s="10" t="s">
        <v>18</v>
      </c>
      <c r="B45" s="11">
        <v>13.069763537350999</v>
      </c>
      <c r="C45" s="11">
        <v>13.767253913000999</v>
      </c>
      <c r="D45" s="12">
        <v>14.379674918924</v>
      </c>
    </row>
    <row r="46" spans="1:13" ht="11.25" customHeight="1" x14ac:dyDescent="0.2">
      <c r="A46" s="13" t="s">
        <v>8</v>
      </c>
      <c r="B46" s="14">
        <v>11.083450917197</v>
      </c>
      <c r="C46" s="14">
        <v>13.533311675602</v>
      </c>
      <c r="D46" s="15">
        <v>15.638077653874999</v>
      </c>
    </row>
    <row r="47" spans="1:13" ht="11.25" customHeight="1" x14ac:dyDescent="0.2">
      <c r="A47" s="10" t="s">
        <v>109</v>
      </c>
      <c r="B47" s="11">
        <v>13.017296408845</v>
      </c>
      <c r="C47" s="11">
        <v>13.233416478183001</v>
      </c>
      <c r="D47" s="12">
        <v>13.583375046401001</v>
      </c>
    </row>
    <row r="48" spans="1:13" ht="11.25" customHeight="1" x14ac:dyDescent="0.2">
      <c r="A48" s="13" t="s">
        <v>2</v>
      </c>
      <c r="B48" s="14">
        <v>14.378507150677001</v>
      </c>
      <c r="C48" s="14">
        <v>12.993187519228</v>
      </c>
      <c r="D48" s="15">
        <v>15.046526221424999</v>
      </c>
    </row>
    <row r="49" spans="1:4" ht="11.25" customHeight="1" x14ac:dyDescent="0.2">
      <c r="A49" s="10" t="s">
        <v>3</v>
      </c>
      <c r="B49" s="11">
        <v>13.266879076239</v>
      </c>
      <c r="C49" s="11">
        <v>12.821180066758</v>
      </c>
      <c r="D49" s="12">
        <v>14.083266680161</v>
      </c>
    </row>
    <row r="50" spans="1:4" ht="11.25" customHeight="1" x14ac:dyDescent="0.2">
      <c r="A50" s="13" t="s">
        <v>21</v>
      </c>
      <c r="B50" s="14">
        <v>11.704856477658</v>
      </c>
      <c r="C50" s="14">
        <v>12.791700854088001</v>
      </c>
      <c r="D50" s="15">
        <v>11.988829741659</v>
      </c>
    </row>
    <row r="51" spans="1:4" ht="11.25" customHeight="1" x14ac:dyDescent="0.2">
      <c r="A51" s="10" t="s">
        <v>6</v>
      </c>
      <c r="B51" s="11"/>
      <c r="C51" s="11">
        <v>12.09727772772</v>
      </c>
      <c r="D51" s="12"/>
    </row>
    <row r="52" spans="1:4" ht="11.25" customHeight="1" x14ac:dyDescent="0.2">
      <c r="A52" s="13" t="s">
        <v>25</v>
      </c>
      <c r="B52" s="14">
        <v>12.514631842090999</v>
      </c>
      <c r="C52" s="14">
        <v>11.676628679047999</v>
      </c>
      <c r="D52" s="15">
        <v>13.116676359718999</v>
      </c>
    </row>
    <row r="53" spans="1:4" ht="11.25" customHeight="1" x14ac:dyDescent="0.2">
      <c r="A53" s="10" t="s">
        <v>4</v>
      </c>
      <c r="B53" s="11">
        <v>12.30648830588</v>
      </c>
      <c r="C53" s="11">
        <v>11.564262114573999</v>
      </c>
      <c r="D53" s="12"/>
    </row>
    <row r="54" spans="1:4" ht="11.25" customHeight="1" x14ac:dyDescent="0.2">
      <c r="A54" s="13" t="s">
        <v>27</v>
      </c>
      <c r="B54" s="14">
        <v>10.881265847748001</v>
      </c>
      <c r="C54" s="14">
        <v>11.505021416546001</v>
      </c>
      <c r="D54" s="15">
        <v>9.8783826023099</v>
      </c>
    </row>
    <row r="55" spans="1:4" ht="11.25" customHeight="1" x14ac:dyDescent="0.2">
      <c r="A55" s="10" t="s">
        <v>32</v>
      </c>
      <c r="B55" s="11"/>
      <c r="C55" s="11">
        <v>11.290701144511999</v>
      </c>
      <c r="D55" s="12"/>
    </row>
    <row r="56" spans="1:4" ht="11.25" customHeight="1" x14ac:dyDescent="0.2">
      <c r="A56" s="13" t="s">
        <v>17</v>
      </c>
      <c r="B56" s="14">
        <v>10.924627555595</v>
      </c>
      <c r="C56" s="14">
        <v>11.254219877643999</v>
      </c>
      <c r="D56" s="15">
        <v>11.344269554922001</v>
      </c>
    </row>
    <row r="57" spans="1:4" ht="11.25" customHeight="1" x14ac:dyDescent="0.2">
      <c r="A57" s="10" t="s">
        <v>7</v>
      </c>
      <c r="B57" s="11">
        <v>11.446407804910001</v>
      </c>
      <c r="C57" s="11">
        <v>11.235733774081</v>
      </c>
      <c r="D57" s="12">
        <v>11.476052987689</v>
      </c>
    </row>
    <row r="58" spans="1:4" ht="11.25" customHeight="1" x14ac:dyDescent="0.2">
      <c r="A58" s="13" t="s">
        <v>15</v>
      </c>
      <c r="B58" s="14">
        <v>11.180299627794371</v>
      </c>
      <c r="C58" s="14">
        <v>11.230379704044458</v>
      </c>
      <c r="D58" s="15">
        <v>11.675332278121486</v>
      </c>
    </row>
    <row r="59" spans="1:4" ht="11.25" customHeight="1" x14ac:dyDescent="0.2">
      <c r="A59" s="10" t="s">
        <v>29</v>
      </c>
      <c r="B59" s="11"/>
      <c r="C59" s="11">
        <v>11.092352266983999</v>
      </c>
      <c r="D59" s="12"/>
    </row>
    <row r="60" spans="1:4" ht="11.25" customHeight="1" x14ac:dyDescent="0.2">
      <c r="A60" s="13" t="s">
        <v>14</v>
      </c>
      <c r="B60" s="14">
        <v>11.408789326265</v>
      </c>
      <c r="C60" s="14">
        <v>10.51180402288</v>
      </c>
      <c r="D60" s="15">
        <v>11.576499445244</v>
      </c>
    </row>
    <row r="61" spans="1:4" ht="11.25" customHeight="1" x14ac:dyDescent="0.2">
      <c r="A61" s="10" t="s">
        <v>9</v>
      </c>
      <c r="B61" s="11">
        <v>10.969014337648</v>
      </c>
      <c r="C61" s="11">
        <v>10.420731883996</v>
      </c>
      <c r="D61" s="12">
        <v>10.154012020986</v>
      </c>
    </row>
    <row r="62" spans="1:4" ht="11.25" customHeight="1" x14ac:dyDescent="0.2">
      <c r="A62" s="13" t="s">
        <v>28</v>
      </c>
      <c r="B62" s="14">
        <v>9.7887923893849003</v>
      </c>
      <c r="C62" s="14">
        <v>10.272993147934001</v>
      </c>
      <c r="D62" s="15">
        <v>11.058384156788</v>
      </c>
    </row>
    <row r="63" spans="1:4" ht="11.25" customHeight="1" x14ac:dyDescent="0.2">
      <c r="A63" s="10" t="s">
        <v>13</v>
      </c>
      <c r="B63" s="11">
        <v>10.228972548232647</v>
      </c>
      <c r="C63" s="11">
        <v>9.9195789827732526</v>
      </c>
      <c r="D63" s="12">
        <v>10.508490166199195</v>
      </c>
    </row>
    <row r="64" spans="1:4" ht="11.25" customHeight="1" x14ac:dyDescent="0.2">
      <c r="A64" s="13" t="s">
        <v>5</v>
      </c>
      <c r="B64" s="14"/>
      <c r="C64" s="14">
        <v>9.8579587037443002</v>
      </c>
      <c r="D64" s="15"/>
    </row>
    <row r="65" spans="1:4" ht="11.25" customHeight="1" x14ac:dyDescent="0.2">
      <c r="A65" s="10" t="s">
        <v>23</v>
      </c>
      <c r="B65" s="11">
        <v>9.3608988235450994</v>
      </c>
      <c r="C65" s="11">
        <v>9.5732640656912995</v>
      </c>
      <c r="D65" s="12">
        <v>9.7245391119204001</v>
      </c>
    </row>
    <row r="66" spans="1:4" ht="11.25" customHeight="1" x14ac:dyDescent="0.2">
      <c r="A66" s="13" t="s">
        <v>19</v>
      </c>
      <c r="B66" s="14">
        <v>9.2142402037755993</v>
      </c>
      <c r="C66" s="14">
        <v>9.4825177076379994</v>
      </c>
      <c r="D66" s="15">
        <v>8.9403958980556002</v>
      </c>
    </row>
    <row r="67" spans="1:4" ht="11.25" customHeight="1" x14ac:dyDescent="0.2">
      <c r="A67" s="10" t="s">
        <v>86</v>
      </c>
      <c r="B67" s="11">
        <v>8.2184423489165006</v>
      </c>
      <c r="C67" s="11">
        <v>8.7331775652482992</v>
      </c>
      <c r="D67" s="12">
        <v>8.3037158064659007</v>
      </c>
    </row>
    <row r="68" spans="1:4" ht="11.25" customHeight="1" x14ac:dyDescent="0.2">
      <c r="A68" s="13" t="s">
        <v>24</v>
      </c>
      <c r="B68" s="14">
        <v>9.0720303325421998</v>
      </c>
      <c r="C68" s="14">
        <v>8.4225899633288996</v>
      </c>
      <c r="D68" s="15">
        <v>9.1786127463746006</v>
      </c>
    </row>
    <row r="69" spans="1:4" ht="11.25" customHeight="1" x14ac:dyDescent="0.2">
      <c r="A69" s="10" t="s">
        <v>26</v>
      </c>
      <c r="B69" s="11">
        <v>9.4211365704755998</v>
      </c>
      <c r="C69" s="11">
        <v>8.1518519155117009</v>
      </c>
      <c r="D69" s="12">
        <v>9.4435425140966007</v>
      </c>
    </row>
    <row r="70" spans="1:4" ht="11.25" customHeight="1" x14ac:dyDescent="0.2">
      <c r="A70" s="13" t="s">
        <v>12</v>
      </c>
      <c r="B70" s="14">
        <v>8.5652762077583997</v>
      </c>
      <c r="C70" s="14">
        <v>8.1288856344412004</v>
      </c>
      <c r="D70" s="15">
        <v>8.7269274604064009</v>
      </c>
    </row>
    <row r="71" spans="1:4" x14ac:dyDescent="0.2">
      <c r="A71" s="10" t="s">
        <v>33</v>
      </c>
      <c r="B71" s="11">
        <v>8.1743832203947999</v>
      </c>
      <c r="C71" s="11">
        <v>8.0371671210412998</v>
      </c>
      <c r="D71" s="12">
        <v>8.2001701408029</v>
      </c>
    </row>
    <row r="72" spans="1:4" x14ac:dyDescent="0.2">
      <c r="A72" s="13" t="s">
        <v>11</v>
      </c>
      <c r="B72" s="14">
        <v>10.544298609105001</v>
      </c>
      <c r="C72" s="14">
        <v>7.4943413815593001</v>
      </c>
      <c r="D72" s="15">
        <v>11.496409773611999</v>
      </c>
    </row>
    <row r="73" spans="1:4" x14ac:dyDescent="0.2">
      <c r="A73" s="10" t="s">
        <v>82</v>
      </c>
      <c r="B73" s="11">
        <v>8.2120269766869001</v>
      </c>
      <c r="C73" s="11">
        <v>7.2626352300101997</v>
      </c>
      <c r="D73" s="12">
        <v>8.0822577767042993</v>
      </c>
    </row>
    <row r="74" spans="1:4" x14ac:dyDescent="0.2">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zoomScale="125" workbookViewId="0">
      <selection activeCell="A35" sqref="A35"/>
    </sheetView>
  </sheetViews>
  <sheetFormatPr defaultColWidth="8.85546875" defaultRowHeight="12.75" x14ac:dyDescent="0.2"/>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x14ac:dyDescent="0.2">
      <c r="A1" s="27" t="s">
        <v>59</v>
      </c>
    </row>
    <row r="2" spans="1:13" s="26" customFormat="1" x14ac:dyDescent="0.2">
      <c r="A2" s="26" t="s">
        <v>112</v>
      </c>
      <c r="B2" s="26" t="s">
        <v>113</v>
      </c>
    </row>
    <row r="3" spans="1:13" s="26" customFormat="1" x14ac:dyDescent="0.2">
      <c r="A3" s="26" t="s">
        <v>62</v>
      </c>
    </row>
    <row r="4" spans="1:13" s="26" customFormat="1" x14ac:dyDescent="0.2">
      <c r="A4" s="27" t="s">
        <v>63</v>
      </c>
    </row>
    <row r="5" spans="1:13" s="26" customFormat="1" x14ac:dyDescent="0.2"/>
    <row r="6" spans="1:13" ht="12" customHeight="1" x14ac:dyDescent="0.2">
      <c r="A6" s="84" t="s">
        <v>114</v>
      </c>
      <c r="B6" s="85"/>
      <c r="C6" s="85"/>
      <c r="D6" s="85"/>
      <c r="E6" s="85"/>
      <c r="F6" s="85"/>
      <c r="G6" s="85"/>
      <c r="H6" s="85"/>
      <c r="I6" s="85"/>
      <c r="J6" s="85"/>
      <c r="K6" s="85"/>
      <c r="L6" s="85"/>
      <c r="M6" s="86"/>
    </row>
    <row r="7" spans="1:13" ht="12.75" customHeight="1" x14ac:dyDescent="0.2">
      <c r="A7" s="84" t="s">
        <v>115</v>
      </c>
      <c r="B7" s="87"/>
      <c r="C7" s="87"/>
      <c r="D7" s="87"/>
      <c r="E7" s="87"/>
      <c r="F7" s="87"/>
      <c r="G7" s="87"/>
      <c r="H7" s="87"/>
      <c r="I7" s="87"/>
      <c r="J7" s="87"/>
      <c r="K7" s="87"/>
      <c r="L7" s="87"/>
      <c r="M7" s="86"/>
    </row>
    <row r="8" spans="1:13" ht="12.75" customHeight="1" x14ac:dyDescent="0.2">
      <c r="A8" s="88"/>
      <c r="B8" s="89"/>
      <c r="C8" s="89"/>
      <c r="D8" s="89"/>
      <c r="E8" s="89"/>
      <c r="F8" s="89"/>
      <c r="G8" s="89"/>
      <c r="H8" s="89"/>
      <c r="I8" s="89"/>
      <c r="J8" s="89"/>
      <c r="K8" s="89"/>
      <c r="L8" s="89"/>
      <c r="M8" s="86"/>
    </row>
    <row r="9" spans="1:13" ht="13.5" customHeight="1" x14ac:dyDescent="0.25">
      <c r="A9" s="90"/>
      <c r="B9" s="91"/>
      <c r="C9" s="91"/>
      <c r="D9" s="91"/>
      <c r="E9" s="91"/>
      <c r="F9" s="91"/>
      <c r="G9" s="91"/>
      <c r="H9" s="91"/>
      <c r="I9" s="91"/>
      <c r="J9" s="91"/>
      <c r="K9" s="91"/>
      <c r="L9" s="91"/>
      <c r="M9" s="92"/>
    </row>
    <row r="10" spans="1:13" ht="13.5" customHeight="1" x14ac:dyDescent="0.25">
      <c r="A10" s="93"/>
      <c r="B10" s="93"/>
      <c r="C10" s="93"/>
      <c r="D10" s="93"/>
      <c r="E10" s="93"/>
      <c r="F10" s="93"/>
      <c r="G10" s="93"/>
      <c r="H10" s="93"/>
      <c r="I10" s="93"/>
      <c r="J10" s="93"/>
      <c r="K10" s="93"/>
      <c r="L10" s="93"/>
      <c r="M10" s="92"/>
    </row>
    <row r="11" spans="1:13" ht="12.75" customHeight="1" x14ac:dyDescent="0.2">
      <c r="A11" s="92"/>
      <c r="B11" s="92"/>
      <c r="C11" s="92"/>
      <c r="D11" s="92"/>
      <c r="E11" s="92"/>
      <c r="F11" s="92"/>
      <c r="G11" s="92"/>
      <c r="H11" s="92"/>
      <c r="I11" s="92"/>
      <c r="J11" s="92"/>
      <c r="K11" s="92"/>
      <c r="L11" s="92"/>
      <c r="M11" s="92"/>
    </row>
    <row r="12" spans="1:13" ht="12.75" customHeight="1" x14ac:dyDescent="0.2">
      <c r="A12" s="92"/>
      <c r="B12" s="92"/>
      <c r="C12" s="92"/>
      <c r="D12" s="92"/>
      <c r="E12" s="92"/>
      <c r="F12" s="92"/>
      <c r="G12" s="92"/>
      <c r="H12" s="92"/>
      <c r="I12" s="92"/>
      <c r="J12" s="92"/>
      <c r="K12" s="92"/>
      <c r="L12" s="92"/>
      <c r="M12" s="92"/>
    </row>
    <row r="13" spans="1:13" ht="12.75" customHeight="1" x14ac:dyDescent="0.2">
      <c r="A13" s="92"/>
      <c r="B13" s="92"/>
      <c r="C13" s="92"/>
      <c r="D13" s="92"/>
      <c r="E13" s="92"/>
      <c r="F13" s="92"/>
      <c r="G13" s="92"/>
      <c r="H13" s="92"/>
      <c r="I13" s="92"/>
      <c r="J13" s="92"/>
      <c r="K13" s="92"/>
      <c r="L13" s="92"/>
      <c r="M13" s="92"/>
    </row>
    <row r="14" spans="1:13" ht="12.75" customHeight="1" x14ac:dyDescent="0.2">
      <c r="A14" s="92"/>
      <c r="B14" s="92"/>
      <c r="C14" s="92"/>
      <c r="D14" s="92"/>
      <c r="E14" s="92"/>
      <c r="F14" s="92"/>
      <c r="G14" s="92"/>
      <c r="H14" s="92"/>
      <c r="I14" s="92"/>
      <c r="J14" s="92"/>
      <c r="K14" s="92"/>
      <c r="L14" s="92"/>
      <c r="M14" s="92"/>
    </row>
    <row r="15" spans="1:13" ht="12.75" customHeight="1" x14ac:dyDescent="0.2">
      <c r="A15" s="92"/>
      <c r="B15" s="92"/>
      <c r="C15" s="92"/>
      <c r="D15" s="92"/>
      <c r="E15" s="92"/>
      <c r="F15" s="92"/>
      <c r="G15" s="92"/>
      <c r="H15" s="92"/>
      <c r="I15" s="92"/>
      <c r="J15" s="92"/>
      <c r="K15" s="92"/>
      <c r="L15" s="92"/>
      <c r="M15" s="92"/>
    </row>
    <row r="16" spans="1:13" ht="12.75" customHeight="1" x14ac:dyDescent="0.2">
      <c r="A16" s="92"/>
      <c r="B16" s="92"/>
      <c r="C16" s="92"/>
      <c r="D16" s="92"/>
      <c r="E16" s="92"/>
      <c r="F16" s="92"/>
      <c r="G16" s="92"/>
      <c r="H16" s="92"/>
      <c r="I16" s="92"/>
      <c r="J16" s="92"/>
      <c r="K16" s="92"/>
      <c r="L16" s="92"/>
      <c r="M16" s="92"/>
    </row>
    <row r="17" spans="1:13" ht="12.75" customHeight="1" x14ac:dyDescent="0.2">
      <c r="A17" s="92"/>
      <c r="B17" s="92"/>
      <c r="C17" s="92"/>
      <c r="D17" s="92"/>
      <c r="E17" s="92"/>
      <c r="F17" s="92"/>
      <c r="G17" s="92"/>
      <c r="H17" s="92"/>
      <c r="I17" s="92"/>
      <c r="J17" s="92"/>
      <c r="K17" s="92"/>
      <c r="L17" s="92"/>
      <c r="M17" s="92"/>
    </row>
    <row r="18" spans="1:13" ht="12.75" customHeight="1" x14ac:dyDescent="0.2">
      <c r="A18" s="92"/>
      <c r="B18" s="92"/>
      <c r="C18" s="92"/>
      <c r="D18" s="92"/>
      <c r="E18" s="92"/>
      <c r="F18" s="92"/>
      <c r="G18" s="92"/>
      <c r="H18" s="92"/>
      <c r="I18" s="92"/>
      <c r="J18" s="92"/>
      <c r="K18" s="92"/>
      <c r="L18" s="92"/>
      <c r="M18" s="92"/>
    </row>
    <row r="19" spans="1:13" ht="12.75" customHeight="1" x14ac:dyDescent="0.2">
      <c r="A19" s="92"/>
      <c r="B19" s="92"/>
      <c r="C19" s="92"/>
      <c r="D19" s="92"/>
      <c r="E19" s="92"/>
      <c r="F19" s="92"/>
      <c r="G19" s="92"/>
      <c r="H19" s="92"/>
      <c r="I19" s="92"/>
      <c r="J19" s="92"/>
      <c r="K19" s="92"/>
      <c r="L19" s="92"/>
      <c r="M19" s="92"/>
    </row>
    <row r="20" spans="1:13" ht="12.75" customHeight="1" x14ac:dyDescent="0.2">
      <c r="A20" s="92"/>
      <c r="B20" s="92"/>
      <c r="C20" s="92"/>
      <c r="D20" s="92"/>
      <c r="E20" s="92"/>
      <c r="F20" s="92"/>
      <c r="G20" s="92"/>
      <c r="H20" s="92"/>
      <c r="I20" s="92"/>
      <c r="J20" s="92"/>
      <c r="K20" s="92"/>
      <c r="L20" s="92"/>
      <c r="M20" s="92"/>
    </row>
    <row r="21" spans="1:13" ht="12.75" customHeight="1" x14ac:dyDescent="0.2">
      <c r="A21" s="92"/>
      <c r="B21" s="92"/>
      <c r="C21" s="92"/>
      <c r="D21" s="92"/>
      <c r="E21" s="92"/>
      <c r="F21" s="92"/>
      <c r="G21" s="92"/>
      <c r="H21" s="92"/>
      <c r="I21" s="92"/>
      <c r="J21" s="92"/>
      <c r="K21" s="92"/>
      <c r="L21" s="92"/>
      <c r="M21" s="92"/>
    </row>
    <row r="22" spans="1:13" ht="12.75" customHeight="1" x14ac:dyDescent="0.2">
      <c r="A22" s="92"/>
      <c r="B22" s="92"/>
      <c r="C22" s="92"/>
      <c r="D22" s="92"/>
      <c r="E22" s="92"/>
      <c r="F22" s="92"/>
      <c r="G22" s="92"/>
      <c r="H22" s="92"/>
      <c r="I22" s="92"/>
      <c r="J22" s="92"/>
      <c r="K22" s="92"/>
      <c r="L22" s="92"/>
      <c r="M22" s="92"/>
    </row>
    <row r="23" spans="1:13" ht="12.75" customHeight="1" x14ac:dyDescent="0.2">
      <c r="A23" s="92"/>
      <c r="B23" s="92"/>
      <c r="C23" s="92"/>
      <c r="D23" s="92"/>
      <c r="E23" s="92"/>
      <c r="F23" s="92"/>
      <c r="G23" s="92"/>
      <c r="H23" s="92"/>
      <c r="I23" s="92"/>
      <c r="J23" s="92"/>
      <c r="K23" s="92"/>
      <c r="L23" s="92"/>
      <c r="M23" s="92"/>
    </row>
    <row r="24" spans="1:13" ht="12.75" customHeight="1" x14ac:dyDescent="0.2">
      <c r="A24" s="92"/>
      <c r="B24" s="92"/>
      <c r="C24" s="92"/>
      <c r="D24" s="92"/>
      <c r="E24" s="92"/>
      <c r="F24" s="92"/>
      <c r="G24" s="92"/>
      <c r="H24" s="92"/>
      <c r="I24" s="92"/>
      <c r="J24" s="92"/>
      <c r="K24" s="92"/>
      <c r="L24" s="92"/>
      <c r="M24" s="92"/>
    </row>
    <row r="25" spans="1:13" ht="12.75" customHeight="1" x14ac:dyDescent="0.2">
      <c r="A25" s="92"/>
      <c r="B25" s="92"/>
      <c r="C25" s="92"/>
      <c r="D25" s="92"/>
      <c r="E25" s="92"/>
      <c r="F25" s="92"/>
      <c r="G25" s="92"/>
      <c r="H25" s="92"/>
      <c r="I25" s="92"/>
      <c r="J25" s="92"/>
      <c r="K25" s="92"/>
      <c r="L25" s="92"/>
      <c r="M25" s="92"/>
    </row>
    <row r="26" spans="1:13" ht="12.75" customHeight="1" x14ac:dyDescent="0.2">
      <c r="A26" s="92"/>
      <c r="B26" s="92"/>
      <c r="C26" s="92"/>
      <c r="D26" s="92"/>
      <c r="E26" s="92"/>
      <c r="F26" s="92"/>
      <c r="G26" s="92"/>
      <c r="H26" s="92"/>
      <c r="I26" s="92"/>
      <c r="J26" s="92"/>
      <c r="K26" s="92"/>
      <c r="L26" s="92"/>
      <c r="M26" s="92"/>
    </row>
    <row r="27" spans="1:13" ht="12.75" customHeight="1" x14ac:dyDescent="0.2">
      <c r="A27" s="92"/>
      <c r="B27" s="92"/>
      <c r="C27" s="92"/>
      <c r="D27" s="92"/>
      <c r="E27" s="92"/>
      <c r="F27" s="92"/>
      <c r="G27" s="92"/>
      <c r="H27" s="92"/>
      <c r="I27" s="92"/>
      <c r="J27" s="92"/>
      <c r="K27" s="92"/>
      <c r="L27" s="92"/>
      <c r="M27" s="92"/>
    </row>
    <row r="28" spans="1:13" ht="12.75" customHeight="1" x14ac:dyDescent="0.2">
      <c r="A28" s="92"/>
      <c r="B28" s="92"/>
      <c r="C28" s="92"/>
      <c r="D28" s="92"/>
      <c r="E28" s="92"/>
      <c r="F28" s="92"/>
      <c r="G28" s="92"/>
      <c r="H28" s="92"/>
      <c r="I28" s="92"/>
      <c r="J28" s="92"/>
      <c r="K28" s="92"/>
      <c r="L28" s="92"/>
      <c r="M28" s="92"/>
    </row>
    <row r="29" spans="1:13" ht="12.75" customHeight="1" x14ac:dyDescent="0.2">
      <c r="A29" s="92"/>
      <c r="B29" s="92"/>
      <c r="C29" s="92"/>
      <c r="D29" s="92"/>
      <c r="E29" s="92"/>
      <c r="F29" s="92"/>
      <c r="G29" s="92"/>
      <c r="H29" s="92"/>
      <c r="I29" s="92"/>
      <c r="J29" s="92"/>
      <c r="K29" s="92"/>
      <c r="L29" s="92"/>
      <c r="M29" s="92"/>
    </row>
    <row r="30" spans="1:13" ht="12.75" customHeight="1" x14ac:dyDescent="0.2">
      <c r="A30" s="92"/>
      <c r="B30" s="92"/>
      <c r="C30" s="92"/>
      <c r="D30" s="92"/>
      <c r="E30" s="92"/>
      <c r="F30" s="92"/>
      <c r="G30" s="92"/>
      <c r="H30" s="92"/>
      <c r="I30" s="92"/>
      <c r="J30" s="92"/>
      <c r="K30" s="92"/>
      <c r="L30" s="92"/>
      <c r="M30" s="92"/>
    </row>
    <row r="31" spans="1:13" ht="12.75" customHeight="1" x14ac:dyDescent="0.2">
      <c r="A31" s="94" t="s">
        <v>116</v>
      </c>
      <c r="B31" s="95"/>
      <c r="C31" s="95"/>
      <c r="D31" s="95"/>
      <c r="E31" s="95"/>
      <c r="F31" s="95"/>
      <c r="G31" s="95"/>
      <c r="H31" s="95"/>
      <c r="I31" s="95"/>
      <c r="J31" s="95"/>
      <c r="K31" s="95"/>
      <c r="L31" s="95"/>
      <c r="M31" s="92"/>
    </row>
    <row r="32" spans="1:13" ht="12.75" customHeight="1" x14ac:dyDescent="0.2">
      <c r="A32" s="96" t="s">
        <v>117</v>
      </c>
      <c r="B32" s="97"/>
      <c r="C32" s="97"/>
      <c r="D32" s="97"/>
      <c r="E32" s="97"/>
      <c r="F32" s="97"/>
      <c r="G32" s="97"/>
      <c r="H32" s="97"/>
      <c r="I32" s="97"/>
      <c r="J32" s="97"/>
      <c r="K32" s="97"/>
      <c r="L32" s="97"/>
      <c r="M32" s="86"/>
    </row>
    <row r="33" spans="1:13" ht="12.75" customHeight="1" x14ac:dyDescent="0.2">
      <c r="A33" s="98" t="s">
        <v>118</v>
      </c>
      <c r="B33" s="86"/>
      <c r="C33" s="86"/>
      <c r="D33" s="86"/>
      <c r="E33" s="86"/>
      <c r="F33" s="86"/>
      <c r="G33" s="86"/>
      <c r="H33" s="86"/>
      <c r="I33" s="86"/>
      <c r="J33" s="86"/>
      <c r="K33" s="86"/>
      <c r="L33" s="86"/>
      <c r="M33" s="86" t="s">
        <v>393</v>
      </c>
    </row>
    <row r="34" spans="1:13" ht="12.75" customHeight="1" x14ac:dyDescent="0.2">
      <c r="A34" s="99" t="s">
        <v>58</v>
      </c>
      <c r="B34" s="86"/>
      <c r="C34" s="86"/>
      <c r="D34" s="86"/>
      <c r="E34" s="86"/>
      <c r="F34" s="86"/>
      <c r="G34" s="86"/>
      <c r="H34" s="86"/>
      <c r="I34" s="86"/>
      <c r="J34" s="86"/>
      <c r="K34" s="86"/>
      <c r="L34" s="86"/>
      <c r="M34" s="86"/>
    </row>
    <row r="38" spans="1:13" x14ac:dyDescent="0.2">
      <c r="A38" s="6"/>
      <c r="B38" s="6"/>
      <c r="C38" s="6"/>
      <c r="D38" s="6"/>
    </row>
    <row r="39" spans="1:13" x14ac:dyDescent="0.2">
      <c r="A39" s="363"/>
      <c r="B39" s="370">
        <v>2008</v>
      </c>
      <c r="C39" s="370">
        <v>2013</v>
      </c>
      <c r="D39" s="364">
        <v>2005</v>
      </c>
    </row>
    <row r="40" spans="1:13" ht="11.25" customHeight="1" x14ac:dyDescent="0.2">
      <c r="A40" s="365" t="s">
        <v>22</v>
      </c>
      <c r="B40" s="371"/>
      <c r="C40" s="391">
        <v>18.400399685141998</v>
      </c>
      <c r="D40" s="366"/>
    </row>
    <row r="41" spans="1:13" ht="11.25" customHeight="1" x14ac:dyDescent="0.2">
      <c r="A41" s="102" t="s">
        <v>42</v>
      </c>
      <c r="B41" s="103">
        <v>17.47779870314</v>
      </c>
      <c r="C41" s="105">
        <v>17.272564861808</v>
      </c>
      <c r="D41" s="104">
        <v>20.350135745464002</v>
      </c>
    </row>
    <row r="42" spans="1:13" ht="11.25" customHeight="1" x14ac:dyDescent="0.2">
      <c r="A42" s="80" t="s">
        <v>119</v>
      </c>
      <c r="B42" s="372">
        <v>16.120666694331</v>
      </c>
      <c r="C42" s="81">
        <v>16.100554336359</v>
      </c>
      <c r="D42" s="367">
        <v>14.743817144404</v>
      </c>
    </row>
    <row r="43" spans="1:13" ht="11.25" customHeight="1" x14ac:dyDescent="0.2">
      <c r="A43" s="102" t="s">
        <v>120</v>
      </c>
      <c r="B43" s="103">
        <v>14.82246726522</v>
      </c>
      <c r="C43" s="105">
        <v>14.926156641465001</v>
      </c>
      <c r="D43" s="104">
        <v>14.464985729581</v>
      </c>
    </row>
    <row r="44" spans="1:13" ht="11.25" customHeight="1" x14ac:dyDescent="0.2">
      <c r="A44" s="80" t="s">
        <v>121</v>
      </c>
      <c r="B44" s="372">
        <v>14.252821838288</v>
      </c>
      <c r="C44" s="81">
        <v>14.867446854018</v>
      </c>
      <c r="D44" s="367">
        <v>14.440766332128</v>
      </c>
    </row>
    <row r="45" spans="1:13" ht="11.25" customHeight="1" x14ac:dyDescent="0.2">
      <c r="A45" s="102" t="s">
        <v>18</v>
      </c>
      <c r="B45" s="103">
        <v>13.069763537350999</v>
      </c>
      <c r="C45" s="105">
        <v>13.767253913000999</v>
      </c>
      <c r="D45" s="104">
        <v>14.379674918924</v>
      </c>
    </row>
    <row r="46" spans="1:13" ht="11.25" customHeight="1" x14ac:dyDescent="0.2">
      <c r="A46" s="80" t="s">
        <v>8</v>
      </c>
      <c r="B46" s="372">
        <v>11.083450917197</v>
      </c>
      <c r="C46" s="81">
        <v>13.533311675602</v>
      </c>
      <c r="D46" s="367">
        <v>15.638077653874999</v>
      </c>
    </row>
    <row r="47" spans="1:13" ht="11.25" customHeight="1" x14ac:dyDescent="0.2">
      <c r="A47" s="102" t="s">
        <v>109</v>
      </c>
      <c r="B47" s="103">
        <v>13.017296408845</v>
      </c>
      <c r="C47" s="105">
        <v>13.233416478183001</v>
      </c>
      <c r="D47" s="104">
        <v>13.583375046401001</v>
      </c>
    </row>
    <row r="48" spans="1:13" ht="11.25" customHeight="1" x14ac:dyDescent="0.2">
      <c r="A48" s="80" t="s">
        <v>2</v>
      </c>
      <c r="B48" s="372">
        <v>14.378507150677001</v>
      </c>
      <c r="C48" s="81">
        <v>12.993187519228</v>
      </c>
      <c r="D48" s="367">
        <v>15.046526221424999</v>
      </c>
    </row>
    <row r="49" spans="1:4" ht="11.25" customHeight="1" x14ac:dyDescent="0.2">
      <c r="A49" s="102" t="s">
        <v>3</v>
      </c>
      <c r="B49" s="103">
        <v>13.266879076239</v>
      </c>
      <c r="C49" s="105">
        <v>12.821180066758</v>
      </c>
      <c r="D49" s="104">
        <v>14.083266680161</v>
      </c>
    </row>
    <row r="50" spans="1:4" ht="11.25" customHeight="1" x14ac:dyDescent="0.2">
      <c r="A50" s="80" t="s">
        <v>21</v>
      </c>
      <c r="B50" s="372">
        <v>11.704856477658</v>
      </c>
      <c r="C50" s="81">
        <v>12.791700854088001</v>
      </c>
      <c r="D50" s="367">
        <v>11.988829741659</v>
      </c>
    </row>
    <row r="51" spans="1:4" ht="11.25" customHeight="1" x14ac:dyDescent="0.2">
      <c r="A51" s="102" t="s">
        <v>6</v>
      </c>
      <c r="B51" s="103"/>
      <c r="C51" s="105">
        <v>12.09727772772</v>
      </c>
      <c r="D51" s="104"/>
    </row>
    <row r="52" spans="1:4" ht="11.25" customHeight="1" x14ac:dyDescent="0.2">
      <c r="A52" s="80" t="s">
        <v>25</v>
      </c>
      <c r="B52" s="372">
        <v>12.514631842090999</v>
      </c>
      <c r="C52" s="81">
        <v>11.676628679047999</v>
      </c>
      <c r="D52" s="367">
        <v>13.116676359718999</v>
      </c>
    </row>
    <row r="53" spans="1:4" ht="11.25" customHeight="1" x14ac:dyDescent="0.2">
      <c r="A53" s="102" t="s">
        <v>4</v>
      </c>
      <c r="B53" s="103">
        <v>12.30648830588</v>
      </c>
      <c r="C53" s="105">
        <v>11.564262114573999</v>
      </c>
      <c r="D53" s="104"/>
    </row>
    <row r="54" spans="1:4" ht="11.25" customHeight="1" x14ac:dyDescent="0.2">
      <c r="A54" s="80" t="s">
        <v>27</v>
      </c>
      <c r="B54" s="372">
        <v>10.881265847748001</v>
      </c>
      <c r="C54" s="81">
        <v>11.505021416546001</v>
      </c>
      <c r="D54" s="367">
        <v>9.8783826023099</v>
      </c>
    </row>
    <row r="55" spans="1:4" ht="11.25" customHeight="1" x14ac:dyDescent="0.2">
      <c r="A55" s="102" t="s">
        <v>32</v>
      </c>
      <c r="B55" s="103"/>
      <c r="C55" s="105">
        <v>11.290701144511999</v>
      </c>
      <c r="D55" s="104"/>
    </row>
    <row r="56" spans="1:4" ht="11.25" customHeight="1" x14ac:dyDescent="0.2">
      <c r="A56" s="80" t="s">
        <v>17</v>
      </c>
      <c r="B56" s="372">
        <v>10.924627555595</v>
      </c>
      <c r="C56" s="81">
        <v>11.254219877643999</v>
      </c>
      <c r="D56" s="367">
        <v>11.344269554922001</v>
      </c>
    </row>
    <row r="57" spans="1:4" ht="11.25" customHeight="1" x14ac:dyDescent="0.2">
      <c r="A57" s="102" t="s">
        <v>7</v>
      </c>
      <c r="B57" s="103">
        <v>11.446407804910001</v>
      </c>
      <c r="C57" s="105">
        <v>11.235733774081</v>
      </c>
      <c r="D57" s="104">
        <v>11.476052987689</v>
      </c>
    </row>
    <row r="58" spans="1:4" ht="11.25" customHeight="1" x14ac:dyDescent="0.2">
      <c r="A58" s="80" t="s">
        <v>15</v>
      </c>
      <c r="B58" s="372">
        <v>11.180299627794371</v>
      </c>
      <c r="C58" s="81">
        <v>11.230379704044458</v>
      </c>
      <c r="D58" s="367">
        <v>11.675332278121486</v>
      </c>
    </row>
    <row r="59" spans="1:4" ht="11.25" customHeight="1" x14ac:dyDescent="0.2">
      <c r="A59" s="102" t="s">
        <v>29</v>
      </c>
      <c r="B59" s="103"/>
      <c r="C59" s="105">
        <v>11.092352266983999</v>
      </c>
      <c r="D59" s="104"/>
    </row>
    <row r="60" spans="1:4" ht="11.25" customHeight="1" x14ac:dyDescent="0.2">
      <c r="A60" s="80" t="s">
        <v>14</v>
      </c>
      <c r="B60" s="372">
        <v>11.408789326265</v>
      </c>
      <c r="C60" s="81">
        <v>10.51180402288</v>
      </c>
      <c r="D60" s="367">
        <v>11.576499445244</v>
      </c>
    </row>
    <row r="61" spans="1:4" ht="11.25" customHeight="1" x14ac:dyDescent="0.2">
      <c r="A61" s="102" t="s">
        <v>9</v>
      </c>
      <c r="B61" s="103">
        <v>10.969014337648</v>
      </c>
      <c r="C61" s="105">
        <v>10.420731883996</v>
      </c>
      <c r="D61" s="104">
        <v>10.154012020986</v>
      </c>
    </row>
    <row r="62" spans="1:4" ht="11.25" customHeight="1" x14ac:dyDescent="0.2">
      <c r="A62" s="80" t="s">
        <v>28</v>
      </c>
      <c r="B62" s="372">
        <v>9.7887923893849003</v>
      </c>
      <c r="C62" s="81">
        <v>10.272993147934001</v>
      </c>
      <c r="D62" s="367">
        <v>11.058384156788</v>
      </c>
    </row>
    <row r="63" spans="1:4" ht="11.25" customHeight="1" x14ac:dyDescent="0.2">
      <c r="A63" s="102" t="s">
        <v>13</v>
      </c>
      <c r="B63" s="103">
        <v>10.228972548232647</v>
      </c>
      <c r="C63" s="105">
        <v>9.9195789827732526</v>
      </c>
      <c r="D63" s="104">
        <v>10.508490166199195</v>
      </c>
    </row>
    <row r="64" spans="1:4" ht="11.25" customHeight="1" x14ac:dyDescent="0.2">
      <c r="A64" s="80" t="s">
        <v>5</v>
      </c>
      <c r="B64" s="372"/>
      <c r="C64" s="81">
        <v>9.8579587037443002</v>
      </c>
      <c r="D64" s="367"/>
    </row>
    <row r="65" spans="1:4" ht="11.25" customHeight="1" x14ac:dyDescent="0.2">
      <c r="A65" s="102" t="s">
        <v>23</v>
      </c>
      <c r="B65" s="103">
        <v>9.3608988235450994</v>
      </c>
      <c r="C65" s="105">
        <v>9.5732640656912995</v>
      </c>
      <c r="D65" s="104">
        <v>9.7245391119204001</v>
      </c>
    </row>
    <row r="66" spans="1:4" ht="11.25" customHeight="1" x14ac:dyDescent="0.2">
      <c r="A66" s="80" t="s">
        <v>19</v>
      </c>
      <c r="B66" s="372">
        <v>9.2142402037755993</v>
      </c>
      <c r="C66" s="81">
        <v>9.4825177076379994</v>
      </c>
      <c r="D66" s="367">
        <v>8.9403958980556002</v>
      </c>
    </row>
    <row r="67" spans="1:4" ht="11.25" customHeight="1" x14ac:dyDescent="0.2">
      <c r="A67" s="102" t="s">
        <v>86</v>
      </c>
      <c r="B67" s="103">
        <v>8.2184423489165006</v>
      </c>
      <c r="C67" s="105">
        <v>8.7331775652482992</v>
      </c>
      <c r="D67" s="104">
        <v>8.3037158064659007</v>
      </c>
    </row>
    <row r="68" spans="1:4" ht="11.25" customHeight="1" x14ac:dyDescent="0.2">
      <c r="A68" s="80" t="s">
        <v>24</v>
      </c>
      <c r="B68" s="372">
        <v>9.0720303325421998</v>
      </c>
      <c r="C68" s="81">
        <v>8.4225899633288996</v>
      </c>
      <c r="D68" s="367">
        <v>9.1786127463746006</v>
      </c>
    </row>
    <row r="69" spans="1:4" ht="11.25" customHeight="1" x14ac:dyDescent="0.2">
      <c r="A69" s="102" t="s">
        <v>26</v>
      </c>
      <c r="B69" s="103">
        <v>9.4211365704755998</v>
      </c>
      <c r="C69" s="105">
        <v>8.1518519155117009</v>
      </c>
      <c r="D69" s="104">
        <v>9.4435425140966007</v>
      </c>
    </row>
    <row r="70" spans="1:4" ht="11.25" customHeight="1" x14ac:dyDescent="0.2">
      <c r="A70" s="80" t="s">
        <v>12</v>
      </c>
      <c r="B70" s="372">
        <v>8.5652762077583997</v>
      </c>
      <c r="C70" s="81">
        <v>8.1288856344412004</v>
      </c>
      <c r="D70" s="367">
        <v>8.7269274604064009</v>
      </c>
    </row>
    <row r="71" spans="1:4" x14ac:dyDescent="0.2">
      <c r="A71" s="102" t="s">
        <v>33</v>
      </c>
      <c r="B71" s="103">
        <v>8.1743832203947999</v>
      </c>
      <c r="C71" s="105">
        <v>8.0371671210412998</v>
      </c>
      <c r="D71" s="104">
        <v>8.2001701408029</v>
      </c>
    </row>
    <row r="72" spans="1:4" x14ac:dyDescent="0.2">
      <c r="A72" s="80" t="s">
        <v>11</v>
      </c>
      <c r="B72" s="372">
        <v>10.544298609105001</v>
      </c>
      <c r="C72" s="81">
        <v>7.4943413815593001</v>
      </c>
      <c r="D72" s="367">
        <v>11.496409773611999</v>
      </c>
    </row>
    <row r="73" spans="1:4" x14ac:dyDescent="0.2">
      <c r="A73" s="102" t="s">
        <v>82</v>
      </c>
      <c r="B73" s="103">
        <v>8.2120269766869001</v>
      </c>
      <c r="C73" s="105">
        <v>7.2626352300101997</v>
      </c>
      <c r="D73" s="104">
        <v>8.0822577767042993</v>
      </c>
    </row>
    <row r="74" spans="1:4" x14ac:dyDescent="0.2">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37" t="s">
        <v>322</v>
      </c>
      <c r="E38" s="640" t="s">
        <v>149</v>
      </c>
      <c r="F38" s="640" t="s">
        <v>74</v>
      </c>
      <c r="G38" s="639" t="s">
        <v>253</v>
      </c>
      <c r="H38" s="636"/>
      <c r="I38" s="636"/>
      <c r="J38" s="636"/>
    </row>
    <row r="39" spans="1:11" ht="13.5" x14ac:dyDescent="0.25">
      <c r="A39" s="641" t="s">
        <v>11</v>
      </c>
      <c r="B39" s="642" t="s">
        <v>153</v>
      </c>
      <c r="C39" s="643"/>
      <c r="D39" s="644" t="s">
        <v>11</v>
      </c>
      <c r="E39" s="645">
        <v>7.8208290995616423</v>
      </c>
      <c r="F39" s="645">
        <v>14.953751113104181</v>
      </c>
      <c r="G39" s="645"/>
      <c r="H39" s="636"/>
      <c r="I39" s="636"/>
      <c r="J39" s="636"/>
    </row>
    <row r="40" spans="1:11" ht="13.5" x14ac:dyDescent="0.25">
      <c r="A40" s="646" t="s">
        <v>23</v>
      </c>
      <c r="B40" s="647" t="s">
        <v>153</v>
      </c>
      <c r="C40" s="648"/>
      <c r="D40" s="649" t="s">
        <v>23</v>
      </c>
      <c r="E40" s="650">
        <v>9.6742811289777872</v>
      </c>
      <c r="F40" s="650">
        <v>13.57558085565009</v>
      </c>
      <c r="G40" s="650">
        <v>14.334740002554907</v>
      </c>
      <c r="H40" s="636"/>
      <c r="I40" s="636"/>
      <c r="J40" s="636"/>
    </row>
    <row r="41" spans="1:11" ht="13.5" x14ac:dyDescent="0.25">
      <c r="A41" s="641" t="s">
        <v>26</v>
      </c>
      <c r="B41" s="642" t="s">
        <v>153</v>
      </c>
      <c r="C41" s="643"/>
      <c r="D41" s="644" t="s">
        <v>26</v>
      </c>
      <c r="E41" s="645">
        <v>9.9824008355626681</v>
      </c>
      <c r="F41" s="645">
        <v>13.034388095094442</v>
      </c>
      <c r="G41" s="645"/>
      <c r="H41" s="636"/>
      <c r="I41" s="636"/>
      <c r="J41" s="636"/>
    </row>
    <row r="42" spans="1:11" ht="13.5" x14ac:dyDescent="0.25">
      <c r="A42" s="646" t="s">
        <v>155</v>
      </c>
      <c r="B42" s="647" t="s">
        <v>153</v>
      </c>
      <c r="C42" s="648"/>
      <c r="D42" s="649" t="s">
        <v>155</v>
      </c>
      <c r="E42" s="650">
        <v>9.254797548602653</v>
      </c>
      <c r="F42" s="650">
        <v>12.17189499710082</v>
      </c>
      <c r="G42" s="650">
        <v>14.162361161803222</v>
      </c>
      <c r="H42" s="636"/>
      <c r="I42" s="636"/>
      <c r="J42" s="636"/>
    </row>
    <row r="43" spans="1:11" ht="13.5" x14ac:dyDescent="0.25">
      <c r="A43" s="641" t="s">
        <v>156</v>
      </c>
      <c r="B43" s="642" t="s">
        <v>153</v>
      </c>
      <c r="C43" s="643"/>
      <c r="D43" s="644" t="s">
        <v>156</v>
      </c>
      <c r="E43" s="645">
        <v>9.003716259227577</v>
      </c>
      <c r="F43" s="645">
        <v>11.841673285176766</v>
      </c>
      <c r="G43" s="645">
        <v>13.763592370259289</v>
      </c>
      <c r="H43" s="636"/>
      <c r="I43" s="636"/>
      <c r="J43" s="636"/>
    </row>
    <row r="44" spans="1:11" ht="13.5" x14ac:dyDescent="0.25">
      <c r="A44" s="646" t="s">
        <v>14</v>
      </c>
      <c r="B44" s="647" t="s">
        <v>153</v>
      </c>
      <c r="C44" s="648"/>
      <c r="D44" s="649" t="s">
        <v>14</v>
      </c>
      <c r="E44" s="650">
        <v>7.260114845926954</v>
      </c>
      <c r="F44" s="650">
        <v>11.743758528083561</v>
      </c>
      <c r="G44" s="650"/>
      <c r="H44" s="636"/>
      <c r="I44" s="636"/>
      <c r="J44" s="636"/>
    </row>
    <row r="45" spans="1:11" ht="13.5" x14ac:dyDescent="0.25">
      <c r="A45" s="641" t="s">
        <v>134</v>
      </c>
      <c r="B45" s="642" t="s">
        <v>153</v>
      </c>
      <c r="C45" s="643"/>
      <c r="D45" s="644" t="s">
        <v>134</v>
      </c>
      <c r="E45" s="645">
        <v>9.8324888754240636</v>
      </c>
      <c r="F45" s="645">
        <v>11.686365331379983</v>
      </c>
      <c r="G45" s="645"/>
      <c r="H45" s="651"/>
      <c r="I45" s="636"/>
      <c r="J45" s="636"/>
    </row>
    <row r="46" spans="1:11" ht="13.5" x14ac:dyDescent="0.25">
      <c r="A46" s="646" t="s">
        <v>75</v>
      </c>
      <c r="B46" s="647" t="s">
        <v>153</v>
      </c>
      <c r="C46" s="648"/>
      <c r="D46" s="649" t="s">
        <v>75</v>
      </c>
      <c r="E46" s="650">
        <v>12.420989853739146</v>
      </c>
      <c r="F46" s="650">
        <v>11.546665957626429</v>
      </c>
      <c r="G46" s="650">
        <v>12.214896156392216</v>
      </c>
      <c r="H46" s="636"/>
      <c r="I46" s="636"/>
      <c r="J46" s="636"/>
    </row>
    <row r="47" spans="1:11" ht="13.5" x14ac:dyDescent="0.25">
      <c r="A47" s="641" t="s">
        <v>5</v>
      </c>
      <c r="B47" s="642" t="s">
        <v>153</v>
      </c>
      <c r="C47" s="643"/>
      <c r="D47" s="644" t="s">
        <v>5</v>
      </c>
      <c r="E47" s="645">
        <v>7.6199177319661153</v>
      </c>
      <c r="F47" s="645">
        <v>11.229549423107766</v>
      </c>
      <c r="G47" s="645">
        <v>10.441903543759896</v>
      </c>
      <c r="H47" s="636"/>
      <c r="I47" s="636"/>
      <c r="J47" s="636"/>
    </row>
    <row r="48" spans="1:11" ht="13.5" x14ac:dyDescent="0.25">
      <c r="A48" s="646" t="s">
        <v>19</v>
      </c>
      <c r="B48" s="647" t="s">
        <v>153</v>
      </c>
      <c r="C48" s="648"/>
      <c r="D48" s="649" t="s">
        <v>19</v>
      </c>
      <c r="E48" s="650">
        <v>8.8169004402008451</v>
      </c>
      <c r="F48" s="650">
        <v>11.138707927596414</v>
      </c>
      <c r="G48" s="650">
        <v>12.0076536760967</v>
      </c>
      <c r="H48" s="636"/>
      <c r="I48" s="636"/>
      <c r="J48" s="636"/>
    </row>
    <row r="49" spans="1:10" ht="13.5" x14ac:dyDescent="0.25">
      <c r="A49" s="641" t="s">
        <v>3</v>
      </c>
      <c r="B49" s="642" t="s">
        <v>153</v>
      </c>
      <c r="C49" s="643"/>
      <c r="D49" s="644" t="s">
        <v>3</v>
      </c>
      <c r="E49" s="645">
        <v>9.8474382946078887</v>
      </c>
      <c r="F49" s="645">
        <v>10.302337507957336</v>
      </c>
      <c r="G49" s="645"/>
      <c r="H49" s="636"/>
      <c r="I49" s="636"/>
      <c r="J49" s="636"/>
    </row>
    <row r="50" spans="1:10" ht="13.5" x14ac:dyDescent="0.25">
      <c r="A50" s="646" t="s">
        <v>18</v>
      </c>
      <c r="B50" s="647" t="s">
        <v>153</v>
      </c>
      <c r="C50" s="648"/>
      <c r="D50" s="649" t="s">
        <v>18</v>
      </c>
      <c r="E50" s="650">
        <v>7.9845777083898426</v>
      </c>
      <c r="F50" s="650">
        <v>9.8090662279499785</v>
      </c>
      <c r="G50" s="650"/>
      <c r="H50" s="652"/>
      <c r="I50" s="636"/>
      <c r="J50" s="636"/>
    </row>
    <row r="51" spans="1:10" ht="13.5" x14ac:dyDescent="0.25">
      <c r="A51" s="641" t="s">
        <v>12</v>
      </c>
      <c r="B51" s="642" t="s">
        <v>153</v>
      </c>
      <c r="C51" s="643"/>
      <c r="D51" s="644" t="s">
        <v>12</v>
      </c>
      <c r="E51" s="645">
        <v>7.8782767274391823</v>
      </c>
      <c r="F51" s="645">
        <v>9.724777014830849</v>
      </c>
      <c r="G51" s="645"/>
      <c r="H51" s="652"/>
      <c r="I51" s="636"/>
      <c r="J51" s="636"/>
    </row>
    <row r="52" spans="1:10" ht="13.5" x14ac:dyDescent="0.25">
      <c r="A52" s="646" t="s">
        <v>28</v>
      </c>
      <c r="B52" s="647" t="s">
        <v>153</v>
      </c>
      <c r="C52" s="648"/>
      <c r="D52" s="649" t="s">
        <v>28</v>
      </c>
      <c r="E52" s="650">
        <v>8.7490435313073682</v>
      </c>
      <c r="F52" s="650">
        <v>9.3618009800236131</v>
      </c>
      <c r="G52" s="650"/>
      <c r="H52" s="652"/>
      <c r="I52" s="636"/>
      <c r="J52" s="636"/>
    </row>
    <row r="53" spans="1:10" ht="13.5" x14ac:dyDescent="0.25">
      <c r="A53" s="641" t="s">
        <v>157</v>
      </c>
      <c r="B53" s="642" t="s">
        <v>153</v>
      </c>
      <c r="C53" s="643"/>
      <c r="D53" s="644" t="s">
        <v>157</v>
      </c>
      <c r="E53" s="645">
        <v>9.1426522785654285</v>
      </c>
      <c r="F53" s="645">
        <v>9.1426522785654285</v>
      </c>
      <c r="G53" s="645">
        <v>10.883398947454797</v>
      </c>
      <c r="H53" s="652"/>
      <c r="I53" s="636"/>
      <c r="J53" s="636"/>
    </row>
    <row r="54" spans="1:10" ht="13.5" x14ac:dyDescent="0.25">
      <c r="A54" s="646" t="s">
        <v>15</v>
      </c>
      <c r="B54" s="647">
        <v>1</v>
      </c>
      <c r="C54" s="653">
        <v>1</v>
      </c>
      <c r="D54" s="649" t="s">
        <v>323</v>
      </c>
      <c r="E54" s="650">
        <v>7.4613675747381789</v>
      </c>
      <c r="F54" s="650">
        <v>8.8339866078979945</v>
      </c>
      <c r="G54" s="650">
        <v>9.219953046168996</v>
      </c>
      <c r="H54" s="652"/>
      <c r="I54" s="636"/>
      <c r="J54" s="636"/>
    </row>
    <row r="55" spans="1:10" ht="13.5" x14ac:dyDescent="0.25">
      <c r="A55" s="641" t="s">
        <v>82</v>
      </c>
      <c r="B55" s="642" t="s">
        <v>153</v>
      </c>
      <c r="C55" s="643"/>
      <c r="D55" s="644" t="s">
        <v>82</v>
      </c>
      <c r="E55" s="645">
        <v>7.6227805360300298</v>
      </c>
      <c r="F55" s="645">
        <v>8.6743727760506726</v>
      </c>
      <c r="G55" s="645">
        <v>8.0371427015752381</v>
      </c>
      <c r="H55" s="652"/>
      <c r="I55" s="636"/>
      <c r="J55" s="636"/>
    </row>
    <row r="56" spans="1:10" ht="13.5" x14ac:dyDescent="0.25">
      <c r="A56" s="646" t="s">
        <v>21</v>
      </c>
      <c r="B56" s="647" t="s">
        <v>153</v>
      </c>
      <c r="C56" s="648"/>
      <c r="D56" s="649" t="s">
        <v>21</v>
      </c>
      <c r="E56" s="650">
        <v>8.4550077929036274</v>
      </c>
      <c r="F56" s="650">
        <v>8.6286153604473252</v>
      </c>
      <c r="G56" s="650"/>
      <c r="H56" s="652"/>
      <c r="I56" s="636"/>
      <c r="J56" s="636"/>
    </row>
    <row r="57" spans="1:10" ht="13.5" x14ac:dyDescent="0.25">
      <c r="A57" s="641" t="s">
        <v>2</v>
      </c>
      <c r="B57" s="642" t="s">
        <v>153</v>
      </c>
      <c r="C57" s="643"/>
      <c r="D57" s="644" t="s">
        <v>2</v>
      </c>
      <c r="E57" s="645">
        <v>8.0072124855077345</v>
      </c>
      <c r="F57" s="645">
        <v>8.5055650541976764</v>
      </c>
      <c r="G57" s="645"/>
      <c r="H57" s="652"/>
      <c r="I57" s="636"/>
      <c r="J57" s="636"/>
    </row>
    <row r="58" spans="1:10" ht="13.5" x14ac:dyDescent="0.25">
      <c r="A58" s="646" t="s">
        <v>17</v>
      </c>
      <c r="B58" s="647" t="s">
        <v>153</v>
      </c>
      <c r="C58" s="648"/>
      <c r="D58" s="649" t="s">
        <v>17</v>
      </c>
      <c r="E58" s="650">
        <v>6.6899365252689584</v>
      </c>
      <c r="F58" s="650">
        <v>8.4719513856709536</v>
      </c>
      <c r="G58" s="650">
        <v>7.1574102448064618</v>
      </c>
      <c r="H58" s="652"/>
      <c r="I58" s="636"/>
      <c r="J58" s="636"/>
    </row>
    <row r="59" spans="1:10" ht="13.5" x14ac:dyDescent="0.25">
      <c r="A59" s="641" t="s">
        <v>109</v>
      </c>
      <c r="B59" s="642" t="s">
        <v>153</v>
      </c>
      <c r="C59" s="643"/>
      <c r="D59" s="644" t="s">
        <v>109</v>
      </c>
      <c r="E59" s="645">
        <v>7.1219193301868806</v>
      </c>
      <c r="F59" s="645">
        <v>8.4568546250203589</v>
      </c>
      <c r="G59" s="645">
        <v>8.4348301251083537</v>
      </c>
      <c r="H59" s="652"/>
      <c r="I59" s="636"/>
      <c r="J59" s="636"/>
    </row>
    <row r="60" spans="1:10" ht="13.5" x14ac:dyDescent="0.25">
      <c r="A60" s="646" t="s">
        <v>41</v>
      </c>
      <c r="B60" s="647" t="s">
        <v>153</v>
      </c>
      <c r="C60" s="648"/>
      <c r="D60" s="649" t="s">
        <v>41</v>
      </c>
      <c r="E60" s="650">
        <v>7.2683755082152333</v>
      </c>
      <c r="F60" s="650">
        <v>7.8469909882477582</v>
      </c>
      <c r="G60" s="650">
        <v>9.6517557788639152</v>
      </c>
      <c r="H60" s="652"/>
      <c r="I60" s="636"/>
      <c r="J60" s="636"/>
    </row>
    <row r="61" spans="1:10" ht="13.5" x14ac:dyDescent="0.25">
      <c r="A61" s="641" t="s">
        <v>27</v>
      </c>
      <c r="B61" s="642" t="s">
        <v>153</v>
      </c>
      <c r="C61" s="643"/>
      <c r="D61" s="644" t="s">
        <v>27</v>
      </c>
      <c r="E61" s="645">
        <v>5.6167136785995133</v>
      </c>
      <c r="F61" s="645">
        <v>7.5207556232747113</v>
      </c>
      <c r="G61" s="645">
        <v>6.9185272302464327</v>
      </c>
      <c r="H61" s="652"/>
      <c r="I61" s="636"/>
      <c r="J61" s="636"/>
    </row>
    <row r="62" spans="1:10" ht="13.5" x14ac:dyDescent="0.25">
      <c r="A62" s="646" t="s">
        <v>31</v>
      </c>
      <c r="B62" s="647" t="s">
        <v>153</v>
      </c>
      <c r="C62" s="648"/>
      <c r="D62" s="649" t="s">
        <v>31</v>
      </c>
      <c r="E62" s="650">
        <v>6.6985983731295935</v>
      </c>
      <c r="F62" s="650">
        <v>7.0946541255705942</v>
      </c>
      <c r="G62" s="650">
        <v>6.779181053929598</v>
      </c>
      <c r="H62" s="652"/>
      <c r="I62" s="636"/>
      <c r="J62" s="636"/>
    </row>
    <row r="63" spans="1:10" ht="13.5" x14ac:dyDescent="0.25">
      <c r="A63" s="641" t="s">
        <v>4</v>
      </c>
      <c r="B63" s="642" t="s">
        <v>153</v>
      </c>
      <c r="C63" s="643"/>
      <c r="D63" s="644" t="s">
        <v>4</v>
      </c>
      <c r="E63" s="645"/>
      <c r="F63" s="645">
        <v>7.0224541122620581</v>
      </c>
      <c r="G63" s="645"/>
      <c r="H63" s="652"/>
      <c r="I63" s="636"/>
      <c r="J63" s="636"/>
    </row>
    <row r="64" spans="1:10" ht="13.5" x14ac:dyDescent="0.25">
      <c r="A64" s="646" t="s">
        <v>24</v>
      </c>
      <c r="B64" s="647" t="s">
        <v>153</v>
      </c>
      <c r="C64" s="648"/>
      <c r="D64" s="649" t="s">
        <v>24</v>
      </c>
      <c r="E64" s="650">
        <v>4.5303223285439174</v>
      </c>
      <c r="F64" s="650">
        <v>6.2883851543780205</v>
      </c>
      <c r="G64" s="650">
        <v>9.3293137376441173</v>
      </c>
      <c r="H64" s="652"/>
      <c r="I64" s="636"/>
      <c r="J64" s="636"/>
    </row>
    <row r="65" spans="1:10" ht="13.5" x14ac:dyDescent="0.25">
      <c r="A65" s="641" t="s">
        <v>120</v>
      </c>
      <c r="B65" s="642" t="s">
        <v>153</v>
      </c>
      <c r="C65" s="643"/>
      <c r="D65" s="644" t="s">
        <v>120</v>
      </c>
      <c r="E65" s="645">
        <v>6.8332211106065719</v>
      </c>
      <c r="F65" s="645">
        <v>6.1030057426055766</v>
      </c>
      <c r="G65" s="645">
        <v>5.5108302375290874</v>
      </c>
      <c r="H65" s="652"/>
      <c r="I65" s="636"/>
      <c r="J65" s="636"/>
    </row>
    <row r="66" spans="1:10" ht="13.5" x14ac:dyDescent="0.25">
      <c r="A66" s="646" t="s">
        <v>42</v>
      </c>
      <c r="B66" s="647" t="s">
        <v>153</v>
      </c>
      <c r="C66" s="648"/>
      <c r="D66" s="649" t="s">
        <v>42</v>
      </c>
      <c r="E66" s="650">
        <v>5.5310820065441941</v>
      </c>
      <c r="F66" s="650">
        <v>5.4785581111932498</v>
      </c>
      <c r="G66" s="650"/>
      <c r="H66" s="652"/>
      <c r="I66" s="636"/>
      <c r="J66" s="636"/>
    </row>
    <row r="67" spans="1:10" ht="13.5" x14ac:dyDescent="0.25">
      <c r="A67" s="641" t="s">
        <v>33</v>
      </c>
      <c r="B67" s="642" t="s">
        <v>153</v>
      </c>
      <c r="C67" s="643"/>
      <c r="D67" s="644" t="s">
        <v>33</v>
      </c>
      <c r="E67" s="645">
        <v>3.114819771960303</v>
      </c>
      <c r="F67" s="645">
        <v>4.9314580958504886</v>
      </c>
      <c r="G67" s="645"/>
      <c r="H67" s="652"/>
      <c r="I67" s="636"/>
      <c r="J67" s="636"/>
    </row>
    <row r="68" spans="1:10" ht="13.5" x14ac:dyDescent="0.25">
      <c r="A68" s="646" t="s">
        <v>86</v>
      </c>
      <c r="B68" s="647" t="s">
        <v>153</v>
      </c>
      <c r="C68" s="648"/>
      <c r="D68" s="649" t="s">
        <v>86</v>
      </c>
      <c r="E68" s="650">
        <v>3.4195936722116032</v>
      </c>
      <c r="F68" s="650">
        <v>4.7036294232689828</v>
      </c>
      <c r="G68" s="650">
        <v>4.2504258696610044</v>
      </c>
      <c r="H68" s="652"/>
      <c r="I68" s="636"/>
      <c r="J68" s="636"/>
    </row>
    <row r="69" spans="1:10" ht="13.5" x14ac:dyDescent="0.25">
      <c r="A69" s="641" t="s">
        <v>8</v>
      </c>
      <c r="B69" s="642" t="s">
        <v>153</v>
      </c>
      <c r="C69" s="643"/>
      <c r="D69" s="644" t="s">
        <v>8</v>
      </c>
      <c r="E69" s="645"/>
      <c r="F69" s="645"/>
      <c r="G69" s="645"/>
      <c r="H69" s="652"/>
      <c r="I69" s="636"/>
      <c r="J69" s="636"/>
    </row>
    <row r="70" spans="1:10" ht="13.5" x14ac:dyDescent="0.25">
      <c r="A70" s="646" t="s">
        <v>25</v>
      </c>
      <c r="B70" s="647" t="s">
        <v>153</v>
      </c>
      <c r="C70" s="648"/>
      <c r="D70" s="649" t="s">
        <v>25</v>
      </c>
      <c r="E70" s="650"/>
      <c r="F70" s="650"/>
      <c r="G70" s="650"/>
      <c r="H70" s="652"/>
      <c r="I70" s="636"/>
      <c r="J70" s="636"/>
    </row>
    <row r="71" spans="1:10" ht="13.5" x14ac:dyDescent="0.25">
      <c r="A71" s="641" t="s">
        <v>308</v>
      </c>
      <c r="B71" s="642" t="s">
        <v>153</v>
      </c>
      <c r="C71" s="643"/>
      <c r="D71" s="644" t="s">
        <v>308</v>
      </c>
      <c r="E71" s="645"/>
      <c r="F71" s="645"/>
      <c r="G71" s="645"/>
      <c r="H71" s="652"/>
      <c r="I71" s="636"/>
      <c r="J71" s="636"/>
    </row>
    <row r="72" spans="1:10" ht="13.5" x14ac:dyDescent="0.25">
      <c r="A72" s="646" t="s">
        <v>22</v>
      </c>
      <c r="B72" s="647" t="s">
        <v>153</v>
      </c>
      <c r="C72" s="648"/>
      <c r="D72" s="649" t="s">
        <v>22</v>
      </c>
      <c r="E72" s="650"/>
      <c r="F72" s="650"/>
      <c r="G72" s="650"/>
      <c r="H72" s="636"/>
      <c r="I72" s="636"/>
      <c r="J72" s="636"/>
    </row>
    <row r="73" spans="1:10" ht="13.5" x14ac:dyDescent="0.25">
      <c r="A73" s="641" t="s">
        <v>309</v>
      </c>
      <c r="B73" s="642" t="s">
        <v>153</v>
      </c>
      <c r="C73" s="643"/>
      <c r="D73" s="644" t="s">
        <v>309</v>
      </c>
      <c r="E73" s="645"/>
      <c r="F73" s="645"/>
      <c r="G73" s="645"/>
      <c r="H73" s="636"/>
      <c r="I73" s="636"/>
      <c r="J73" s="636"/>
    </row>
    <row r="74" spans="1:10" ht="13.5" x14ac:dyDescent="0.25">
      <c r="A74" s="646" t="s">
        <v>121</v>
      </c>
      <c r="B74" s="647" t="s">
        <v>153</v>
      </c>
      <c r="C74" s="648"/>
      <c r="D74" s="649" t="s">
        <v>121</v>
      </c>
      <c r="E74" s="650"/>
      <c r="F74" s="650"/>
      <c r="G74" s="650"/>
      <c r="H74" s="651"/>
      <c r="I74" s="636"/>
      <c r="J74" s="636"/>
    </row>
    <row r="75" spans="1:10" ht="13.5" x14ac:dyDescent="0.25">
      <c r="A75" s="641" t="s">
        <v>7</v>
      </c>
      <c r="B75" s="642" t="s">
        <v>153</v>
      </c>
      <c r="C75" s="643"/>
      <c r="D75" s="644" t="s">
        <v>7</v>
      </c>
      <c r="E75" s="645"/>
      <c r="F75" s="645"/>
      <c r="G75" s="645"/>
      <c r="H75" s="636"/>
      <c r="I75" s="636"/>
      <c r="J75" s="636"/>
    </row>
    <row r="76" spans="1:10" x14ac:dyDescent="0.2">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A6" zoomScale="142" zoomScaleNormal="115" zoomScalePageLayoutView="115" workbookViewId="0">
      <selection activeCell="E40" sqref="E40"/>
    </sheetView>
  </sheetViews>
  <sheetFormatPr defaultColWidth="8.85546875" defaultRowHeight="12.75" x14ac:dyDescent="0.2"/>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x14ac:dyDescent="0.2">
      <c r="A1" s="437" t="s">
        <v>59</v>
      </c>
    </row>
    <row r="2" spans="1:11" s="613" customFormat="1" x14ac:dyDescent="0.2">
      <c r="A2" s="613" t="s">
        <v>300</v>
      </c>
      <c r="B2" s="613" t="s">
        <v>312</v>
      </c>
    </row>
    <row r="3" spans="1:11" s="613" customFormat="1" x14ac:dyDescent="0.2">
      <c r="A3" s="613" t="s">
        <v>62</v>
      </c>
    </row>
    <row r="4" spans="1:11" s="613" customFormat="1" x14ac:dyDescent="0.2">
      <c r="A4" s="437" t="s">
        <v>63</v>
      </c>
    </row>
    <row r="5" spans="1:11" s="613" customFormat="1" x14ac:dyDescent="0.2"/>
    <row r="6" spans="1:11" ht="13.5" x14ac:dyDescent="0.25">
      <c r="A6" s="614" t="s">
        <v>313</v>
      </c>
      <c r="B6" s="615"/>
      <c r="C6" s="615"/>
      <c r="D6" s="615"/>
      <c r="E6" s="615"/>
      <c r="F6" s="616"/>
      <c r="G6" s="617"/>
      <c r="H6" s="617"/>
      <c r="I6" s="617"/>
      <c r="J6" s="617"/>
      <c r="K6" s="618"/>
    </row>
    <row r="7" spans="1:11" ht="13.5" x14ac:dyDescent="0.25">
      <c r="A7" s="614" t="s">
        <v>314</v>
      </c>
      <c r="B7" s="620"/>
      <c r="C7" s="620"/>
      <c r="D7" s="621"/>
      <c r="E7" s="621"/>
      <c r="F7" s="617"/>
      <c r="G7" s="617"/>
      <c r="H7" s="617"/>
      <c r="I7" s="617"/>
      <c r="J7" s="617"/>
      <c r="K7" s="618"/>
    </row>
    <row r="8" spans="1:11" ht="10.5" customHeight="1" x14ac:dyDescent="0.2">
      <c r="A8" s="620" t="s">
        <v>315</v>
      </c>
      <c r="B8" s="620"/>
      <c r="C8" s="620"/>
      <c r="D8" s="621"/>
      <c r="E8" s="621"/>
      <c r="F8" s="617"/>
      <c r="G8" s="617"/>
      <c r="H8" s="617"/>
      <c r="I8" s="617"/>
      <c r="J8" s="617"/>
      <c r="K8" s="618"/>
    </row>
    <row r="9" spans="1:11" x14ac:dyDescent="0.2">
      <c r="A9" s="622"/>
      <c r="B9" s="622"/>
      <c r="C9" s="622"/>
      <c r="D9" s="623"/>
      <c r="E9" s="623"/>
      <c r="F9" s="617"/>
      <c r="G9" s="617"/>
      <c r="H9" s="617"/>
      <c r="I9" s="617"/>
      <c r="J9" s="617"/>
      <c r="K9" s="618"/>
    </row>
    <row r="10" spans="1:11" ht="17.25" customHeight="1" x14ac:dyDescent="0.2">
      <c r="A10" s="621"/>
      <c r="B10" s="621"/>
      <c r="C10" s="621"/>
      <c r="D10" s="621"/>
      <c r="E10" s="621"/>
      <c r="F10" s="617"/>
      <c r="G10" s="617"/>
      <c r="H10" s="617"/>
      <c r="I10" s="617"/>
      <c r="J10" s="617"/>
      <c r="K10" s="618"/>
    </row>
    <row r="11" spans="1:11" ht="13.5" x14ac:dyDescent="0.25">
      <c r="A11" s="624"/>
      <c r="B11" s="625"/>
      <c r="C11" s="625"/>
      <c r="D11" s="625"/>
      <c r="E11" s="625"/>
      <c r="F11" s="626"/>
      <c r="G11" s="617"/>
      <c r="H11" s="617"/>
      <c r="I11" s="617"/>
      <c r="J11" s="617"/>
      <c r="K11" s="618"/>
    </row>
    <row r="12" spans="1:11" ht="13.5" x14ac:dyDescent="0.25">
      <c r="A12" s="627"/>
      <c r="B12" s="628"/>
      <c r="C12" s="628"/>
      <c r="D12" s="628"/>
      <c r="E12" s="628"/>
      <c r="F12" s="629"/>
      <c r="G12" s="617"/>
      <c r="H12" s="617"/>
      <c r="I12" s="617"/>
      <c r="J12" s="617"/>
      <c r="K12" s="618"/>
    </row>
    <row r="13" spans="1:11" ht="13.5" x14ac:dyDescent="0.25">
      <c r="A13" s="627"/>
      <c r="B13" s="628"/>
      <c r="C13" s="628"/>
      <c r="D13" s="628"/>
      <c r="E13" s="628"/>
      <c r="F13" s="629"/>
      <c r="G13" s="617"/>
      <c r="H13" s="617"/>
      <c r="I13" s="617"/>
      <c r="J13" s="617"/>
      <c r="K13" s="618"/>
    </row>
    <row r="14" spans="1:11" ht="13.5" x14ac:dyDescent="0.25">
      <c r="A14" s="627"/>
      <c r="B14" s="628"/>
      <c r="C14" s="628"/>
      <c r="D14" s="628"/>
      <c r="E14" s="628"/>
      <c r="F14" s="629"/>
      <c r="G14" s="617"/>
      <c r="H14" s="617"/>
      <c r="I14" s="617"/>
      <c r="J14" s="617"/>
      <c r="K14" s="618"/>
    </row>
    <row r="15" spans="1:11" ht="13.5" x14ac:dyDescent="0.25">
      <c r="A15" s="627"/>
      <c r="B15" s="628"/>
      <c r="C15" s="628"/>
      <c r="D15" s="628"/>
      <c r="E15" s="628"/>
      <c r="F15" s="629"/>
      <c r="G15" s="617"/>
      <c r="H15" s="617"/>
      <c r="I15" s="617"/>
      <c r="J15" s="617"/>
      <c r="K15" s="618"/>
    </row>
    <row r="16" spans="1:11" ht="13.5" x14ac:dyDescent="0.25">
      <c r="A16" s="627"/>
      <c r="B16" s="628"/>
      <c r="C16" s="628"/>
      <c r="D16" s="628"/>
      <c r="E16" s="628"/>
      <c r="F16" s="629"/>
      <c r="G16" s="617"/>
      <c r="H16" s="617"/>
      <c r="I16" s="617"/>
      <c r="J16" s="617"/>
      <c r="K16" s="618"/>
    </row>
    <row r="17" spans="1:11" ht="13.5" x14ac:dyDescent="0.25">
      <c r="A17" s="627"/>
      <c r="B17" s="628"/>
      <c r="C17" s="628"/>
      <c r="D17" s="628"/>
      <c r="E17" s="628"/>
      <c r="F17" s="629"/>
      <c r="G17" s="617"/>
      <c r="H17" s="617"/>
      <c r="I17" s="617"/>
      <c r="J17" s="617"/>
      <c r="K17" s="618"/>
    </row>
    <row r="18" spans="1:11" ht="13.5" x14ac:dyDescent="0.25">
      <c r="A18" s="627"/>
      <c r="B18" s="628"/>
      <c r="C18" s="628"/>
      <c r="D18" s="628"/>
      <c r="E18" s="628"/>
      <c r="F18" s="629"/>
      <c r="G18" s="617"/>
      <c r="H18" s="617"/>
      <c r="I18" s="617"/>
      <c r="J18" s="617"/>
      <c r="K18" s="618"/>
    </row>
    <row r="19" spans="1:11" ht="13.5" x14ac:dyDescent="0.25">
      <c r="A19" s="627"/>
      <c r="B19" s="628"/>
      <c r="C19" s="628"/>
      <c r="D19" s="628"/>
      <c r="E19" s="628"/>
      <c r="F19" s="629"/>
      <c r="G19" s="617"/>
      <c r="H19" s="617"/>
      <c r="I19" s="617"/>
      <c r="J19" s="617"/>
      <c r="K19" s="618"/>
    </row>
    <row r="20" spans="1:11" ht="13.5" x14ac:dyDescent="0.25">
      <c r="A20" s="627"/>
      <c r="B20" s="628"/>
      <c r="C20" s="628"/>
      <c r="D20" s="628"/>
      <c r="E20" s="628"/>
      <c r="F20" s="629"/>
      <c r="G20" s="617"/>
      <c r="H20" s="617"/>
      <c r="I20" s="617"/>
      <c r="J20" s="617"/>
      <c r="K20" s="618"/>
    </row>
    <row r="21" spans="1:11" ht="13.5" x14ac:dyDescent="0.25">
      <c r="A21" s="627"/>
      <c r="B21" s="628"/>
      <c r="C21" s="628"/>
      <c r="D21" s="628"/>
      <c r="E21" s="628"/>
      <c r="F21" s="629"/>
      <c r="G21" s="617"/>
      <c r="H21" s="617"/>
      <c r="I21" s="617"/>
      <c r="J21" s="617"/>
      <c r="K21" s="618"/>
    </row>
    <row r="22" spans="1:11" ht="13.5" x14ac:dyDescent="0.25">
      <c r="A22" s="627"/>
      <c r="B22" s="628"/>
      <c r="C22" s="628"/>
      <c r="D22" s="628"/>
      <c r="E22" s="628"/>
      <c r="F22" s="629"/>
      <c r="G22" s="617"/>
      <c r="H22" s="617"/>
      <c r="I22" s="617"/>
      <c r="J22" s="617"/>
      <c r="K22" s="618"/>
    </row>
    <row r="23" spans="1:11" ht="13.5" x14ac:dyDescent="0.25">
      <c r="A23" s="627"/>
      <c r="B23" s="628"/>
      <c r="C23" s="628"/>
      <c r="D23" s="628"/>
      <c r="E23" s="628"/>
      <c r="F23" s="629"/>
      <c r="G23" s="617"/>
      <c r="H23" s="617"/>
      <c r="I23" s="617"/>
      <c r="J23" s="617"/>
      <c r="K23" s="618"/>
    </row>
    <row r="24" spans="1:11" ht="13.5" x14ac:dyDescent="0.25">
      <c r="A24" s="627"/>
      <c r="B24" s="628"/>
      <c r="C24" s="628"/>
      <c r="D24" s="628"/>
      <c r="E24" s="628"/>
      <c r="F24" s="629"/>
      <c r="G24" s="617"/>
      <c r="H24" s="617"/>
      <c r="I24" s="617"/>
      <c r="J24" s="617"/>
      <c r="K24" s="618"/>
    </row>
    <row r="25" spans="1:11" ht="13.5" x14ac:dyDescent="0.25">
      <c r="A25" s="627"/>
      <c r="B25" s="628"/>
      <c r="C25" s="628"/>
      <c r="D25" s="628"/>
      <c r="E25" s="628"/>
      <c r="F25" s="629"/>
      <c r="G25" s="617"/>
      <c r="H25" s="617"/>
      <c r="I25" s="617"/>
      <c r="J25" s="617"/>
      <c r="K25" s="618"/>
    </row>
    <row r="26" spans="1:11" ht="13.5" x14ac:dyDescent="0.25">
      <c r="A26" s="627"/>
      <c r="B26" s="628"/>
      <c r="C26" s="628"/>
      <c r="D26" s="628"/>
      <c r="E26" s="628"/>
      <c r="F26" s="629"/>
      <c r="G26" s="617"/>
      <c r="H26" s="617"/>
      <c r="I26" s="617"/>
      <c r="J26" s="617"/>
      <c r="K26" s="618"/>
    </row>
    <row r="27" spans="1:11" ht="13.5" x14ac:dyDescent="0.25">
      <c r="A27" s="627"/>
      <c r="B27" s="628"/>
      <c r="C27" s="628"/>
      <c r="D27" s="628"/>
      <c r="E27" s="628"/>
      <c r="F27" s="629"/>
      <c r="G27" s="617"/>
      <c r="H27" s="617"/>
      <c r="I27" s="617"/>
      <c r="J27" s="617"/>
      <c r="K27" s="618"/>
    </row>
    <row r="28" spans="1:11" ht="13.5" x14ac:dyDescent="0.25">
      <c r="A28" s="627"/>
      <c r="B28" s="628"/>
      <c r="C28" s="628"/>
      <c r="D28" s="628"/>
      <c r="E28" s="628"/>
      <c r="F28" s="629"/>
      <c r="G28" s="617"/>
      <c r="H28" s="617"/>
      <c r="I28" s="617"/>
      <c r="J28" s="617"/>
      <c r="K28" s="618"/>
    </row>
    <row r="29" spans="1:11" ht="13.5" x14ac:dyDescent="0.25">
      <c r="A29" s="627"/>
      <c r="B29" s="628"/>
      <c r="C29" s="628"/>
      <c r="D29" s="628"/>
      <c r="E29" s="628"/>
      <c r="F29" s="629"/>
      <c r="G29" s="617"/>
      <c r="H29" s="617"/>
      <c r="I29" s="617"/>
      <c r="J29" s="617"/>
      <c r="K29" s="618"/>
    </row>
    <row r="30" spans="1:11" ht="12.75" customHeight="1" x14ac:dyDescent="0.2">
      <c r="A30" s="791" t="s">
        <v>316</v>
      </c>
      <c r="B30" s="791"/>
      <c r="C30" s="791"/>
      <c r="D30" s="791"/>
      <c r="E30" s="791"/>
      <c r="F30" s="791"/>
      <c r="G30" s="791"/>
      <c r="H30" s="791"/>
      <c r="I30" s="791"/>
      <c r="J30" s="791"/>
      <c r="K30" s="618"/>
    </row>
    <row r="31" spans="1:11" ht="12.75" customHeight="1" x14ac:dyDescent="0.2">
      <c r="A31" s="791"/>
      <c r="B31" s="791"/>
      <c r="C31" s="791"/>
      <c r="D31" s="791"/>
      <c r="E31" s="791"/>
      <c r="F31" s="791"/>
      <c r="G31" s="791"/>
      <c r="H31" s="791"/>
      <c r="I31" s="791"/>
      <c r="J31" s="791"/>
      <c r="K31" s="618"/>
    </row>
    <row r="32" spans="1:11" x14ac:dyDescent="0.2">
      <c r="A32" s="791"/>
      <c r="B32" s="791"/>
      <c r="C32" s="791"/>
      <c r="D32" s="791"/>
      <c r="E32" s="791"/>
      <c r="F32" s="791"/>
      <c r="G32" s="791"/>
      <c r="H32" s="791"/>
      <c r="I32" s="791"/>
      <c r="J32" s="791"/>
      <c r="K32" s="618"/>
    </row>
    <row r="33" spans="1:11" ht="13.5" x14ac:dyDescent="0.25">
      <c r="A33" s="624" t="s">
        <v>317</v>
      </c>
      <c r="B33" s="628"/>
      <c r="C33" s="628"/>
      <c r="D33" s="628"/>
      <c r="E33" s="628"/>
      <c r="F33" s="629"/>
      <c r="G33" s="617"/>
      <c r="H33" s="617"/>
      <c r="I33" s="617"/>
      <c r="J33" s="617"/>
      <c r="K33" s="618"/>
    </row>
    <row r="34" spans="1:11" x14ac:dyDescent="0.2">
      <c r="A34" s="630" t="s">
        <v>318</v>
      </c>
      <c r="B34" s="628"/>
      <c r="C34" s="628"/>
      <c r="D34" s="628"/>
      <c r="E34" s="628"/>
      <c r="F34" s="629"/>
      <c r="G34" s="617"/>
      <c r="H34" s="617"/>
      <c r="I34" s="617"/>
      <c r="J34" s="617"/>
      <c r="K34" s="618"/>
    </row>
    <row r="35" spans="1:11" ht="13.5" x14ac:dyDescent="0.25">
      <c r="A35" s="631" t="s">
        <v>58</v>
      </c>
      <c r="B35" s="628"/>
      <c r="C35" s="628"/>
      <c r="D35" s="628"/>
      <c r="E35" s="628"/>
      <c r="F35" s="629"/>
      <c r="G35" s="617"/>
      <c r="H35" s="617"/>
      <c r="I35" s="617"/>
      <c r="J35" s="617"/>
      <c r="K35" s="618"/>
    </row>
    <row r="36" spans="1:11" ht="13.5" x14ac:dyDescent="0.25">
      <c r="A36" s="627"/>
      <c r="B36" s="628"/>
      <c r="C36" s="628"/>
      <c r="D36" s="628"/>
      <c r="E36" s="628"/>
      <c r="F36" s="629"/>
      <c r="G36" s="617"/>
      <c r="H36" s="617"/>
      <c r="I36" s="617"/>
      <c r="J36" s="617"/>
      <c r="K36" s="618"/>
    </row>
    <row r="37" spans="1:11" x14ac:dyDescent="0.2">
      <c r="A37" s="632"/>
      <c r="B37" s="633"/>
      <c r="C37" s="633"/>
      <c r="D37" s="634"/>
      <c r="E37" s="633"/>
      <c r="F37" s="635"/>
      <c r="G37" s="636"/>
      <c r="H37" s="636"/>
      <c r="I37" s="636"/>
      <c r="J37" s="636"/>
    </row>
    <row r="38" spans="1:11" ht="56.25" customHeight="1" x14ac:dyDescent="0.2">
      <c r="A38" s="637" t="s">
        <v>319</v>
      </c>
      <c r="B38" s="638" t="s">
        <v>320</v>
      </c>
      <c r="C38" s="639" t="s">
        <v>321</v>
      </c>
      <c r="D38" s="660" t="s">
        <v>322</v>
      </c>
      <c r="E38" s="661" t="s">
        <v>381</v>
      </c>
      <c r="F38" s="661" t="s">
        <v>382</v>
      </c>
      <c r="G38" s="639" t="s">
        <v>253</v>
      </c>
      <c r="H38" s="636"/>
      <c r="I38" s="636"/>
      <c r="J38" s="636"/>
    </row>
    <row r="39" spans="1:11" ht="13.5" x14ac:dyDescent="0.25">
      <c r="A39" s="641" t="s">
        <v>11</v>
      </c>
      <c r="B39" s="642" t="s">
        <v>153</v>
      </c>
      <c r="C39" s="643"/>
      <c r="D39" s="662" t="s">
        <v>11</v>
      </c>
      <c r="E39" s="663">
        <v>7.8208290995616423</v>
      </c>
      <c r="F39" s="663">
        <v>14.953751113104181</v>
      </c>
      <c r="G39" s="645"/>
      <c r="H39" s="636"/>
      <c r="I39" s="636"/>
      <c r="J39" s="636"/>
    </row>
    <row r="40" spans="1:11" ht="13.5" x14ac:dyDescent="0.25">
      <c r="A40" s="646" t="s">
        <v>23</v>
      </c>
      <c r="B40" s="647" t="s">
        <v>153</v>
      </c>
      <c r="C40" s="648"/>
      <c r="D40" s="664" t="s">
        <v>23</v>
      </c>
      <c r="E40" s="665">
        <v>9.6742811289777872</v>
      </c>
      <c r="F40" s="665">
        <v>13.57558085565009</v>
      </c>
      <c r="G40" s="650">
        <v>14.334740002554907</v>
      </c>
      <c r="H40" s="636"/>
      <c r="I40" s="636"/>
      <c r="J40" s="636"/>
    </row>
    <row r="41" spans="1:11" ht="13.5" x14ac:dyDescent="0.25">
      <c r="A41" s="641" t="s">
        <v>26</v>
      </c>
      <c r="B41" s="642" t="s">
        <v>153</v>
      </c>
      <c r="C41" s="643"/>
      <c r="D41" s="662" t="s">
        <v>26</v>
      </c>
      <c r="E41" s="663">
        <v>9.9824008355626681</v>
      </c>
      <c r="F41" s="663">
        <v>13.034388095094442</v>
      </c>
      <c r="G41" s="645"/>
      <c r="H41" s="636"/>
      <c r="I41" s="636"/>
      <c r="J41" s="636"/>
    </row>
    <row r="42" spans="1:11" ht="13.5" x14ac:dyDescent="0.25">
      <c r="A42" s="646" t="s">
        <v>155</v>
      </c>
      <c r="B42" s="647" t="s">
        <v>153</v>
      </c>
      <c r="C42" s="648"/>
      <c r="D42" s="664" t="s">
        <v>155</v>
      </c>
      <c r="E42" s="665">
        <v>9.254797548602653</v>
      </c>
      <c r="F42" s="665">
        <v>12.17189499710082</v>
      </c>
      <c r="G42" s="650">
        <v>14.162361161803222</v>
      </c>
      <c r="H42" s="636"/>
      <c r="I42" s="636"/>
      <c r="J42" s="636"/>
    </row>
    <row r="43" spans="1:11" ht="13.5" x14ac:dyDescent="0.25">
      <c r="A43" s="641" t="s">
        <v>156</v>
      </c>
      <c r="B43" s="642" t="s">
        <v>153</v>
      </c>
      <c r="C43" s="643"/>
      <c r="D43" s="662" t="s">
        <v>156</v>
      </c>
      <c r="E43" s="663">
        <v>9.003716259227577</v>
      </c>
      <c r="F43" s="663">
        <v>11.841673285176766</v>
      </c>
      <c r="G43" s="645">
        <v>13.763592370259289</v>
      </c>
      <c r="H43" s="636"/>
      <c r="I43" s="636"/>
      <c r="J43" s="636"/>
    </row>
    <row r="44" spans="1:11" ht="13.5" x14ac:dyDescent="0.25">
      <c r="A44" s="646" t="s">
        <v>14</v>
      </c>
      <c r="B44" s="647" t="s">
        <v>153</v>
      </c>
      <c r="C44" s="648"/>
      <c r="D44" s="664" t="s">
        <v>14</v>
      </c>
      <c r="E44" s="665">
        <v>7.260114845926954</v>
      </c>
      <c r="F44" s="665">
        <v>11.743758528083561</v>
      </c>
      <c r="G44" s="650"/>
      <c r="H44" s="636"/>
      <c r="I44" s="636"/>
      <c r="J44" s="636"/>
    </row>
    <row r="45" spans="1:11" ht="13.5" x14ac:dyDescent="0.25">
      <c r="A45" s="641" t="s">
        <v>134</v>
      </c>
      <c r="B45" s="642" t="s">
        <v>153</v>
      </c>
      <c r="C45" s="643"/>
      <c r="D45" s="662" t="s">
        <v>134</v>
      </c>
      <c r="E45" s="663">
        <v>9.8324888754240636</v>
      </c>
      <c r="F45" s="663">
        <v>11.686365331379983</v>
      </c>
      <c r="G45" s="645"/>
      <c r="H45" s="651"/>
      <c r="I45" s="636"/>
      <c r="J45" s="636"/>
    </row>
    <row r="46" spans="1:11" ht="13.5" x14ac:dyDescent="0.25">
      <c r="A46" s="646" t="s">
        <v>75</v>
      </c>
      <c r="B46" s="647" t="s">
        <v>153</v>
      </c>
      <c r="C46" s="648"/>
      <c r="D46" s="664" t="s">
        <v>75</v>
      </c>
      <c r="E46" s="665">
        <v>12.420989853739146</v>
      </c>
      <c r="F46" s="665">
        <v>11.546665957626429</v>
      </c>
      <c r="G46" s="650">
        <v>12.214896156392216</v>
      </c>
      <c r="H46" s="636"/>
      <c r="I46" s="636"/>
      <c r="J46" s="636"/>
    </row>
    <row r="47" spans="1:11" ht="13.5" x14ac:dyDescent="0.25">
      <c r="A47" s="641" t="s">
        <v>5</v>
      </c>
      <c r="B47" s="642" t="s">
        <v>153</v>
      </c>
      <c r="C47" s="643"/>
      <c r="D47" s="662" t="s">
        <v>5</v>
      </c>
      <c r="E47" s="663">
        <v>7.6199177319661153</v>
      </c>
      <c r="F47" s="663">
        <v>11.229549423107766</v>
      </c>
      <c r="G47" s="645">
        <v>10.441903543759896</v>
      </c>
      <c r="H47" s="636"/>
      <c r="I47" s="636"/>
      <c r="J47" s="636"/>
    </row>
    <row r="48" spans="1:11" ht="13.5" x14ac:dyDescent="0.25">
      <c r="A48" s="646" t="s">
        <v>19</v>
      </c>
      <c r="B48" s="647" t="s">
        <v>153</v>
      </c>
      <c r="C48" s="648"/>
      <c r="D48" s="664" t="s">
        <v>19</v>
      </c>
      <c r="E48" s="665">
        <v>8.8169004402008451</v>
      </c>
      <c r="F48" s="665">
        <v>11.138707927596414</v>
      </c>
      <c r="G48" s="650">
        <v>12.0076536760967</v>
      </c>
      <c r="H48" s="636"/>
      <c r="I48" s="636"/>
      <c r="J48" s="636"/>
    </row>
    <row r="49" spans="1:10" ht="13.5" x14ac:dyDescent="0.25">
      <c r="A49" s="641" t="s">
        <v>3</v>
      </c>
      <c r="B49" s="642" t="s">
        <v>153</v>
      </c>
      <c r="C49" s="643"/>
      <c r="D49" s="662" t="s">
        <v>3</v>
      </c>
      <c r="E49" s="663">
        <v>9.8474382946078887</v>
      </c>
      <c r="F49" s="663">
        <v>10.302337507957336</v>
      </c>
      <c r="G49" s="645"/>
      <c r="H49" s="636"/>
      <c r="I49" s="636"/>
      <c r="J49" s="636"/>
    </row>
    <row r="50" spans="1:10" ht="13.5" x14ac:dyDescent="0.25">
      <c r="A50" s="646" t="s">
        <v>18</v>
      </c>
      <c r="B50" s="647" t="s">
        <v>153</v>
      </c>
      <c r="C50" s="648"/>
      <c r="D50" s="664" t="s">
        <v>18</v>
      </c>
      <c r="E50" s="665">
        <v>7.9845777083898426</v>
      </c>
      <c r="F50" s="665">
        <v>9.8090662279499785</v>
      </c>
      <c r="G50" s="650"/>
      <c r="H50" s="652"/>
      <c r="I50" s="636"/>
      <c r="J50" s="636"/>
    </row>
    <row r="51" spans="1:10" ht="13.5" x14ac:dyDescent="0.25">
      <c r="A51" s="641" t="s">
        <v>12</v>
      </c>
      <c r="B51" s="642" t="s">
        <v>153</v>
      </c>
      <c r="C51" s="643"/>
      <c r="D51" s="662" t="s">
        <v>12</v>
      </c>
      <c r="E51" s="663">
        <v>7.8782767274391823</v>
      </c>
      <c r="F51" s="663">
        <v>9.724777014830849</v>
      </c>
      <c r="G51" s="645"/>
      <c r="H51" s="652"/>
      <c r="I51" s="636"/>
      <c r="J51" s="636"/>
    </row>
    <row r="52" spans="1:10" ht="13.5" x14ac:dyDescent="0.25">
      <c r="A52" s="646" t="s">
        <v>28</v>
      </c>
      <c r="B52" s="647" t="s">
        <v>153</v>
      </c>
      <c r="C52" s="648"/>
      <c r="D52" s="664" t="s">
        <v>28</v>
      </c>
      <c r="E52" s="665">
        <v>8.7490435313073682</v>
      </c>
      <c r="F52" s="665">
        <v>9.3618009800236131</v>
      </c>
      <c r="G52" s="650"/>
      <c r="H52" s="652"/>
      <c r="I52" s="636"/>
      <c r="J52" s="636"/>
    </row>
    <row r="53" spans="1:10" ht="13.5" x14ac:dyDescent="0.25">
      <c r="A53" s="641" t="s">
        <v>157</v>
      </c>
      <c r="B53" s="642" t="s">
        <v>153</v>
      </c>
      <c r="C53" s="643"/>
      <c r="D53" s="662" t="s">
        <v>157</v>
      </c>
      <c r="E53" s="663">
        <v>9.1426522785654285</v>
      </c>
      <c r="F53" s="663">
        <v>9.1426522785654285</v>
      </c>
      <c r="G53" s="645">
        <v>10.883398947454797</v>
      </c>
      <c r="H53" s="652"/>
      <c r="I53" s="636"/>
      <c r="J53" s="636"/>
    </row>
    <row r="54" spans="1:10" ht="13.5" x14ac:dyDescent="0.25">
      <c r="A54" s="646" t="s">
        <v>15</v>
      </c>
      <c r="B54" s="647">
        <v>1</v>
      </c>
      <c r="C54" s="653">
        <v>1</v>
      </c>
      <c r="D54" s="664" t="s">
        <v>15</v>
      </c>
      <c r="E54" s="665">
        <v>7.4613675747381789</v>
      </c>
      <c r="F54" s="665">
        <v>8.8339866078979945</v>
      </c>
      <c r="G54" s="650">
        <v>9.219953046168996</v>
      </c>
      <c r="H54" s="652"/>
      <c r="I54" s="636"/>
      <c r="J54" s="636"/>
    </row>
    <row r="55" spans="1:10" ht="13.5" x14ac:dyDescent="0.25">
      <c r="A55" s="641" t="s">
        <v>82</v>
      </c>
      <c r="B55" s="642" t="s">
        <v>153</v>
      </c>
      <c r="C55" s="643"/>
      <c r="D55" s="662" t="s">
        <v>82</v>
      </c>
      <c r="E55" s="663">
        <v>7.6227805360300298</v>
      </c>
      <c r="F55" s="663">
        <v>8.6743727760506726</v>
      </c>
      <c r="G55" s="645">
        <v>8.0371427015752381</v>
      </c>
      <c r="H55" s="652"/>
      <c r="I55" s="636"/>
      <c r="J55" s="636"/>
    </row>
    <row r="56" spans="1:10" ht="13.5" x14ac:dyDescent="0.25">
      <c r="A56" s="646" t="s">
        <v>21</v>
      </c>
      <c r="B56" s="647" t="s">
        <v>153</v>
      </c>
      <c r="C56" s="648"/>
      <c r="D56" s="664" t="s">
        <v>21</v>
      </c>
      <c r="E56" s="665">
        <v>8.4550077929036274</v>
      </c>
      <c r="F56" s="665">
        <v>8.6286153604473252</v>
      </c>
      <c r="G56" s="650"/>
      <c r="H56" s="652"/>
      <c r="I56" s="636"/>
      <c r="J56" s="636"/>
    </row>
    <row r="57" spans="1:10" ht="13.5" x14ac:dyDescent="0.25">
      <c r="A57" s="641" t="s">
        <v>2</v>
      </c>
      <c r="B57" s="642" t="s">
        <v>153</v>
      </c>
      <c r="C57" s="643"/>
      <c r="D57" s="662" t="s">
        <v>2</v>
      </c>
      <c r="E57" s="663">
        <v>8.0072124855077345</v>
      </c>
      <c r="F57" s="663">
        <v>8.5055650541976764</v>
      </c>
      <c r="G57" s="645"/>
      <c r="H57" s="652"/>
      <c r="I57" s="636"/>
      <c r="J57" s="636"/>
    </row>
    <row r="58" spans="1:10" ht="13.5" x14ac:dyDescent="0.25">
      <c r="A58" s="646" t="s">
        <v>17</v>
      </c>
      <c r="B58" s="647" t="s">
        <v>153</v>
      </c>
      <c r="C58" s="648"/>
      <c r="D58" s="664" t="s">
        <v>17</v>
      </c>
      <c r="E58" s="665">
        <v>6.6899365252689584</v>
      </c>
      <c r="F58" s="665">
        <v>8.4719513856709536</v>
      </c>
      <c r="G58" s="650">
        <v>7.1574102448064618</v>
      </c>
      <c r="H58" s="652"/>
      <c r="I58" s="636"/>
      <c r="J58" s="636"/>
    </row>
    <row r="59" spans="1:10" ht="13.5" x14ac:dyDescent="0.25">
      <c r="A59" s="641" t="s">
        <v>109</v>
      </c>
      <c r="B59" s="642" t="s">
        <v>153</v>
      </c>
      <c r="C59" s="643"/>
      <c r="D59" s="662" t="s">
        <v>109</v>
      </c>
      <c r="E59" s="663">
        <v>7.1219193301868806</v>
      </c>
      <c r="F59" s="663">
        <v>8.4568546250203589</v>
      </c>
      <c r="G59" s="645">
        <v>8.4348301251083537</v>
      </c>
      <c r="H59" s="652"/>
      <c r="I59" s="636"/>
      <c r="J59" s="636"/>
    </row>
    <row r="60" spans="1:10" ht="13.5" x14ac:dyDescent="0.25">
      <c r="A60" s="646" t="s">
        <v>41</v>
      </c>
      <c r="B60" s="647" t="s">
        <v>153</v>
      </c>
      <c r="C60" s="648"/>
      <c r="D60" s="664" t="s">
        <v>41</v>
      </c>
      <c r="E60" s="665">
        <v>7.2683755082152333</v>
      </c>
      <c r="F60" s="665">
        <v>7.8469909882477582</v>
      </c>
      <c r="G60" s="650">
        <v>9.6517557788639152</v>
      </c>
      <c r="H60" s="652"/>
      <c r="I60" s="636"/>
      <c r="J60" s="636"/>
    </row>
    <row r="61" spans="1:10" ht="13.5" x14ac:dyDescent="0.25">
      <c r="A61" s="641" t="s">
        <v>27</v>
      </c>
      <c r="B61" s="642" t="s">
        <v>153</v>
      </c>
      <c r="C61" s="643"/>
      <c r="D61" s="662" t="s">
        <v>27</v>
      </c>
      <c r="E61" s="663">
        <v>5.6167136785995133</v>
      </c>
      <c r="F61" s="663">
        <v>7.5207556232747113</v>
      </c>
      <c r="G61" s="645">
        <v>6.9185272302464327</v>
      </c>
      <c r="H61" s="652"/>
      <c r="I61" s="636"/>
      <c r="J61" s="636"/>
    </row>
    <row r="62" spans="1:10" ht="13.5" x14ac:dyDescent="0.25">
      <c r="A62" s="646" t="s">
        <v>31</v>
      </c>
      <c r="B62" s="647" t="s">
        <v>153</v>
      </c>
      <c r="C62" s="648"/>
      <c r="D62" s="664" t="s">
        <v>31</v>
      </c>
      <c r="E62" s="665">
        <v>6.6985983731295935</v>
      </c>
      <c r="F62" s="665">
        <v>7.0946541255705942</v>
      </c>
      <c r="G62" s="650">
        <v>6.779181053929598</v>
      </c>
      <c r="H62" s="652"/>
      <c r="I62" s="636"/>
      <c r="J62" s="636"/>
    </row>
    <row r="63" spans="1:10" ht="13.5" x14ac:dyDescent="0.25">
      <c r="A63" s="641" t="s">
        <v>4</v>
      </c>
      <c r="B63" s="642" t="s">
        <v>153</v>
      </c>
      <c r="C63" s="643"/>
      <c r="D63" s="662" t="s">
        <v>4</v>
      </c>
      <c r="E63" s="663" t="s">
        <v>354</v>
      </c>
      <c r="F63" s="663">
        <v>7.0224541122620581</v>
      </c>
      <c r="G63" s="645"/>
      <c r="H63" s="652"/>
      <c r="I63" s="636"/>
      <c r="J63" s="636"/>
    </row>
    <row r="64" spans="1:10" ht="13.5" x14ac:dyDescent="0.25">
      <c r="A64" s="646" t="s">
        <v>24</v>
      </c>
      <c r="B64" s="647" t="s">
        <v>153</v>
      </c>
      <c r="C64" s="648"/>
      <c r="D64" s="664" t="s">
        <v>24</v>
      </c>
      <c r="E64" s="665">
        <v>4.5303223285439174</v>
      </c>
      <c r="F64" s="665">
        <v>6.2883851543780205</v>
      </c>
      <c r="G64" s="650">
        <v>9.3293137376441173</v>
      </c>
      <c r="H64" s="652"/>
      <c r="I64" s="636"/>
      <c r="J64" s="636"/>
    </row>
    <row r="65" spans="1:10" ht="13.5" x14ac:dyDescent="0.25">
      <c r="A65" s="641" t="s">
        <v>120</v>
      </c>
      <c r="B65" s="642" t="s">
        <v>153</v>
      </c>
      <c r="C65" s="643"/>
      <c r="D65" s="662" t="s">
        <v>33</v>
      </c>
      <c r="E65" s="663">
        <v>3.114819771960303</v>
      </c>
      <c r="F65" s="663">
        <v>4.9314580958504886</v>
      </c>
      <c r="G65" s="645"/>
      <c r="H65" s="652"/>
      <c r="I65" s="636"/>
      <c r="J65" s="636"/>
    </row>
    <row r="66" spans="1:10" ht="13.5" x14ac:dyDescent="0.25">
      <c r="A66" s="646" t="s">
        <v>42</v>
      </c>
      <c r="B66" s="647" t="s">
        <v>153</v>
      </c>
      <c r="C66" s="648"/>
      <c r="D66" s="664" t="s">
        <v>86</v>
      </c>
      <c r="E66" s="665">
        <v>3.4195936722116032</v>
      </c>
      <c r="F66" s="665">
        <v>4.7036294232689828</v>
      </c>
      <c r="G66" s="650">
        <v>4.2504258696610044</v>
      </c>
      <c r="H66" s="652"/>
      <c r="I66" s="636"/>
      <c r="J66" s="636"/>
    </row>
    <row r="67" spans="1:10" ht="13.5" x14ac:dyDescent="0.25">
      <c r="A67" s="641" t="s">
        <v>33</v>
      </c>
      <c r="B67" s="642" t="s">
        <v>153</v>
      </c>
      <c r="C67" s="643"/>
      <c r="D67" s="662"/>
      <c r="E67" s="663"/>
      <c r="F67" s="663"/>
      <c r="G67" s="645"/>
      <c r="H67" s="652"/>
      <c r="I67" s="636"/>
      <c r="J67" s="636"/>
    </row>
    <row r="68" spans="1:10" ht="13.5" x14ac:dyDescent="0.25">
      <c r="A68" s="646" t="s">
        <v>86</v>
      </c>
      <c r="B68" s="647" t="s">
        <v>153</v>
      </c>
      <c r="C68" s="648"/>
      <c r="D68" s="664"/>
      <c r="E68" s="665"/>
      <c r="F68" s="665"/>
      <c r="G68" s="650"/>
      <c r="H68" s="652"/>
      <c r="I68" s="636"/>
      <c r="J68" s="636"/>
    </row>
    <row r="69" spans="1:10" ht="13.5" x14ac:dyDescent="0.25">
      <c r="A69" s="641" t="s">
        <v>8</v>
      </c>
      <c r="B69" s="642" t="s">
        <v>153</v>
      </c>
      <c r="C69" s="643"/>
      <c r="D69" s="662" t="s">
        <v>8</v>
      </c>
      <c r="E69" s="663"/>
      <c r="F69" s="663"/>
      <c r="G69" s="645"/>
      <c r="H69" s="652"/>
      <c r="I69" s="636"/>
      <c r="J69" s="636"/>
    </row>
    <row r="70" spans="1:10" ht="13.5" x14ac:dyDescent="0.25">
      <c r="A70" s="646" t="s">
        <v>25</v>
      </c>
      <c r="B70" s="647" t="s">
        <v>153</v>
      </c>
      <c r="C70" s="648"/>
      <c r="D70" s="664" t="s">
        <v>25</v>
      </c>
      <c r="E70" s="665"/>
      <c r="F70" s="665"/>
      <c r="G70" s="650"/>
      <c r="H70" s="652"/>
      <c r="I70" s="636"/>
      <c r="J70" s="636"/>
    </row>
    <row r="71" spans="1:10" ht="13.5" x14ac:dyDescent="0.25">
      <c r="A71" s="641" t="s">
        <v>308</v>
      </c>
      <c r="B71" s="642" t="s">
        <v>153</v>
      </c>
      <c r="C71" s="643"/>
      <c r="D71" s="662" t="s">
        <v>308</v>
      </c>
      <c r="E71" s="663"/>
      <c r="F71" s="663"/>
      <c r="G71" s="645"/>
      <c r="H71" s="652"/>
      <c r="I71" s="636"/>
      <c r="J71" s="636"/>
    </row>
    <row r="72" spans="1:10" ht="13.5" x14ac:dyDescent="0.25">
      <c r="A72" s="646" t="s">
        <v>22</v>
      </c>
      <c r="B72" s="647" t="s">
        <v>153</v>
      </c>
      <c r="C72" s="648"/>
      <c r="D72" s="664" t="s">
        <v>22</v>
      </c>
      <c r="E72" s="665"/>
      <c r="F72" s="665"/>
      <c r="G72" s="650"/>
      <c r="H72" s="636"/>
      <c r="I72" s="636"/>
      <c r="J72" s="636"/>
    </row>
    <row r="73" spans="1:10" ht="13.5" x14ac:dyDescent="0.25">
      <c r="A73" s="641" t="s">
        <v>309</v>
      </c>
      <c r="B73" s="642" t="s">
        <v>153</v>
      </c>
      <c r="C73" s="643"/>
      <c r="D73" s="662" t="s">
        <v>309</v>
      </c>
      <c r="E73" s="663"/>
      <c r="F73" s="663"/>
      <c r="G73" s="645"/>
      <c r="H73" s="636"/>
      <c r="I73" s="636"/>
      <c r="J73" s="636"/>
    </row>
    <row r="74" spans="1:10" ht="13.5" x14ac:dyDescent="0.25">
      <c r="A74" s="646" t="s">
        <v>121</v>
      </c>
      <c r="B74" s="647" t="s">
        <v>153</v>
      </c>
      <c r="C74" s="648"/>
      <c r="D74" s="664" t="s">
        <v>121</v>
      </c>
      <c r="E74" s="665"/>
      <c r="F74" s="665"/>
      <c r="G74" s="650"/>
      <c r="H74" s="651"/>
      <c r="I74" s="636"/>
      <c r="J74" s="636"/>
    </row>
    <row r="75" spans="1:10" ht="13.5" x14ac:dyDescent="0.25">
      <c r="A75" s="641" t="s">
        <v>7</v>
      </c>
      <c r="B75" s="642" t="s">
        <v>153</v>
      </c>
      <c r="C75" s="643"/>
      <c r="D75" s="662" t="s">
        <v>7</v>
      </c>
      <c r="E75" s="663"/>
      <c r="F75" s="663"/>
      <c r="G75" s="645"/>
      <c r="H75" s="636"/>
      <c r="I75" s="636"/>
      <c r="J75" s="636"/>
    </row>
    <row r="76" spans="1:10" x14ac:dyDescent="0.2">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249</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ht="12.75" customHeight="1" x14ac:dyDescent="0.2">
      <c r="A6" s="441" t="s">
        <v>250</v>
      </c>
      <c r="B6" s="442"/>
      <c r="M6" s="444"/>
      <c r="N6" s="445"/>
    </row>
    <row r="7" spans="1:26" x14ac:dyDescent="0.2">
      <c r="A7" s="441" t="s">
        <v>251</v>
      </c>
      <c r="B7" s="442"/>
      <c r="M7" s="444"/>
      <c r="N7" s="445"/>
    </row>
    <row r="8" spans="1:26" ht="12.75" customHeight="1" x14ac:dyDescent="0.2">
      <c r="A8" s="446" t="s">
        <v>252</v>
      </c>
    </row>
    <row r="10" spans="1:26" ht="12.75" customHeight="1" x14ac:dyDescent="0.2"/>
    <row r="11" spans="1:26" ht="12.75" customHeight="1" x14ac:dyDescent="0.2"/>
    <row r="12" spans="1:26" ht="21" customHeight="1" x14ac:dyDescent="0.2">
      <c r="A12" s="448"/>
      <c r="B12" s="449"/>
    </row>
    <row r="13" spans="1:26" ht="21" customHeight="1" x14ac:dyDescent="0.2">
      <c r="A13" s="448"/>
      <c r="B13" s="449"/>
      <c r="C13" s="800" t="s">
        <v>73</v>
      </c>
      <c r="D13" s="801"/>
      <c r="E13" s="801"/>
      <c r="F13" s="802"/>
      <c r="G13" s="800" t="s">
        <v>74</v>
      </c>
      <c r="H13" s="801"/>
      <c r="I13" s="801"/>
      <c r="J13" s="802"/>
      <c r="K13" s="800" t="s">
        <v>253</v>
      </c>
      <c r="L13" s="801"/>
      <c r="M13" s="801"/>
      <c r="N13" s="802"/>
      <c r="O13" s="800" t="s">
        <v>254</v>
      </c>
      <c r="P13" s="801"/>
      <c r="Q13" s="801"/>
      <c r="R13" s="802"/>
      <c r="S13" s="800" t="s">
        <v>234</v>
      </c>
      <c r="T13" s="801"/>
      <c r="U13" s="801"/>
      <c r="V13" s="802"/>
      <c r="W13" s="800" t="s">
        <v>255</v>
      </c>
      <c r="X13" s="801"/>
      <c r="Y13" s="801"/>
      <c r="Z13" s="802"/>
    </row>
    <row r="14" spans="1:26" ht="22.5" customHeight="1" x14ac:dyDescent="0.2">
      <c r="A14" s="448"/>
      <c r="B14" s="449"/>
      <c r="C14" s="797" t="s">
        <v>256</v>
      </c>
      <c r="D14" s="799"/>
      <c r="E14" s="797" t="s">
        <v>257</v>
      </c>
      <c r="F14" s="798"/>
      <c r="G14" s="797" t="s">
        <v>256</v>
      </c>
      <c r="H14" s="799"/>
      <c r="I14" s="797" t="s">
        <v>257</v>
      </c>
      <c r="J14" s="798"/>
      <c r="K14" s="797" t="s">
        <v>256</v>
      </c>
      <c r="L14" s="799"/>
      <c r="M14" s="797" t="s">
        <v>257</v>
      </c>
      <c r="N14" s="798"/>
      <c r="O14" s="797" t="s">
        <v>256</v>
      </c>
      <c r="P14" s="799"/>
      <c r="Q14" s="797" t="s">
        <v>257</v>
      </c>
      <c r="R14" s="798"/>
      <c r="S14" s="797" t="s">
        <v>256</v>
      </c>
      <c r="T14" s="799"/>
      <c r="U14" s="797" t="s">
        <v>257</v>
      </c>
      <c r="V14" s="798"/>
      <c r="W14" s="797" t="s">
        <v>256</v>
      </c>
      <c r="X14" s="799"/>
      <c r="Y14" s="797" t="s">
        <v>257</v>
      </c>
      <c r="Z14" s="798"/>
    </row>
    <row r="15" spans="1:26" x14ac:dyDescent="0.2">
      <c r="A15" s="450"/>
      <c r="B15" s="449"/>
      <c r="C15" s="795">
        <v>1</v>
      </c>
      <c r="D15" s="796"/>
      <c r="E15" s="793">
        <v>2</v>
      </c>
      <c r="F15" s="794"/>
      <c r="G15" s="793">
        <v>3</v>
      </c>
      <c r="H15" s="794"/>
      <c r="I15" s="793">
        <v>4</v>
      </c>
      <c r="J15" s="794"/>
      <c r="K15" s="793">
        <v>5</v>
      </c>
      <c r="L15" s="794"/>
      <c r="M15" s="793">
        <v>6</v>
      </c>
      <c r="N15" s="794"/>
      <c r="O15" s="793">
        <v>7</v>
      </c>
      <c r="P15" s="794"/>
      <c r="Q15" s="793">
        <v>8</v>
      </c>
      <c r="R15" s="794"/>
      <c r="S15" s="793">
        <v>9</v>
      </c>
      <c r="T15" s="794"/>
      <c r="U15" s="793">
        <v>10</v>
      </c>
      <c r="V15" s="794"/>
      <c r="W15" s="793">
        <v>11</v>
      </c>
      <c r="X15" s="794"/>
      <c r="Y15" s="793">
        <v>12</v>
      </c>
      <c r="Z15" s="794"/>
    </row>
    <row r="16" spans="1:26"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x14ac:dyDescent="0.2">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2" t="s">
        <v>273</v>
      </c>
      <c r="B73" s="792"/>
      <c r="C73" s="792"/>
      <c r="D73" s="792"/>
      <c r="E73" s="792"/>
      <c r="F73" s="792"/>
      <c r="G73" s="792"/>
      <c r="H73" s="792"/>
      <c r="I73" s="792"/>
      <c r="J73" s="792"/>
      <c r="K73" s="792"/>
      <c r="L73" s="792"/>
      <c r="M73" s="792"/>
      <c r="N73" s="792"/>
      <c r="O73" s="792"/>
      <c r="P73" s="792"/>
      <c r="Q73" s="792"/>
      <c r="R73" s="792"/>
      <c r="S73" s="792"/>
      <c r="T73" s="792"/>
      <c r="U73" s="792"/>
      <c r="V73" s="792"/>
      <c r="W73" s="792"/>
      <c r="X73" s="792"/>
      <c r="Y73" s="792"/>
      <c r="Z73" s="792"/>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W13:Z13"/>
    <mergeCell ref="C13:F13"/>
    <mergeCell ref="G13:J13"/>
    <mergeCell ref="K13:N13"/>
    <mergeCell ref="O13:R13"/>
    <mergeCell ref="S13:V13"/>
    <mergeCell ref="Y14:Z14"/>
    <mergeCell ref="C14:D14"/>
    <mergeCell ref="E14:F14"/>
    <mergeCell ref="G14:H14"/>
    <mergeCell ref="I14:J14"/>
    <mergeCell ref="K14:L14"/>
    <mergeCell ref="M14:N14"/>
    <mergeCell ref="O14:P14"/>
    <mergeCell ref="Q14:R14"/>
    <mergeCell ref="S14:T14"/>
    <mergeCell ref="U14:V14"/>
    <mergeCell ref="W14:X14"/>
    <mergeCell ref="A73:Z73"/>
    <mergeCell ref="O15:P15"/>
    <mergeCell ref="Q15:R15"/>
    <mergeCell ref="S15:T15"/>
    <mergeCell ref="U15:V15"/>
    <mergeCell ref="W15:X15"/>
    <mergeCell ref="Y15:Z15"/>
    <mergeCell ref="C15:D15"/>
    <mergeCell ref="E15:F15"/>
    <mergeCell ref="G15:H15"/>
    <mergeCell ref="I15:J15"/>
    <mergeCell ref="K15:L15"/>
    <mergeCell ref="M15:N15"/>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x14ac:dyDescent="0.2"/>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x14ac:dyDescent="0.2">
      <c r="A1" s="437" t="s">
        <v>59</v>
      </c>
      <c r="B1" s="438"/>
      <c r="D1" s="439"/>
      <c r="F1" s="439"/>
      <c r="H1" s="439"/>
      <c r="J1" s="439"/>
      <c r="L1" s="439"/>
      <c r="N1" s="439"/>
      <c r="P1" s="439"/>
      <c r="R1" s="439"/>
      <c r="T1" s="439"/>
      <c r="V1" s="439"/>
      <c r="X1" s="439"/>
      <c r="Z1" s="439"/>
    </row>
    <row r="2" spans="1:31" s="26" customFormat="1" x14ac:dyDescent="0.2">
      <c r="A2" s="26" t="s">
        <v>223</v>
      </c>
      <c r="B2" s="440" t="s">
        <v>249</v>
      </c>
      <c r="D2" s="439"/>
      <c r="F2" s="439"/>
      <c r="H2" s="439"/>
      <c r="J2" s="439"/>
      <c r="L2" s="439"/>
      <c r="N2" s="439"/>
      <c r="P2" s="439"/>
      <c r="R2" s="439"/>
      <c r="T2" s="439"/>
      <c r="V2" s="439"/>
      <c r="X2" s="439"/>
      <c r="Z2" s="439"/>
    </row>
    <row r="3" spans="1:31" s="26" customFormat="1" x14ac:dyDescent="0.2">
      <c r="A3" s="26" t="s">
        <v>62</v>
      </c>
      <c r="B3" s="438"/>
      <c r="D3" s="439"/>
      <c r="F3" s="439"/>
      <c r="H3" s="439"/>
      <c r="J3" s="439"/>
      <c r="L3" s="439"/>
      <c r="N3" s="439"/>
      <c r="P3" s="439"/>
      <c r="R3" s="439"/>
      <c r="T3" s="439"/>
      <c r="V3" s="439"/>
      <c r="X3" s="439"/>
      <c r="Z3" s="439"/>
    </row>
    <row r="4" spans="1:31" s="26" customFormat="1" x14ac:dyDescent="0.2">
      <c r="A4" s="437" t="s">
        <v>63</v>
      </c>
      <c r="B4" s="438"/>
      <c r="D4" s="439"/>
      <c r="F4" s="439"/>
      <c r="H4" s="439"/>
      <c r="J4" s="439"/>
      <c r="L4" s="439"/>
      <c r="N4" s="439"/>
      <c r="P4" s="439"/>
      <c r="R4" s="439"/>
      <c r="T4" s="439"/>
      <c r="V4" s="439"/>
      <c r="X4" s="439"/>
      <c r="Z4" s="439"/>
    </row>
    <row r="5" spans="1:31" s="26" customFormat="1" x14ac:dyDescent="0.2">
      <c r="B5" s="438"/>
      <c r="D5" s="439"/>
      <c r="F5" s="439"/>
      <c r="H5" s="439"/>
      <c r="J5" s="439"/>
      <c r="L5" s="439"/>
      <c r="N5" s="439"/>
      <c r="P5" s="439"/>
      <c r="R5" s="439"/>
      <c r="T5" s="439"/>
      <c r="V5" s="439"/>
      <c r="X5" s="439"/>
      <c r="Z5" s="439"/>
    </row>
    <row r="6" spans="1:31" ht="12.75" customHeight="1" x14ac:dyDescent="0.2">
      <c r="A6" s="441" t="s">
        <v>250</v>
      </c>
      <c r="B6" s="442"/>
      <c r="M6" s="444"/>
      <c r="N6" s="445"/>
    </row>
    <row r="7" spans="1:31" x14ac:dyDescent="0.2">
      <c r="A7" s="511" t="s">
        <v>251</v>
      </c>
      <c r="B7" s="512"/>
      <c r="C7" s="513"/>
      <c r="D7" s="514"/>
      <c r="E7" s="513"/>
      <c r="F7" s="514"/>
      <c r="G7" s="513"/>
      <c r="H7" s="514"/>
      <c r="I7" s="513"/>
      <c r="M7" s="444"/>
      <c r="N7" s="445"/>
    </row>
    <row r="8" spans="1:31" ht="12.75" customHeight="1" x14ac:dyDescent="0.2">
      <c r="A8" s="446" t="s">
        <v>252</v>
      </c>
    </row>
    <row r="10" spans="1:31" ht="255.75" customHeight="1" x14ac:dyDescent="0.2"/>
    <row r="11" spans="1:31" ht="12.75" customHeight="1" x14ac:dyDescent="0.2"/>
    <row r="12" spans="1:31" ht="21" customHeight="1" x14ac:dyDescent="0.2">
      <c r="A12" s="448"/>
      <c r="B12" s="449"/>
    </row>
    <row r="13" spans="1:31" ht="21" customHeight="1" x14ac:dyDescent="0.2">
      <c r="A13" s="448"/>
      <c r="B13" s="449"/>
      <c r="C13" s="515" t="s">
        <v>73</v>
      </c>
      <c r="D13" s="516"/>
      <c r="E13" s="516"/>
      <c r="F13" s="517"/>
      <c r="G13" s="800" t="s">
        <v>74</v>
      </c>
      <c r="H13" s="801"/>
      <c r="I13" s="801"/>
      <c r="J13" s="802"/>
      <c r="K13" s="800" t="s">
        <v>253</v>
      </c>
      <c r="L13" s="801"/>
      <c r="M13" s="801"/>
      <c r="N13" s="802"/>
      <c r="O13" s="800" t="s">
        <v>254</v>
      </c>
      <c r="P13" s="801"/>
      <c r="Q13" s="801"/>
      <c r="R13" s="802"/>
      <c r="S13" s="800" t="s">
        <v>234</v>
      </c>
      <c r="T13" s="801"/>
      <c r="U13" s="801"/>
      <c r="V13" s="802"/>
      <c r="W13" s="800" t="s">
        <v>255</v>
      </c>
      <c r="X13" s="801"/>
      <c r="Y13" s="801"/>
      <c r="Z13" s="802"/>
    </row>
    <row r="14" spans="1:31" ht="22.5" customHeight="1" x14ac:dyDescent="0.2">
      <c r="A14" s="448"/>
      <c r="B14" s="449"/>
      <c r="C14" s="797" t="s">
        <v>256</v>
      </c>
      <c r="D14" s="799"/>
      <c r="E14" s="797" t="s">
        <v>257</v>
      </c>
      <c r="F14" s="798"/>
      <c r="G14" s="797" t="s">
        <v>256</v>
      </c>
      <c r="H14" s="799"/>
      <c r="I14" s="797" t="s">
        <v>257</v>
      </c>
      <c r="J14" s="798"/>
      <c r="K14" s="797" t="s">
        <v>256</v>
      </c>
      <c r="L14" s="799"/>
      <c r="M14" s="797" t="s">
        <v>257</v>
      </c>
      <c r="N14" s="798"/>
      <c r="O14" s="797" t="s">
        <v>256</v>
      </c>
      <c r="P14" s="799"/>
      <c r="Q14" s="797" t="s">
        <v>257</v>
      </c>
      <c r="R14" s="798"/>
      <c r="S14" s="797" t="s">
        <v>256</v>
      </c>
      <c r="T14" s="799"/>
      <c r="U14" s="797" t="s">
        <v>257</v>
      </c>
      <c r="V14" s="798"/>
      <c r="W14" s="797" t="s">
        <v>256</v>
      </c>
      <c r="X14" s="799"/>
      <c r="Y14" s="797" t="s">
        <v>257</v>
      </c>
      <c r="Z14" s="798"/>
      <c r="AC14" s="535"/>
      <c r="AD14" s="534"/>
      <c r="AE14" s="534"/>
    </row>
    <row r="15" spans="1:31" ht="22.5" customHeight="1" x14ac:dyDescent="0.2">
      <c r="A15" s="450"/>
      <c r="B15" s="449"/>
      <c r="C15" s="795">
        <v>1</v>
      </c>
      <c r="D15" s="796"/>
      <c r="E15" s="793">
        <v>2</v>
      </c>
      <c r="F15" s="794"/>
      <c r="G15" s="793">
        <v>3</v>
      </c>
      <c r="H15" s="794"/>
      <c r="I15" s="793">
        <v>4</v>
      </c>
      <c r="J15" s="794"/>
      <c r="K15" s="793">
        <v>5</v>
      </c>
      <c r="L15" s="794"/>
      <c r="M15" s="793">
        <v>6</v>
      </c>
      <c r="N15" s="794"/>
      <c r="O15" s="793">
        <v>7</v>
      </c>
      <c r="P15" s="794"/>
      <c r="Q15" s="793">
        <v>8</v>
      </c>
      <c r="R15" s="794"/>
      <c r="S15" s="793">
        <v>9</v>
      </c>
      <c r="T15" s="794"/>
      <c r="U15" s="793">
        <v>10</v>
      </c>
      <c r="V15" s="794"/>
      <c r="W15" s="793">
        <v>11</v>
      </c>
      <c r="X15" s="794"/>
      <c r="Y15" s="793">
        <v>12</v>
      </c>
      <c r="Z15" s="794"/>
      <c r="AC15" s="535"/>
      <c r="AD15" s="537" t="s">
        <v>275</v>
      </c>
      <c r="AE15" s="537" t="s">
        <v>275</v>
      </c>
    </row>
    <row r="16" spans="1:31" ht="22.5" x14ac:dyDescent="0.2">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x14ac:dyDescent="0.2">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x14ac:dyDescent="0.2">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x14ac:dyDescent="0.2">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x14ac:dyDescent="0.2">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x14ac:dyDescent="0.2">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x14ac:dyDescent="0.2">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x14ac:dyDescent="0.2">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x14ac:dyDescent="0.2">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x14ac:dyDescent="0.2">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x14ac:dyDescent="0.2">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x14ac:dyDescent="0.2">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x14ac:dyDescent="0.2">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x14ac:dyDescent="0.2">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x14ac:dyDescent="0.2">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x14ac:dyDescent="0.2">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x14ac:dyDescent="0.2">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x14ac:dyDescent="0.2">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x14ac:dyDescent="0.2">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x14ac:dyDescent="0.2">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x14ac:dyDescent="0.2">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x14ac:dyDescent="0.2">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x14ac:dyDescent="0.2">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x14ac:dyDescent="0.2">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x14ac:dyDescent="0.2">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x14ac:dyDescent="0.2">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x14ac:dyDescent="0.2">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x14ac:dyDescent="0.2">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x14ac:dyDescent="0.2">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x14ac:dyDescent="0.2">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x14ac:dyDescent="0.2">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x14ac:dyDescent="0.2">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x14ac:dyDescent="0.2">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x14ac:dyDescent="0.2">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x14ac:dyDescent="0.2">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x14ac:dyDescent="0.2">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x14ac:dyDescent="0.2">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x14ac:dyDescent="0.2">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x14ac:dyDescent="0.2">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x14ac:dyDescent="0.2">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x14ac:dyDescent="0.2">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x14ac:dyDescent="0.2">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x14ac:dyDescent="0.2">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x14ac:dyDescent="0.2">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x14ac:dyDescent="0.2">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x14ac:dyDescent="0.2">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x14ac:dyDescent="0.2">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x14ac:dyDescent="0.2">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x14ac:dyDescent="0.2">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x14ac:dyDescent="0.2">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x14ac:dyDescent="0.2">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x14ac:dyDescent="0.2">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x14ac:dyDescent="0.2">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x14ac:dyDescent="0.25">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x14ac:dyDescent="0.2">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x14ac:dyDescent="0.2">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x14ac:dyDescent="0.2">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x14ac:dyDescent="0.2">
      <c r="A73" s="792" t="s">
        <v>273</v>
      </c>
      <c r="B73" s="792"/>
      <c r="C73" s="792"/>
      <c r="D73" s="792"/>
      <c r="E73" s="792"/>
      <c r="F73" s="792"/>
      <c r="G73" s="792"/>
      <c r="H73" s="792"/>
      <c r="I73" s="792"/>
      <c r="J73" s="792"/>
      <c r="K73" s="792"/>
      <c r="L73" s="792"/>
      <c r="M73" s="792"/>
      <c r="N73" s="792"/>
      <c r="O73" s="792"/>
      <c r="P73" s="792"/>
      <c r="Q73" s="792"/>
      <c r="R73" s="792"/>
      <c r="S73" s="792"/>
      <c r="T73" s="792"/>
      <c r="U73" s="792"/>
      <c r="V73" s="792"/>
      <c r="W73" s="792"/>
      <c r="X73" s="792"/>
      <c r="Y73" s="792"/>
      <c r="Z73" s="792"/>
    </row>
    <row r="74" spans="1:26" x14ac:dyDescent="0.2">
      <c r="A74" s="509" t="s">
        <v>274</v>
      </c>
      <c r="B74"/>
    </row>
    <row r="75" spans="1:26" x14ac:dyDescent="0.2">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x14ac:dyDescent="0.2">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G13:J13"/>
    <mergeCell ref="K13:N13"/>
    <mergeCell ref="O13:R13"/>
    <mergeCell ref="S13:V13"/>
    <mergeCell ref="W13:Z13"/>
    <mergeCell ref="Y14:Z14"/>
    <mergeCell ref="C14:D14"/>
    <mergeCell ref="E14:F14"/>
    <mergeCell ref="G14:H14"/>
    <mergeCell ref="I14:J14"/>
    <mergeCell ref="K14:L14"/>
    <mergeCell ref="M14:N14"/>
    <mergeCell ref="O14:P14"/>
    <mergeCell ref="Q14:R14"/>
    <mergeCell ref="S14:T14"/>
    <mergeCell ref="U14:V14"/>
    <mergeCell ref="W14:X14"/>
    <mergeCell ref="A73:Z73"/>
    <mergeCell ref="O15:P15"/>
    <mergeCell ref="Q15:R15"/>
    <mergeCell ref="S15:T15"/>
    <mergeCell ref="U15:V15"/>
    <mergeCell ref="W15:X15"/>
    <mergeCell ref="Y15:Z15"/>
    <mergeCell ref="C15:D15"/>
    <mergeCell ref="E15:F15"/>
    <mergeCell ref="G15:H15"/>
    <mergeCell ref="I15:J15"/>
    <mergeCell ref="K15:L15"/>
    <mergeCell ref="M15:N15"/>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x14ac:dyDescent="0.2">
      <c r="A1" s="437" t="s">
        <v>59</v>
      </c>
      <c r="B1" s="438"/>
      <c r="D1" s="439"/>
      <c r="F1" s="439"/>
      <c r="H1" s="439"/>
      <c r="J1" s="439"/>
      <c r="L1" s="439"/>
      <c r="N1" s="439"/>
      <c r="P1" s="439"/>
      <c r="R1" s="439"/>
      <c r="T1" s="439"/>
      <c r="V1" s="439"/>
      <c r="X1" s="439"/>
      <c r="Z1" s="439"/>
    </row>
    <row r="2" spans="1:26" s="26" customFormat="1" x14ac:dyDescent="0.2">
      <c r="A2" s="26" t="s">
        <v>223</v>
      </c>
      <c r="B2" s="440" t="s">
        <v>277</v>
      </c>
      <c r="D2" s="439"/>
      <c r="F2" s="439"/>
      <c r="H2" s="439"/>
      <c r="J2" s="439"/>
      <c r="L2" s="439"/>
      <c r="N2" s="439"/>
      <c r="P2" s="439"/>
      <c r="R2" s="439"/>
      <c r="T2" s="439"/>
      <c r="V2" s="439"/>
      <c r="X2" s="439"/>
      <c r="Z2" s="439"/>
    </row>
    <row r="3" spans="1:26" s="26" customFormat="1" x14ac:dyDescent="0.2">
      <c r="A3" s="26" t="s">
        <v>62</v>
      </c>
      <c r="B3" s="438"/>
      <c r="D3" s="439"/>
      <c r="F3" s="439"/>
      <c r="H3" s="439"/>
      <c r="J3" s="439"/>
      <c r="L3" s="439"/>
      <c r="N3" s="439"/>
      <c r="P3" s="439"/>
      <c r="R3" s="439"/>
      <c r="T3" s="439"/>
      <c r="V3" s="439"/>
      <c r="X3" s="439"/>
      <c r="Z3" s="439"/>
    </row>
    <row r="4" spans="1:26" s="26" customFormat="1" x14ac:dyDescent="0.2">
      <c r="A4" s="437" t="s">
        <v>63</v>
      </c>
      <c r="B4" s="438"/>
      <c r="D4" s="439"/>
      <c r="F4" s="439"/>
      <c r="H4" s="439"/>
      <c r="J4" s="439"/>
      <c r="L4" s="439"/>
      <c r="N4" s="439"/>
      <c r="P4" s="439"/>
      <c r="R4" s="439"/>
      <c r="T4" s="439"/>
      <c r="V4" s="439"/>
      <c r="X4" s="439"/>
      <c r="Z4" s="439"/>
    </row>
    <row r="5" spans="1:26" s="26" customFormat="1" x14ac:dyDescent="0.2">
      <c r="B5" s="438"/>
      <c r="D5" s="439"/>
      <c r="F5" s="439"/>
      <c r="H5" s="439"/>
      <c r="J5" s="439"/>
      <c r="L5" s="439"/>
      <c r="N5" s="439"/>
      <c r="P5" s="439"/>
      <c r="R5" s="439"/>
      <c r="T5" s="439"/>
      <c r="V5" s="439"/>
      <c r="X5" s="439"/>
      <c r="Z5" s="439"/>
    </row>
    <row r="6" spans="1:26" x14ac:dyDescent="0.2">
      <c r="A6" s="551" t="s">
        <v>278</v>
      </c>
      <c r="B6" s="442"/>
    </row>
    <row r="7" spans="1:26" x14ac:dyDescent="0.2">
      <c r="A7" s="441" t="s">
        <v>279</v>
      </c>
      <c r="B7" s="442"/>
    </row>
    <row r="8" spans="1:26" x14ac:dyDescent="0.2">
      <c r="A8" s="446" t="s">
        <v>280</v>
      </c>
    </row>
    <row r="10" spans="1:26" ht="12.75" customHeight="1" x14ac:dyDescent="0.2"/>
    <row r="11" spans="1:26" ht="12.75" customHeight="1" x14ac:dyDescent="0.2"/>
    <row r="12" spans="1:26" ht="12.75" customHeight="1" x14ac:dyDescent="0.2">
      <c r="C12" s="805" t="s">
        <v>149</v>
      </c>
      <c r="D12" s="806"/>
      <c r="E12" s="806"/>
      <c r="F12" s="806"/>
      <c r="G12" s="806"/>
      <c r="H12" s="806"/>
      <c r="I12" s="806"/>
      <c r="J12" s="807"/>
      <c r="K12" s="805" t="s">
        <v>204</v>
      </c>
      <c r="L12" s="806"/>
      <c r="M12" s="806"/>
      <c r="N12" s="806"/>
      <c r="O12" s="806"/>
      <c r="P12" s="806"/>
      <c r="Q12" s="806"/>
      <c r="R12" s="807"/>
      <c r="S12" s="805" t="s">
        <v>234</v>
      </c>
      <c r="T12" s="806"/>
      <c r="U12" s="806"/>
      <c r="V12" s="806"/>
      <c r="W12" s="806"/>
      <c r="X12" s="806"/>
      <c r="Y12" s="806"/>
      <c r="Z12" s="807"/>
    </row>
    <row r="13" spans="1:26" ht="12.75" customHeight="1" x14ac:dyDescent="0.2">
      <c r="A13" s="448"/>
      <c r="B13" s="449"/>
      <c r="C13" s="805" t="s">
        <v>281</v>
      </c>
      <c r="D13" s="806"/>
      <c r="E13" s="806"/>
      <c r="F13" s="806"/>
      <c r="G13" s="806"/>
      <c r="H13" s="807"/>
      <c r="I13" s="808" t="s">
        <v>282</v>
      </c>
      <c r="J13" s="809"/>
      <c r="K13" s="805" t="s">
        <v>281</v>
      </c>
      <c r="L13" s="806"/>
      <c r="M13" s="806"/>
      <c r="N13" s="806"/>
      <c r="O13" s="806"/>
      <c r="P13" s="807"/>
      <c r="Q13" s="808" t="s">
        <v>282</v>
      </c>
      <c r="R13" s="809"/>
      <c r="S13" s="805" t="s">
        <v>281</v>
      </c>
      <c r="T13" s="806"/>
      <c r="U13" s="806"/>
      <c r="V13" s="806"/>
      <c r="W13" s="806"/>
      <c r="X13" s="807"/>
      <c r="Y13" s="808" t="s">
        <v>282</v>
      </c>
      <c r="Z13" s="809"/>
    </row>
    <row r="14" spans="1:26" ht="36.75" customHeight="1" x14ac:dyDescent="0.2">
      <c r="C14" s="805" t="s">
        <v>283</v>
      </c>
      <c r="D14" s="807"/>
      <c r="E14" s="805" t="s">
        <v>284</v>
      </c>
      <c r="F14" s="807"/>
      <c r="G14" s="805" t="s">
        <v>285</v>
      </c>
      <c r="H14" s="807"/>
      <c r="I14" s="810"/>
      <c r="J14" s="811"/>
      <c r="K14" s="804" t="s">
        <v>283</v>
      </c>
      <c r="L14" s="804"/>
      <c r="M14" s="804" t="s">
        <v>284</v>
      </c>
      <c r="N14" s="804"/>
      <c r="O14" s="804" t="s">
        <v>285</v>
      </c>
      <c r="P14" s="804"/>
      <c r="Q14" s="810"/>
      <c r="R14" s="811"/>
      <c r="S14" s="804" t="s">
        <v>283</v>
      </c>
      <c r="T14" s="804"/>
      <c r="U14" s="804" t="s">
        <v>284</v>
      </c>
      <c r="V14" s="804"/>
      <c r="W14" s="804" t="s">
        <v>285</v>
      </c>
      <c r="X14" s="804"/>
      <c r="Y14" s="810"/>
      <c r="Z14" s="811"/>
    </row>
    <row r="15" spans="1:26" x14ac:dyDescent="0.2">
      <c r="A15" s="450"/>
      <c r="B15" s="449"/>
      <c r="C15" s="795">
        <v>1</v>
      </c>
      <c r="D15" s="796"/>
      <c r="E15" s="793">
        <v>2</v>
      </c>
      <c r="F15" s="794"/>
      <c r="G15" s="793">
        <v>3</v>
      </c>
      <c r="H15" s="794"/>
      <c r="I15" s="793">
        <v>4</v>
      </c>
      <c r="J15" s="794"/>
      <c r="K15" s="803">
        <v>5</v>
      </c>
      <c r="L15" s="794"/>
      <c r="M15" s="793">
        <v>6</v>
      </c>
      <c r="N15" s="794"/>
      <c r="O15" s="793">
        <v>7</v>
      </c>
      <c r="P15" s="794"/>
      <c r="Q15" s="793">
        <v>8</v>
      </c>
      <c r="R15" s="794"/>
      <c r="S15" s="803">
        <v>9</v>
      </c>
      <c r="T15" s="794"/>
      <c r="U15" s="793">
        <v>10</v>
      </c>
      <c r="V15" s="794"/>
      <c r="W15" s="793">
        <v>11</v>
      </c>
      <c r="X15" s="794"/>
      <c r="Y15" s="793">
        <v>12</v>
      </c>
      <c r="Z15" s="794"/>
    </row>
    <row r="16" spans="1:26"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2" t="s">
        <v>273</v>
      </c>
      <c r="B75" s="792"/>
      <c r="C75" s="792"/>
      <c r="D75" s="792"/>
      <c r="E75" s="792"/>
      <c r="F75" s="792"/>
      <c r="G75" s="792"/>
      <c r="H75" s="792"/>
      <c r="I75" s="792"/>
      <c r="J75" s="792"/>
      <c r="K75" s="792"/>
      <c r="L75" s="792"/>
      <c r="M75" s="792"/>
      <c r="N75" s="792"/>
      <c r="O75" s="792"/>
      <c r="P75" s="792"/>
      <c r="Q75" s="792"/>
      <c r="R75" s="792"/>
      <c r="S75" s="792"/>
      <c r="T75" s="792"/>
      <c r="U75" s="792"/>
      <c r="V75" s="792"/>
      <c r="W75" s="792"/>
      <c r="X75" s="792"/>
      <c r="Y75" s="792"/>
      <c r="Z75" s="792"/>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mergeCells count="31">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 ref="M14:N14"/>
    <mergeCell ref="O14:P14"/>
    <mergeCell ref="S15:T15"/>
    <mergeCell ref="U15:V15"/>
    <mergeCell ref="W15:X15"/>
    <mergeCell ref="Y15:Z15"/>
    <mergeCell ref="A75:Z75"/>
    <mergeCell ref="M15:N15"/>
    <mergeCell ref="O15:P15"/>
    <mergeCell ref="Q15:R15"/>
    <mergeCell ref="C15:D15"/>
    <mergeCell ref="E15:F15"/>
    <mergeCell ref="G15:H15"/>
    <mergeCell ref="I15:J15"/>
    <mergeCell ref="K15:L15"/>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x14ac:dyDescent="0.2"/>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x14ac:dyDescent="0.2">
      <c r="A1" s="437" t="s">
        <v>59</v>
      </c>
      <c r="B1" s="438"/>
      <c r="D1" s="439"/>
      <c r="F1" s="439"/>
      <c r="H1" s="439"/>
      <c r="J1" s="439"/>
      <c r="L1" s="439"/>
      <c r="N1" s="439"/>
      <c r="P1" s="439"/>
      <c r="R1" s="439"/>
      <c r="T1" s="439"/>
      <c r="V1" s="439"/>
      <c r="X1" s="439"/>
      <c r="Z1" s="439"/>
    </row>
    <row r="2" spans="1:36" s="26" customFormat="1" x14ac:dyDescent="0.2">
      <c r="A2" s="26" t="s">
        <v>223</v>
      </c>
      <c r="B2" s="440" t="s">
        <v>277</v>
      </c>
      <c r="D2" s="439"/>
      <c r="F2" s="439"/>
      <c r="H2" s="439"/>
      <c r="J2" s="439"/>
      <c r="L2" s="439"/>
      <c r="N2" s="439"/>
      <c r="P2" s="439"/>
      <c r="R2" s="439"/>
      <c r="T2" s="439"/>
      <c r="V2" s="439"/>
      <c r="X2" s="439"/>
      <c r="Z2" s="439"/>
    </row>
    <row r="3" spans="1:36" s="26" customFormat="1" x14ac:dyDescent="0.2">
      <c r="A3" s="26" t="s">
        <v>62</v>
      </c>
      <c r="B3" s="438"/>
      <c r="D3" s="439"/>
      <c r="F3" s="439"/>
      <c r="H3" s="439"/>
      <c r="J3" s="439"/>
      <c r="L3" s="439"/>
      <c r="N3" s="439"/>
      <c r="P3" s="439"/>
      <c r="R3" s="439"/>
      <c r="T3" s="439"/>
      <c r="V3" s="439"/>
      <c r="X3" s="439"/>
      <c r="Z3" s="439"/>
    </row>
    <row r="4" spans="1:36" s="26" customFormat="1" x14ac:dyDescent="0.2">
      <c r="A4" s="437" t="s">
        <v>63</v>
      </c>
      <c r="B4" s="438"/>
      <c r="D4" s="439"/>
      <c r="F4" s="439"/>
      <c r="H4" s="439"/>
      <c r="J4" s="439"/>
      <c r="L4" s="439"/>
      <c r="N4" s="439"/>
      <c r="P4" s="439"/>
      <c r="R4" s="439"/>
      <c r="T4" s="439"/>
      <c r="V4" s="439"/>
      <c r="X4" s="439"/>
      <c r="Z4" s="439"/>
    </row>
    <row r="5" spans="1:36" s="26" customFormat="1" x14ac:dyDescent="0.2">
      <c r="B5" s="438"/>
      <c r="D5" s="439"/>
      <c r="F5" s="439"/>
      <c r="H5" s="439"/>
      <c r="J5" s="439"/>
      <c r="L5" s="439"/>
      <c r="N5" s="439"/>
      <c r="P5" s="439"/>
      <c r="R5" s="439"/>
      <c r="T5" s="439"/>
      <c r="V5" s="439"/>
      <c r="X5" s="439"/>
      <c r="Z5" s="439"/>
    </row>
    <row r="6" spans="1:36" x14ac:dyDescent="0.2">
      <c r="A6" s="551" t="s">
        <v>278</v>
      </c>
      <c r="B6" s="442"/>
    </row>
    <row r="7" spans="1:36" x14ac:dyDescent="0.2">
      <c r="A7" s="441" t="s">
        <v>279</v>
      </c>
      <c r="B7" s="442"/>
    </row>
    <row r="8" spans="1:36" x14ac:dyDescent="0.2">
      <c r="A8" s="446" t="s">
        <v>280</v>
      </c>
    </row>
    <row r="10" spans="1:36" ht="308.25" customHeight="1" x14ac:dyDescent="0.2"/>
    <row r="11" spans="1:36" ht="12.75" customHeight="1" x14ac:dyDescent="0.2"/>
    <row r="12" spans="1:36" ht="12.75" customHeight="1" x14ac:dyDescent="0.2">
      <c r="C12" s="805" t="s">
        <v>149</v>
      </c>
      <c r="D12" s="806"/>
      <c r="E12" s="806"/>
      <c r="F12" s="806"/>
      <c r="G12" s="806"/>
      <c r="H12" s="806"/>
      <c r="I12" s="806"/>
      <c r="J12" s="807"/>
      <c r="K12" s="805" t="s">
        <v>204</v>
      </c>
      <c r="L12" s="806"/>
      <c r="M12" s="806"/>
      <c r="N12" s="806"/>
      <c r="O12" s="806"/>
      <c r="P12" s="806"/>
      <c r="Q12" s="806"/>
      <c r="R12" s="807"/>
      <c r="S12" s="805" t="s">
        <v>234</v>
      </c>
      <c r="T12" s="806"/>
      <c r="U12" s="806"/>
      <c r="V12" s="806"/>
      <c r="W12" s="806"/>
      <c r="X12" s="806"/>
      <c r="Y12" s="806"/>
      <c r="Z12" s="807"/>
    </row>
    <row r="13" spans="1:36" ht="12.75" customHeight="1" x14ac:dyDescent="0.2">
      <c r="A13" s="448"/>
      <c r="B13" s="449"/>
      <c r="C13" s="805" t="s">
        <v>281</v>
      </c>
      <c r="D13" s="806"/>
      <c r="E13" s="806"/>
      <c r="F13" s="806"/>
      <c r="G13" s="806"/>
      <c r="H13" s="807"/>
      <c r="I13" s="808" t="s">
        <v>282</v>
      </c>
      <c r="J13" s="809"/>
      <c r="K13" s="805" t="s">
        <v>281</v>
      </c>
      <c r="L13" s="806"/>
      <c r="M13" s="806"/>
      <c r="N13" s="806"/>
      <c r="O13" s="806"/>
      <c r="P13" s="807"/>
      <c r="Q13" s="808" t="s">
        <v>282</v>
      </c>
      <c r="R13" s="809"/>
      <c r="S13" s="805" t="s">
        <v>281</v>
      </c>
      <c r="T13" s="806"/>
      <c r="U13" s="806"/>
      <c r="V13" s="806"/>
      <c r="W13" s="806"/>
      <c r="X13" s="807"/>
      <c r="Y13" s="808" t="s">
        <v>282</v>
      </c>
      <c r="Z13" s="809"/>
    </row>
    <row r="14" spans="1:36" ht="36.75" customHeight="1" x14ac:dyDescent="0.2">
      <c r="C14" s="805" t="s">
        <v>283</v>
      </c>
      <c r="D14" s="807"/>
      <c r="E14" s="805" t="s">
        <v>284</v>
      </c>
      <c r="F14" s="807"/>
      <c r="G14" s="805" t="s">
        <v>285</v>
      </c>
      <c r="H14" s="807"/>
      <c r="I14" s="810"/>
      <c r="J14" s="811"/>
      <c r="K14" s="804" t="s">
        <v>283</v>
      </c>
      <c r="L14" s="804"/>
      <c r="M14" s="804" t="s">
        <v>284</v>
      </c>
      <c r="N14" s="804"/>
      <c r="O14" s="804" t="s">
        <v>285</v>
      </c>
      <c r="P14" s="804"/>
      <c r="Q14" s="810"/>
      <c r="R14" s="811"/>
      <c r="S14" s="804" t="s">
        <v>283</v>
      </c>
      <c r="T14" s="804"/>
      <c r="U14" s="804" t="s">
        <v>284</v>
      </c>
      <c r="V14" s="804"/>
      <c r="W14" s="804" t="s">
        <v>285</v>
      </c>
      <c r="X14" s="804"/>
      <c r="Y14" s="810"/>
      <c r="Z14" s="811"/>
    </row>
    <row r="15" spans="1:36" ht="38.25" x14ac:dyDescent="0.2">
      <c r="A15" s="450"/>
      <c r="B15" s="449"/>
      <c r="C15" s="795">
        <v>1</v>
      </c>
      <c r="D15" s="796"/>
      <c r="E15" s="793">
        <v>2</v>
      </c>
      <c r="F15" s="794"/>
      <c r="G15" s="793">
        <v>3</v>
      </c>
      <c r="H15" s="794"/>
      <c r="I15" s="793">
        <v>4</v>
      </c>
      <c r="J15" s="794"/>
      <c r="K15" s="803">
        <v>5</v>
      </c>
      <c r="L15" s="794"/>
      <c r="M15" s="793">
        <v>6</v>
      </c>
      <c r="N15" s="794"/>
      <c r="O15" s="793">
        <v>7</v>
      </c>
      <c r="P15" s="794"/>
      <c r="Q15" s="793">
        <v>8</v>
      </c>
      <c r="R15" s="794"/>
      <c r="S15" s="803">
        <v>9</v>
      </c>
      <c r="T15" s="794"/>
      <c r="U15" s="793">
        <v>10</v>
      </c>
      <c r="V15" s="794"/>
      <c r="W15" s="793">
        <v>11</v>
      </c>
      <c r="X15" s="794"/>
      <c r="Y15" s="793">
        <v>12</v>
      </c>
      <c r="Z15" s="794"/>
      <c r="AC15" s="518"/>
      <c r="AD15" s="567" t="s">
        <v>298</v>
      </c>
      <c r="AE15" s="567" t="s">
        <v>297</v>
      </c>
      <c r="AF15" s="518" t="s">
        <v>299</v>
      </c>
    </row>
    <row r="16" spans="1:36" ht="38.25" x14ac:dyDescent="0.2">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x14ac:dyDescent="0.2">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x14ac:dyDescent="0.2">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x14ac:dyDescent="0.2">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x14ac:dyDescent="0.2">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x14ac:dyDescent="0.2">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x14ac:dyDescent="0.2">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x14ac:dyDescent="0.2">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x14ac:dyDescent="0.2">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x14ac:dyDescent="0.2">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x14ac:dyDescent="0.2">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x14ac:dyDescent="0.2">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x14ac:dyDescent="0.2">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x14ac:dyDescent="0.2">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x14ac:dyDescent="0.2">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x14ac:dyDescent="0.2">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x14ac:dyDescent="0.2">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x14ac:dyDescent="0.2">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x14ac:dyDescent="0.2">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x14ac:dyDescent="0.2">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x14ac:dyDescent="0.2">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x14ac:dyDescent="0.2">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x14ac:dyDescent="0.2">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x14ac:dyDescent="0.2">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x14ac:dyDescent="0.2">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x14ac:dyDescent="0.2">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x14ac:dyDescent="0.2">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x14ac:dyDescent="0.2">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x14ac:dyDescent="0.2">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x14ac:dyDescent="0.2">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x14ac:dyDescent="0.2">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x14ac:dyDescent="0.2">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x14ac:dyDescent="0.2">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x14ac:dyDescent="0.2">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x14ac:dyDescent="0.2">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x14ac:dyDescent="0.2">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x14ac:dyDescent="0.2">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x14ac:dyDescent="0.2">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x14ac:dyDescent="0.2">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x14ac:dyDescent="0.2">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x14ac:dyDescent="0.2">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x14ac:dyDescent="0.2">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x14ac:dyDescent="0.2">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x14ac:dyDescent="0.2">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x14ac:dyDescent="0.2">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x14ac:dyDescent="0.2">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x14ac:dyDescent="0.2">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x14ac:dyDescent="0.2">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x14ac:dyDescent="0.2">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x14ac:dyDescent="0.2">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x14ac:dyDescent="0.2">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x14ac:dyDescent="0.2">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x14ac:dyDescent="0.2">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x14ac:dyDescent="0.25">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x14ac:dyDescent="0.2">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x14ac:dyDescent="0.2">
      <c r="A71" s="257" t="s">
        <v>292</v>
      </c>
      <c r="C71" s="564"/>
      <c r="E71" s="564"/>
      <c r="G71" s="564"/>
      <c r="I71" s="564"/>
      <c r="K71" s="564"/>
      <c r="M71" s="564"/>
      <c r="O71" s="564"/>
      <c r="Q71" s="564"/>
      <c r="S71" s="564"/>
      <c r="U71" s="564"/>
      <c r="W71" s="564"/>
      <c r="Y71" s="564"/>
    </row>
    <row r="72" spans="1:26" s="251" customFormat="1" x14ac:dyDescent="0.2">
      <c r="A72" s="257" t="s">
        <v>293</v>
      </c>
      <c r="B72" s="565"/>
      <c r="D72" s="566"/>
      <c r="F72" s="566"/>
      <c r="H72" s="566"/>
      <c r="J72" s="566"/>
      <c r="L72" s="566"/>
      <c r="N72" s="566"/>
      <c r="P72" s="566"/>
      <c r="R72" s="566"/>
      <c r="T72" s="566"/>
      <c r="V72" s="566"/>
      <c r="X72" s="566"/>
      <c r="Z72" s="566"/>
    </row>
    <row r="73" spans="1:26" x14ac:dyDescent="0.2">
      <c r="A73" s="257" t="s">
        <v>294</v>
      </c>
      <c r="C73" s="564"/>
      <c r="E73" s="564"/>
      <c r="G73" s="564"/>
      <c r="I73" s="564"/>
      <c r="K73" s="564"/>
      <c r="M73" s="564"/>
      <c r="O73" s="564"/>
      <c r="Q73" s="564"/>
      <c r="S73" s="564"/>
      <c r="U73" s="564"/>
      <c r="W73" s="564"/>
      <c r="Y73" s="564"/>
    </row>
    <row r="74" spans="1:26" x14ac:dyDescent="0.2">
      <c r="A74" s="257" t="s">
        <v>295</v>
      </c>
      <c r="C74" s="564"/>
      <c r="E74" s="564"/>
      <c r="G74" s="564"/>
      <c r="I74" s="564"/>
      <c r="K74" s="564"/>
      <c r="M74" s="564"/>
      <c r="O74" s="564"/>
      <c r="Q74" s="564"/>
      <c r="S74" s="564"/>
      <c r="U74" s="564"/>
      <c r="W74" s="564"/>
      <c r="Y74" s="564"/>
    </row>
    <row r="75" spans="1:26" ht="12.75" customHeight="1" x14ac:dyDescent="0.2">
      <c r="A75" s="792" t="s">
        <v>273</v>
      </c>
      <c r="B75" s="792"/>
      <c r="C75" s="792"/>
      <c r="D75" s="792"/>
      <c r="E75" s="792"/>
      <c r="F75" s="792"/>
      <c r="G75" s="792"/>
      <c r="H75" s="792"/>
      <c r="I75" s="792"/>
      <c r="J75" s="792"/>
      <c r="K75" s="792"/>
      <c r="L75" s="792"/>
      <c r="M75" s="792"/>
      <c r="N75" s="792"/>
      <c r="O75" s="792"/>
      <c r="P75" s="792"/>
      <c r="Q75" s="792"/>
      <c r="R75" s="792"/>
      <c r="S75" s="792"/>
      <c r="T75" s="792"/>
      <c r="U75" s="792"/>
      <c r="V75" s="792"/>
      <c r="W75" s="792"/>
      <c r="X75" s="792"/>
      <c r="Y75" s="792"/>
      <c r="Z75" s="792"/>
    </row>
    <row r="76" spans="1:26" x14ac:dyDescent="0.2">
      <c r="A76" s="509" t="s">
        <v>296</v>
      </c>
      <c r="B76"/>
    </row>
    <row r="77" spans="1:26" x14ac:dyDescent="0.2">
      <c r="A77" s="510" t="s">
        <v>58</v>
      </c>
      <c r="B77" s="442"/>
      <c r="C77" s="257"/>
    </row>
    <row r="78" spans="1:26" x14ac:dyDescent="0.2">
      <c r="A78" s="444"/>
      <c r="B78" s="442"/>
      <c r="C78" s="444"/>
    </row>
    <row r="79" spans="1:26" x14ac:dyDescent="0.2">
      <c r="A79" s="444"/>
      <c r="B79" s="442"/>
      <c r="C79" s="444"/>
    </row>
  </sheetData>
  <sortState ref="AH17:AJ54">
    <sortCondition ref="AI17:AI54"/>
  </sortState>
  <mergeCells count="31">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 ref="M14:N14"/>
    <mergeCell ref="O14:P14"/>
    <mergeCell ref="S15:T15"/>
    <mergeCell ref="U15:V15"/>
    <mergeCell ref="W15:X15"/>
    <mergeCell ref="Y15:Z15"/>
    <mergeCell ref="A75:Z75"/>
    <mergeCell ref="M15:N15"/>
    <mergeCell ref="O15:P15"/>
    <mergeCell ref="Q15:R15"/>
    <mergeCell ref="C15:D15"/>
    <mergeCell ref="E15:F15"/>
    <mergeCell ref="G15:H15"/>
    <mergeCell ref="I15:J15"/>
    <mergeCell ref="K15:L15"/>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31" sqref="C31"/>
    </sheetView>
  </sheetViews>
  <sheetFormatPr defaultColWidth="9.140625" defaultRowHeight="15" x14ac:dyDescent="0.25"/>
  <cols>
    <col min="1" max="1" width="18.85546875" style="748" bestFit="1" customWidth="1"/>
    <col min="2" max="2" width="18.140625" style="748" bestFit="1" customWidth="1"/>
    <col min="3" max="3" width="11.7109375" style="748" customWidth="1"/>
    <col min="4" max="16384" width="9.140625" style="748"/>
  </cols>
  <sheetData>
    <row r="1" spans="1:4" x14ac:dyDescent="0.25">
      <c r="A1" s="748" t="s">
        <v>409</v>
      </c>
      <c r="B1" s="748" t="s">
        <v>497</v>
      </c>
      <c r="C1" s="748" t="s">
        <v>532</v>
      </c>
      <c r="D1" s="748" t="s">
        <v>498</v>
      </c>
    </row>
    <row r="2" spans="1:4" x14ac:dyDescent="0.25">
      <c r="A2" s="748" t="s">
        <v>410</v>
      </c>
      <c r="B2" s="748" t="s">
        <v>18</v>
      </c>
      <c r="C2" s="748" t="s">
        <v>446</v>
      </c>
      <c r="D2" s="748" t="s">
        <v>499</v>
      </c>
    </row>
    <row r="3" spans="1:4" x14ac:dyDescent="0.25">
      <c r="A3" s="748" t="s">
        <v>411</v>
      </c>
      <c r="B3" s="748" t="s">
        <v>5</v>
      </c>
      <c r="C3" s="748" t="s">
        <v>447</v>
      </c>
      <c r="D3" s="748" t="s">
        <v>500</v>
      </c>
    </row>
    <row r="4" spans="1:4" x14ac:dyDescent="0.25">
      <c r="A4" s="748" t="s">
        <v>412</v>
      </c>
      <c r="B4" s="748" t="s">
        <v>9</v>
      </c>
      <c r="C4" s="748" t="s">
        <v>448</v>
      </c>
      <c r="D4" s="748" t="s">
        <v>501</v>
      </c>
    </row>
    <row r="5" spans="1:4" x14ac:dyDescent="0.25">
      <c r="A5" s="748" t="s">
        <v>413</v>
      </c>
      <c r="B5" s="748" t="s">
        <v>157</v>
      </c>
      <c r="C5" s="748" t="s">
        <v>449</v>
      </c>
      <c r="D5" s="748" t="s">
        <v>502</v>
      </c>
    </row>
    <row r="6" spans="1:4" x14ac:dyDescent="0.25">
      <c r="A6" s="748" t="s">
        <v>414</v>
      </c>
      <c r="B6" s="748" t="s">
        <v>33</v>
      </c>
      <c r="C6" s="748" t="s">
        <v>450</v>
      </c>
      <c r="D6" s="748" t="s">
        <v>503</v>
      </c>
    </row>
    <row r="7" spans="1:4" x14ac:dyDescent="0.25">
      <c r="A7" s="748" t="s">
        <v>415</v>
      </c>
      <c r="B7" s="748" t="s">
        <v>3</v>
      </c>
      <c r="C7" s="748" t="s">
        <v>451</v>
      </c>
      <c r="D7" s="748" t="s">
        <v>504</v>
      </c>
    </row>
    <row r="8" spans="1:4" x14ac:dyDescent="0.25">
      <c r="A8" s="748" t="s">
        <v>416</v>
      </c>
      <c r="B8" s="748" t="s">
        <v>25</v>
      </c>
      <c r="C8" s="748" t="s">
        <v>452</v>
      </c>
      <c r="D8" s="748" t="s">
        <v>505</v>
      </c>
    </row>
    <row r="9" spans="1:4" x14ac:dyDescent="0.25">
      <c r="A9" s="748" t="s">
        <v>417</v>
      </c>
      <c r="B9" s="748" t="s">
        <v>14</v>
      </c>
      <c r="C9" s="748" t="s">
        <v>453</v>
      </c>
      <c r="D9" s="748" t="s">
        <v>534</v>
      </c>
    </row>
    <row r="10" spans="1:4" x14ac:dyDescent="0.25">
      <c r="A10" s="748" t="s">
        <v>418</v>
      </c>
      <c r="B10" s="748" t="s">
        <v>24</v>
      </c>
      <c r="C10" s="748" t="s">
        <v>454</v>
      </c>
      <c r="D10" s="748" t="s">
        <v>506</v>
      </c>
    </row>
    <row r="11" spans="1:4" x14ac:dyDescent="0.25">
      <c r="A11" s="748" t="s">
        <v>419</v>
      </c>
      <c r="B11" s="748" t="s">
        <v>19</v>
      </c>
      <c r="C11" s="748" t="s">
        <v>455</v>
      </c>
      <c r="D11" s="748" t="s">
        <v>507</v>
      </c>
    </row>
    <row r="12" spans="1:4" x14ac:dyDescent="0.25">
      <c r="A12" s="748" t="s">
        <v>420</v>
      </c>
      <c r="B12" s="748" t="s">
        <v>31</v>
      </c>
      <c r="C12" s="748" t="s">
        <v>456</v>
      </c>
      <c r="D12" s="748" t="s">
        <v>508</v>
      </c>
    </row>
    <row r="13" spans="1:4" x14ac:dyDescent="0.25">
      <c r="A13" s="748" t="s">
        <v>443</v>
      </c>
      <c r="B13" s="748" t="s">
        <v>8</v>
      </c>
      <c r="C13" s="748" t="s">
        <v>457</v>
      </c>
      <c r="D13" s="748" t="s">
        <v>509</v>
      </c>
    </row>
    <row r="14" spans="1:4" x14ac:dyDescent="0.25">
      <c r="A14" s="748" t="s">
        <v>421</v>
      </c>
      <c r="B14" s="748" t="s">
        <v>109</v>
      </c>
      <c r="C14" s="748" t="s">
        <v>458</v>
      </c>
      <c r="D14" s="748" t="s">
        <v>510</v>
      </c>
    </row>
    <row r="15" spans="1:4" x14ac:dyDescent="0.25">
      <c r="A15" s="748" t="s">
        <v>422</v>
      </c>
      <c r="B15" s="748" t="s">
        <v>27</v>
      </c>
      <c r="C15" s="748" t="s">
        <v>459</v>
      </c>
      <c r="D15" s="748" t="s">
        <v>511</v>
      </c>
    </row>
    <row r="16" spans="1:4" x14ac:dyDescent="0.25">
      <c r="A16" s="748" t="s">
        <v>423</v>
      </c>
      <c r="B16" s="748" t="s">
        <v>82</v>
      </c>
      <c r="C16" s="748" t="s">
        <v>460</v>
      </c>
      <c r="D16" s="748" t="s">
        <v>512</v>
      </c>
    </row>
    <row r="17" spans="1:4" x14ac:dyDescent="0.25">
      <c r="A17" s="748" t="s">
        <v>424</v>
      </c>
      <c r="B17" s="748" t="s">
        <v>12</v>
      </c>
      <c r="C17" s="748" t="s">
        <v>461</v>
      </c>
      <c r="D17" s="748" t="s">
        <v>513</v>
      </c>
    </row>
    <row r="18" spans="1:4" x14ac:dyDescent="0.25">
      <c r="A18" s="748" t="s">
        <v>425</v>
      </c>
      <c r="B18" s="748" t="s">
        <v>21</v>
      </c>
      <c r="C18" s="748" t="s">
        <v>462</v>
      </c>
      <c r="D18" s="748" t="s">
        <v>514</v>
      </c>
    </row>
    <row r="19" spans="1:4" x14ac:dyDescent="0.25">
      <c r="A19" s="748" t="s">
        <v>426</v>
      </c>
      <c r="B19" s="748" t="s">
        <v>29</v>
      </c>
      <c r="C19" s="748" t="s">
        <v>463</v>
      </c>
      <c r="D19" s="748" t="s">
        <v>515</v>
      </c>
    </row>
    <row r="20" spans="1:4" x14ac:dyDescent="0.25">
      <c r="A20" s="748" t="s">
        <v>427</v>
      </c>
      <c r="B20" s="748" t="s">
        <v>32</v>
      </c>
      <c r="C20" s="748" t="s">
        <v>464</v>
      </c>
      <c r="D20" s="748" t="s">
        <v>516</v>
      </c>
    </row>
    <row r="21" spans="1:4" x14ac:dyDescent="0.25">
      <c r="A21" s="748" t="s">
        <v>444</v>
      </c>
      <c r="B21" s="748" t="s">
        <v>75</v>
      </c>
      <c r="C21" s="748" t="s">
        <v>465</v>
      </c>
      <c r="D21" s="748" t="s">
        <v>517</v>
      </c>
    </row>
    <row r="22" spans="1:4" x14ac:dyDescent="0.25">
      <c r="A22" s="748" t="s">
        <v>428</v>
      </c>
      <c r="B22" s="748" t="s">
        <v>17</v>
      </c>
      <c r="C22" s="748" t="s">
        <v>466</v>
      </c>
      <c r="D22" s="748" t="s">
        <v>518</v>
      </c>
    </row>
    <row r="23" spans="1:4" x14ac:dyDescent="0.25">
      <c r="A23" s="748" t="s">
        <v>429</v>
      </c>
      <c r="B23" s="748" t="s">
        <v>22</v>
      </c>
      <c r="C23" s="748" t="s">
        <v>467</v>
      </c>
      <c r="D23" s="748" t="s">
        <v>519</v>
      </c>
    </row>
    <row r="24" spans="1:4" x14ac:dyDescent="0.25">
      <c r="A24" s="748" t="s">
        <v>430</v>
      </c>
      <c r="B24" s="748" t="s">
        <v>2</v>
      </c>
      <c r="C24" s="748" t="s">
        <v>468</v>
      </c>
      <c r="D24" s="748" t="s">
        <v>520</v>
      </c>
    </row>
    <row r="25" spans="1:4" x14ac:dyDescent="0.25">
      <c r="A25" s="748" t="s">
        <v>431</v>
      </c>
      <c r="B25" s="748" t="s">
        <v>28</v>
      </c>
      <c r="C25" s="748" t="s">
        <v>469</v>
      </c>
      <c r="D25" s="748" t="s">
        <v>521</v>
      </c>
    </row>
    <row r="26" spans="1:4" x14ac:dyDescent="0.25">
      <c r="A26" s="748" t="s">
        <v>432</v>
      </c>
      <c r="B26" s="748" t="s">
        <v>23</v>
      </c>
      <c r="C26" s="748" t="s">
        <v>470</v>
      </c>
      <c r="D26" s="748" t="s">
        <v>522</v>
      </c>
    </row>
    <row r="27" spans="1:4" x14ac:dyDescent="0.25">
      <c r="A27" s="748" t="s">
        <v>433</v>
      </c>
      <c r="B27" s="748" t="s">
        <v>111</v>
      </c>
      <c r="C27" s="748" t="s">
        <v>471</v>
      </c>
      <c r="D27" s="748" t="s">
        <v>523</v>
      </c>
    </row>
    <row r="28" spans="1:4" x14ac:dyDescent="0.25">
      <c r="A28" s="748" t="s">
        <v>434</v>
      </c>
      <c r="B28" s="748" t="s">
        <v>86</v>
      </c>
      <c r="C28" s="748" t="s">
        <v>472</v>
      </c>
      <c r="D28" s="748" t="s">
        <v>524</v>
      </c>
    </row>
    <row r="29" spans="1:4" x14ac:dyDescent="0.25">
      <c r="A29" s="748" t="s">
        <v>435</v>
      </c>
      <c r="B29" s="748" t="s">
        <v>11</v>
      </c>
      <c r="C29" s="748" t="s">
        <v>473</v>
      </c>
      <c r="D29" s="748" t="s">
        <v>525</v>
      </c>
    </row>
    <row r="30" spans="1:4" x14ac:dyDescent="0.25">
      <c r="A30" s="748" t="s">
        <v>436</v>
      </c>
      <c r="B30" s="748" t="s">
        <v>26</v>
      </c>
      <c r="C30" s="748" t="s">
        <v>474</v>
      </c>
      <c r="D30" s="748" t="s">
        <v>526</v>
      </c>
    </row>
    <row r="31" spans="1:4" x14ac:dyDescent="0.25">
      <c r="A31" s="748" t="s">
        <v>437</v>
      </c>
      <c r="B31" s="748" t="s">
        <v>7</v>
      </c>
      <c r="C31" s="748" t="s">
        <v>475</v>
      </c>
      <c r="D31" s="748" t="s">
        <v>527</v>
      </c>
    </row>
    <row r="32" spans="1:4" x14ac:dyDescent="0.25">
      <c r="A32" s="748" t="s">
        <v>438</v>
      </c>
      <c r="B32" s="748" t="s">
        <v>121</v>
      </c>
      <c r="C32" s="748" t="s">
        <v>476</v>
      </c>
      <c r="D32" s="748" t="s">
        <v>528</v>
      </c>
    </row>
    <row r="33" spans="1:4" x14ac:dyDescent="0.25">
      <c r="A33" s="748" t="s">
        <v>439</v>
      </c>
      <c r="B33" s="748" t="s">
        <v>41</v>
      </c>
      <c r="C33" s="748" t="s">
        <v>477</v>
      </c>
      <c r="D33" s="748" t="s">
        <v>529</v>
      </c>
    </row>
    <row r="34" spans="1:4" x14ac:dyDescent="0.25">
      <c r="A34" s="748" t="s">
        <v>440</v>
      </c>
      <c r="B34" s="748" t="s">
        <v>6</v>
      </c>
      <c r="C34" s="748" t="s">
        <v>478</v>
      </c>
      <c r="D34" s="748" t="s">
        <v>530</v>
      </c>
    </row>
    <row r="35" spans="1:4" x14ac:dyDescent="0.25">
      <c r="A35" s="748" t="s">
        <v>442</v>
      </c>
      <c r="B35" s="748" t="s">
        <v>4</v>
      </c>
      <c r="C35" s="748" t="s">
        <v>441</v>
      </c>
      <c r="D35" s="748" t="s">
        <v>531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84" t="s">
        <v>226</v>
      </c>
      <c r="B7" s="428"/>
      <c r="C7" s="428"/>
      <c r="D7" s="428"/>
      <c r="E7" s="428"/>
      <c r="F7" s="428"/>
      <c r="G7" s="428"/>
      <c r="H7" s="428"/>
      <c r="I7" s="428"/>
      <c r="J7" s="428"/>
      <c r="K7" s="428"/>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x14ac:dyDescent="0.2"/>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x14ac:dyDescent="0.2">
      <c r="A1" s="27" t="s">
        <v>59</v>
      </c>
    </row>
    <row r="2" spans="1:11" s="26" customFormat="1" x14ac:dyDescent="0.2">
      <c r="A2" s="26" t="s">
        <v>223</v>
      </c>
      <c r="B2" s="26" t="s">
        <v>224</v>
      </c>
    </row>
    <row r="3" spans="1:11" s="26" customFormat="1" x14ac:dyDescent="0.2">
      <c r="A3" s="26" t="s">
        <v>62</v>
      </c>
    </row>
    <row r="4" spans="1:11" s="26" customFormat="1" x14ac:dyDescent="0.2">
      <c r="A4" s="27" t="s">
        <v>63</v>
      </c>
    </row>
    <row r="5" spans="1:11" s="26" customFormat="1" x14ac:dyDescent="0.2"/>
    <row r="6" spans="1:11" ht="12.75" customHeight="1" x14ac:dyDescent="0.2">
      <c r="A6" s="84" t="s">
        <v>225</v>
      </c>
      <c r="B6" s="427"/>
      <c r="C6" s="427"/>
      <c r="D6" s="427"/>
      <c r="E6" s="427"/>
      <c r="F6" s="427"/>
      <c r="G6" s="427"/>
      <c r="H6" s="427"/>
      <c r="I6" s="427"/>
      <c r="J6" s="427"/>
      <c r="K6" s="427"/>
    </row>
    <row r="7" spans="1:11" ht="12.75" customHeight="1" x14ac:dyDescent="0.2">
      <c r="A7" s="435" t="s">
        <v>226</v>
      </c>
      <c r="B7" s="436"/>
      <c r="C7" s="436"/>
      <c r="D7" s="436"/>
      <c r="E7" s="436"/>
      <c r="F7" s="436"/>
      <c r="G7" s="436"/>
      <c r="H7" s="436"/>
      <c r="I7" s="436"/>
      <c r="J7" s="436"/>
      <c r="K7" s="436"/>
    </row>
    <row r="8" spans="1:11" ht="12.75" customHeight="1" x14ac:dyDescent="0.2">
      <c r="A8" s="429"/>
      <c r="B8" s="429"/>
      <c r="C8" s="429"/>
      <c r="D8" s="429"/>
      <c r="E8" s="429"/>
      <c r="F8" s="429"/>
      <c r="G8" s="429"/>
      <c r="H8" s="429"/>
      <c r="I8" s="429"/>
      <c r="J8" s="429"/>
      <c r="K8" s="429"/>
    </row>
    <row r="9" spans="1:11" ht="12.75" customHeight="1" x14ac:dyDescent="0.2">
      <c r="A9" s="430"/>
      <c r="B9" s="430"/>
      <c r="C9" s="430"/>
      <c r="D9" s="430"/>
      <c r="E9" s="430"/>
      <c r="F9" s="430"/>
      <c r="G9" s="430"/>
      <c r="H9" s="430"/>
      <c r="I9" s="430"/>
      <c r="J9" s="430"/>
      <c r="K9" s="430"/>
    </row>
    <row r="10" spans="1:11" ht="12.75" customHeight="1" x14ac:dyDescent="0.2">
      <c r="A10" s="431"/>
      <c r="B10" s="431"/>
      <c r="C10" s="431"/>
      <c r="D10" s="431"/>
      <c r="E10" s="431"/>
      <c r="F10" s="431"/>
      <c r="G10" s="431"/>
      <c r="H10" s="431"/>
      <c r="I10" s="431"/>
      <c r="J10" s="431"/>
      <c r="K10" s="431"/>
    </row>
    <row r="11" spans="1:11" ht="12.75" customHeight="1" x14ac:dyDescent="0.2">
      <c r="A11" s="431"/>
      <c r="B11" s="431"/>
      <c r="C11" s="431"/>
      <c r="D11" s="431"/>
      <c r="E11" s="431"/>
      <c r="F11" s="431"/>
      <c r="G11" s="431"/>
      <c r="H11" s="431"/>
      <c r="I11" s="431"/>
      <c r="J11" s="431"/>
      <c r="K11" s="431"/>
    </row>
    <row r="12" spans="1:11" ht="12.75" customHeight="1" x14ac:dyDescent="0.2">
      <c r="A12" s="431"/>
      <c r="B12" s="431"/>
      <c r="C12" s="431"/>
      <c r="D12" s="431"/>
      <c r="E12" s="431"/>
      <c r="F12" s="431"/>
      <c r="G12" s="431"/>
      <c r="H12" s="431"/>
      <c r="I12" s="431"/>
      <c r="J12" s="431"/>
      <c r="K12" s="431"/>
    </row>
    <row r="13" spans="1:11" ht="12.75" customHeight="1" x14ac:dyDescent="0.2">
      <c r="A13" s="431"/>
      <c r="B13" s="431"/>
      <c r="C13" s="431"/>
      <c r="D13" s="431"/>
      <c r="E13" s="431"/>
      <c r="F13" s="431"/>
      <c r="G13" s="431"/>
      <c r="H13" s="431"/>
      <c r="I13" s="431"/>
      <c r="J13" s="431"/>
      <c r="K13" s="431"/>
    </row>
    <row r="14" spans="1:11" ht="12.75" customHeight="1" x14ac:dyDescent="0.2">
      <c r="A14" s="431"/>
      <c r="B14" s="431"/>
      <c r="C14" s="431"/>
      <c r="D14" s="431"/>
      <c r="E14" s="431"/>
      <c r="F14" s="431"/>
      <c r="G14" s="431"/>
      <c r="H14" s="431"/>
      <c r="I14" s="431"/>
      <c r="J14" s="431"/>
      <c r="K14" s="431"/>
    </row>
    <row r="15" spans="1:11" ht="12.75" customHeight="1" x14ac:dyDescent="0.2">
      <c r="A15" s="431"/>
      <c r="B15" s="431"/>
      <c r="C15" s="431"/>
      <c r="D15" s="431"/>
      <c r="E15" s="431"/>
      <c r="F15" s="431"/>
      <c r="G15" s="431"/>
      <c r="H15" s="431"/>
      <c r="I15" s="431"/>
      <c r="J15" s="431"/>
      <c r="K15" s="431"/>
    </row>
    <row r="16" spans="1:11" ht="12.75" customHeight="1" x14ac:dyDescent="0.2">
      <c r="A16" s="431"/>
      <c r="B16" s="431"/>
      <c r="C16" s="431"/>
      <c r="D16" s="431"/>
      <c r="E16" s="431"/>
      <c r="F16" s="431"/>
      <c r="G16" s="431"/>
      <c r="H16" s="431"/>
      <c r="I16" s="431"/>
      <c r="J16" s="431"/>
      <c r="K16" s="431"/>
    </row>
    <row r="17" spans="1:11" ht="12.75" customHeight="1" x14ac:dyDescent="0.2">
      <c r="A17" s="431"/>
      <c r="B17" s="431"/>
      <c r="C17" s="431"/>
      <c r="D17" s="431"/>
      <c r="E17" s="431"/>
      <c r="F17" s="431"/>
      <c r="G17" s="431"/>
      <c r="H17" s="431"/>
      <c r="I17" s="431"/>
      <c r="J17" s="431"/>
      <c r="K17" s="431"/>
    </row>
    <row r="18" spans="1:11" ht="12.75" customHeight="1" x14ac:dyDescent="0.2">
      <c r="A18" s="431"/>
      <c r="B18" s="431"/>
      <c r="C18" s="431"/>
      <c r="D18" s="431"/>
      <c r="E18" s="431"/>
      <c r="F18" s="431"/>
      <c r="G18" s="431"/>
      <c r="H18" s="431"/>
      <c r="I18" s="431"/>
      <c r="J18" s="431"/>
      <c r="K18" s="431"/>
    </row>
    <row r="19" spans="1:11" ht="12.75" customHeight="1" x14ac:dyDescent="0.2">
      <c r="A19" s="431"/>
      <c r="B19" s="431"/>
      <c r="C19" s="431"/>
      <c r="D19" s="431"/>
      <c r="E19" s="431"/>
      <c r="F19" s="431"/>
      <c r="G19" s="431"/>
      <c r="H19" s="431"/>
      <c r="I19" s="431"/>
      <c r="J19" s="431"/>
      <c r="K19" s="431"/>
    </row>
    <row r="20" spans="1:11" ht="12.75" customHeight="1" x14ac:dyDescent="0.2">
      <c r="A20" s="431"/>
      <c r="B20" s="431"/>
      <c r="C20" s="431"/>
      <c r="D20" s="431"/>
      <c r="E20" s="431"/>
      <c r="F20" s="431"/>
      <c r="G20" s="431"/>
      <c r="H20" s="431"/>
      <c r="I20" s="431"/>
      <c r="J20" s="431"/>
      <c r="K20" s="431"/>
    </row>
    <row r="21" spans="1:11" ht="12.75" customHeight="1" x14ac:dyDescent="0.2">
      <c r="A21" s="431"/>
      <c r="B21" s="431"/>
      <c r="C21" s="431"/>
      <c r="D21" s="431"/>
      <c r="E21" s="431"/>
      <c r="F21" s="431"/>
      <c r="G21" s="431"/>
      <c r="H21" s="431"/>
      <c r="I21" s="431"/>
      <c r="J21" s="431"/>
      <c r="K21" s="431"/>
    </row>
    <row r="22" spans="1:11" ht="12.75" customHeight="1" x14ac:dyDescent="0.2">
      <c r="A22" s="431"/>
      <c r="B22" s="431"/>
      <c r="C22" s="431"/>
      <c r="D22" s="431"/>
      <c r="E22" s="431"/>
      <c r="F22" s="431"/>
      <c r="G22" s="431"/>
      <c r="H22" s="431"/>
      <c r="I22" s="431"/>
      <c r="J22" s="431"/>
      <c r="K22" s="431"/>
    </row>
    <row r="23" spans="1:11" ht="12.75" customHeight="1" x14ac:dyDescent="0.2">
      <c r="A23" s="431"/>
      <c r="B23" s="431"/>
      <c r="C23" s="431"/>
      <c r="D23" s="431"/>
      <c r="E23" s="431"/>
      <c r="F23" s="431"/>
      <c r="G23" s="431"/>
      <c r="H23" s="431"/>
      <c r="I23" s="431"/>
      <c r="J23" s="431"/>
      <c r="K23" s="431"/>
    </row>
    <row r="24" spans="1:11" ht="12.75" customHeight="1" x14ac:dyDescent="0.2">
      <c r="A24" s="431"/>
      <c r="B24" s="431"/>
      <c r="C24" s="431"/>
      <c r="D24" s="431"/>
      <c r="E24" s="431"/>
      <c r="F24" s="431"/>
      <c r="G24" s="431"/>
      <c r="H24" s="431"/>
      <c r="I24" s="431"/>
      <c r="J24" s="431"/>
      <c r="K24" s="431"/>
    </row>
    <row r="25" spans="1:11" ht="12.75" customHeight="1" x14ac:dyDescent="0.2">
      <c r="A25" s="431"/>
      <c r="B25" s="431"/>
      <c r="C25" s="431"/>
      <c r="D25" s="431"/>
      <c r="E25" s="431"/>
      <c r="F25" s="431"/>
      <c r="G25" s="431"/>
      <c r="H25" s="431"/>
      <c r="I25" s="431"/>
      <c r="J25" s="431"/>
      <c r="K25" s="431"/>
    </row>
    <row r="26" spans="1:11" ht="12.75" customHeight="1" x14ac:dyDescent="0.2">
      <c r="A26" s="431"/>
      <c r="B26" s="431"/>
      <c r="C26" s="431"/>
      <c r="D26" s="431"/>
      <c r="E26" s="431"/>
      <c r="F26" s="431"/>
      <c r="G26" s="431"/>
      <c r="H26" s="431"/>
      <c r="I26" s="431"/>
      <c r="J26" s="431"/>
      <c r="K26" s="431"/>
    </row>
    <row r="27" spans="1:11" ht="12.75" customHeight="1" x14ac:dyDescent="0.2">
      <c r="A27" s="431"/>
      <c r="B27" s="431"/>
      <c r="C27" s="431"/>
      <c r="D27" s="431"/>
      <c r="E27" s="431"/>
      <c r="F27" s="431"/>
      <c r="G27" s="431"/>
      <c r="H27" s="431"/>
      <c r="I27" s="431"/>
      <c r="J27" s="431"/>
      <c r="K27" s="431"/>
    </row>
    <row r="28" spans="1:11" ht="12.75" customHeight="1" x14ac:dyDescent="0.2">
      <c r="A28" s="431"/>
      <c r="B28" s="431"/>
      <c r="C28" s="431"/>
      <c r="D28" s="431"/>
      <c r="E28" s="431"/>
      <c r="F28" s="431"/>
      <c r="G28" s="431"/>
      <c r="H28" s="431"/>
      <c r="I28" s="431"/>
      <c r="J28" s="431"/>
      <c r="K28" s="431"/>
    </row>
    <row r="29" spans="1:11" ht="12.75" customHeight="1" x14ac:dyDescent="0.2">
      <c r="A29" s="431"/>
      <c r="B29" s="431"/>
      <c r="C29" s="431"/>
      <c r="D29" s="431"/>
      <c r="E29" s="431"/>
      <c r="F29" s="431"/>
      <c r="G29" s="431"/>
      <c r="H29" s="431"/>
      <c r="I29" s="431"/>
      <c r="J29" s="431"/>
      <c r="K29" s="431"/>
    </row>
    <row r="30" spans="1:11" ht="12.75" customHeight="1" x14ac:dyDescent="0.2">
      <c r="A30" s="431"/>
      <c r="B30" s="431"/>
      <c r="C30" s="431"/>
      <c r="D30" s="431"/>
      <c r="E30" s="431"/>
      <c r="F30" s="431"/>
      <c r="G30" s="431"/>
      <c r="H30" s="431"/>
      <c r="I30" s="431"/>
      <c r="J30" s="431"/>
      <c r="K30" s="431"/>
    </row>
    <row r="31" spans="1:11" ht="12.75" customHeight="1" x14ac:dyDescent="0.2">
      <c r="A31" s="258" t="s">
        <v>227</v>
      </c>
      <c r="B31" s="432"/>
      <c r="C31" s="432"/>
      <c r="D31" s="432"/>
      <c r="E31" s="432"/>
      <c r="F31" s="432"/>
      <c r="G31" s="432"/>
      <c r="H31" s="432"/>
      <c r="I31" s="432"/>
      <c r="J31" s="432"/>
      <c r="K31" s="432"/>
    </row>
    <row r="32" spans="1:11" ht="12.75" customHeight="1" x14ac:dyDescent="0.2">
      <c r="A32" s="258" t="s">
        <v>228</v>
      </c>
      <c r="B32" s="432"/>
      <c r="C32" s="432"/>
      <c r="D32" s="432"/>
      <c r="E32" s="432"/>
      <c r="F32" s="432"/>
      <c r="G32" s="432"/>
      <c r="H32" s="432"/>
      <c r="I32" s="432"/>
      <c r="J32" s="432"/>
      <c r="K32" s="432"/>
    </row>
    <row r="33" spans="1:11" ht="12.75" customHeight="1" x14ac:dyDescent="0.2">
      <c r="A33" s="258" t="s">
        <v>229</v>
      </c>
      <c r="B33" s="432"/>
      <c r="C33" s="432"/>
      <c r="D33" s="432"/>
      <c r="E33" s="432"/>
      <c r="F33" s="432"/>
      <c r="G33" s="432"/>
      <c r="H33" s="432"/>
      <c r="I33" s="432"/>
      <c r="J33" s="432"/>
      <c r="K33" s="432"/>
    </row>
    <row r="34" spans="1:11" ht="12.75" customHeight="1" x14ac:dyDescent="0.2">
      <c r="A34" s="258" t="s">
        <v>230</v>
      </c>
      <c r="B34" s="432"/>
      <c r="C34" s="432"/>
      <c r="D34" s="432"/>
      <c r="E34" s="432"/>
      <c r="F34" s="432"/>
      <c r="G34" s="432"/>
      <c r="H34" s="432"/>
      <c r="I34" s="432"/>
      <c r="J34" s="432"/>
      <c r="K34" s="432"/>
    </row>
    <row r="35" spans="1:11" ht="12.75" customHeight="1" x14ac:dyDescent="0.2">
      <c r="A35" s="433" t="s">
        <v>231</v>
      </c>
      <c r="B35" s="432"/>
      <c r="C35" s="432"/>
      <c r="D35" s="432"/>
      <c r="E35" s="432"/>
      <c r="F35" s="432"/>
      <c r="G35" s="432"/>
      <c r="H35" s="432"/>
      <c r="I35" s="432"/>
      <c r="J35" s="432"/>
      <c r="K35" s="432"/>
    </row>
    <row r="36" spans="1:11" ht="12.75" customHeight="1" x14ac:dyDescent="0.2">
      <c r="A36" s="433" t="s">
        <v>232</v>
      </c>
      <c r="B36" s="432"/>
      <c r="C36" s="432"/>
      <c r="D36" s="432"/>
      <c r="E36" s="432"/>
      <c r="F36" s="432"/>
      <c r="G36" s="432"/>
      <c r="H36" s="432"/>
      <c r="I36" s="432"/>
      <c r="J36" s="432"/>
      <c r="K36" s="432"/>
    </row>
    <row r="37" spans="1:11" ht="12.75" customHeight="1" x14ac:dyDescent="0.2">
      <c r="A37" s="434" t="s">
        <v>58</v>
      </c>
      <c r="B37" s="432"/>
      <c r="C37" s="432"/>
      <c r="D37" s="432"/>
      <c r="E37" s="432"/>
      <c r="F37" s="432"/>
      <c r="G37" s="432"/>
      <c r="H37" s="432"/>
      <c r="I37" s="432"/>
      <c r="J37" s="432"/>
      <c r="K37" s="432"/>
    </row>
    <row r="41" spans="1:11" x14ac:dyDescent="0.2">
      <c r="A41" s="6"/>
      <c r="B41" s="6"/>
      <c r="C41" s="6"/>
    </row>
    <row r="42" spans="1:11" ht="22.5" x14ac:dyDescent="0.2">
      <c r="A42" s="3"/>
      <c r="B42" s="4" t="s">
        <v>233</v>
      </c>
      <c r="C42" s="5" t="s">
        <v>234</v>
      </c>
    </row>
    <row r="43" spans="1:11" ht="11.25" customHeight="1" x14ac:dyDescent="0.2">
      <c r="A43" s="7" t="s">
        <v>235</v>
      </c>
      <c r="B43" s="8">
        <v>93.130232324450006</v>
      </c>
      <c r="C43" s="9">
        <v>97.544015037077003</v>
      </c>
    </row>
    <row r="44" spans="1:11" ht="11.25" customHeight="1" x14ac:dyDescent="0.2">
      <c r="A44" s="10" t="s">
        <v>236</v>
      </c>
      <c r="B44" s="11">
        <v>90.221788232023002</v>
      </c>
      <c r="C44" s="12">
        <v>71.743278527266</v>
      </c>
    </row>
    <row r="45" spans="1:11" ht="11.25" customHeight="1" x14ac:dyDescent="0.2">
      <c r="A45" s="13" t="s">
        <v>165</v>
      </c>
      <c r="B45" s="14">
        <v>88.054758090069996</v>
      </c>
      <c r="C45" s="15"/>
    </row>
    <row r="46" spans="1:11" ht="11.25" customHeight="1" x14ac:dyDescent="0.2">
      <c r="A46" s="10" t="s">
        <v>237</v>
      </c>
      <c r="B46" s="11">
        <v>88.017895714632999</v>
      </c>
      <c r="C46" s="12">
        <v>78.934404509502002</v>
      </c>
    </row>
    <row r="47" spans="1:11" ht="11.25" customHeight="1" x14ac:dyDescent="0.2">
      <c r="A47" s="13" t="s">
        <v>0</v>
      </c>
      <c r="B47" s="14">
        <v>87.557922511577004</v>
      </c>
      <c r="C47" s="15">
        <v>68.201628853909995</v>
      </c>
    </row>
    <row r="48" spans="1:11" ht="11.25" customHeight="1" x14ac:dyDescent="0.2">
      <c r="A48" s="10" t="s">
        <v>215</v>
      </c>
      <c r="B48" s="11">
        <v>85.785586914508997</v>
      </c>
      <c r="C48" s="12">
        <v>75.663238752273003</v>
      </c>
    </row>
    <row r="49" spans="1:3" ht="11.25" customHeight="1" x14ac:dyDescent="0.2">
      <c r="A49" s="13" t="s">
        <v>238</v>
      </c>
      <c r="B49" s="14">
        <v>85.396385657349001</v>
      </c>
      <c r="C49" s="15">
        <v>58.717528170255001</v>
      </c>
    </row>
    <row r="50" spans="1:3" ht="11.25" customHeight="1" x14ac:dyDescent="0.2">
      <c r="A50" s="10" t="s">
        <v>19</v>
      </c>
      <c r="B50" s="11">
        <v>82.385308369390003</v>
      </c>
      <c r="C50" s="12">
        <v>66.346304251503994</v>
      </c>
    </row>
    <row r="51" spans="1:3" ht="11.25" customHeight="1" x14ac:dyDescent="0.2">
      <c r="A51" s="13" t="s">
        <v>239</v>
      </c>
      <c r="B51" s="14">
        <v>82.227056000150995</v>
      </c>
      <c r="C51" s="15">
        <v>73.550392629262006</v>
      </c>
    </row>
    <row r="52" spans="1:3" ht="11.25" customHeight="1" x14ac:dyDescent="0.2">
      <c r="A52" s="10" t="s">
        <v>17</v>
      </c>
      <c r="B52" s="11">
        <v>82.221936595624996</v>
      </c>
      <c r="C52" s="12">
        <v>72.003847328307003</v>
      </c>
    </row>
    <row r="53" spans="1:3" ht="11.25" customHeight="1" x14ac:dyDescent="0.2">
      <c r="A53" s="13" t="s">
        <v>32</v>
      </c>
      <c r="B53" s="14">
        <v>82.000834801310006</v>
      </c>
      <c r="C53" s="15">
        <v>65.316988498843003</v>
      </c>
    </row>
    <row r="54" spans="1:3" ht="11.25" customHeight="1" x14ac:dyDescent="0.2">
      <c r="A54" s="10" t="s">
        <v>27</v>
      </c>
      <c r="B54" s="11">
        <v>81.710461689587007</v>
      </c>
      <c r="C54" s="12">
        <v>68.963024742841</v>
      </c>
    </row>
    <row r="55" spans="1:3" ht="11.25" customHeight="1" x14ac:dyDescent="0.2">
      <c r="A55" s="13" t="s">
        <v>240</v>
      </c>
      <c r="B55" s="14">
        <v>81.416576218093994</v>
      </c>
      <c r="C55" s="15">
        <v>62.047191279364</v>
      </c>
    </row>
    <row r="56" spans="1:3" ht="11.25" customHeight="1" x14ac:dyDescent="0.2">
      <c r="A56" s="10" t="s">
        <v>241</v>
      </c>
      <c r="B56" s="11">
        <v>81.283386445751006</v>
      </c>
      <c r="C56" s="12">
        <v>68.608359438940994</v>
      </c>
    </row>
    <row r="57" spans="1:3" ht="11.25" customHeight="1" x14ac:dyDescent="0.2">
      <c r="A57" s="13" t="s">
        <v>4</v>
      </c>
      <c r="B57" s="14">
        <v>81.194132405554996</v>
      </c>
      <c r="C57" s="15">
        <v>65.389860891967999</v>
      </c>
    </row>
    <row r="58" spans="1:3" ht="11.25" customHeight="1" x14ac:dyDescent="0.2">
      <c r="A58" s="10" t="s">
        <v>111</v>
      </c>
      <c r="B58" s="11">
        <v>80.570756141152998</v>
      </c>
      <c r="C58" s="12">
        <v>64.154342002532999</v>
      </c>
    </row>
    <row r="59" spans="1:3" ht="11.25" customHeight="1" x14ac:dyDescent="0.2">
      <c r="A59" s="13" t="s">
        <v>242</v>
      </c>
      <c r="B59" s="14">
        <v>79.222644557912005</v>
      </c>
      <c r="C59" s="15">
        <v>66.239369903306994</v>
      </c>
    </row>
    <row r="60" spans="1:3" ht="11.25" customHeight="1" x14ac:dyDescent="0.2">
      <c r="A60" s="10" t="s">
        <v>24</v>
      </c>
      <c r="B60" s="11">
        <v>79.083962118493005</v>
      </c>
      <c r="C60" s="12">
        <v>79.413795533008994</v>
      </c>
    </row>
    <row r="61" spans="1:3" ht="11.25" customHeight="1" x14ac:dyDescent="0.2">
      <c r="A61" s="13" t="s">
        <v>243</v>
      </c>
      <c r="B61" s="14">
        <v>79.050844440309007</v>
      </c>
      <c r="C61" s="15">
        <v>70.253830064777006</v>
      </c>
    </row>
    <row r="62" spans="1:3" ht="11.25" customHeight="1" x14ac:dyDescent="0.2">
      <c r="A62" s="10" t="s">
        <v>41</v>
      </c>
      <c r="B62" s="11">
        <v>78.224062562235005</v>
      </c>
      <c r="C62" s="12">
        <v>62.850814227256002</v>
      </c>
    </row>
    <row r="63" spans="1:3" ht="11.25" customHeight="1" x14ac:dyDescent="0.2">
      <c r="A63" s="13" t="s">
        <v>3</v>
      </c>
      <c r="B63" s="14">
        <v>78.036992178730003</v>
      </c>
      <c r="C63" s="15">
        <v>77.972616683919</v>
      </c>
    </row>
    <row r="64" spans="1:3" ht="11.25" customHeight="1" x14ac:dyDescent="0.2">
      <c r="A64" s="10" t="s">
        <v>109</v>
      </c>
      <c r="B64" s="11">
        <v>78.084573854857894</v>
      </c>
      <c r="C64" s="12">
        <v>70.454654829877001</v>
      </c>
    </row>
    <row r="65" spans="1:3" ht="11.25" customHeight="1" x14ac:dyDescent="0.2">
      <c r="A65" s="13" t="s">
        <v>11</v>
      </c>
      <c r="B65" s="14">
        <v>77.175908252634997</v>
      </c>
      <c r="C65" s="15">
        <v>71.694350991430994</v>
      </c>
    </row>
    <row r="66" spans="1:3" ht="11.25" customHeight="1" x14ac:dyDescent="0.2">
      <c r="A66" s="10" t="s">
        <v>15</v>
      </c>
      <c r="B66" s="11">
        <v>76.545770489055457</v>
      </c>
      <c r="C66" s="12">
        <v>66.761455647541084</v>
      </c>
    </row>
    <row r="67" spans="1:3" ht="11.25" customHeight="1" x14ac:dyDescent="0.2">
      <c r="A67" s="13" t="s">
        <v>18</v>
      </c>
      <c r="B67" s="14">
        <v>74.984857436889996</v>
      </c>
      <c r="C67" s="15">
        <v>62.752673805962999</v>
      </c>
    </row>
    <row r="68" spans="1:3" ht="11.25" customHeight="1" x14ac:dyDescent="0.2">
      <c r="A68" s="10" t="s">
        <v>6</v>
      </c>
      <c r="B68" s="11">
        <v>74.926979183944994</v>
      </c>
      <c r="C68" s="12">
        <v>63.735578595062002</v>
      </c>
    </row>
    <row r="69" spans="1:3" ht="11.25" customHeight="1" x14ac:dyDescent="0.2">
      <c r="A69" s="13" t="s">
        <v>244</v>
      </c>
      <c r="B69" s="14">
        <v>74.863602143118996</v>
      </c>
      <c r="C69" s="15">
        <v>80.060794999869998</v>
      </c>
    </row>
    <row r="70" spans="1:3" ht="11.25" customHeight="1" x14ac:dyDescent="0.2">
      <c r="A70" s="10" t="s">
        <v>13</v>
      </c>
      <c r="B70" s="11">
        <v>74.747259184124985</v>
      </c>
      <c r="C70" s="12">
        <v>66.929269073275591</v>
      </c>
    </row>
    <row r="71" spans="1:3" ht="11.25" customHeight="1" x14ac:dyDescent="0.2">
      <c r="A71" s="13" t="s">
        <v>5</v>
      </c>
      <c r="B71" s="14">
        <v>73.120388475794002</v>
      </c>
      <c r="C71" s="15">
        <v>65.153142715025993</v>
      </c>
    </row>
    <row r="72" spans="1:3" ht="11.25" customHeight="1" x14ac:dyDescent="0.2">
      <c r="A72" s="10" t="s">
        <v>21</v>
      </c>
      <c r="B72" s="11">
        <v>72.410940502699006</v>
      </c>
      <c r="C72" s="12">
        <v>59.255005151238997</v>
      </c>
    </row>
    <row r="73" spans="1:3" ht="11.25" customHeight="1" x14ac:dyDescent="0.2">
      <c r="A73" s="13" t="s">
        <v>29</v>
      </c>
      <c r="B73" s="14">
        <v>70.801101728381994</v>
      </c>
      <c r="C73" s="15">
        <v>65.240085623509998</v>
      </c>
    </row>
    <row r="74" spans="1:3" ht="11.25" customHeight="1" x14ac:dyDescent="0.2">
      <c r="A74" s="10" t="s">
        <v>8</v>
      </c>
      <c r="B74" s="11">
        <v>69.337671300387001</v>
      </c>
      <c r="C74" s="12">
        <v>70.668776571218004</v>
      </c>
    </row>
    <row r="75" spans="1:3" ht="11.25" customHeight="1" x14ac:dyDescent="0.2">
      <c r="A75" s="13" t="s">
        <v>245</v>
      </c>
      <c r="B75" s="14">
        <v>69.238846075197003</v>
      </c>
      <c r="C75" s="15">
        <v>75.915915630016997</v>
      </c>
    </row>
    <row r="76" spans="1:3" ht="11.25" customHeight="1" x14ac:dyDescent="0.2">
      <c r="A76" s="10" t="s">
        <v>31</v>
      </c>
      <c r="B76" s="11">
        <v>69.050733431566002</v>
      </c>
      <c r="C76" s="12">
        <v>53.731167188598</v>
      </c>
    </row>
    <row r="77" spans="1:3" ht="11.25" customHeight="1" x14ac:dyDescent="0.2">
      <c r="A77" s="13" t="s">
        <v>246</v>
      </c>
      <c r="B77" s="14">
        <v>68.570799085529998</v>
      </c>
      <c r="C77" s="15">
        <v>31.190419687995998</v>
      </c>
    </row>
    <row r="78" spans="1:3" ht="11.25" customHeight="1" x14ac:dyDescent="0.2">
      <c r="A78" s="10" t="s">
        <v>30</v>
      </c>
      <c r="B78" s="11">
        <v>66.467707969993</v>
      </c>
      <c r="C78" s="12">
        <v>52.407793822362997</v>
      </c>
    </row>
    <row r="79" spans="1:3" ht="11.25" customHeight="1" x14ac:dyDescent="0.2">
      <c r="A79" s="13" t="s">
        <v>25</v>
      </c>
      <c r="B79" s="14">
        <v>65.177668008658003</v>
      </c>
      <c r="C79" s="15">
        <v>61.088593485792003</v>
      </c>
    </row>
    <row r="80" spans="1:3" ht="11.25" customHeight="1" x14ac:dyDescent="0.2">
      <c r="A80" s="10" t="s">
        <v>7</v>
      </c>
      <c r="B80" s="11">
        <v>64.787272422073997</v>
      </c>
      <c r="C80" s="12">
        <v>64.834178376780002</v>
      </c>
    </row>
    <row r="81" spans="1:3" ht="11.25" customHeight="1" x14ac:dyDescent="0.2">
      <c r="A81" s="13" t="s">
        <v>247</v>
      </c>
      <c r="B81" s="14">
        <v>63.614979315424002</v>
      </c>
      <c r="C81" s="15">
        <v>62.984991853254002</v>
      </c>
    </row>
    <row r="82" spans="1:3" ht="11.25" customHeight="1" x14ac:dyDescent="0.2">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x14ac:dyDescent="0.2"/>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x14ac:dyDescent="0.2">
      <c r="A1" s="437" t="s">
        <v>59</v>
      </c>
    </row>
    <row r="2" spans="1:18" s="26" customFormat="1" x14ac:dyDescent="0.2">
      <c r="A2" s="26" t="s">
        <v>300</v>
      </c>
      <c r="B2" s="26" t="s">
        <v>301</v>
      </c>
    </row>
    <row r="3" spans="1:18" s="26" customFormat="1" x14ac:dyDescent="0.2">
      <c r="A3" s="26" t="s">
        <v>62</v>
      </c>
    </row>
    <row r="4" spans="1:18" s="26" customFormat="1" x14ac:dyDescent="0.2">
      <c r="A4" s="437" t="s">
        <v>63</v>
      </c>
    </row>
    <row r="5" spans="1:18" s="26" customFormat="1" x14ac:dyDescent="0.2"/>
    <row r="6" spans="1:18" x14ac:dyDescent="0.2">
      <c r="A6" s="573" t="s">
        <v>302</v>
      </c>
      <c r="B6" s="573"/>
      <c r="C6" s="574"/>
      <c r="D6" s="574"/>
      <c r="E6" s="574"/>
      <c r="F6" s="574"/>
      <c r="G6" s="574"/>
      <c r="H6" s="574"/>
      <c r="I6" s="574"/>
      <c r="J6" s="574"/>
      <c r="K6" s="574"/>
      <c r="L6" s="574"/>
      <c r="M6" s="574"/>
      <c r="N6" s="574"/>
    </row>
    <row r="7" spans="1:18" x14ac:dyDescent="0.2">
      <c r="A7" s="573" t="s">
        <v>303</v>
      </c>
      <c r="B7" s="573"/>
      <c r="C7" s="574"/>
      <c r="D7" s="574"/>
      <c r="E7" s="574"/>
      <c r="F7" s="574"/>
      <c r="G7" s="574"/>
      <c r="H7" s="574"/>
      <c r="I7" s="574"/>
      <c r="J7" s="574"/>
      <c r="K7" s="574"/>
      <c r="L7" s="574"/>
      <c r="M7" s="574"/>
      <c r="N7" s="574"/>
    </row>
    <row r="8" spans="1:18" x14ac:dyDescent="0.2">
      <c r="A8" s="509" t="s">
        <v>304</v>
      </c>
      <c r="B8" s="575"/>
      <c r="C8" s="575"/>
      <c r="D8" s="575"/>
      <c r="E8" s="575"/>
      <c r="F8" s="575"/>
      <c r="G8" s="575"/>
      <c r="H8" s="575"/>
      <c r="I8" s="575"/>
      <c r="J8" s="575"/>
      <c r="K8" s="575"/>
      <c r="L8" s="575"/>
      <c r="M8" s="575"/>
      <c r="N8" s="575"/>
    </row>
    <row r="9" spans="1:18" x14ac:dyDescent="0.2">
      <c r="A9" s="576"/>
      <c r="B9" s="576"/>
      <c r="C9" s="576"/>
      <c r="D9" s="576"/>
      <c r="E9" s="576"/>
      <c r="F9" s="576"/>
      <c r="G9" s="576"/>
      <c r="H9" s="576"/>
      <c r="I9" s="576"/>
      <c r="J9" s="576"/>
      <c r="K9" s="576"/>
      <c r="L9" s="576"/>
      <c r="M9" s="576"/>
      <c r="N9" s="576"/>
    </row>
    <row r="10" spans="1:18" x14ac:dyDescent="0.2">
      <c r="A10" s="577"/>
      <c r="B10" s="577"/>
      <c r="C10" s="578"/>
      <c r="D10" s="578"/>
      <c r="E10" s="578"/>
      <c r="F10" s="578"/>
      <c r="G10" s="578"/>
      <c r="H10" s="578"/>
      <c r="I10" s="578"/>
      <c r="J10" s="578"/>
      <c r="K10" s="578"/>
      <c r="L10" s="578"/>
      <c r="M10" s="578"/>
      <c r="N10" s="578"/>
    </row>
    <row r="11" spans="1:18" x14ac:dyDescent="0.2">
      <c r="A11" s="579"/>
      <c r="B11" s="580"/>
      <c r="C11" s="812" t="s">
        <v>305</v>
      </c>
      <c r="D11" s="813"/>
      <c r="E11" s="814"/>
      <c r="F11" s="814"/>
      <c r="G11" s="814"/>
      <c r="H11" s="815"/>
      <c r="I11" s="812" t="s">
        <v>305</v>
      </c>
      <c r="J11" s="813"/>
      <c r="K11" s="814"/>
      <c r="L11" s="814"/>
      <c r="M11" s="814"/>
      <c r="N11" s="815"/>
    </row>
    <row r="12" spans="1:18" x14ac:dyDescent="0.2">
      <c r="A12" s="581"/>
      <c r="B12" s="816" t="s">
        <v>143</v>
      </c>
      <c r="C12" s="818" t="s">
        <v>306</v>
      </c>
      <c r="D12" s="819"/>
      <c r="E12" s="820"/>
      <c r="F12" s="820"/>
      <c r="G12" s="820"/>
      <c r="H12" s="821"/>
      <c r="I12" s="818" t="s">
        <v>307</v>
      </c>
      <c r="J12" s="819"/>
      <c r="K12" s="820"/>
      <c r="L12" s="820"/>
      <c r="M12" s="820"/>
      <c r="N12" s="821"/>
    </row>
    <row r="13" spans="1:18" ht="24.75" customHeight="1" x14ac:dyDescent="0.2">
      <c r="A13" s="582"/>
      <c r="B13" s="817"/>
      <c r="C13" s="822" t="s">
        <v>149</v>
      </c>
      <c r="D13" s="821"/>
      <c r="E13" s="822" t="s">
        <v>74</v>
      </c>
      <c r="F13" s="821"/>
      <c r="G13" s="822" t="s">
        <v>253</v>
      </c>
      <c r="H13" s="821"/>
      <c r="I13" s="822" t="s">
        <v>149</v>
      </c>
      <c r="J13" s="821"/>
      <c r="K13" s="822" t="s">
        <v>74</v>
      </c>
      <c r="L13" s="821"/>
      <c r="M13" s="822" t="s">
        <v>253</v>
      </c>
      <c r="N13" s="821"/>
    </row>
    <row r="14" spans="1:18" x14ac:dyDescent="0.2">
      <c r="A14" s="582"/>
      <c r="B14" s="583"/>
      <c r="C14" s="827">
        <v>1</v>
      </c>
      <c r="D14" s="828"/>
      <c r="E14" s="827">
        <v>2</v>
      </c>
      <c r="F14" s="828"/>
      <c r="G14" s="827">
        <v>3</v>
      </c>
      <c r="H14" s="828"/>
      <c r="I14" s="827">
        <v>4</v>
      </c>
      <c r="J14" s="828"/>
      <c r="K14" s="827">
        <v>5</v>
      </c>
      <c r="L14" s="828"/>
      <c r="M14" s="827">
        <v>6</v>
      </c>
      <c r="N14" s="828"/>
    </row>
    <row r="15" spans="1:18" x14ac:dyDescent="0.2">
      <c r="A15" s="584" t="s">
        <v>152</v>
      </c>
      <c r="B15" s="585"/>
      <c r="C15" s="586"/>
      <c r="D15" s="587"/>
      <c r="E15" s="586"/>
      <c r="F15" s="587"/>
      <c r="G15" s="586"/>
      <c r="H15" s="587"/>
      <c r="I15" s="586"/>
      <c r="J15" s="587"/>
      <c r="K15" s="586"/>
      <c r="L15" s="587"/>
      <c r="M15" s="586"/>
      <c r="N15" s="588"/>
    </row>
    <row r="16" spans="1:18" x14ac:dyDescent="0.2">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x14ac:dyDescent="0.2">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x14ac:dyDescent="0.2">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x14ac:dyDescent="0.2">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x14ac:dyDescent="0.2">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x14ac:dyDescent="0.2">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x14ac:dyDescent="0.2">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x14ac:dyDescent="0.2">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x14ac:dyDescent="0.2">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x14ac:dyDescent="0.2">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x14ac:dyDescent="0.2">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x14ac:dyDescent="0.2">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x14ac:dyDescent="0.2">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x14ac:dyDescent="0.2">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x14ac:dyDescent="0.2">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x14ac:dyDescent="0.2">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x14ac:dyDescent="0.2">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x14ac:dyDescent="0.2">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x14ac:dyDescent="0.2">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x14ac:dyDescent="0.2">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x14ac:dyDescent="0.2">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x14ac:dyDescent="0.2">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x14ac:dyDescent="0.2">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x14ac:dyDescent="0.2">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x14ac:dyDescent="0.2">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x14ac:dyDescent="0.2">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x14ac:dyDescent="0.2">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x14ac:dyDescent="0.2">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x14ac:dyDescent="0.2">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x14ac:dyDescent="0.2">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x14ac:dyDescent="0.2">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x14ac:dyDescent="0.2">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x14ac:dyDescent="0.2">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x14ac:dyDescent="0.2">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x14ac:dyDescent="0.2">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x14ac:dyDescent="0.2">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x14ac:dyDescent="0.2">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x14ac:dyDescent="0.2">
      <c r="A53" s="589"/>
      <c r="B53" s="590"/>
      <c r="C53" s="591"/>
      <c r="D53" s="592"/>
      <c r="E53" s="591" t="s">
        <v>153</v>
      </c>
      <c r="F53" s="592"/>
      <c r="G53" s="591"/>
      <c r="H53" s="592"/>
      <c r="I53" s="593"/>
      <c r="J53" s="594"/>
      <c r="K53" s="593"/>
      <c r="L53" s="594"/>
      <c r="M53" s="593"/>
      <c r="N53" s="594"/>
    </row>
    <row r="54" spans="1:18" x14ac:dyDescent="0.2">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x14ac:dyDescent="0.2">
      <c r="A55" s="823" t="s">
        <v>310</v>
      </c>
      <c r="B55" s="823"/>
      <c r="C55" s="823"/>
      <c r="D55" s="823"/>
      <c r="E55" s="823"/>
      <c r="F55" s="823"/>
      <c r="G55" s="823"/>
      <c r="H55" s="823"/>
      <c r="I55" s="823"/>
      <c r="J55" s="823"/>
      <c r="K55" s="823"/>
      <c r="L55" s="823"/>
      <c r="M55" s="823"/>
      <c r="N55" s="823"/>
    </row>
    <row r="56" spans="1:18" ht="21" customHeight="1" x14ac:dyDescent="0.2">
      <c r="A56" s="824"/>
      <c r="B56" s="824"/>
      <c r="C56" s="824"/>
      <c r="D56" s="824"/>
      <c r="E56" s="824"/>
      <c r="F56" s="824"/>
      <c r="G56" s="824"/>
      <c r="H56" s="824"/>
      <c r="I56" s="824"/>
      <c r="J56" s="824"/>
      <c r="K56" s="824"/>
      <c r="L56" s="824"/>
      <c r="M56" s="824"/>
      <c r="N56" s="824"/>
    </row>
    <row r="57" spans="1:18" x14ac:dyDescent="0.2">
      <c r="A57" s="607" t="s">
        <v>168</v>
      </c>
      <c r="B57" s="608"/>
      <c r="C57" s="609"/>
      <c r="D57" s="609"/>
      <c r="E57" s="609"/>
      <c r="F57" s="609"/>
      <c r="G57" s="609"/>
      <c r="H57" s="609"/>
      <c r="I57" s="610"/>
      <c r="J57" s="610"/>
      <c r="K57" s="610"/>
      <c r="L57" s="610"/>
      <c r="M57" s="610"/>
      <c r="N57" s="611"/>
    </row>
    <row r="58" spans="1:18" x14ac:dyDescent="0.2">
      <c r="A58" s="825" t="s">
        <v>311</v>
      </c>
      <c r="B58" s="826"/>
      <c r="C58" s="826"/>
      <c r="D58" s="826"/>
      <c r="E58" s="826"/>
      <c r="F58" s="826"/>
      <c r="G58" s="826"/>
      <c r="H58" s="826"/>
      <c r="I58" s="826"/>
      <c r="J58" s="826"/>
      <c r="K58" s="826"/>
      <c r="L58" s="826"/>
      <c r="M58" s="826"/>
      <c r="N58" s="826"/>
    </row>
    <row r="59" spans="1:18" x14ac:dyDescent="0.2">
      <c r="A59" s="612" t="s">
        <v>58</v>
      </c>
    </row>
  </sheetData>
  <mergeCells count="19">
    <mergeCell ref="A55:N56"/>
    <mergeCell ref="A58:N58"/>
    <mergeCell ref="M13:N13"/>
    <mergeCell ref="C14:D14"/>
    <mergeCell ref="E14:F14"/>
    <mergeCell ref="G14:H14"/>
    <mergeCell ref="I14:J14"/>
    <mergeCell ref="K14:L14"/>
    <mergeCell ref="M14:N14"/>
    <mergeCell ref="C11:H11"/>
    <mergeCell ref="I11:N11"/>
    <mergeCell ref="B12:B13"/>
    <mergeCell ref="C12:H12"/>
    <mergeCell ref="I12:N12"/>
    <mergeCell ref="C13:D13"/>
    <mergeCell ref="E13:F13"/>
    <mergeCell ref="G13:H13"/>
    <mergeCell ref="I13:J13"/>
    <mergeCell ref="K13:L13"/>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51" x14ac:dyDescent="0.2">
      <c r="A44" s="680" t="s">
        <v>322</v>
      </c>
      <c r="B44" s="681" t="s">
        <v>332</v>
      </c>
      <c r="C44" s="682"/>
      <c r="D44" s="680" t="s">
        <v>333</v>
      </c>
      <c r="E44" s="680" t="s">
        <v>334</v>
      </c>
      <c r="F44" s="680" t="s">
        <v>335</v>
      </c>
      <c r="G44" s="680" t="s">
        <v>336</v>
      </c>
      <c r="H44" s="680" t="s">
        <v>337</v>
      </c>
    </row>
    <row r="45" spans="1:12" ht="13.5" x14ac:dyDescent="0.25">
      <c r="A45" s="683" t="s">
        <v>75</v>
      </c>
      <c r="B45" s="684">
        <v>11506.090537343571</v>
      </c>
      <c r="C45" s="685" t="s">
        <v>153</v>
      </c>
      <c r="D45" s="684">
        <v>8117.5143332958505</v>
      </c>
      <c r="E45" s="684">
        <v>6132.1310661860589</v>
      </c>
      <c r="F45" s="684">
        <v>-584.10497520771617</v>
      </c>
      <c r="G45" s="684">
        <v>-558.76331919622919</v>
      </c>
      <c r="H45" s="686">
        <v>3128.2515615137404</v>
      </c>
    </row>
    <row r="46" spans="1:12" ht="13.5" x14ac:dyDescent="0.25">
      <c r="A46" s="687" t="s">
        <v>5</v>
      </c>
      <c r="B46" s="688">
        <v>5379.0672263749611</v>
      </c>
      <c r="C46" s="689" t="s">
        <v>153</v>
      </c>
      <c r="D46" s="688">
        <v>1990.4910223272414</v>
      </c>
      <c r="E46" s="688">
        <v>213.73175166635707</v>
      </c>
      <c r="F46" s="688">
        <v>-74.675868825664324</v>
      </c>
      <c r="G46" s="688">
        <v>523.36835576366946</v>
      </c>
      <c r="H46" s="690">
        <v>1328.0667837228789</v>
      </c>
    </row>
    <row r="47" spans="1:12" ht="13.5" x14ac:dyDescent="0.25">
      <c r="A47" s="683" t="s">
        <v>155</v>
      </c>
      <c r="B47" s="684">
        <v>5299.7052864495436</v>
      </c>
      <c r="C47" s="685" t="s">
        <v>153</v>
      </c>
      <c r="D47" s="684">
        <v>1911.1290824018238</v>
      </c>
      <c r="E47" s="684">
        <v>381.83686729892173</v>
      </c>
      <c r="F47" s="684">
        <v>57.886966197913019</v>
      </c>
      <c r="G47" s="684">
        <v>939.25944644563367</v>
      </c>
      <c r="H47" s="686">
        <v>532.1458024593569</v>
      </c>
    </row>
    <row r="48" spans="1:12" ht="13.5" x14ac:dyDescent="0.25">
      <c r="A48" s="687" t="s">
        <v>19</v>
      </c>
      <c r="B48" s="688">
        <v>5181.4302607350146</v>
      </c>
      <c r="C48" s="689" t="s">
        <v>153</v>
      </c>
      <c r="D48" s="688">
        <v>1792.8540566872948</v>
      </c>
      <c r="E48" s="688">
        <v>1874.1509294495384</v>
      </c>
      <c r="F48" s="688">
        <v>-238.8751416589426</v>
      </c>
      <c r="G48" s="688">
        <v>-394.26315172617933</v>
      </c>
      <c r="H48" s="690">
        <v>551.84142062287856</v>
      </c>
    </row>
    <row r="49" spans="1:8" ht="13.5" x14ac:dyDescent="0.25">
      <c r="A49" s="683" t="s">
        <v>156</v>
      </c>
      <c r="B49" s="684">
        <v>5155.9250654731741</v>
      </c>
      <c r="C49" s="685" t="s">
        <v>153</v>
      </c>
      <c r="D49" s="684">
        <v>1767.3488614254543</v>
      </c>
      <c r="E49" s="684">
        <v>260.67366228660745</v>
      </c>
      <c r="F49" s="684">
        <v>247.20472874008453</v>
      </c>
      <c r="G49" s="684">
        <v>104.22490528301533</v>
      </c>
      <c r="H49" s="686">
        <v>1155.245565115747</v>
      </c>
    </row>
    <row r="50" spans="1:8" ht="13.5" x14ac:dyDescent="0.25">
      <c r="A50" s="687" t="s">
        <v>14</v>
      </c>
      <c r="B50" s="688">
        <v>4787.9703087453063</v>
      </c>
      <c r="C50" s="689" t="s">
        <v>154</v>
      </c>
      <c r="D50" s="688">
        <v>1399.3941046975865</v>
      </c>
      <c r="E50" s="688">
        <v>-186.81802765163158</v>
      </c>
      <c r="F50" s="688">
        <v>-332.10667713416041</v>
      </c>
      <c r="G50" s="688">
        <v>612.58462716788085</v>
      </c>
      <c r="H50" s="690">
        <v>1305.7341823154984</v>
      </c>
    </row>
    <row r="51" spans="1:8" ht="13.5" x14ac:dyDescent="0.25">
      <c r="A51" s="683" t="s">
        <v>3</v>
      </c>
      <c r="B51" s="684">
        <v>4752.3224466354441</v>
      </c>
      <c r="C51" s="685" t="s">
        <v>154</v>
      </c>
      <c r="D51" s="684">
        <v>1363.7462425877243</v>
      </c>
      <c r="E51" s="684">
        <v>712.0695223101194</v>
      </c>
      <c r="F51" s="684">
        <v>63.214215219899565</v>
      </c>
      <c r="G51" s="684">
        <v>129.50687801000737</v>
      </c>
      <c r="H51" s="686">
        <v>458.95562704769901</v>
      </c>
    </row>
    <row r="52" spans="1:8" ht="13.5" x14ac:dyDescent="0.25">
      <c r="A52" s="687" t="s">
        <v>18</v>
      </c>
      <c r="B52" s="688">
        <v>4576.0989204592433</v>
      </c>
      <c r="C52" s="689" t="s">
        <v>154</v>
      </c>
      <c r="D52" s="688">
        <v>1187.5227164115236</v>
      </c>
      <c r="E52" s="688">
        <v>993.26975974570462</v>
      </c>
      <c r="F52" s="688">
        <v>410.35390679359875</v>
      </c>
      <c r="G52" s="688">
        <v>-682.29791331013087</v>
      </c>
      <c r="H52" s="690">
        <v>466.1969631823514</v>
      </c>
    </row>
    <row r="53" spans="1:8" ht="13.5" x14ac:dyDescent="0.25">
      <c r="A53" s="683" t="s">
        <v>11</v>
      </c>
      <c r="B53" s="684">
        <v>4548.2791067938906</v>
      </c>
      <c r="C53" s="685" t="s">
        <v>154</v>
      </c>
      <c r="D53" s="684">
        <v>1159.7029027461708</v>
      </c>
      <c r="E53" s="684">
        <v>-679.96799898475581</v>
      </c>
      <c r="F53" s="684">
        <v>-720.27699689355018</v>
      </c>
      <c r="G53" s="684">
        <v>356.13985580762625</v>
      </c>
      <c r="H53" s="686">
        <v>2203.80804281685</v>
      </c>
    </row>
    <row r="54" spans="1:8" ht="13.5" x14ac:dyDescent="0.25">
      <c r="A54" s="687" t="s">
        <v>2</v>
      </c>
      <c r="B54" s="688">
        <v>4503.6393248510121</v>
      </c>
      <c r="C54" s="689" t="s">
        <v>154</v>
      </c>
      <c r="D54" s="688">
        <v>1115.0631208032923</v>
      </c>
      <c r="E54" s="688">
        <v>-41.396139089773193</v>
      </c>
      <c r="F54" s="688">
        <v>-211.2625664188912</v>
      </c>
      <c r="G54" s="688">
        <v>125.93354381668398</v>
      </c>
      <c r="H54" s="690">
        <v>1241.7882824952731</v>
      </c>
    </row>
    <row r="55" spans="1:8" ht="13.5" x14ac:dyDescent="0.25">
      <c r="A55" s="683" t="s">
        <v>26</v>
      </c>
      <c r="B55" s="684">
        <v>4379.9506558941221</v>
      </c>
      <c r="C55" s="685" t="s">
        <v>154</v>
      </c>
      <c r="D55" s="684">
        <v>991.37445184640228</v>
      </c>
      <c r="E55" s="684">
        <v>191.76648603347468</v>
      </c>
      <c r="F55" s="684">
        <v>569.98054923177096</v>
      </c>
      <c r="G55" s="684">
        <v>-156.66578094770767</v>
      </c>
      <c r="H55" s="686">
        <v>386.29319752886363</v>
      </c>
    </row>
    <row r="56" spans="1:8" ht="13.5" x14ac:dyDescent="0.25">
      <c r="A56" s="687" t="s">
        <v>109</v>
      </c>
      <c r="B56" s="688">
        <v>4186.3427731267811</v>
      </c>
      <c r="C56" s="689" t="s">
        <v>153</v>
      </c>
      <c r="D56" s="688">
        <v>797.76656907906136</v>
      </c>
      <c r="E56" s="688">
        <v>1005.3276071335873</v>
      </c>
      <c r="F56" s="688">
        <v>80.480124071786094</v>
      </c>
      <c r="G56" s="688">
        <v>-269.17530996176743</v>
      </c>
      <c r="H56" s="690">
        <v>-18.865852164544439</v>
      </c>
    </row>
    <row r="57" spans="1:8" ht="13.5" x14ac:dyDescent="0.25">
      <c r="A57" s="683" t="s">
        <v>17</v>
      </c>
      <c r="B57" s="684">
        <v>4096.6805353999462</v>
      </c>
      <c r="C57" s="685" t="s">
        <v>153</v>
      </c>
      <c r="D57" s="684">
        <v>708.10433135222638</v>
      </c>
      <c r="E57" s="684">
        <v>1500.5110444415168</v>
      </c>
      <c r="F57" s="684">
        <v>334.59932655969055</v>
      </c>
      <c r="G57" s="684">
        <v>-347.23274036983008</v>
      </c>
      <c r="H57" s="686">
        <v>-779.77329927915116</v>
      </c>
    </row>
    <row r="58" spans="1:8" ht="13.5" x14ac:dyDescent="0.25">
      <c r="A58" s="687" t="s">
        <v>157</v>
      </c>
      <c r="B58" s="688">
        <v>3980.7575257939789</v>
      </c>
      <c r="C58" s="689" t="s">
        <v>153</v>
      </c>
      <c r="D58" s="688">
        <v>592.18132174625907</v>
      </c>
      <c r="E58" s="688">
        <v>1429.0413675865391</v>
      </c>
      <c r="F58" s="688">
        <v>23.203585425605496</v>
      </c>
      <c r="G58" s="688">
        <v>-305.89166226876722</v>
      </c>
      <c r="H58" s="690">
        <v>-554.17196899711917</v>
      </c>
    </row>
    <row r="59" spans="1:8" ht="13.5" x14ac:dyDescent="0.25">
      <c r="A59" s="683" t="s">
        <v>23</v>
      </c>
      <c r="B59" s="684">
        <v>3894.4900007179408</v>
      </c>
      <c r="C59" s="685" t="s">
        <v>153</v>
      </c>
      <c r="D59" s="684">
        <v>505.91379667022102</v>
      </c>
      <c r="E59" s="684">
        <v>-571.18169071150749</v>
      </c>
      <c r="F59" s="684">
        <v>-96.549284435419125</v>
      </c>
      <c r="G59" s="684">
        <v>451.60431443800729</v>
      </c>
      <c r="H59" s="686">
        <v>722.04045737913998</v>
      </c>
    </row>
    <row r="60" spans="1:8" ht="13.5" x14ac:dyDescent="0.25">
      <c r="A60" s="687" t="s">
        <v>4</v>
      </c>
      <c r="B60" s="688">
        <v>3845.8161490683228</v>
      </c>
      <c r="C60" s="689" t="s">
        <v>154</v>
      </c>
      <c r="D60" s="688">
        <v>457.23994502060305</v>
      </c>
      <c r="E60" s="688">
        <v>1205.8601700249724</v>
      </c>
      <c r="F60" s="688">
        <v>365.28618020750116</v>
      </c>
      <c r="G60" s="688">
        <v>-1331.9157014221748</v>
      </c>
      <c r="H60" s="690">
        <v>218.00929621030437</v>
      </c>
    </row>
    <row r="61" spans="1:8" ht="13.5" x14ac:dyDescent="0.25">
      <c r="A61" s="683" t="s">
        <v>12</v>
      </c>
      <c r="B61" s="684">
        <v>3552.4080907343082</v>
      </c>
      <c r="C61" s="685" t="s">
        <v>154</v>
      </c>
      <c r="D61" s="684">
        <v>163.8318866865884</v>
      </c>
      <c r="E61" s="684">
        <v>354.33667527860587</v>
      </c>
      <c r="F61" s="684">
        <v>-78.217575035725432</v>
      </c>
      <c r="G61" s="684">
        <v>394.44177282591687</v>
      </c>
      <c r="H61" s="686">
        <v>-506.72898638220931</v>
      </c>
    </row>
    <row r="62" spans="1:8" ht="13.5" x14ac:dyDescent="0.25">
      <c r="A62" s="687" t="s">
        <v>134</v>
      </c>
      <c r="B62" s="688">
        <v>3128.1050781563945</v>
      </c>
      <c r="C62" s="689" t="s">
        <v>154</v>
      </c>
      <c r="D62" s="688">
        <v>-260.4711258913253</v>
      </c>
      <c r="E62" s="688">
        <v>-2013.2404668560207</v>
      </c>
      <c r="F62" s="688">
        <v>-524.57332054947892</v>
      </c>
      <c r="G62" s="688">
        <v>1371.4954866950491</v>
      </c>
      <c r="H62" s="690">
        <v>905.84717481912548</v>
      </c>
    </row>
    <row r="63" spans="1:8" ht="13.5" x14ac:dyDescent="0.25">
      <c r="A63" s="683" t="s">
        <v>82</v>
      </c>
      <c r="B63" s="684">
        <v>3072.7334323837295</v>
      </c>
      <c r="C63" s="685" t="s">
        <v>153</v>
      </c>
      <c r="D63" s="684">
        <v>-315.84277166399033</v>
      </c>
      <c r="E63" s="684">
        <v>-698.64966175042514</v>
      </c>
      <c r="F63" s="684">
        <v>253.86083137435199</v>
      </c>
      <c r="G63" s="684">
        <v>345.08833744921537</v>
      </c>
      <c r="H63" s="686">
        <v>-216.14227873713261</v>
      </c>
    </row>
    <row r="64" spans="1:8" ht="13.5" x14ac:dyDescent="0.25">
      <c r="A64" s="687" t="s">
        <v>21</v>
      </c>
      <c r="B64" s="688">
        <v>2881.5088480565573</v>
      </c>
      <c r="C64" s="689" t="s">
        <v>154</v>
      </c>
      <c r="D64" s="688">
        <v>-507.06735599116246</v>
      </c>
      <c r="E64" s="688">
        <v>183.98328077669433</v>
      </c>
      <c r="F64" s="688">
        <v>-267.78315003503235</v>
      </c>
      <c r="G64" s="688">
        <v>707.14835607772602</v>
      </c>
      <c r="H64" s="690">
        <v>-1130.41584281055</v>
      </c>
    </row>
    <row r="65" spans="1:8" ht="13.5" x14ac:dyDescent="0.25">
      <c r="A65" s="683" t="s">
        <v>27</v>
      </c>
      <c r="B65" s="684">
        <v>2560.0661307580367</v>
      </c>
      <c r="C65" s="685" t="s">
        <v>153</v>
      </c>
      <c r="D65" s="684">
        <v>-828.51007328968308</v>
      </c>
      <c r="E65" s="684">
        <v>-1080.6093670745515</v>
      </c>
      <c r="F65" s="684">
        <v>275.12654035986498</v>
      </c>
      <c r="G65" s="684">
        <v>12.123874421569418</v>
      </c>
      <c r="H65" s="686">
        <v>-35.151120996565837</v>
      </c>
    </row>
    <row r="66" spans="1:8" ht="13.5" x14ac:dyDescent="0.25">
      <c r="A66" s="687" t="s">
        <v>24</v>
      </c>
      <c r="B66" s="688">
        <v>2487.4409190676201</v>
      </c>
      <c r="C66" s="689" t="s">
        <v>153</v>
      </c>
      <c r="D66" s="688">
        <v>-901.13528498009964</v>
      </c>
      <c r="E66" s="688">
        <v>-561.55241813680698</v>
      </c>
      <c r="F66" s="688">
        <v>233.29896890492046</v>
      </c>
      <c r="G66" s="688">
        <v>161.7421980315201</v>
      </c>
      <c r="H66" s="690">
        <v>-734.62403377973294</v>
      </c>
    </row>
    <row r="67" spans="1:8" ht="13.5" x14ac:dyDescent="0.25">
      <c r="A67" s="683" t="s">
        <v>28</v>
      </c>
      <c r="B67" s="684">
        <v>2364.5515117431619</v>
      </c>
      <c r="C67" s="685" t="s">
        <v>154</v>
      </c>
      <c r="D67" s="684">
        <v>-1024.0246923045579</v>
      </c>
      <c r="E67" s="684">
        <v>-1696.9041076164131</v>
      </c>
      <c r="F67" s="684">
        <v>-359.84808750405767</v>
      </c>
      <c r="G67" s="684">
        <v>671.00288724561972</v>
      </c>
      <c r="H67" s="686">
        <v>361.72461557029357</v>
      </c>
    </row>
    <row r="68" spans="1:8" ht="13.5" x14ac:dyDescent="0.25">
      <c r="A68" s="687" t="s">
        <v>31</v>
      </c>
      <c r="B68" s="688">
        <v>1775.994706000278</v>
      </c>
      <c r="C68" s="689" t="s">
        <v>153</v>
      </c>
      <c r="D68" s="688">
        <v>-1612.5814980474418</v>
      </c>
      <c r="E68" s="688">
        <v>-2167.9103231071977</v>
      </c>
      <c r="F68" s="688">
        <v>-673.59543842541143</v>
      </c>
      <c r="G68" s="688">
        <v>383.69393147894334</v>
      </c>
      <c r="H68" s="690">
        <v>845.23033200622376</v>
      </c>
    </row>
    <row r="69" spans="1:8" ht="13.5" x14ac:dyDescent="0.25">
      <c r="A69" s="683" t="s">
        <v>248</v>
      </c>
      <c r="B69" s="684">
        <v>1539.8099655375725</v>
      </c>
      <c r="C69" s="685" t="s">
        <v>154</v>
      </c>
      <c r="D69" s="684">
        <v>-1848.7662385101473</v>
      </c>
      <c r="E69" s="684">
        <v>-2103.0692959074108</v>
      </c>
      <c r="F69" s="684">
        <v>-116.38274193292607</v>
      </c>
      <c r="G69" s="684">
        <v>261.13219411732456</v>
      </c>
      <c r="H69" s="686">
        <v>109.55360521286526</v>
      </c>
    </row>
    <row r="70" spans="1:8" ht="13.5" x14ac:dyDescent="0.25">
      <c r="A70" s="687" t="s">
        <v>41</v>
      </c>
      <c r="B70" s="688">
        <v>1537.8420374688999</v>
      </c>
      <c r="C70" s="689" t="s">
        <v>153</v>
      </c>
      <c r="D70" s="688">
        <v>-1850.7341665788199</v>
      </c>
      <c r="E70" s="688">
        <v>-978.67796215307146</v>
      </c>
      <c r="F70" s="688">
        <v>-211.34365895877465</v>
      </c>
      <c r="G70" s="688">
        <v>769.86754766391175</v>
      </c>
      <c r="H70" s="690">
        <v>-1430.580093130885</v>
      </c>
    </row>
    <row r="71" spans="1:8" ht="13.5" x14ac:dyDescent="0.25">
      <c r="A71" s="683" t="s">
        <v>120</v>
      </c>
      <c r="B71" s="684">
        <v>1342.6997435134024</v>
      </c>
      <c r="C71" s="685" t="s">
        <v>153</v>
      </c>
      <c r="D71" s="684">
        <v>-2045.8764605343174</v>
      </c>
      <c r="E71" s="684">
        <v>-1196.3246293846266</v>
      </c>
      <c r="F71" s="684">
        <v>346.47042375355471</v>
      </c>
      <c r="G71" s="684">
        <v>-1147.7547697692112</v>
      </c>
      <c r="H71" s="686">
        <v>-48.267485134033834</v>
      </c>
    </row>
    <row r="72" spans="1:8" ht="13.5" x14ac:dyDescent="0.25">
      <c r="A72" s="687" t="s">
        <v>86</v>
      </c>
      <c r="B72" s="688">
        <v>1333.0331006530062</v>
      </c>
      <c r="C72" s="689" t="s">
        <v>153</v>
      </c>
      <c r="D72" s="688">
        <v>-2055.5431033947134</v>
      </c>
      <c r="E72" s="688">
        <v>-2182.2953875206854</v>
      </c>
      <c r="F72" s="688">
        <v>-238.41627490925597</v>
      </c>
      <c r="G72" s="688">
        <v>154.87656371711131</v>
      </c>
      <c r="H72" s="690">
        <v>210.2919953181171</v>
      </c>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x14ac:dyDescent="0.2"/>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x14ac:dyDescent="0.2">
      <c r="A1" s="437" t="s">
        <v>59</v>
      </c>
    </row>
    <row r="2" spans="1:12" s="613" customFormat="1" x14ac:dyDescent="0.2">
      <c r="A2" s="613" t="s">
        <v>300</v>
      </c>
      <c r="B2" s="613" t="s">
        <v>324</v>
      </c>
    </row>
    <row r="3" spans="1:12" s="613" customFormat="1" x14ac:dyDescent="0.2">
      <c r="A3" s="613" t="s">
        <v>62</v>
      </c>
    </row>
    <row r="4" spans="1:12" s="613" customFormat="1" x14ac:dyDescent="0.2">
      <c r="A4" s="437" t="s">
        <v>63</v>
      </c>
    </row>
    <row r="5" spans="1:12" s="613" customFormat="1" x14ac:dyDescent="0.2"/>
    <row r="6" spans="1:12" x14ac:dyDescent="0.2">
      <c r="A6" s="668" t="s">
        <v>325</v>
      </c>
      <c r="B6" s="669"/>
      <c r="C6" s="669"/>
      <c r="D6" s="669"/>
      <c r="E6" s="669"/>
      <c r="F6" s="669"/>
      <c r="G6" s="669"/>
      <c r="H6" s="669"/>
      <c r="I6" s="669"/>
      <c r="J6" s="669"/>
      <c r="K6" s="669"/>
      <c r="L6" s="617"/>
    </row>
    <row r="7" spans="1:12" x14ac:dyDescent="0.2">
      <c r="A7" s="668" t="s">
        <v>326</v>
      </c>
      <c r="B7" s="670"/>
      <c r="C7" s="670"/>
      <c r="D7" s="670"/>
      <c r="E7" s="670"/>
      <c r="F7" s="670"/>
      <c r="G7" s="670"/>
      <c r="H7" s="670"/>
      <c r="I7" s="670"/>
      <c r="J7" s="670"/>
      <c r="K7" s="670"/>
      <c r="L7" s="617"/>
    </row>
    <row r="8" spans="1:12" ht="13.5" x14ac:dyDescent="0.25">
      <c r="A8" s="624" t="s">
        <v>327</v>
      </c>
      <c r="B8" s="625"/>
      <c r="C8" s="625"/>
      <c r="D8" s="625"/>
      <c r="E8" s="625"/>
      <c r="F8" s="625"/>
      <c r="G8" s="625"/>
      <c r="H8" s="625"/>
      <c r="I8" s="625"/>
      <c r="J8" s="625"/>
      <c r="K8" s="625"/>
      <c r="L8" s="617"/>
    </row>
    <row r="9" spans="1:12" ht="69" customHeight="1" x14ac:dyDescent="0.2">
      <c r="A9" s="829" t="s">
        <v>328</v>
      </c>
      <c r="B9" s="830"/>
      <c r="C9" s="830"/>
      <c r="D9" s="830"/>
      <c r="E9" s="830"/>
      <c r="F9" s="830"/>
      <c r="G9" s="830"/>
      <c r="H9" s="830"/>
      <c r="I9" s="830"/>
      <c r="J9" s="830"/>
      <c r="K9" s="830"/>
      <c r="L9" s="830"/>
    </row>
    <row r="10" spans="1:12" ht="17.25" customHeight="1" x14ac:dyDescent="0.2">
      <c r="A10" s="621"/>
      <c r="B10" s="621"/>
      <c r="C10" s="621"/>
      <c r="D10" s="621"/>
      <c r="E10" s="621"/>
      <c r="F10" s="621"/>
      <c r="G10" s="621"/>
      <c r="H10" s="621"/>
      <c r="I10" s="621"/>
      <c r="J10" s="621"/>
      <c r="K10" s="621"/>
      <c r="L10" s="617"/>
    </row>
    <row r="11" spans="1:12" ht="13.5" x14ac:dyDescent="0.25">
      <c r="A11" s="627"/>
      <c r="B11" s="628"/>
      <c r="C11" s="628"/>
      <c r="D11" s="628"/>
      <c r="E11" s="628"/>
      <c r="F11" s="628"/>
      <c r="G11" s="628"/>
      <c r="H11" s="628"/>
      <c r="I11" s="628"/>
      <c r="J11" s="628"/>
      <c r="K11" s="628"/>
      <c r="L11" s="617"/>
    </row>
    <row r="12" spans="1:12" ht="13.5" x14ac:dyDescent="0.25">
      <c r="A12" s="627"/>
      <c r="B12" s="628"/>
      <c r="C12" s="628"/>
      <c r="D12" s="628"/>
      <c r="E12" s="628"/>
      <c r="F12" s="628"/>
      <c r="G12" s="628"/>
      <c r="H12" s="628"/>
      <c r="I12" s="628"/>
      <c r="J12" s="628"/>
      <c r="K12" s="628"/>
      <c r="L12" s="617"/>
    </row>
    <row r="13" spans="1:12" ht="13.5" x14ac:dyDescent="0.25">
      <c r="A13" s="627"/>
      <c r="B13" s="628"/>
      <c r="C13" s="628"/>
      <c r="D13" s="628"/>
      <c r="E13" s="628"/>
      <c r="F13" s="628"/>
      <c r="G13" s="628"/>
      <c r="H13" s="628"/>
      <c r="I13" s="628"/>
      <c r="J13" s="628"/>
      <c r="K13" s="628"/>
      <c r="L13" s="617"/>
    </row>
    <row r="14" spans="1:12" ht="13.5" x14ac:dyDescent="0.25">
      <c r="A14" s="627"/>
      <c r="B14" s="628"/>
      <c r="C14" s="628"/>
      <c r="D14" s="628"/>
      <c r="E14" s="628"/>
      <c r="F14" s="628"/>
      <c r="G14" s="628"/>
      <c r="H14" s="628"/>
      <c r="I14" s="628"/>
      <c r="J14" s="628"/>
      <c r="K14" s="628"/>
      <c r="L14" s="617"/>
    </row>
    <row r="15" spans="1:12" ht="13.5" x14ac:dyDescent="0.25">
      <c r="A15" s="627"/>
      <c r="B15" s="628"/>
      <c r="C15" s="628"/>
      <c r="D15" s="628"/>
      <c r="E15" s="628"/>
      <c r="F15" s="628"/>
      <c r="G15" s="628"/>
      <c r="H15" s="628"/>
      <c r="I15" s="628"/>
      <c r="J15" s="628"/>
      <c r="K15" s="628"/>
      <c r="L15" s="617"/>
    </row>
    <row r="16" spans="1:12" ht="13.5" x14ac:dyDescent="0.25">
      <c r="A16" s="627"/>
      <c r="B16" s="628"/>
      <c r="C16" s="628"/>
      <c r="D16" s="628"/>
      <c r="E16" s="628"/>
      <c r="F16" s="628"/>
      <c r="G16" s="628"/>
      <c r="H16" s="628"/>
      <c r="I16" s="628"/>
      <c r="J16" s="628"/>
      <c r="K16" s="628"/>
      <c r="L16" s="617"/>
    </row>
    <row r="17" spans="1:12" ht="13.5" x14ac:dyDescent="0.25">
      <c r="A17" s="627"/>
      <c r="B17" s="628"/>
      <c r="C17" s="628"/>
      <c r="D17" s="628"/>
      <c r="E17" s="628"/>
      <c r="F17" s="628"/>
      <c r="G17" s="628"/>
      <c r="H17" s="628"/>
      <c r="I17" s="628"/>
      <c r="J17" s="628"/>
      <c r="K17" s="628"/>
      <c r="L17" s="617"/>
    </row>
    <row r="18" spans="1:12" ht="13.5" x14ac:dyDescent="0.25">
      <c r="A18" s="627"/>
      <c r="B18" s="628"/>
      <c r="C18" s="628"/>
      <c r="D18" s="628"/>
      <c r="E18" s="628"/>
      <c r="F18" s="628"/>
      <c r="G18" s="628"/>
      <c r="H18" s="628"/>
      <c r="I18" s="628"/>
      <c r="J18" s="628"/>
      <c r="K18" s="628"/>
      <c r="L18" s="617"/>
    </row>
    <row r="19" spans="1:12" ht="13.5" x14ac:dyDescent="0.25">
      <c r="A19" s="627"/>
      <c r="B19" s="628"/>
      <c r="C19" s="628"/>
      <c r="D19" s="628"/>
      <c r="E19" s="628"/>
      <c r="F19" s="628"/>
      <c r="G19" s="628"/>
      <c r="H19" s="628"/>
      <c r="I19" s="628"/>
      <c r="J19" s="628"/>
      <c r="K19" s="628"/>
      <c r="L19" s="617"/>
    </row>
    <row r="20" spans="1:12" ht="13.5" x14ac:dyDescent="0.25">
      <c r="A20" s="627"/>
      <c r="B20" s="628"/>
      <c r="C20" s="628"/>
      <c r="D20" s="628"/>
      <c r="E20" s="628"/>
      <c r="F20" s="628"/>
      <c r="G20" s="628"/>
      <c r="H20" s="628"/>
      <c r="I20" s="628"/>
      <c r="J20" s="628"/>
      <c r="K20" s="628"/>
      <c r="L20" s="617"/>
    </row>
    <row r="21" spans="1:12" ht="13.5" x14ac:dyDescent="0.25">
      <c r="A21" s="627"/>
      <c r="B21" s="628"/>
      <c r="C21" s="628"/>
      <c r="D21" s="628"/>
      <c r="E21" s="628"/>
      <c r="F21" s="628"/>
      <c r="G21" s="628"/>
      <c r="H21" s="628"/>
      <c r="I21" s="628"/>
      <c r="J21" s="628"/>
      <c r="K21" s="628"/>
      <c r="L21" s="617"/>
    </row>
    <row r="22" spans="1:12" ht="13.5" x14ac:dyDescent="0.25">
      <c r="A22" s="627"/>
      <c r="B22" s="628"/>
      <c r="C22" s="628"/>
      <c r="D22" s="628"/>
      <c r="E22" s="628"/>
      <c r="F22" s="628"/>
      <c r="G22" s="628"/>
      <c r="H22" s="628"/>
      <c r="I22" s="628"/>
      <c r="J22" s="628"/>
      <c r="K22" s="628"/>
      <c r="L22" s="617"/>
    </row>
    <row r="23" spans="1:12" ht="13.5" x14ac:dyDescent="0.25">
      <c r="A23" s="627"/>
      <c r="B23" s="628"/>
      <c r="C23" s="628"/>
      <c r="D23" s="628"/>
      <c r="E23" s="628"/>
      <c r="F23" s="628"/>
      <c r="G23" s="628"/>
      <c r="H23" s="628"/>
      <c r="I23" s="628"/>
      <c r="J23" s="628"/>
      <c r="K23" s="628"/>
      <c r="L23" s="617"/>
    </row>
    <row r="24" spans="1:12" ht="13.5" x14ac:dyDescent="0.25">
      <c r="A24" s="627"/>
      <c r="B24" s="628"/>
      <c r="C24" s="628"/>
      <c r="D24" s="628"/>
      <c r="E24" s="628"/>
      <c r="F24" s="628"/>
      <c r="G24" s="628"/>
      <c r="H24" s="628"/>
      <c r="I24" s="628"/>
      <c r="J24" s="628"/>
      <c r="K24" s="628"/>
      <c r="L24" s="617"/>
    </row>
    <row r="25" spans="1:12" ht="13.5" x14ac:dyDescent="0.25">
      <c r="A25" s="627"/>
      <c r="B25" s="628"/>
      <c r="C25" s="628"/>
      <c r="D25" s="628"/>
      <c r="E25" s="628"/>
      <c r="F25" s="628"/>
      <c r="G25" s="628"/>
      <c r="H25" s="628"/>
      <c r="I25" s="628"/>
      <c r="J25" s="628"/>
      <c r="K25" s="628"/>
      <c r="L25" s="617"/>
    </row>
    <row r="26" spans="1:12" ht="13.5" x14ac:dyDescent="0.25">
      <c r="A26" s="627"/>
      <c r="B26" s="628"/>
      <c r="C26" s="628"/>
      <c r="D26" s="628"/>
      <c r="E26" s="628"/>
      <c r="F26" s="628"/>
      <c r="G26" s="628"/>
      <c r="H26" s="628"/>
      <c r="I26" s="628"/>
      <c r="J26" s="628"/>
      <c r="K26" s="628"/>
      <c r="L26" s="617"/>
    </row>
    <row r="27" spans="1:12" ht="13.5" x14ac:dyDescent="0.25">
      <c r="A27" s="627"/>
      <c r="B27" s="628"/>
      <c r="C27" s="628"/>
      <c r="D27" s="628"/>
      <c r="E27" s="628"/>
      <c r="F27" s="628"/>
      <c r="G27" s="628"/>
      <c r="H27" s="628"/>
      <c r="I27" s="628"/>
      <c r="J27" s="628"/>
      <c r="K27" s="628"/>
      <c r="L27" s="617"/>
    </row>
    <row r="28" spans="1:12" ht="13.5" x14ac:dyDescent="0.25">
      <c r="A28" s="627"/>
      <c r="B28" s="628"/>
      <c r="C28" s="628"/>
      <c r="D28" s="628"/>
      <c r="E28" s="628"/>
      <c r="F28" s="628"/>
      <c r="G28" s="628"/>
      <c r="H28" s="628"/>
      <c r="I28" s="628"/>
      <c r="J28" s="628"/>
      <c r="K28" s="628"/>
      <c r="L28" s="617"/>
    </row>
    <row r="29" spans="1:12" ht="13.5" x14ac:dyDescent="0.25">
      <c r="A29" s="627"/>
      <c r="B29" s="628"/>
      <c r="C29" s="628"/>
      <c r="D29" s="628"/>
      <c r="E29" s="628"/>
      <c r="F29" s="628"/>
      <c r="G29" s="628"/>
      <c r="H29" s="628"/>
      <c r="I29" s="628"/>
      <c r="J29" s="628"/>
      <c r="K29" s="628"/>
      <c r="L29" s="617"/>
    </row>
    <row r="30" spans="1:12" ht="13.5" x14ac:dyDescent="0.25">
      <c r="A30" s="627"/>
      <c r="B30" s="628"/>
      <c r="C30" s="628"/>
      <c r="D30" s="628"/>
      <c r="E30" s="628"/>
      <c r="F30" s="628"/>
      <c r="G30" s="628"/>
      <c r="H30" s="628"/>
      <c r="I30" s="628"/>
      <c r="J30" s="628"/>
      <c r="K30" s="628"/>
      <c r="L30" s="617"/>
    </row>
    <row r="31" spans="1:12" ht="13.5" x14ac:dyDescent="0.25">
      <c r="A31" s="627"/>
      <c r="B31" s="628"/>
      <c r="C31" s="628"/>
      <c r="D31" s="628"/>
      <c r="E31" s="628"/>
      <c r="F31" s="628"/>
      <c r="G31" s="628"/>
      <c r="H31" s="628"/>
      <c r="I31" s="628"/>
      <c r="J31" s="628"/>
      <c r="K31" s="628"/>
      <c r="L31" s="617"/>
    </row>
    <row r="32" spans="1:12" ht="13.5" x14ac:dyDescent="0.25">
      <c r="A32" s="627"/>
      <c r="B32" s="628"/>
      <c r="C32" s="628"/>
      <c r="D32" s="628"/>
      <c r="E32" s="628"/>
      <c r="F32" s="628"/>
      <c r="G32" s="628"/>
      <c r="H32" s="628"/>
      <c r="I32" s="628"/>
      <c r="J32" s="628"/>
      <c r="K32" s="628"/>
      <c r="L32" s="617"/>
    </row>
    <row r="33" spans="1:12" ht="13.5" x14ac:dyDescent="0.25">
      <c r="A33" s="627"/>
      <c r="B33" s="628"/>
      <c r="C33" s="628"/>
      <c r="D33" s="628"/>
      <c r="E33" s="628"/>
      <c r="F33" s="628"/>
      <c r="G33" s="628"/>
      <c r="H33" s="628"/>
      <c r="I33" s="628"/>
      <c r="J33" s="628"/>
      <c r="K33" s="628"/>
      <c r="L33" s="617"/>
    </row>
    <row r="34" spans="1:12" x14ac:dyDescent="0.2">
      <c r="A34" s="617"/>
      <c r="B34" s="628"/>
      <c r="C34" s="628"/>
      <c r="D34" s="628"/>
      <c r="E34" s="628"/>
      <c r="F34" s="628"/>
      <c r="G34" s="628"/>
      <c r="H34" s="628"/>
      <c r="I34" s="628"/>
      <c r="J34" s="628"/>
      <c r="K34" s="628"/>
      <c r="L34" s="617"/>
    </row>
    <row r="35" spans="1:12" x14ac:dyDescent="0.2">
      <c r="A35" s="671"/>
      <c r="B35" s="628"/>
      <c r="C35" s="628"/>
      <c r="D35" s="628"/>
      <c r="E35" s="628"/>
      <c r="F35" s="628"/>
      <c r="G35" s="628"/>
      <c r="H35" s="628"/>
      <c r="I35" s="628"/>
      <c r="J35" s="628"/>
      <c r="K35" s="628"/>
      <c r="L35" s="617"/>
    </row>
    <row r="36" spans="1:12" ht="13.5" x14ac:dyDescent="0.25">
      <c r="A36" s="624" t="s">
        <v>329</v>
      </c>
      <c r="B36" s="628"/>
      <c r="C36" s="628"/>
      <c r="D36" s="628"/>
      <c r="E36" s="628"/>
      <c r="F36" s="628"/>
      <c r="G36" s="628"/>
      <c r="H36" s="628"/>
      <c r="I36" s="628"/>
      <c r="J36" s="628"/>
      <c r="K36" s="628"/>
      <c r="L36" s="617"/>
    </row>
    <row r="37" spans="1:12" ht="13.5" x14ac:dyDescent="0.25">
      <c r="A37" s="672" t="s">
        <v>330</v>
      </c>
      <c r="B37" s="628"/>
      <c r="C37" s="628"/>
      <c r="D37" s="628"/>
      <c r="E37" s="628"/>
      <c r="F37" s="628"/>
      <c r="G37" s="628"/>
      <c r="H37" s="628"/>
      <c r="I37" s="628"/>
      <c r="J37" s="628"/>
      <c r="K37" s="628"/>
      <c r="L37" s="617"/>
    </row>
    <row r="38" spans="1:12" ht="13.5" x14ac:dyDescent="0.25">
      <c r="A38" s="304" t="s">
        <v>58</v>
      </c>
      <c r="B38" s="628"/>
      <c r="C38" s="628"/>
      <c r="D38" s="628"/>
      <c r="E38" s="628"/>
      <c r="F38" s="628"/>
      <c r="G38" s="628"/>
      <c r="H38" s="628"/>
      <c r="I38" s="628"/>
      <c r="J38" s="628"/>
      <c r="K38" s="628"/>
      <c r="L38" s="635"/>
    </row>
    <row r="39" spans="1:12" x14ac:dyDescent="0.2">
      <c r="B39" s="673"/>
      <c r="C39" s="673"/>
      <c r="D39" s="673"/>
      <c r="E39" s="673"/>
      <c r="F39" s="673"/>
      <c r="G39" s="673"/>
      <c r="H39" s="673"/>
      <c r="I39" s="673"/>
      <c r="J39" s="673"/>
      <c r="K39" s="673"/>
    </row>
    <row r="40" spans="1:12" x14ac:dyDescent="0.2">
      <c r="A40" s="674"/>
      <c r="B40" s="675"/>
      <c r="C40" s="675"/>
      <c r="D40" s="675"/>
      <c r="E40" s="675"/>
      <c r="F40" s="675"/>
      <c r="G40" s="675"/>
      <c r="H40" s="675"/>
      <c r="I40" s="675"/>
      <c r="J40" s="675"/>
      <c r="K40" s="675"/>
    </row>
    <row r="41" spans="1:12" x14ac:dyDescent="0.2">
      <c r="A41" s="674"/>
      <c r="B41" s="675"/>
      <c r="C41" s="675"/>
      <c r="D41" s="675"/>
      <c r="E41" s="675"/>
      <c r="F41" s="675"/>
      <c r="G41" s="675"/>
      <c r="H41" s="675"/>
      <c r="I41" s="675"/>
      <c r="J41" s="675"/>
      <c r="K41" s="675"/>
    </row>
    <row r="42" spans="1:12" x14ac:dyDescent="0.2">
      <c r="A42" s="676" t="s">
        <v>331</v>
      </c>
      <c r="B42" s="675"/>
      <c r="C42" s="675"/>
      <c r="E42" s="675"/>
      <c r="F42" s="675"/>
      <c r="G42" s="675"/>
      <c r="H42" s="675"/>
      <c r="I42" s="675"/>
      <c r="J42" s="675"/>
      <c r="K42" s="675"/>
    </row>
    <row r="43" spans="1:12" x14ac:dyDescent="0.2">
      <c r="A43" s="677"/>
      <c r="B43" s="678"/>
      <c r="C43" s="678"/>
      <c r="E43" s="679"/>
      <c r="F43" s="679"/>
      <c r="G43" s="679"/>
      <c r="H43" s="679"/>
      <c r="I43" s="679"/>
      <c r="J43" s="679"/>
      <c r="K43" s="679"/>
    </row>
    <row r="44" spans="1:12" ht="38.25" x14ac:dyDescent="0.2">
      <c r="A44" s="691" t="s">
        <v>322</v>
      </c>
      <c r="B44" s="692" t="s">
        <v>338</v>
      </c>
      <c r="C44" s="693"/>
      <c r="D44" s="691" t="s">
        <v>339</v>
      </c>
      <c r="E44" s="691" t="s">
        <v>340</v>
      </c>
      <c r="F44" s="691" t="s">
        <v>343</v>
      </c>
      <c r="G44" s="691" t="s">
        <v>341</v>
      </c>
      <c r="H44" s="691" t="s">
        <v>342</v>
      </c>
    </row>
    <row r="45" spans="1:12" ht="13.5" x14ac:dyDescent="0.25">
      <c r="A45" s="694" t="s">
        <v>75</v>
      </c>
      <c r="B45" s="695">
        <v>11506.090537343571</v>
      </c>
      <c r="C45" s="696" t="s">
        <v>153</v>
      </c>
      <c r="D45" s="695">
        <v>8117.5143332958505</v>
      </c>
      <c r="E45" s="695">
        <v>6132.1310661860589</v>
      </c>
      <c r="F45" s="695">
        <v>-584.10497520771617</v>
      </c>
      <c r="G45" s="695">
        <v>-558.76331919622919</v>
      </c>
      <c r="H45" s="697">
        <v>3128.2515615137404</v>
      </c>
    </row>
    <row r="46" spans="1:12" ht="13.5" x14ac:dyDescent="0.25">
      <c r="A46" s="698" t="s">
        <v>5</v>
      </c>
      <c r="B46" s="699">
        <v>5379.0672263749611</v>
      </c>
      <c r="C46" s="700" t="s">
        <v>153</v>
      </c>
      <c r="D46" s="699">
        <v>1990.4910223272414</v>
      </c>
      <c r="E46" s="699">
        <v>213.73175166635707</v>
      </c>
      <c r="F46" s="699">
        <v>-74.675868825664324</v>
      </c>
      <c r="G46" s="699">
        <v>523.36835576366946</v>
      </c>
      <c r="H46" s="701">
        <v>1328.0667837228789</v>
      </c>
    </row>
    <row r="47" spans="1:12" ht="13.5" x14ac:dyDescent="0.25">
      <c r="A47" s="694" t="s">
        <v>155</v>
      </c>
      <c r="B47" s="695">
        <v>5299.7052864495436</v>
      </c>
      <c r="C47" s="696" t="s">
        <v>153</v>
      </c>
      <c r="D47" s="695">
        <v>1911.1290824018238</v>
      </c>
      <c r="E47" s="695">
        <v>381.83686729892173</v>
      </c>
      <c r="F47" s="695">
        <v>57.886966197913019</v>
      </c>
      <c r="G47" s="695">
        <v>939.25944644563367</v>
      </c>
      <c r="H47" s="697">
        <v>532.1458024593569</v>
      </c>
    </row>
    <row r="48" spans="1:12" ht="13.5" x14ac:dyDescent="0.25">
      <c r="A48" s="698" t="s">
        <v>19</v>
      </c>
      <c r="B48" s="699">
        <v>5181.4302607350146</v>
      </c>
      <c r="C48" s="700" t="s">
        <v>153</v>
      </c>
      <c r="D48" s="699">
        <v>1792.8540566872948</v>
      </c>
      <c r="E48" s="699">
        <v>1874.1509294495384</v>
      </c>
      <c r="F48" s="699">
        <v>-238.8751416589426</v>
      </c>
      <c r="G48" s="699">
        <v>-394.26315172617933</v>
      </c>
      <c r="H48" s="701">
        <v>551.84142062287856</v>
      </c>
    </row>
    <row r="49" spans="1:8" ht="13.5" x14ac:dyDescent="0.25">
      <c r="A49" s="694" t="s">
        <v>156</v>
      </c>
      <c r="B49" s="695">
        <v>5155.9250654731741</v>
      </c>
      <c r="C49" s="696" t="s">
        <v>153</v>
      </c>
      <c r="D49" s="695">
        <v>1767.3488614254543</v>
      </c>
      <c r="E49" s="695">
        <v>260.67366228660745</v>
      </c>
      <c r="F49" s="695">
        <v>247.20472874008453</v>
      </c>
      <c r="G49" s="695">
        <v>104.22490528301533</v>
      </c>
      <c r="H49" s="697">
        <v>1155.245565115747</v>
      </c>
    </row>
    <row r="50" spans="1:8" ht="13.5" x14ac:dyDescent="0.25">
      <c r="A50" s="698" t="s">
        <v>14</v>
      </c>
      <c r="B50" s="699">
        <v>4787.9703087453063</v>
      </c>
      <c r="C50" s="700" t="s">
        <v>154</v>
      </c>
      <c r="D50" s="699">
        <v>1399.3941046975865</v>
      </c>
      <c r="E50" s="699">
        <v>-186.81802765163158</v>
      </c>
      <c r="F50" s="699">
        <v>-332.10667713416041</v>
      </c>
      <c r="G50" s="699">
        <v>612.58462716788085</v>
      </c>
      <c r="H50" s="701">
        <v>1305.7341823154984</v>
      </c>
    </row>
    <row r="51" spans="1:8" ht="13.5" x14ac:dyDescent="0.25">
      <c r="A51" s="694" t="s">
        <v>3</v>
      </c>
      <c r="B51" s="695">
        <v>4752.3224466354441</v>
      </c>
      <c r="C51" s="696" t="s">
        <v>154</v>
      </c>
      <c r="D51" s="695">
        <v>1363.7462425877243</v>
      </c>
      <c r="E51" s="695">
        <v>712.0695223101194</v>
      </c>
      <c r="F51" s="695">
        <v>63.214215219899565</v>
      </c>
      <c r="G51" s="695">
        <v>129.50687801000737</v>
      </c>
      <c r="H51" s="697">
        <v>458.95562704769901</v>
      </c>
    </row>
    <row r="52" spans="1:8" ht="13.5" x14ac:dyDescent="0.25">
      <c r="A52" s="698" t="s">
        <v>18</v>
      </c>
      <c r="B52" s="699">
        <v>4576.0989204592433</v>
      </c>
      <c r="C52" s="700" t="s">
        <v>154</v>
      </c>
      <c r="D52" s="699">
        <v>1187.5227164115236</v>
      </c>
      <c r="E52" s="699">
        <v>993.26975974570462</v>
      </c>
      <c r="F52" s="699">
        <v>410.35390679359875</v>
      </c>
      <c r="G52" s="699">
        <v>-682.29791331013087</v>
      </c>
      <c r="H52" s="701">
        <v>466.1969631823514</v>
      </c>
    </row>
    <row r="53" spans="1:8" ht="13.5" x14ac:dyDescent="0.25">
      <c r="A53" s="694" t="s">
        <v>11</v>
      </c>
      <c r="B53" s="695">
        <v>4548.2791067938906</v>
      </c>
      <c r="C53" s="696" t="s">
        <v>154</v>
      </c>
      <c r="D53" s="695">
        <v>1159.7029027461708</v>
      </c>
      <c r="E53" s="695">
        <v>-679.96799898475581</v>
      </c>
      <c r="F53" s="695">
        <v>-720.27699689355018</v>
      </c>
      <c r="G53" s="695">
        <v>356.13985580762625</v>
      </c>
      <c r="H53" s="697">
        <v>2203.80804281685</v>
      </c>
    </row>
    <row r="54" spans="1:8" ht="13.5" x14ac:dyDescent="0.25">
      <c r="A54" s="698" t="s">
        <v>2</v>
      </c>
      <c r="B54" s="699">
        <v>4503.6393248510121</v>
      </c>
      <c r="C54" s="700" t="s">
        <v>154</v>
      </c>
      <c r="D54" s="699">
        <v>1115.0631208032923</v>
      </c>
      <c r="E54" s="699">
        <v>-41.396139089773193</v>
      </c>
      <c r="F54" s="699">
        <v>-211.2625664188912</v>
      </c>
      <c r="G54" s="699">
        <v>125.93354381668398</v>
      </c>
      <c r="H54" s="701">
        <v>1241.7882824952731</v>
      </c>
    </row>
    <row r="55" spans="1:8" ht="13.5" x14ac:dyDescent="0.25">
      <c r="A55" s="694" t="s">
        <v>26</v>
      </c>
      <c r="B55" s="695">
        <v>4379.9506558941221</v>
      </c>
      <c r="C55" s="696" t="s">
        <v>154</v>
      </c>
      <c r="D55" s="695">
        <v>991.37445184640228</v>
      </c>
      <c r="E55" s="695">
        <v>191.76648603347468</v>
      </c>
      <c r="F55" s="695">
        <v>569.98054923177096</v>
      </c>
      <c r="G55" s="695">
        <v>-156.66578094770767</v>
      </c>
      <c r="H55" s="697">
        <v>386.29319752886363</v>
      </c>
    </row>
    <row r="56" spans="1:8" ht="13.5" x14ac:dyDescent="0.25">
      <c r="A56" s="698" t="s">
        <v>109</v>
      </c>
      <c r="B56" s="699">
        <v>4186.3427731267811</v>
      </c>
      <c r="C56" s="700" t="s">
        <v>153</v>
      </c>
      <c r="D56" s="699">
        <v>797.76656907906136</v>
      </c>
      <c r="E56" s="699">
        <v>1005.3276071335873</v>
      </c>
      <c r="F56" s="699">
        <v>80.480124071786094</v>
      </c>
      <c r="G56" s="699">
        <v>-269.17530996176743</v>
      </c>
      <c r="H56" s="701">
        <v>-18.865852164544439</v>
      </c>
    </row>
    <row r="57" spans="1:8" ht="13.5" x14ac:dyDescent="0.25">
      <c r="A57" s="694" t="s">
        <v>17</v>
      </c>
      <c r="B57" s="695">
        <v>4096.6805353999462</v>
      </c>
      <c r="C57" s="696" t="s">
        <v>153</v>
      </c>
      <c r="D57" s="695">
        <v>708.10433135222638</v>
      </c>
      <c r="E57" s="695">
        <v>1500.5110444415168</v>
      </c>
      <c r="F57" s="695">
        <v>334.59932655969055</v>
      </c>
      <c r="G57" s="695">
        <v>-347.23274036983008</v>
      </c>
      <c r="H57" s="697">
        <v>-779.77329927915116</v>
      </c>
    </row>
    <row r="58" spans="1:8" ht="13.5" x14ac:dyDescent="0.25">
      <c r="A58" s="698" t="s">
        <v>157</v>
      </c>
      <c r="B58" s="699">
        <v>3980.7575257939789</v>
      </c>
      <c r="C58" s="700" t="s">
        <v>153</v>
      </c>
      <c r="D58" s="699">
        <v>592.18132174625907</v>
      </c>
      <c r="E58" s="699">
        <v>1429.0413675865391</v>
      </c>
      <c r="F58" s="699">
        <v>23.203585425605496</v>
      </c>
      <c r="G58" s="699">
        <v>-305.89166226876722</v>
      </c>
      <c r="H58" s="701">
        <v>-554.17196899711917</v>
      </c>
    </row>
    <row r="59" spans="1:8" ht="13.5" x14ac:dyDescent="0.25">
      <c r="A59" s="694" t="s">
        <v>23</v>
      </c>
      <c r="B59" s="695">
        <v>3894.4900007179408</v>
      </c>
      <c r="C59" s="696" t="s">
        <v>153</v>
      </c>
      <c r="D59" s="695">
        <v>505.91379667022102</v>
      </c>
      <c r="E59" s="695">
        <v>-571.18169071150749</v>
      </c>
      <c r="F59" s="695">
        <v>-96.549284435419125</v>
      </c>
      <c r="G59" s="695">
        <v>451.60431443800729</v>
      </c>
      <c r="H59" s="697">
        <v>722.04045737913998</v>
      </c>
    </row>
    <row r="60" spans="1:8" ht="13.5" x14ac:dyDescent="0.25">
      <c r="A60" s="698" t="s">
        <v>4</v>
      </c>
      <c r="B60" s="699">
        <v>3845.8161490683228</v>
      </c>
      <c r="C60" s="700" t="s">
        <v>154</v>
      </c>
      <c r="D60" s="699">
        <v>457.23994502060305</v>
      </c>
      <c r="E60" s="699">
        <v>1205.8601700249724</v>
      </c>
      <c r="F60" s="699">
        <v>365.28618020750116</v>
      </c>
      <c r="G60" s="699">
        <v>-1331.9157014221748</v>
      </c>
      <c r="H60" s="701">
        <v>218.00929621030437</v>
      </c>
    </row>
    <row r="61" spans="1:8" ht="13.5" x14ac:dyDescent="0.25">
      <c r="A61" s="694" t="s">
        <v>12</v>
      </c>
      <c r="B61" s="695">
        <v>3552.4080907343082</v>
      </c>
      <c r="C61" s="696" t="s">
        <v>154</v>
      </c>
      <c r="D61" s="695">
        <v>163.8318866865884</v>
      </c>
      <c r="E61" s="695">
        <v>354.33667527860587</v>
      </c>
      <c r="F61" s="695">
        <v>-78.217575035725432</v>
      </c>
      <c r="G61" s="695">
        <v>394.44177282591687</v>
      </c>
      <c r="H61" s="697">
        <v>-506.72898638220931</v>
      </c>
    </row>
    <row r="62" spans="1:8" ht="13.5" x14ac:dyDescent="0.25">
      <c r="A62" s="698" t="s">
        <v>134</v>
      </c>
      <c r="B62" s="699">
        <v>3128.1050781563945</v>
      </c>
      <c r="C62" s="700" t="s">
        <v>154</v>
      </c>
      <c r="D62" s="699">
        <v>-260.4711258913253</v>
      </c>
      <c r="E62" s="699">
        <v>-2013.2404668560207</v>
      </c>
      <c r="F62" s="699">
        <v>-524.57332054947892</v>
      </c>
      <c r="G62" s="699">
        <v>1371.4954866950491</v>
      </c>
      <c r="H62" s="701">
        <v>905.84717481912548</v>
      </c>
    </row>
    <row r="63" spans="1:8" ht="13.5" x14ac:dyDescent="0.25">
      <c r="A63" s="694" t="s">
        <v>82</v>
      </c>
      <c r="B63" s="695">
        <v>3072.7334323837295</v>
      </c>
      <c r="C63" s="696" t="s">
        <v>153</v>
      </c>
      <c r="D63" s="695">
        <v>-315.84277166399033</v>
      </c>
      <c r="E63" s="695">
        <v>-698.64966175042514</v>
      </c>
      <c r="F63" s="695">
        <v>253.86083137435199</v>
      </c>
      <c r="G63" s="695">
        <v>345.08833744921537</v>
      </c>
      <c r="H63" s="697">
        <v>-216.14227873713261</v>
      </c>
    </row>
    <row r="64" spans="1:8" ht="13.5" x14ac:dyDescent="0.25">
      <c r="A64" s="698" t="s">
        <v>21</v>
      </c>
      <c r="B64" s="699">
        <v>2881.5088480565573</v>
      </c>
      <c r="C64" s="700" t="s">
        <v>154</v>
      </c>
      <c r="D64" s="699">
        <v>-507.06735599116246</v>
      </c>
      <c r="E64" s="699">
        <v>183.98328077669433</v>
      </c>
      <c r="F64" s="699">
        <v>-267.78315003503235</v>
      </c>
      <c r="G64" s="699">
        <v>707.14835607772602</v>
      </c>
      <c r="H64" s="701">
        <v>-1130.41584281055</v>
      </c>
    </row>
    <row r="65" spans="1:8" ht="13.5" x14ac:dyDescent="0.25">
      <c r="A65" s="694" t="s">
        <v>27</v>
      </c>
      <c r="B65" s="695">
        <v>2560.0661307580367</v>
      </c>
      <c r="C65" s="696" t="s">
        <v>153</v>
      </c>
      <c r="D65" s="695">
        <v>-828.51007328968308</v>
      </c>
      <c r="E65" s="695">
        <v>-1080.6093670745515</v>
      </c>
      <c r="F65" s="695">
        <v>275.12654035986498</v>
      </c>
      <c r="G65" s="695">
        <v>12.123874421569418</v>
      </c>
      <c r="H65" s="697">
        <v>-35.151120996565837</v>
      </c>
    </row>
    <row r="66" spans="1:8" ht="13.5" x14ac:dyDescent="0.25">
      <c r="A66" s="698" t="s">
        <v>24</v>
      </c>
      <c r="B66" s="699">
        <v>2487.4409190676201</v>
      </c>
      <c r="C66" s="700" t="s">
        <v>153</v>
      </c>
      <c r="D66" s="699">
        <v>-901.13528498009964</v>
      </c>
      <c r="E66" s="699">
        <v>-561.55241813680698</v>
      </c>
      <c r="F66" s="699">
        <v>233.29896890492046</v>
      </c>
      <c r="G66" s="699">
        <v>161.7421980315201</v>
      </c>
      <c r="H66" s="701">
        <v>-734.62403377973294</v>
      </c>
    </row>
    <row r="67" spans="1:8" ht="13.5" x14ac:dyDescent="0.25">
      <c r="A67" s="694" t="s">
        <v>28</v>
      </c>
      <c r="B67" s="695">
        <v>2364.5515117431619</v>
      </c>
      <c r="C67" s="696" t="s">
        <v>154</v>
      </c>
      <c r="D67" s="695">
        <v>-1024.0246923045579</v>
      </c>
      <c r="E67" s="695">
        <v>-1696.9041076164131</v>
      </c>
      <c r="F67" s="695">
        <v>-359.84808750405767</v>
      </c>
      <c r="G67" s="695">
        <v>671.00288724561972</v>
      </c>
      <c r="H67" s="697">
        <v>361.72461557029357</v>
      </c>
    </row>
    <row r="68" spans="1:8" ht="13.5" x14ac:dyDescent="0.25">
      <c r="A68" s="698" t="s">
        <v>31</v>
      </c>
      <c r="B68" s="699">
        <v>1775.994706000278</v>
      </c>
      <c r="C68" s="700" t="s">
        <v>153</v>
      </c>
      <c r="D68" s="699">
        <v>-1612.5814980474418</v>
      </c>
      <c r="E68" s="699">
        <v>-2167.9103231071977</v>
      </c>
      <c r="F68" s="699">
        <v>-673.59543842541143</v>
      </c>
      <c r="G68" s="699">
        <v>383.69393147894334</v>
      </c>
      <c r="H68" s="701">
        <v>845.23033200622376</v>
      </c>
    </row>
    <row r="69" spans="1:8" ht="13.5" x14ac:dyDescent="0.25">
      <c r="A69" s="694" t="s">
        <v>33</v>
      </c>
      <c r="B69" s="695">
        <v>1539.8099655375725</v>
      </c>
      <c r="C69" s="696" t="s">
        <v>154</v>
      </c>
      <c r="D69" s="695">
        <v>-1848.7662385101473</v>
      </c>
      <c r="E69" s="695">
        <v>-2103.0692959074108</v>
      </c>
      <c r="F69" s="695">
        <v>-116.38274193292607</v>
      </c>
      <c r="G69" s="695">
        <v>261.13219411732456</v>
      </c>
      <c r="H69" s="697">
        <v>109.55360521286526</v>
      </c>
    </row>
    <row r="70" spans="1:8" ht="13.5" x14ac:dyDescent="0.25">
      <c r="A70" s="698" t="s">
        <v>86</v>
      </c>
      <c r="B70" s="699">
        <v>1333.0331006530062</v>
      </c>
      <c r="C70" s="700" t="s">
        <v>153</v>
      </c>
      <c r="D70" s="699">
        <v>-2055.5431033947134</v>
      </c>
      <c r="E70" s="699">
        <v>-2182.2953875206854</v>
      </c>
      <c r="F70" s="699">
        <v>-238.41627490925597</v>
      </c>
      <c r="G70" s="699">
        <v>154.87656371711131</v>
      </c>
      <c r="H70" s="701">
        <v>210.2919953181171</v>
      </c>
    </row>
    <row r="71" spans="1:8" ht="13.5" x14ac:dyDescent="0.25">
      <c r="A71" s="694"/>
      <c r="B71" s="695"/>
      <c r="C71" s="696"/>
      <c r="D71" s="695"/>
      <c r="E71" s="695"/>
      <c r="F71" s="695"/>
      <c r="G71" s="695"/>
      <c r="H71" s="697"/>
    </row>
    <row r="72" spans="1:8" ht="13.5" x14ac:dyDescent="0.25">
      <c r="A72" s="698"/>
      <c r="B72" s="699"/>
      <c r="C72" s="700"/>
      <c r="D72" s="699"/>
      <c r="E72" s="699"/>
      <c r="F72" s="699"/>
      <c r="G72" s="699"/>
      <c r="H72" s="701"/>
    </row>
    <row r="73" spans="1:8" ht="13.5" x14ac:dyDescent="0.25">
      <c r="A73" s="683" t="s">
        <v>42</v>
      </c>
      <c r="B73" s="684">
        <v>999.68143608220635</v>
      </c>
      <c r="C73" s="685" t="s">
        <v>154</v>
      </c>
      <c r="D73" s="684">
        <v>-2388.8947679655134</v>
      </c>
      <c r="E73" s="684">
        <v>-427.49220033337275</v>
      </c>
      <c r="F73" s="684">
        <v>524.11016064118883</v>
      </c>
      <c r="G73" s="684">
        <v>-861.73131482270173</v>
      </c>
      <c r="H73" s="686">
        <v>-1623.7814134506275</v>
      </c>
    </row>
    <row r="74" spans="1:8" ht="13.5" x14ac:dyDescent="0.25">
      <c r="A74" s="687" t="s">
        <v>308</v>
      </c>
      <c r="B74" s="688" t="s">
        <v>153</v>
      </c>
      <c r="C74" s="689" t="s">
        <v>154</v>
      </c>
      <c r="D74" s="688" t="s">
        <v>153</v>
      </c>
      <c r="E74" s="688" t="s">
        <v>153</v>
      </c>
      <c r="F74" s="688" t="s">
        <v>153</v>
      </c>
      <c r="G74" s="688" t="s">
        <v>153</v>
      </c>
      <c r="H74" s="690" t="s">
        <v>153</v>
      </c>
    </row>
    <row r="75" spans="1:8" ht="13.5" x14ac:dyDescent="0.25">
      <c r="A75" s="683" t="s">
        <v>121</v>
      </c>
      <c r="B75" s="684" t="s">
        <v>153</v>
      </c>
      <c r="C75" s="685" t="s">
        <v>154</v>
      </c>
      <c r="D75" s="684" t="s">
        <v>153</v>
      </c>
      <c r="E75" s="684" t="s">
        <v>153</v>
      </c>
      <c r="F75" s="684" t="s">
        <v>153</v>
      </c>
      <c r="G75" s="684" t="s">
        <v>153</v>
      </c>
      <c r="H75" s="686" t="s">
        <v>153</v>
      </c>
    </row>
    <row r="76" spans="1:8" ht="13.5" x14ac:dyDescent="0.25">
      <c r="A76" s="687" t="s">
        <v>22</v>
      </c>
      <c r="B76" s="688" t="s">
        <v>153</v>
      </c>
      <c r="C76" s="689" t="s">
        <v>154</v>
      </c>
      <c r="D76" s="688" t="s">
        <v>153</v>
      </c>
      <c r="E76" s="688" t="s">
        <v>153</v>
      </c>
      <c r="F76" s="688" t="s">
        <v>153</v>
      </c>
      <c r="G76" s="688" t="s">
        <v>153</v>
      </c>
      <c r="H76" s="690" t="s">
        <v>153</v>
      </c>
    </row>
    <row r="77" spans="1:8" ht="13.5" x14ac:dyDescent="0.25">
      <c r="A77" s="683" t="s">
        <v>7</v>
      </c>
      <c r="B77" s="684" t="s">
        <v>153</v>
      </c>
      <c r="C77" s="685" t="s">
        <v>154</v>
      </c>
      <c r="D77" s="684" t="s">
        <v>153</v>
      </c>
      <c r="E77" s="684" t="s">
        <v>153</v>
      </c>
      <c r="F77" s="684" t="s">
        <v>153</v>
      </c>
      <c r="G77" s="684" t="s">
        <v>153</v>
      </c>
      <c r="H77" s="686" t="s">
        <v>153</v>
      </c>
    </row>
    <row r="78" spans="1:8" ht="13.5" x14ac:dyDescent="0.25">
      <c r="A78" s="687" t="s">
        <v>309</v>
      </c>
      <c r="B78" s="688" t="s">
        <v>153</v>
      </c>
      <c r="C78" s="689" t="s">
        <v>154</v>
      </c>
      <c r="D78" s="688" t="s">
        <v>153</v>
      </c>
      <c r="E78" s="688" t="s">
        <v>153</v>
      </c>
      <c r="F78" s="688" t="s">
        <v>153</v>
      </c>
      <c r="G78" s="688" t="s">
        <v>153</v>
      </c>
      <c r="H78" s="690" t="s">
        <v>153</v>
      </c>
    </row>
    <row r="79" spans="1:8" ht="13.5" x14ac:dyDescent="0.25">
      <c r="A79" s="683" t="s">
        <v>8</v>
      </c>
      <c r="B79" s="684" t="s">
        <v>153</v>
      </c>
      <c r="C79" s="685" t="s">
        <v>154</v>
      </c>
      <c r="D79" s="684" t="s">
        <v>153</v>
      </c>
      <c r="E79" s="684" t="s">
        <v>153</v>
      </c>
      <c r="F79" s="684" t="s">
        <v>153</v>
      </c>
      <c r="G79" s="684" t="s">
        <v>153</v>
      </c>
      <c r="H79" s="686" t="s">
        <v>153</v>
      </c>
    </row>
    <row r="80" spans="1:8" ht="13.5" x14ac:dyDescent="0.25">
      <c r="A80" s="687" t="s">
        <v>25</v>
      </c>
      <c r="B80" s="688" t="s">
        <v>153</v>
      </c>
      <c r="C80" s="689" t="s">
        <v>154</v>
      </c>
      <c r="D80" s="688" t="s">
        <v>153</v>
      </c>
      <c r="E80" s="688" t="s">
        <v>153</v>
      </c>
      <c r="F80" s="688" t="s">
        <v>153</v>
      </c>
      <c r="G80" s="688" t="s">
        <v>153</v>
      </c>
      <c r="H80" s="690" t="s">
        <v>153</v>
      </c>
    </row>
    <row r="81" spans="1:8" ht="13.5" x14ac:dyDescent="0.2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08" t="s">
        <v>125</v>
      </c>
      <c r="B7" s="108"/>
      <c r="C7" s="108"/>
      <c r="D7" s="108"/>
      <c r="E7" s="108"/>
      <c r="F7" s="106"/>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4" spans="1:10" x14ac:dyDescent="0.2">
      <c r="A44" s="6"/>
      <c r="B44" s="6"/>
      <c r="C44" s="6"/>
    </row>
    <row r="45" spans="1:10" ht="112.5" x14ac:dyDescent="0.2">
      <c r="A45" s="3"/>
      <c r="B45" s="4" t="s">
        <v>132</v>
      </c>
      <c r="C45" s="5" t="s">
        <v>133</v>
      </c>
    </row>
    <row r="46" spans="1:10" ht="11.25" customHeight="1" x14ac:dyDescent="0.2">
      <c r="A46" s="118" t="s">
        <v>75</v>
      </c>
      <c r="B46" s="119">
        <v>1.2348189742338613</v>
      </c>
      <c r="C46" s="120"/>
    </row>
    <row r="47" spans="1:10" ht="11.25" customHeight="1" x14ac:dyDescent="0.2">
      <c r="A47" s="121" t="s">
        <v>134</v>
      </c>
      <c r="B47" s="122">
        <v>1.0701116148090657</v>
      </c>
      <c r="C47" s="123"/>
    </row>
    <row r="48" spans="1:10" ht="11.25" customHeight="1" x14ac:dyDescent="0.2">
      <c r="A48" s="124" t="s">
        <v>27</v>
      </c>
      <c r="B48" s="125">
        <v>0.99234070955946585</v>
      </c>
      <c r="C48" s="126">
        <v>0.8675930943038016</v>
      </c>
    </row>
    <row r="49" spans="1:3" ht="11.25" customHeight="1" x14ac:dyDescent="0.2">
      <c r="A49" s="121" t="s">
        <v>14</v>
      </c>
      <c r="B49" s="122">
        <v>0.97737819216616317</v>
      </c>
      <c r="C49" s="123">
        <v>0.83337439199160057</v>
      </c>
    </row>
    <row r="50" spans="1:3" ht="11.25" customHeight="1" x14ac:dyDescent="0.2">
      <c r="A50" s="124" t="s">
        <v>19</v>
      </c>
      <c r="B50" s="125">
        <v>0.97604295524280338</v>
      </c>
      <c r="C50" s="126">
        <v>0.87142007297465551</v>
      </c>
    </row>
    <row r="51" spans="1:3" ht="11.25" customHeight="1" x14ac:dyDescent="0.2">
      <c r="A51" s="121" t="s">
        <v>135</v>
      </c>
      <c r="B51" s="122">
        <v>0.9078006060792061</v>
      </c>
      <c r="C51" s="123"/>
    </row>
    <row r="52" spans="1:3" ht="11.25" customHeight="1" x14ac:dyDescent="0.2">
      <c r="A52" s="124" t="s">
        <v>24</v>
      </c>
      <c r="B52" s="125">
        <v>0.89727729525299804</v>
      </c>
      <c r="C52" s="126">
        <v>0.92488282918983067</v>
      </c>
    </row>
    <row r="53" spans="1:3" ht="11.25" customHeight="1" x14ac:dyDescent="0.2">
      <c r="A53" s="121" t="s">
        <v>136</v>
      </c>
      <c r="B53" s="122">
        <v>0.88512370609870716</v>
      </c>
      <c r="C53" s="123"/>
    </row>
    <row r="54" spans="1:3" ht="11.25" customHeight="1" x14ac:dyDescent="0.2">
      <c r="A54" s="124" t="s">
        <v>25</v>
      </c>
      <c r="B54" s="125">
        <v>0.87985059987309877</v>
      </c>
      <c r="C54" s="126">
        <v>0.84492881123282815</v>
      </c>
    </row>
    <row r="55" spans="1:3" ht="11.25" customHeight="1" x14ac:dyDescent="0.2">
      <c r="A55" s="121" t="s">
        <v>11</v>
      </c>
      <c r="B55" s="122">
        <v>0.87830201920701367</v>
      </c>
      <c r="C55" s="123"/>
    </row>
    <row r="56" spans="1:3" ht="11.25" customHeight="1" x14ac:dyDescent="0.2">
      <c r="A56" s="124" t="s">
        <v>3</v>
      </c>
      <c r="B56" s="125">
        <v>0.8763198573529144</v>
      </c>
      <c r="C56" s="126">
        <v>0.96523301001261042</v>
      </c>
    </row>
    <row r="57" spans="1:3" ht="11.25" customHeight="1" x14ac:dyDescent="0.2">
      <c r="A57" s="121" t="s">
        <v>22</v>
      </c>
      <c r="B57" s="122">
        <v>0.86974405998609772</v>
      </c>
      <c r="C57" s="123">
        <v>0.94434704031816608</v>
      </c>
    </row>
    <row r="58" spans="1:3" ht="11.25" customHeight="1" x14ac:dyDescent="0.2">
      <c r="A58" s="124" t="s">
        <v>5</v>
      </c>
      <c r="B58" s="125">
        <v>0.86462310882280979</v>
      </c>
      <c r="C58" s="126"/>
    </row>
    <row r="59" spans="1:3" ht="11.25" customHeight="1" x14ac:dyDescent="0.2">
      <c r="A59" s="121" t="s">
        <v>13</v>
      </c>
      <c r="B59" s="122">
        <v>0.85999312522913507</v>
      </c>
      <c r="C59" s="123"/>
    </row>
    <row r="60" spans="1:3" ht="11.25" customHeight="1" x14ac:dyDescent="0.2">
      <c r="A60" s="124" t="s">
        <v>17</v>
      </c>
      <c r="B60" s="125">
        <v>0.85282052225592464</v>
      </c>
      <c r="C60" s="126"/>
    </row>
    <row r="61" spans="1:3" ht="11.25" customHeight="1" x14ac:dyDescent="0.2">
      <c r="A61" s="121" t="s">
        <v>18</v>
      </c>
      <c r="B61" s="122">
        <v>0.85148226171930796</v>
      </c>
      <c r="C61" s="123"/>
    </row>
    <row r="62" spans="1:3" ht="11.25" customHeight="1" x14ac:dyDescent="0.2">
      <c r="A62" s="124" t="s">
        <v>15</v>
      </c>
      <c r="B62" s="125">
        <v>0.84740961751889721</v>
      </c>
      <c r="C62" s="126"/>
    </row>
    <row r="63" spans="1:3" ht="11.25" customHeight="1" x14ac:dyDescent="0.2">
      <c r="A63" s="121" t="s">
        <v>137</v>
      </c>
      <c r="B63" s="122">
        <v>0.83814952989552227</v>
      </c>
      <c r="C63" s="123"/>
    </row>
    <row r="64" spans="1:3" ht="11.25" customHeight="1" x14ac:dyDescent="0.2">
      <c r="A64" s="124" t="s">
        <v>7</v>
      </c>
      <c r="B64" s="125">
        <v>0.83613850688377123</v>
      </c>
      <c r="C64" s="126"/>
    </row>
    <row r="65" spans="1:3" ht="11.25" customHeight="1" x14ac:dyDescent="0.2">
      <c r="A65" s="121" t="s">
        <v>138</v>
      </c>
      <c r="B65" s="122">
        <v>0.82958451249393816</v>
      </c>
      <c r="C65" s="123">
        <v>0.82853846142510557</v>
      </c>
    </row>
    <row r="66" spans="1:3" ht="11.25" customHeight="1" x14ac:dyDescent="0.2">
      <c r="A66" s="124" t="s">
        <v>28</v>
      </c>
      <c r="B66" s="125">
        <v>0.82913621080081223</v>
      </c>
      <c r="C66" s="126"/>
    </row>
    <row r="67" spans="1:3" ht="11.25" customHeight="1" x14ac:dyDescent="0.2">
      <c r="A67" s="121" t="s">
        <v>120</v>
      </c>
      <c r="B67" s="122">
        <v>0.72844915050115611</v>
      </c>
      <c r="C67" s="123">
        <v>0.59062733383555255</v>
      </c>
    </row>
    <row r="68" spans="1:3" ht="11.25" customHeight="1" x14ac:dyDescent="0.2">
      <c r="A68" s="124" t="s">
        <v>31</v>
      </c>
      <c r="B68" s="125">
        <v>0.7102040892650171</v>
      </c>
      <c r="C68" s="126"/>
    </row>
    <row r="69" spans="1:3" ht="11.25" customHeight="1" x14ac:dyDescent="0.2">
      <c r="A69" s="121" t="s">
        <v>2</v>
      </c>
      <c r="B69" s="122">
        <v>0.69947136146360389</v>
      </c>
      <c r="C69" s="123">
        <v>0.76570869744406655</v>
      </c>
    </row>
    <row r="70" spans="1:3" ht="11.25" customHeight="1" x14ac:dyDescent="0.2">
      <c r="A70" s="124" t="s">
        <v>82</v>
      </c>
      <c r="B70" s="125">
        <v>0.68909750563830152</v>
      </c>
      <c r="C70" s="126"/>
    </row>
    <row r="71" spans="1:3" ht="11.25" customHeight="1" x14ac:dyDescent="0.2">
      <c r="A71" s="121" t="s">
        <v>4</v>
      </c>
      <c r="B71" s="122">
        <v>0.68830303008233396</v>
      </c>
      <c r="C71" s="123">
        <v>0.59784515122302562</v>
      </c>
    </row>
    <row r="72" spans="1:3" ht="11.25" customHeight="1" x14ac:dyDescent="0.2">
      <c r="A72" s="124" t="s">
        <v>86</v>
      </c>
      <c r="B72" s="125">
        <v>0.6114798854129454</v>
      </c>
      <c r="C72" s="126"/>
    </row>
    <row r="73" spans="1:3" ht="11.25" customHeight="1" x14ac:dyDescent="0.2">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x14ac:dyDescent="0.2"/>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x14ac:dyDescent="0.2">
      <c r="A1" s="27" t="s">
        <v>59</v>
      </c>
    </row>
    <row r="2" spans="1:10" s="26" customFormat="1" x14ac:dyDescent="0.2">
      <c r="A2" s="26" t="s">
        <v>122</v>
      </c>
      <c r="B2" s="26" t="s">
        <v>123</v>
      </c>
    </row>
    <row r="3" spans="1:10" s="26" customFormat="1" x14ac:dyDescent="0.2">
      <c r="A3" s="26" t="s">
        <v>62</v>
      </c>
    </row>
    <row r="4" spans="1:10" s="26" customFormat="1" x14ac:dyDescent="0.2">
      <c r="A4" s="27" t="s">
        <v>63</v>
      </c>
    </row>
    <row r="5" spans="1:10" s="26" customFormat="1" x14ac:dyDescent="0.2"/>
    <row r="6" spans="1:10" ht="13.5" customHeight="1" x14ac:dyDescent="0.25">
      <c r="A6" s="106" t="s">
        <v>124</v>
      </c>
      <c r="B6" s="106"/>
      <c r="C6" s="106"/>
      <c r="D6" s="106"/>
      <c r="E6" s="106"/>
      <c r="F6" s="106"/>
      <c r="G6" s="106"/>
      <c r="H6" s="106"/>
      <c r="I6" s="106"/>
      <c r="J6" s="107"/>
    </row>
    <row r="7" spans="1:10" ht="13.5" customHeight="1" x14ac:dyDescent="0.25">
      <c r="A7" s="132" t="s">
        <v>125</v>
      </c>
      <c r="B7" s="132"/>
      <c r="C7" s="132"/>
      <c r="D7" s="132"/>
      <c r="E7" s="132"/>
      <c r="F7" s="133"/>
      <c r="G7" s="106"/>
      <c r="H7" s="106"/>
      <c r="I7" s="106"/>
      <c r="J7" s="109"/>
    </row>
    <row r="8" spans="1:10" ht="17.25" customHeight="1" x14ac:dyDescent="0.25">
      <c r="A8" s="110" t="s">
        <v>126</v>
      </c>
      <c r="B8" s="110"/>
      <c r="C8" s="110"/>
      <c r="D8" s="110"/>
      <c r="E8" s="110"/>
      <c r="F8" s="111"/>
      <c r="G8" s="111"/>
      <c r="H8" s="111"/>
      <c r="I8" s="111"/>
      <c r="J8" s="112"/>
    </row>
    <row r="9" spans="1:10" ht="12" customHeight="1" x14ac:dyDescent="0.25">
      <c r="A9" s="110"/>
      <c r="B9" s="110"/>
      <c r="C9" s="110"/>
      <c r="D9" s="110"/>
      <c r="E9" s="110"/>
      <c r="F9" s="111"/>
      <c r="G9" s="111"/>
      <c r="H9" s="111"/>
      <c r="I9" s="111"/>
      <c r="J9" s="112"/>
    </row>
    <row r="10" spans="1:10" ht="12" customHeight="1" x14ac:dyDescent="0.25">
      <c r="A10" s="110"/>
      <c r="B10" s="110"/>
      <c r="C10" s="110"/>
      <c r="D10" s="110"/>
      <c r="E10" s="110"/>
      <c r="F10" s="111"/>
      <c r="G10" s="111"/>
      <c r="H10" s="111"/>
      <c r="I10" s="111"/>
      <c r="J10" s="112"/>
    </row>
    <row r="11" spans="1:10" ht="12" customHeight="1" x14ac:dyDescent="0.25">
      <c r="A11" s="110"/>
      <c r="B11" s="110"/>
      <c r="C11" s="110"/>
      <c r="D11" s="110"/>
      <c r="E11" s="110"/>
      <c r="F11" s="111"/>
      <c r="G11" s="111"/>
      <c r="H11" s="111"/>
      <c r="I11" s="111"/>
      <c r="J11" s="112"/>
    </row>
    <row r="12" spans="1:10" ht="12" customHeight="1" x14ac:dyDescent="0.25">
      <c r="A12" s="110"/>
      <c r="B12" s="110"/>
      <c r="C12" s="110"/>
      <c r="D12" s="110"/>
      <c r="E12" s="110"/>
      <c r="F12" s="111"/>
      <c r="G12" s="111"/>
      <c r="H12" s="111"/>
      <c r="I12" s="111"/>
      <c r="J12" s="112"/>
    </row>
    <row r="13" spans="1:10" ht="12" customHeight="1" x14ac:dyDescent="0.25">
      <c r="A13" s="110"/>
      <c r="B13" s="110"/>
      <c r="C13" s="110"/>
      <c r="D13" s="110"/>
      <c r="E13" s="110"/>
      <c r="F13" s="111"/>
      <c r="G13" s="111"/>
      <c r="H13" s="111"/>
      <c r="I13" s="111"/>
      <c r="J13" s="112"/>
    </row>
    <row r="14" spans="1:10" ht="12" customHeight="1" x14ac:dyDescent="0.25">
      <c r="A14" s="110"/>
      <c r="B14" s="110"/>
      <c r="C14" s="110"/>
      <c r="D14" s="110"/>
      <c r="E14" s="110"/>
      <c r="F14" s="111"/>
      <c r="G14" s="111"/>
      <c r="H14" s="111"/>
      <c r="I14" s="111"/>
      <c r="J14" s="112"/>
    </row>
    <row r="15" spans="1:10" ht="12" customHeight="1" x14ac:dyDescent="0.25">
      <c r="A15" s="110"/>
      <c r="B15" s="110"/>
      <c r="C15" s="110"/>
      <c r="D15" s="110"/>
      <c r="E15" s="110"/>
      <c r="F15" s="111"/>
      <c r="G15" s="111"/>
      <c r="H15" s="111"/>
      <c r="I15" s="111"/>
      <c r="J15" s="112"/>
    </row>
    <row r="16" spans="1:10" ht="12" customHeight="1" x14ac:dyDescent="0.25">
      <c r="A16" s="110"/>
      <c r="B16" s="110"/>
      <c r="C16" s="110"/>
      <c r="D16" s="110"/>
      <c r="E16" s="110"/>
      <c r="F16" s="111"/>
      <c r="G16" s="111"/>
      <c r="H16" s="111"/>
      <c r="I16" s="111"/>
      <c r="J16" s="112"/>
    </row>
    <row r="17" spans="1:10" ht="12" customHeight="1" x14ac:dyDescent="0.25">
      <c r="A17" s="110"/>
      <c r="B17" s="110"/>
      <c r="C17" s="110"/>
      <c r="D17" s="110"/>
      <c r="E17" s="110"/>
      <c r="F17" s="111"/>
      <c r="G17" s="111"/>
      <c r="H17" s="111"/>
      <c r="I17" s="111"/>
      <c r="J17" s="112"/>
    </row>
    <row r="18" spans="1:10" ht="12" customHeight="1" x14ac:dyDescent="0.25">
      <c r="A18" s="110"/>
      <c r="B18" s="110"/>
      <c r="C18" s="110"/>
      <c r="D18" s="110"/>
      <c r="E18" s="110"/>
      <c r="F18" s="111"/>
      <c r="G18" s="111"/>
      <c r="H18" s="111"/>
      <c r="I18" s="111"/>
      <c r="J18" s="112"/>
    </row>
    <row r="19" spans="1:10" ht="12" customHeight="1" x14ac:dyDescent="0.25">
      <c r="A19" s="110"/>
      <c r="B19" s="110"/>
      <c r="C19" s="110"/>
      <c r="D19" s="110"/>
      <c r="E19" s="110"/>
      <c r="F19" s="111"/>
      <c r="G19" s="111"/>
      <c r="H19" s="111"/>
      <c r="I19" s="111"/>
      <c r="J19" s="112"/>
    </row>
    <row r="20" spans="1:10" ht="12" customHeight="1" x14ac:dyDescent="0.25">
      <c r="A20" s="110"/>
      <c r="B20" s="110"/>
      <c r="C20" s="110"/>
      <c r="D20" s="110"/>
      <c r="E20" s="110"/>
      <c r="F20" s="111"/>
      <c r="G20" s="111"/>
      <c r="H20" s="111"/>
      <c r="I20" s="111"/>
      <c r="J20" s="112"/>
    </row>
    <row r="21" spans="1:10" ht="12" customHeight="1" x14ac:dyDescent="0.25">
      <c r="A21" s="110"/>
      <c r="B21" s="110"/>
      <c r="C21" s="110"/>
      <c r="D21" s="110"/>
      <c r="E21" s="110"/>
      <c r="F21" s="111"/>
      <c r="G21" s="111"/>
      <c r="H21" s="111"/>
      <c r="I21" s="111"/>
      <c r="J21" s="112"/>
    </row>
    <row r="22" spans="1:10" ht="12" customHeight="1" x14ac:dyDescent="0.25">
      <c r="A22" s="110"/>
      <c r="B22" s="110"/>
      <c r="C22" s="110"/>
      <c r="D22" s="110"/>
      <c r="E22" s="110"/>
      <c r="F22" s="111"/>
      <c r="G22" s="111"/>
      <c r="H22" s="111"/>
      <c r="I22" s="111"/>
      <c r="J22" s="112"/>
    </row>
    <row r="23" spans="1:10" ht="12" customHeight="1" x14ac:dyDescent="0.25">
      <c r="A23" s="110"/>
      <c r="B23" s="110"/>
      <c r="C23" s="110"/>
      <c r="D23" s="110"/>
      <c r="E23" s="110"/>
      <c r="F23" s="111"/>
      <c r="G23" s="111"/>
      <c r="H23" s="111"/>
      <c r="I23" s="111"/>
      <c r="J23" s="112"/>
    </row>
    <row r="24" spans="1:10" ht="12" customHeight="1" x14ac:dyDescent="0.25">
      <c r="A24" s="110"/>
      <c r="B24" s="110"/>
      <c r="C24" s="110"/>
      <c r="D24" s="110"/>
      <c r="E24" s="110"/>
      <c r="F24" s="111"/>
      <c r="G24" s="111"/>
      <c r="H24" s="111"/>
      <c r="I24" s="111"/>
      <c r="J24" s="112"/>
    </row>
    <row r="25" spans="1:10" ht="12" customHeight="1" x14ac:dyDescent="0.25">
      <c r="A25" s="110"/>
      <c r="B25" s="110"/>
      <c r="C25" s="110"/>
      <c r="D25" s="110"/>
      <c r="E25" s="110"/>
      <c r="F25" s="111"/>
      <c r="G25" s="111"/>
      <c r="H25" s="111"/>
      <c r="I25" s="111"/>
      <c r="J25" s="112"/>
    </row>
    <row r="26" spans="1:10" ht="12" customHeight="1" x14ac:dyDescent="0.25">
      <c r="A26" s="110"/>
      <c r="B26" s="110"/>
      <c r="C26" s="110"/>
      <c r="D26" s="110"/>
      <c r="E26" s="110"/>
      <c r="F26" s="111"/>
      <c r="G26" s="111"/>
      <c r="H26" s="111"/>
      <c r="I26" s="111"/>
      <c r="J26" s="112"/>
    </row>
    <row r="27" spans="1:10" ht="13.5" customHeight="1" x14ac:dyDescent="0.25">
      <c r="A27" s="107"/>
      <c r="B27" s="107"/>
      <c r="C27" s="107"/>
      <c r="D27" s="107"/>
      <c r="E27" s="107"/>
      <c r="F27" s="109"/>
      <c r="G27" s="109"/>
      <c r="H27" s="109"/>
      <c r="I27" s="109"/>
      <c r="J27" s="109"/>
    </row>
    <row r="28" spans="1:10" ht="13.5" customHeight="1" x14ac:dyDescent="0.25">
      <c r="A28" s="107"/>
      <c r="B28" s="107"/>
      <c r="C28" s="107"/>
      <c r="D28" s="107"/>
      <c r="E28" s="107"/>
      <c r="F28" s="107"/>
      <c r="G28" s="107"/>
      <c r="H28" s="107"/>
      <c r="I28" s="107"/>
      <c r="J28" s="107"/>
    </row>
    <row r="29" spans="1:10" ht="13.5" customHeight="1" x14ac:dyDescent="0.25">
      <c r="A29" s="107"/>
      <c r="B29" s="107"/>
      <c r="C29" s="107"/>
      <c r="D29" s="107"/>
      <c r="E29" s="107"/>
      <c r="F29" s="107"/>
      <c r="G29" s="107"/>
      <c r="H29" s="107"/>
      <c r="I29" s="107"/>
      <c r="J29" s="107"/>
    </row>
    <row r="30" spans="1:10" ht="13.5" customHeight="1" x14ac:dyDescent="0.25">
      <c r="A30" s="107"/>
      <c r="B30" s="107"/>
      <c r="C30" s="107"/>
      <c r="D30" s="107"/>
      <c r="E30" s="107"/>
      <c r="F30" s="107"/>
      <c r="G30" s="107"/>
      <c r="H30" s="107"/>
      <c r="I30" s="107"/>
      <c r="J30" s="107"/>
    </row>
    <row r="31" spans="1:10" ht="13.5" customHeight="1" x14ac:dyDescent="0.25">
      <c r="A31" s="107"/>
      <c r="B31" s="107"/>
      <c r="C31" s="107"/>
      <c r="D31" s="107"/>
      <c r="E31" s="107"/>
      <c r="F31" s="107"/>
      <c r="G31" s="107"/>
      <c r="H31" s="107"/>
      <c r="I31" s="107"/>
      <c r="J31" s="107"/>
    </row>
    <row r="32" spans="1:10" ht="13.5" customHeight="1" x14ac:dyDescent="0.25">
      <c r="A32" s="107"/>
      <c r="B32" s="107"/>
      <c r="C32" s="107"/>
      <c r="D32" s="107"/>
      <c r="E32" s="107"/>
      <c r="F32" s="107"/>
      <c r="G32" s="107"/>
      <c r="H32" s="107"/>
      <c r="I32" s="107"/>
      <c r="J32" s="107"/>
    </row>
    <row r="33" spans="1:10" ht="13.5" customHeight="1" x14ac:dyDescent="0.25">
      <c r="A33" s="107"/>
      <c r="B33" s="107"/>
      <c r="C33" s="107"/>
      <c r="D33" s="107"/>
      <c r="E33" s="107"/>
      <c r="F33" s="107"/>
      <c r="G33" s="107"/>
      <c r="H33" s="107"/>
      <c r="I33" s="107"/>
      <c r="J33" s="107"/>
    </row>
    <row r="34" spans="1:10" ht="13.5" customHeight="1" x14ac:dyDescent="0.25">
      <c r="A34" s="107"/>
      <c r="B34" s="107"/>
      <c r="C34" s="107"/>
      <c r="D34" s="107"/>
      <c r="E34" s="107"/>
      <c r="F34" s="107"/>
      <c r="G34" s="107"/>
      <c r="H34" s="107"/>
      <c r="I34" s="107"/>
      <c r="J34" s="107"/>
    </row>
    <row r="35" spans="1:10" ht="13.5" customHeight="1" x14ac:dyDescent="0.25">
      <c r="A35" s="831" t="s">
        <v>127</v>
      </c>
      <c r="B35" s="832"/>
      <c r="C35" s="832"/>
      <c r="D35" s="832"/>
      <c r="E35" s="832"/>
      <c r="F35" s="832"/>
      <c r="G35" s="832"/>
      <c r="H35" s="832"/>
      <c r="I35" s="832"/>
      <c r="J35" s="113"/>
    </row>
    <row r="36" spans="1:10" ht="13.5" customHeight="1" x14ac:dyDescent="0.25">
      <c r="A36" s="112" t="s">
        <v>128</v>
      </c>
      <c r="B36" s="114"/>
      <c r="C36" s="114"/>
      <c r="D36" s="114"/>
      <c r="E36" s="114"/>
      <c r="F36" s="114"/>
      <c r="G36" s="114"/>
      <c r="H36" s="114"/>
      <c r="I36" s="114"/>
      <c r="J36" s="114"/>
    </row>
    <row r="37" spans="1:10" ht="13.5" customHeight="1" x14ac:dyDescent="0.25">
      <c r="A37" s="112" t="s">
        <v>129</v>
      </c>
      <c r="B37" s="114"/>
      <c r="C37" s="114"/>
      <c r="D37" s="114"/>
      <c r="E37" s="114"/>
      <c r="F37" s="114"/>
      <c r="G37" s="114"/>
      <c r="H37" s="114"/>
      <c r="I37" s="114"/>
      <c r="J37" s="114"/>
    </row>
    <row r="38" spans="1:10" ht="13.5" customHeight="1" x14ac:dyDescent="0.25">
      <c r="A38" s="115" t="s">
        <v>130</v>
      </c>
      <c r="B38" s="114"/>
      <c r="C38" s="114"/>
      <c r="D38" s="114"/>
      <c r="E38" s="114"/>
      <c r="F38" s="114"/>
      <c r="G38" s="114"/>
      <c r="H38" s="114"/>
      <c r="I38" s="114"/>
      <c r="J38" s="114"/>
    </row>
    <row r="39" spans="1:10" ht="13.5" customHeight="1" x14ac:dyDescent="0.25">
      <c r="A39" s="116" t="s">
        <v>131</v>
      </c>
      <c r="B39" s="114"/>
      <c r="C39" s="114"/>
      <c r="D39" s="114"/>
      <c r="E39" s="114"/>
      <c r="F39" s="114"/>
      <c r="G39" s="114"/>
      <c r="H39" s="114"/>
      <c r="I39" s="114"/>
      <c r="J39" s="114"/>
    </row>
    <row r="40" spans="1:10" ht="13.5" customHeight="1" x14ac:dyDescent="0.25">
      <c r="A40" s="117" t="s">
        <v>58</v>
      </c>
      <c r="B40" s="108"/>
      <c r="C40" s="108"/>
      <c r="D40" s="108"/>
      <c r="E40" s="108"/>
      <c r="F40" s="108"/>
      <c r="G40" s="108"/>
      <c r="H40" s="108"/>
      <c r="I40" s="108"/>
      <c r="J40" s="108"/>
    </row>
    <row r="41" spans="1:10" x14ac:dyDescent="0.2">
      <c r="A41" s="726" t="s">
        <v>393</v>
      </c>
    </row>
    <row r="44" spans="1:10" x14ac:dyDescent="0.2">
      <c r="A44" s="6"/>
      <c r="B44" s="6"/>
      <c r="C44" s="6"/>
    </row>
    <row r="45" spans="1:10" ht="112.5" x14ac:dyDescent="0.2">
      <c r="A45" s="363"/>
      <c r="B45" s="370" t="s">
        <v>132</v>
      </c>
      <c r="C45" s="5" t="s">
        <v>133</v>
      </c>
    </row>
    <row r="46" spans="1:10" ht="11.25" customHeight="1" x14ac:dyDescent="0.2">
      <c r="A46" s="393" t="s">
        <v>75</v>
      </c>
      <c r="B46" s="735">
        <v>123.48189742338613</v>
      </c>
      <c r="C46" s="120"/>
      <c r="D46" s="739"/>
    </row>
    <row r="47" spans="1:10" ht="11.25" customHeight="1" x14ac:dyDescent="0.2">
      <c r="A47" s="394" t="s">
        <v>134</v>
      </c>
      <c r="B47" s="736">
        <v>107.01116148090657</v>
      </c>
      <c r="C47" s="123"/>
      <c r="D47" s="739"/>
    </row>
    <row r="48" spans="1:10" ht="11.25" customHeight="1" x14ac:dyDescent="0.2">
      <c r="A48" s="395" t="s">
        <v>27</v>
      </c>
      <c r="B48" s="737">
        <v>99.234070955946578</v>
      </c>
      <c r="C48" s="126">
        <v>0.8675930943038016</v>
      </c>
      <c r="D48" s="739"/>
    </row>
    <row r="49" spans="1:4" ht="11.25" customHeight="1" x14ac:dyDescent="0.2">
      <c r="A49" s="394" t="s">
        <v>14</v>
      </c>
      <c r="B49" s="736">
        <v>97.737819216616316</v>
      </c>
      <c r="C49" s="123">
        <v>0.83337439199160057</v>
      </c>
      <c r="D49" s="739"/>
    </row>
    <row r="50" spans="1:4" ht="11.25" customHeight="1" x14ac:dyDescent="0.2">
      <c r="A50" s="395" t="s">
        <v>19</v>
      </c>
      <c r="B50" s="737">
        <v>97.604295524280332</v>
      </c>
      <c r="C50" s="126">
        <v>0.87142007297465551</v>
      </c>
      <c r="D50" s="739"/>
    </row>
    <row r="51" spans="1:4" ht="11.25" customHeight="1" x14ac:dyDescent="0.2">
      <c r="A51" s="394" t="s">
        <v>158</v>
      </c>
      <c r="B51" s="736">
        <v>90.780060607920603</v>
      </c>
      <c r="C51" s="123"/>
      <c r="D51" s="739"/>
    </row>
    <row r="52" spans="1:4" ht="11.25" customHeight="1" x14ac:dyDescent="0.2">
      <c r="A52" s="395" t="s">
        <v>24</v>
      </c>
      <c r="B52" s="737">
        <v>89.727729525299807</v>
      </c>
      <c r="C52" s="126">
        <v>0.92488282918983067</v>
      </c>
      <c r="D52" s="739"/>
    </row>
    <row r="53" spans="1:4" ht="11.25" customHeight="1" x14ac:dyDescent="0.2">
      <c r="A53" s="394" t="s">
        <v>155</v>
      </c>
      <c r="B53" s="736">
        <v>88.512370609870715</v>
      </c>
      <c r="C53" s="123"/>
      <c r="D53" s="739"/>
    </row>
    <row r="54" spans="1:4" ht="11.25" customHeight="1" x14ac:dyDescent="0.2">
      <c r="A54" s="395" t="s">
        <v>25</v>
      </c>
      <c r="B54" s="737">
        <v>87.985059987309882</v>
      </c>
      <c r="C54" s="126">
        <v>0.84492881123282815</v>
      </c>
      <c r="D54" s="739"/>
    </row>
    <row r="55" spans="1:4" ht="11.25" customHeight="1" x14ac:dyDescent="0.2">
      <c r="A55" s="394" t="s">
        <v>11</v>
      </c>
      <c r="B55" s="736">
        <v>87.83020192070137</v>
      </c>
      <c r="C55" s="123"/>
      <c r="D55" s="739"/>
    </row>
    <row r="56" spans="1:4" ht="11.25" customHeight="1" x14ac:dyDescent="0.2">
      <c r="A56" s="395" t="s">
        <v>3</v>
      </c>
      <c r="B56" s="737">
        <v>87.631985735291437</v>
      </c>
      <c r="C56" s="126">
        <v>0.96523301001261042</v>
      </c>
      <c r="D56" s="739"/>
    </row>
    <row r="57" spans="1:4" ht="11.25" customHeight="1" x14ac:dyDescent="0.2">
      <c r="A57" s="394" t="s">
        <v>22</v>
      </c>
      <c r="B57" s="736">
        <v>86.974405998609768</v>
      </c>
      <c r="C57" s="123">
        <v>0.94434704031816608</v>
      </c>
      <c r="D57" s="739"/>
    </row>
    <row r="58" spans="1:4" ht="11.25" customHeight="1" x14ac:dyDescent="0.2">
      <c r="A58" s="395" t="s">
        <v>5</v>
      </c>
      <c r="B58" s="737">
        <v>86.462310882280974</v>
      </c>
      <c r="C58" s="126"/>
      <c r="D58" s="739"/>
    </row>
    <row r="59" spans="1:4" ht="11.25" customHeight="1" x14ac:dyDescent="0.2">
      <c r="A59" s="394" t="s">
        <v>13</v>
      </c>
      <c r="B59" s="736">
        <v>85.999312522913513</v>
      </c>
      <c r="C59" s="123"/>
      <c r="D59" s="739"/>
    </row>
    <row r="60" spans="1:4" ht="11.25" customHeight="1" x14ac:dyDescent="0.2">
      <c r="A60" s="395" t="s">
        <v>17</v>
      </c>
      <c r="B60" s="737">
        <v>85.282052225592466</v>
      </c>
      <c r="C60" s="126"/>
      <c r="D60" s="739"/>
    </row>
    <row r="61" spans="1:4" ht="11.25" customHeight="1" x14ac:dyDescent="0.2">
      <c r="A61" s="394" t="s">
        <v>18</v>
      </c>
      <c r="B61" s="736">
        <v>85.148226171930801</v>
      </c>
      <c r="C61" s="123"/>
      <c r="D61" s="739"/>
    </row>
    <row r="62" spans="1:4" ht="11.25" customHeight="1" x14ac:dyDescent="0.2">
      <c r="A62" s="395" t="s">
        <v>15</v>
      </c>
      <c r="B62" s="737">
        <v>84.740961751889728</v>
      </c>
      <c r="C62" s="126"/>
      <c r="D62" s="739"/>
    </row>
    <row r="63" spans="1:4" ht="11.25" customHeight="1" x14ac:dyDescent="0.2">
      <c r="A63" s="394" t="s">
        <v>156</v>
      </c>
      <c r="B63" s="736">
        <v>83.814952989552225</v>
      </c>
      <c r="C63" s="123"/>
      <c r="D63" s="739"/>
    </row>
    <row r="64" spans="1:4" ht="11.25" customHeight="1" x14ac:dyDescent="0.2">
      <c r="A64" s="395" t="s">
        <v>7</v>
      </c>
      <c r="B64" s="737">
        <v>83.613850688377127</v>
      </c>
      <c r="C64" s="126"/>
      <c r="D64" s="739"/>
    </row>
    <row r="65" spans="1:4" ht="11.25" customHeight="1" x14ac:dyDescent="0.2">
      <c r="A65" s="394" t="s">
        <v>159</v>
      </c>
      <c r="B65" s="736">
        <v>82.958451249393818</v>
      </c>
      <c r="C65" s="123">
        <v>0.82853846142510557</v>
      </c>
      <c r="D65" s="739"/>
    </row>
    <row r="66" spans="1:4" ht="11.25" customHeight="1" x14ac:dyDescent="0.2">
      <c r="A66" s="395" t="s">
        <v>28</v>
      </c>
      <c r="B66" s="737">
        <v>82.913621080081228</v>
      </c>
      <c r="C66" s="126"/>
      <c r="D66" s="739"/>
    </row>
    <row r="67" spans="1:4" ht="11.25" customHeight="1" x14ac:dyDescent="0.2">
      <c r="A67" s="394" t="s">
        <v>120</v>
      </c>
      <c r="B67" s="736">
        <v>72.844915050115617</v>
      </c>
      <c r="C67" s="123">
        <v>0.59062733383555255</v>
      </c>
      <c r="D67" s="739"/>
    </row>
    <row r="68" spans="1:4" ht="11.25" customHeight="1" x14ac:dyDescent="0.2">
      <c r="A68" s="395" t="s">
        <v>31</v>
      </c>
      <c r="B68" s="737">
        <v>71.020408926501716</v>
      </c>
      <c r="C68" s="126"/>
      <c r="D68" s="739"/>
    </row>
    <row r="69" spans="1:4" ht="11.25" customHeight="1" x14ac:dyDescent="0.2">
      <c r="A69" s="394" t="s">
        <v>2</v>
      </c>
      <c r="B69" s="736">
        <v>69.947136146360393</v>
      </c>
      <c r="C69" s="123">
        <v>0.76570869744406655</v>
      </c>
      <c r="D69" s="739"/>
    </row>
    <row r="70" spans="1:4" ht="11.25" customHeight="1" x14ac:dyDescent="0.2">
      <c r="A70" s="395" t="s">
        <v>82</v>
      </c>
      <c r="B70" s="737">
        <v>68.909750563830158</v>
      </c>
      <c r="C70" s="126"/>
      <c r="D70" s="739"/>
    </row>
    <row r="71" spans="1:4" ht="11.25" customHeight="1" x14ac:dyDescent="0.2">
      <c r="A71" s="394" t="s">
        <v>4</v>
      </c>
      <c r="B71" s="736">
        <v>68.8303030082334</v>
      </c>
      <c r="C71" s="123">
        <v>0.59784515122302562</v>
      </c>
      <c r="D71" s="739"/>
    </row>
    <row r="72" spans="1:4" ht="11.25" customHeight="1" x14ac:dyDescent="0.2">
      <c r="A72" s="395" t="s">
        <v>86</v>
      </c>
      <c r="B72" s="737">
        <v>61.147988541294538</v>
      </c>
      <c r="C72" s="126"/>
      <c r="D72" s="739"/>
    </row>
    <row r="73" spans="1:4" ht="11.25" customHeight="1" x14ac:dyDescent="0.2">
      <c r="A73" s="130" t="s">
        <v>33</v>
      </c>
      <c r="B73" s="738">
        <v>55.5602812797827</v>
      </c>
      <c r="C73" s="131">
        <v>0.55159801842961098</v>
      </c>
      <c r="D73" s="739"/>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x14ac:dyDescent="0.2">
      <c r="A1" s="27" t="s">
        <v>59</v>
      </c>
    </row>
    <row r="2" spans="1:101" s="134" customFormat="1" ht="12.75" x14ac:dyDescent="0.2">
      <c r="A2" s="134" t="s">
        <v>122</v>
      </c>
      <c r="B2" s="134" t="s">
        <v>139</v>
      </c>
    </row>
    <row r="3" spans="1:101" s="134" customFormat="1" ht="12.75" x14ac:dyDescent="0.2">
      <c r="A3" s="134" t="s">
        <v>62</v>
      </c>
    </row>
    <row r="4" spans="1:101" s="134" customFormat="1" ht="12.75" x14ac:dyDescent="0.2">
      <c r="A4" s="27" t="s">
        <v>63</v>
      </c>
    </row>
    <row r="5" spans="1:101" s="134" customFormat="1" ht="12.75" x14ac:dyDescent="0.2"/>
    <row r="6" spans="1:101" x14ac:dyDescent="0.15">
      <c r="A6" s="135" t="s">
        <v>140</v>
      </c>
      <c r="B6" s="135"/>
      <c r="C6" s="135"/>
      <c r="D6" s="135"/>
      <c r="E6" s="135"/>
      <c r="F6" s="135"/>
      <c r="G6" s="135"/>
      <c r="H6" s="135"/>
      <c r="I6" s="135"/>
      <c r="J6" s="135"/>
      <c r="K6" s="135"/>
      <c r="L6" s="135"/>
      <c r="M6" s="135"/>
      <c r="N6" s="135"/>
      <c r="O6" s="135"/>
      <c r="P6" s="135"/>
      <c r="Q6" s="135"/>
      <c r="R6" s="135"/>
      <c r="S6" s="135"/>
      <c r="T6" s="136"/>
    </row>
    <row r="7" spans="1:101" x14ac:dyDescent="0.15">
      <c r="A7" s="135" t="s">
        <v>141</v>
      </c>
      <c r="B7" s="135"/>
      <c r="C7" s="135"/>
      <c r="D7" s="135"/>
      <c r="E7" s="135"/>
      <c r="F7" s="135"/>
      <c r="G7" s="135"/>
      <c r="H7" s="135"/>
      <c r="I7" s="135"/>
      <c r="J7" s="135"/>
      <c r="K7" s="135"/>
      <c r="L7" s="135"/>
      <c r="M7" s="135"/>
      <c r="N7" s="135"/>
      <c r="O7" s="135"/>
      <c r="P7" s="135"/>
      <c r="Q7" s="135"/>
      <c r="R7" s="135"/>
      <c r="S7" s="135"/>
      <c r="T7" s="136"/>
    </row>
    <row r="8" spans="1:101"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101"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x14ac:dyDescent="0.2">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row>
    <row r="12" spans="1:101"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row>
    <row r="13" spans="1:101"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x14ac:dyDescent="0.15">
      <c r="A14" s="844"/>
      <c r="B14" s="845"/>
      <c r="C14" s="361">
        <v>1</v>
      </c>
      <c r="D14" s="837">
        <v>2</v>
      </c>
      <c r="E14" s="838"/>
      <c r="F14" s="833">
        <v>3</v>
      </c>
      <c r="G14" s="834"/>
      <c r="H14" s="833">
        <v>4</v>
      </c>
      <c r="I14" s="834"/>
      <c r="J14" s="835">
        <v>5</v>
      </c>
      <c r="K14" s="836"/>
      <c r="L14" s="839">
        <v>6</v>
      </c>
      <c r="M14" s="834"/>
      <c r="N14" s="833">
        <v>7</v>
      </c>
      <c r="O14" s="834"/>
      <c r="P14" s="833">
        <v>8</v>
      </c>
      <c r="Q14" s="834"/>
      <c r="R14" s="835">
        <v>9</v>
      </c>
      <c r="S14" s="8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x14ac:dyDescent="0.2">
      <c r="A73" s="221" t="s">
        <v>169</v>
      </c>
    </row>
    <row r="74" spans="1:101" s="136" customFormat="1" x14ac:dyDescent="0.15">
      <c r="A74" s="222" t="s">
        <v>58</v>
      </c>
    </row>
  </sheetData>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x14ac:dyDescent="0.2">
      <c r="A1" s="27" t="s">
        <v>59</v>
      </c>
    </row>
    <row r="2" spans="1:82" s="134" customFormat="1" ht="12.75" x14ac:dyDescent="0.2">
      <c r="A2" s="134" t="s">
        <v>122</v>
      </c>
      <c r="B2" s="134" t="s">
        <v>139</v>
      </c>
    </row>
    <row r="3" spans="1:82" s="134" customFormat="1" ht="12.75" x14ac:dyDescent="0.2">
      <c r="A3" s="134" t="s">
        <v>62</v>
      </c>
    </row>
    <row r="4" spans="1:82" s="134" customFormat="1" ht="12.75" x14ac:dyDescent="0.2">
      <c r="A4" s="27" t="s">
        <v>63</v>
      </c>
    </row>
    <row r="5" spans="1:82" s="134" customFormat="1" ht="176.25" customHeight="1" x14ac:dyDescent="0.2"/>
    <row r="6" spans="1:82" x14ac:dyDescent="0.15">
      <c r="A6" s="135" t="s">
        <v>140</v>
      </c>
      <c r="B6" s="135"/>
      <c r="C6" s="135"/>
      <c r="D6" s="135"/>
      <c r="E6" s="135"/>
      <c r="F6" s="135"/>
      <c r="G6" s="135"/>
      <c r="H6" s="135"/>
      <c r="I6" s="135"/>
      <c r="J6" s="135"/>
      <c r="K6" s="135"/>
      <c r="L6" s="135"/>
      <c r="M6" s="135"/>
      <c r="N6" s="135"/>
      <c r="O6" s="135"/>
      <c r="P6" s="135"/>
      <c r="Q6" s="135"/>
      <c r="R6" s="135"/>
      <c r="S6" s="135"/>
      <c r="T6" s="136"/>
    </row>
    <row r="7" spans="1:82" x14ac:dyDescent="0.15">
      <c r="A7" s="135" t="s">
        <v>141</v>
      </c>
      <c r="B7" s="135"/>
      <c r="C7" s="135"/>
      <c r="D7" s="135"/>
      <c r="E7" s="135"/>
      <c r="F7" s="135"/>
      <c r="G7" s="135"/>
      <c r="H7" s="135"/>
      <c r="I7" s="135"/>
      <c r="J7" s="135"/>
      <c r="K7" s="135"/>
      <c r="L7" s="135"/>
      <c r="M7" s="135"/>
      <c r="N7" s="135"/>
      <c r="O7" s="135"/>
      <c r="P7" s="135"/>
      <c r="Q7" s="135"/>
      <c r="R7" s="135"/>
      <c r="S7" s="135"/>
      <c r="T7" s="136"/>
    </row>
    <row r="8" spans="1:82"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82"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x14ac:dyDescent="0.15">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c r="U11" s="136"/>
    </row>
    <row r="12" spans="1:82"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c r="U12" s="136"/>
    </row>
    <row r="13" spans="1:82"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x14ac:dyDescent="0.15">
      <c r="A14" s="844"/>
      <c r="B14" s="845"/>
      <c r="C14" s="143">
        <v>1</v>
      </c>
      <c r="D14" s="837">
        <v>2</v>
      </c>
      <c r="E14" s="838"/>
      <c r="F14" s="833">
        <v>3</v>
      </c>
      <c r="G14" s="834"/>
      <c r="H14" s="833">
        <v>4</v>
      </c>
      <c r="I14" s="834"/>
      <c r="J14" s="835">
        <v>5</v>
      </c>
      <c r="K14" s="836"/>
      <c r="L14" s="839">
        <v>6</v>
      </c>
      <c r="M14" s="834"/>
      <c r="N14" s="833">
        <v>7</v>
      </c>
      <c r="O14" s="834"/>
      <c r="P14" s="833">
        <v>8</v>
      </c>
      <c r="Q14" s="834"/>
      <c r="R14" s="835">
        <v>9</v>
      </c>
      <c r="S14" s="8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x14ac:dyDescent="0.2">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x14ac:dyDescent="0.2">
      <c r="A73" s="221" t="s">
        <v>169</v>
      </c>
    </row>
    <row r="74" spans="1:82" s="136" customFormat="1" x14ac:dyDescent="0.15">
      <c r="A74" s="222" t="s">
        <v>58</v>
      </c>
    </row>
  </sheetData>
  <sortState ref="U16:W55">
    <sortCondition descending="1" ref="V16:V55"/>
  </sortState>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2" x14ac:dyDescent="0.1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x14ac:dyDescent="0.2">
      <c r="A1" s="27" t="s">
        <v>59</v>
      </c>
    </row>
    <row r="2" spans="1:90" s="134" customFormat="1" ht="12.75" x14ac:dyDescent="0.2">
      <c r="A2" s="134" t="s">
        <v>122</v>
      </c>
      <c r="B2" s="134" t="s">
        <v>139</v>
      </c>
    </row>
    <row r="3" spans="1:90" s="134" customFormat="1" ht="12.75" x14ac:dyDescent="0.2">
      <c r="A3" s="134" t="s">
        <v>62</v>
      </c>
    </row>
    <row r="4" spans="1:90" s="134" customFormat="1" ht="12.75" x14ac:dyDescent="0.2">
      <c r="A4" s="27" t="s">
        <v>63</v>
      </c>
    </row>
    <row r="5" spans="1:90" s="134" customFormat="1" ht="12.75" x14ac:dyDescent="0.2"/>
    <row r="6" spans="1:90" x14ac:dyDescent="0.15">
      <c r="A6" s="135" t="s">
        <v>140</v>
      </c>
      <c r="B6" s="135"/>
      <c r="C6" s="135"/>
      <c r="D6" s="135"/>
      <c r="E6" s="135"/>
      <c r="F6" s="135"/>
      <c r="G6" s="135"/>
      <c r="H6" s="135"/>
      <c r="I6" s="135"/>
      <c r="J6" s="135"/>
      <c r="K6" s="135"/>
      <c r="L6" s="135"/>
      <c r="M6" s="135"/>
      <c r="N6" s="135"/>
      <c r="O6" s="135"/>
      <c r="P6" s="135"/>
      <c r="Q6" s="135"/>
      <c r="R6" s="135"/>
      <c r="S6" s="135"/>
      <c r="T6" s="136"/>
    </row>
    <row r="7" spans="1:90" x14ac:dyDescent="0.15">
      <c r="A7" s="135" t="s">
        <v>141</v>
      </c>
      <c r="B7" s="135"/>
      <c r="C7" s="135"/>
      <c r="D7" s="135"/>
      <c r="E7" s="135"/>
      <c r="F7" s="135"/>
      <c r="G7" s="135"/>
      <c r="H7" s="135"/>
      <c r="I7" s="135"/>
      <c r="J7" s="135"/>
      <c r="K7" s="135"/>
      <c r="L7" s="135"/>
      <c r="M7" s="135"/>
      <c r="N7" s="135"/>
      <c r="O7" s="135"/>
      <c r="P7" s="135"/>
      <c r="Q7" s="135"/>
      <c r="R7" s="135"/>
      <c r="S7" s="135"/>
      <c r="T7" s="136"/>
    </row>
    <row r="8" spans="1:90" ht="28.5" customHeight="1" x14ac:dyDescent="0.15">
      <c r="A8" s="842" t="s">
        <v>142</v>
      </c>
      <c r="B8" s="843"/>
      <c r="C8" s="843"/>
      <c r="D8" s="843"/>
      <c r="E8" s="843"/>
      <c r="F8" s="843"/>
      <c r="G8" s="843"/>
      <c r="H8" s="843"/>
      <c r="I8" s="843"/>
      <c r="J8" s="843"/>
      <c r="K8" s="843"/>
      <c r="L8" s="843"/>
      <c r="M8" s="843"/>
      <c r="N8" s="843"/>
      <c r="O8" s="843"/>
      <c r="P8" s="843"/>
      <c r="Q8" s="843"/>
      <c r="R8" s="843"/>
      <c r="S8" s="843"/>
      <c r="T8" s="136"/>
    </row>
    <row r="9" spans="1:90" ht="20.100000000000001" customHeight="1" thickBot="1" x14ac:dyDescent="0.3">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x14ac:dyDescent="0.2">
      <c r="A10" s="844"/>
      <c r="B10" s="845" t="s">
        <v>143</v>
      </c>
      <c r="C10" s="846" t="s">
        <v>144</v>
      </c>
      <c r="D10" s="847" t="s">
        <v>145</v>
      </c>
      <c r="E10" s="848"/>
      <c r="F10" s="848"/>
      <c r="G10" s="848"/>
      <c r="H10" s="848"/>
      <c r="I10" s="848"/>
      <c r="J10" s="848"/>
      <c r="K10" s="849"/>
      <c r="L10" s="847" t="s">
        <v>146</v>
      </c>
      <c r="M10" s="848"/>
      <c r="N10" s="848"/>
      <c r="O10" s="848"/>
      <c r="P10" s="848"/>
      <c r="Q10" s="848"/>
      <c r="R10" s="848"/>
      <c r="S10" s="849"/>
      <c r="T10" s="140"/>
      <c r="U10" s="140"/>
      <c r="V10" s="140"/>
      <c r="W10" s="847" t="s">
        <v>146</v>
      </c>
      <c r="X10" s="848"/>
      <c r="Y10" s="848"/>
      <c r="Z10" s="848"/>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x14ac:dyDescent="0.15">
      <c r="A11" s="844"/>
      <c r="B11" s="845"/>
      <c r="C11" s="846"/>
      <c r="D11" s="850"/>
      <c r="E11" s="851"/>
      <c r="F11" s="851"/>
      <c r="G11" s="851"/>
      <c r="H11" s="851"/>
      <c r="I11" s="851"/>
      <c r="J11" s="851"/>
      <c r="K11" s="852"/>
      <c r="L11" s="853"/>
      <c r="M11" s="854"/>
      <c r="N11" s="854"/>
      <c r="O11" s="854"/>
      <c r="P11" s="854"/>
      <c r="Q11" s="854"/>
      <c r="R11" s="854"/>
      <c r="S11" s="855"/>
      <c r="W11" s="853"/>
      <c r="X11" s="854"/>
      <c r="Y11" s="854"/>
      <c r="Z11" s="854"/>
    </row>
    <row r="12" spans="1:90" s="142" customFormat="1" ht="14.25" customHeight="1" x14ac:dyDescent="0.2">
      <c r="A12" s="844"/>
      <c r="B12" s="845"/>
      <c r="C12" s="846"/>
      <c r="D12" s="856" t="s">
        <v>147</v>
      </c>
      <c r="E12" s="857"/>
      <c r="F12" s="857"/>
      <c r="G12" s="857"/>
      <c r="H12" s="857"/>
      <c r="I12" s="857"/>
      <c r="J12" s="857"/>
      <c r="K12" s="858"/>
      <c r="L12" s="856" t="s">
        <v>147</v>
      </c>
      <c r="M12" s="857"/>
      <c r="N12" s="857"/>
      <c r="O12" s="857"/>
      <c r="P12" s="857"/>
      <c r="Q12" s="857"/>
      <c r="R12" s="857"/>
      <c r="S12" s="858"/>
      <c r="W12" s="856" t="s">
        <v>147</v>
      </c>
      <c r="X12" s="857"/>
      <c r="Y12" s="857"/>
      <c r="Z12" s="857"/>
    </row>
    <row r="13" spans="1:90" s="142" customFormat="1" ht="48.75" customHeight="1" x14ac:dyDescent="0.15">
      <c r="A13" s="844"/>
      <c r="B13" s="845"/>
      <c r="C13" s="846"/>
      <c r="D13" s="859" t="s">
        <v>148</v>
      </c>
      <c r="E13" s="860"/>
      <c r="F13" s="861" t="s">
        <v>149</v>
      </c>
      <c r="G13" s="860"/>
      <c r="H13" s="861" t="s">
        <v>150</v>
      </c>
      <c r="I13" s="860"/>
      <c r="J13" s="840" t="s">
        <v>151</v>
      </c>
      <c r="K13" s="841"/>
      <c r="L13" s="859" t="s">
        <v>148</v>
      </c>
      <c r="M13" s="860"/>
      <c r="N13" s="861" t="s">
        <v>149</v>
      </c>
      <c r="O13" s="860"/>
      <c r="P13" s="861" t="s">
        <v>150</v>
      </c>
      <c r="Q13" s="860"/>
      <c r="R13" s="840" t="s">
        <v>151</v>
      </c>
      <c r="S13" s="841"/>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x14ac:dyDescent="0.15">
      <c r="A14" s="844"/>
      <c r="B14" s="845"/>
      <c r="C14" s="143">
        <v>1</v>
      </c>
      <c r="D14" s="837">
        <v>2</v>
      </c>
      <c r="E14" s="838"/>
      <c r="F14" s="833">
        <v>3</v>
      </c>
      <c r="G14" s="834"/>
      <c r="H14" s="833">
        <v>4</v>
      </c>
      <c r="I14" s="834"/>
      <c r="J14" s="835">
        <v>5</v>
      </c>
      <c r="K14" s="836"/>
      <c r="L14" s="839">
        <v>6</v>
      </c>
      <c r="M14" s="834"/>
      <c r="N14" s="833">
        <v>7</v>
      </c>
      <c r="O14" s="834"/>
      <c r="P14" s="833">
        <v>8</v>
      </c>
      <c r="Q14" s="834"/>
      <c r="R14" s="835">
        <v>9</v>
      </c>
      <c r="S14" s="836"/>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x14ac:dyDescent="0.2">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x14ac:dyDescent="0.2">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x14ac:dyDescent="0.2">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x14ac:dyDescent="0.2">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x14ac:dyDescent="0.2">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x14ac:dyDescent="0.2">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x14ac:dyDescent="0.2">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x14ac:dyDescent="0.2">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x14ac:dyDescent="0.2">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x14ac:dyDescent="0.2">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x14ac:dyDescent="0.2">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x14ac:dyDescent="0.2">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x14ac:dyDescent="0.2">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x14ac:dyDescent="0.2">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x14ac:dyDescent="0.2">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x14ac:dyDescent="0.2">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x14ac:dyDescent="0.2">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x14ac:dyDescent="0.2">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x14ac:dyDescent="0.2">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x14ac:dyDescent="0.2">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x14ac:dyDescent="0.2">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x14ac:dyDescent="0.2">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x14ac:dyDescent="0.2">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x14ac:dyDescent="0.2">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x14ac:dyDescent="0.2">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x14ac:dyDescent="0.2">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x14ac:dyDescent="0.2">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x14ac:dyDescent="0.2">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x14ac:dyDescent="0.2">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x14ac:dyDescent="0.2">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x14ac:dyDescent="0.2">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x14ac:dyDescent="0.2">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x14ac:dyDescent="0.2">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x14ac:dyDescent="0.2">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x14ac:dyDescent="0.2">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x14ac:dyDescent="0.2">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x14ac:dyDescent="0.2">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x14ac:dyDescent="0.2">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x14ac:dyDescent="0.2">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x14ac:dyDescent="0.15">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x14ac:dyDescent="0.15">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x14ac:dyDescent="0.15">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x14ac:dyDescent="0.2">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x14ac:dyDescent="0.2">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x14ac:dyDescent="0.2">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x14ac:dyDescent="0.2">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x14ac:dyDescent="0.2">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x14ac:dyDescent="0.2">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x14ac:dyDescent="0.2">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x14ac:dyDescent="0.2">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x14ac:dyDescent="0.2">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x14ac:dyDescent="0.2">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x14ac:dyDescent="0.2">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x14ac:dyDescent="0.2">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x14ac:dyDescent="0.2">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x14ac:dyDescent="0.2">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x14ac:dyDescent="0.15">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x14ac:dyDescent="0.2">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x14ac:dyDescent="0.2">
      <c r="A73" s="221" t="s">
        <v>169</v>
      </c>
    </row>
    <row r="74" spans="1:90" s="136" customFormat="1" x14ac:dyDescent="0.15">
      <c r="A74" s="222" t="s">
        <v>58</v>
      </c>
    </row>
  </sheetData>
  <sortState ref="AK15:AL42">
    <sortCondition descending="1" ref="AL15:AL42"/>
  </sortState>
  <mergeCells count="26">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 ref="A8:S8"/>
    <mergeCell ref="A10:A14"/>
    <mergeCell ref="B10:B14"/>
    <mergeCell ref="C10:C13"/>
    <mergeCell ref="D10:K11"/>
    <mergeCell ref="L10:S11"/>
    <mergeCell ref="D12:K12"/>
    <mergeCell ref="L12:S12"/>
    <mergeCell ref="D13:E13"/>
    <mergeCell ref="F13:G13"/>
    <mergeCell ref="P14:Q14"/>
    <mergeCell ref="R14:S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6"/>
  <sheetViews>
    <sheetView tabSelected="1" zoomScaleNormal="100" workbookViewId="0"/>
  </sheetViews>
  <sheetFormatPr defaultColWidth="8.85546875" defaultRowHeight="12.75" x14ac:dyDescent="0.2"/>
  <cols>
    <col min="1" max="1" width="5" style="727" bestFit="1" customWidth="1"/>
    <col min="2" max="2" width="15.5703125" style="727" customWidth="1"/>
    <col min="3" max="3" width="94.7109375" style="727" customWidth="1"/>
    <col min="4" max="4" width="33.28515625" style="757" bestFit="1" customWidth="1"/>
    <col min="5" max="5" width="119.85546875" style="757" customWidth="1"/>
    <col min="6" max="6" width="27.140625" style="727" customWidth="1"/>
    <col min="7" max="7" width="26.42578125" style="727" bestFit="1" customWidth="1"/>
    <col min="8" max="9" width="8.85546875" style="727"/>
    <col min="10" max="10" width="35.42578125" style="727" bestFit="1" customWidth="1"/>
    <col min="11" max="16384" width="8.85546875" style="727"/>
  </cols>
  <sheetData>
    <row r="1" spans="1:15" x14ac:dyDescent="0.2">
      <c r="A1" s="732" t="s">
        <v>387</v>
      </c>
      <c r="B1" s="725" t="s">
        <v>373</v>
      </c>
      <c r="C1" s="725" t="s">
        <v>375</v>
      </c>
      <c r="D1" s="755" t="s">
        <v>538</v>
      </c>
      <c r="E1" s="755" t="s">
        <v>482</v>
      </c>
      <c r="F1" s="725" t="s">
        <v>496</v>
      </c>
      <c r="G1" s="725" t="s">
        <v>479</v>
      </c>
      <c r="H1" s="725" t="s">
        <v>374</v>
      </c>
      <c r="I1" s="725" t="s">
        <v>379</v>
      </c>
      <c r="J1" s="725" t="s">
        <v>378</v>
      </c>
      <c r="K1" s="725" t="s">
        <v>493</v>
      </c>
      <c r="L1" s="725" t="s">
        <v>494</v>
      </c>
      <c r="M1" s="725" t="s">
        <v>533</v>
      </c>
      <c r="N1" s="725" t="s">
        <v>535</v>
      </c>
      <c r="O1" s="725" t="s">
        <v>536</v>
      </c>
    </row>
    <row r="2" spans="1:15" x14ac:dyDescent="0.2">
      <c r="A2" s="788" t="s">
        <v>388</v>
      </c>
      <c r="B2" s="770" t="s">
        <v>345</v>
      </c>
      <c r="C2" s="760" t="s">
        <v>610</v>
      </c>
      <c r="D2" s="754" t="s">
        <v>544</v>
      </c>
      <c r="E2" s="777" t="s">
        <v>607</v>
      </c>
      <c r="F2" s="782" t="s">
        <v>592</v>
      </c>
      <c r="G2" s="706" t="s">
        <v>580</v>
      </c>
      <c r="H2" s="706">
        <v>2013</v>
      </c>
      <c r="I2" s="727">
        <v>194</v>
      </c>
      <c r="J2" s="730" t="s">
        <v>377</v>
      </c>
      <c r="K2" s="727">
        <v>3000</v>
      </c>
      <c r="L2" s="727">
        <v>15000</v>
      </c>
      <c r="M2" s="727">
        <v>0</v>
      </c>
      <c r="N2" s="727">
        <v>3000</v>
      </c>
      <c r="O2" s="727">
        <v>4</v>
      </c>
    </row>
    <row r="3" spans="1:15" x14ac:dyDescent="0.2">
      <c r="A3" s="788" t="s">
        <v>388</v>
      </c>
      <c r="B3" s="770" t="s">
        <v>344</v>
      </c>
      <c r="C3" s="760" t="s">
        <v>609</v>
      </c>
      <c r="D3" s="754" t="s">
        <v>545</v>
      </c>
      <c r="E3" s="777" t="s">
        <v>608</v>
      </c>
      <c r="F3" s="782" t="s">
        <v>593</v>
      </c>
      <c r="G3" s="706" t="s">
        <v>580</v>
      </c>
      <c r="H3" s="706">
        <v>2013</v>
      </c>
      <c r="I3" s="727">
        <v>194</v>
      </c>
      <c r="J3" s="730" t="s">
        <v>377</v>
      </c>
      <c r="K3" s="727">
        <v>3000</v>
      </c>
      <c r="L3" s="727">
        <v>15000</v>
      </c>
      <c r="M3" s="727">
        <v>0</v>
      </c>
      <c r="N3" s="727">
        <v>3000</v>
      </c>
      <c r="O3" s="727">
        <v>4</v>
      </c>
    </row>
    <row r="4" spans="1:15" x14ac:dyDescent="0.2">
      <c r="A4" s="788" t="s">
        <v>389</v>
      </c>
      <c r="B4" s="770" t="s">
        <v>346</v>
      </c>
      <c r="C4" s="760" t="s">
        <v>625</v>
      </c>
      <c r="D4" s="754" t="s">
        <v>546</v>
      </c>
      <c r="E4" s="781" t="s">
        <v>627</v>
      </c>
      <c r="F4" s="782" t="s">
        <v>594</v>
      </c>
      <c r="G4" s="706" t="s">
        <v>580</v>
      </c>
      <c r="H4" s="706">
        <v>2013</v>
      </c>
      <c r="I4" s="727">
        <v>195</v>
      </c>
      <c r="J4" s="731" t="s">
        <v>380</v>
      </c>
      <c r="K4" s="727">
        <v>20000</v>
      </c>
      <c r="L4" s="727">
        <v>120000</v>
      </c>
      <c r="M4" s="727">
        <v>0</v>
      </c>
      <c r="N4" s="727">
        <v>20000</v>
      </c>
      <c r="O4" s="727">
        <v>5</v>
      </c>
    </row>
    <row r="5" spans="1:15" x14ac:dyDescent="0.2">
      <c r="A5" s="788" t="s">
        <v>390</v>
      </c>
      <c r="B5" s="770" t="s">
        <v>347</v>
      </c>
      <c r="C5" s="760" t="s">
        <v>626</v>
      </c>
      <c r="D5" s="754" t="s">
        <v>556</v>
      </c>
      <c r="E5" s="781" t="s">
        <v>628</v>
      </c>
      <c r="F5" s="782" t="s">
        <v>595</v>
      </c>
      <c r="G5" s="706" t="s">
        <v>580</v>
      </c>
      <c r="H5" s="706">
        <v>2013</v>
      </c>
      <c r="I5" s="727">
        <v>195</v>
      </c>
      <c r="J5" s="731" t="s">
        <v>380</v>
      </c>
      <c r="K5" s="727">
        <v>15000</v>
      </c>
      <c r="L5" s="727">
        <v>75000</v>
      </c>
      <c r="M5" s="727">
        <v>0</v>
      </c>
      <c r="N5" s="727">
        <v>15000</v>
      </c>
      <c r="O5" s="727">
        <v>4</v>
      </c>
    </row>
    <row r="6" spans="1:15" x14ac:dyDescent="0.2">
      <c r="A6" s="789" t="s">
        <v>391</v>
      </c>
      <c r="B6" s="764" t="s">
        <v>349</v>
      </c>
      <c r="C6" s="765" t="s">
        <v>601</v>
      </c>
      <c r="D6" s="754" t="s">
        <v>543</v>
      </c>
      <c r="E6" s="777" t="s">
        <v>622</v>
      </c>
      <c r="F6" s="782" t="s">
        <v>596</v>
      </c>
      <c r="G6" s="706" t="s">
        <v>480</v>
      </c>
      <c r="H6" s="706">
        <v>2013</v>
      </c>
      <c r="I6" s="727">
        <v>207</v>
      </c>
      <c r="J6" s="731" t="s">
        <v>383</v>
      </c>
      <c r="K6" s="727">
        <v>2</v>
      </c>
      <c r="L6" s="727">
        <v>5</v>
      </c>
      <c r="M6" s="727">
        <v>1</v>
      </c>
      <c r="N6" s="727">
        <v>1</v>
      </c>
      <c r="O6" s="727">
        <v>3</v>
      </c>
    </row>
    <row r="7" spans="1:15" x14ac:dyDescent="0.2">
      <c r="A7" s="789" t="s">
        <v>391</v>
      </c>
      <c r="B7" s="764" t="s">
        <v>348</v>
      </c>
      <c r="C7" s="765" t="s">
        <v>602</v>
      </c>
      <c r="D7" s="754" t="s">
        <v>557</v>
      </c>
      <c r="E7" s="777" t="s">
        <v>623</v>
      </c>
      <c r="F7" s="706" t="s">
        <v>569</v>
      </c>
      <c r="G7" s="706" t="s">
        <v>480</v>
      </c>
      <c r="H7" s="706">
        <v>2013</v>
      </c>
      <c r="I7" s="727">
        <v>207</v>
      </c>
      <c r="J7" s="731" t="s">
        <v>383</v>
      </c>
      <c r="K7" s="727">
        <v>0</v>
      </c>
      <c r="L7" s="727">
        <v>1</v>
      </c>
      <c r="M7" s="727">
        <v>2</v>
      </c>
      <c r="N7" s="727" t="s">
        <v>537</v>
      </c>
      <c r="O7" s="727">
        <v>5</v>
      </c>
    </row>
    <row r="8" spans="1:15" x14ac:dyDescent="0.2">
      <c r="A8" s="789" t="s">
        <v>391</v>
      </c>
      <c r="B8" s="764" t="s">
        <v>350</v>
      </c>
      <c r="C8" s="765" t="s">
        <v>603</v>
      </c>
      <c r="D8" s="754" t="s">
        <v>558</v>
      </c>
      <c r="E8" s="777" t="s">
        <v>624</v>
      </c>
      <c r="F8" s="706" t="s">
        <v>570</v>
      </c>
      <c r="G8" s="706" t="s">
        <v>480</v>
      </c>
      <c r="H8" s="706">
        <v>2013</v>
      </c>
      <c r="I8" s="727">
        <v>207</v>
      </c>
      <c r="J8" s="731" t="s">
        <v>383</v>
      </c>
      <c r="K8" s="727">
        <v>2</v>
      </c>
      <c r="L8" s="727">
        <v>5</v>
      </c>
      <c r="M8" s="727">
        <v>1</v>
      </c>
      <c r="N8" s="727">
        <v>1</v>
      </c>
      <c r="O8" s="727">
        <v>3</v>
      </c>
    </row>
    <row r="9" spans="1:15" x14ac:dyDescent="0.2">
      <c r="A9" s="789" t="s">
        <v>392</v>
      </c>
      <c r="B9" s="764" t="s">
        <v>351</v>
      </c>
      <c r="C9" s="765" t="s">
        <v>605</v>
      </c>
      <c r="D9" s="776" t="s">
        <v>604</v>
      </c>
      <c r="E9" s="781" t="s">
        <v>606</v>
      </c>
      <c r="F9" s="706" t="s">
        <v>597</v>
      </c>
      <c r="G9" s="706" t="s">
        <v>581</v>
      </c>
      <c r="H9" s="706">
        <v>2013</v>
      </c>
      <c r="I9" s="727">
        <v>230</v>
      </c>
      <c r="J9" s="731" t="s">
        <v>384</v>
      </c>
      <c r="K9" s="727">
        <v>5</v>
      </c>
      <c r="L9" s="727">
        <v>20</v>
      </c>
      <c r="M9" s="727">
        <v>0</v>
      </c>
      <c r="N9" s="727">
        <v>5</v>
      </c>
      <c r="O9" s="727">
        <v>3</v>
      </c>
    </row>
    <row r="10" spans="1:15" x14ac:dyDescent="0.2">
      <c r="A10" s="790" t="s">
        <v>394</v>
      </c>
      <c r="B10" s="767" t="s">
        <v>352</v>
      </c>
      <c r="C10" s="768" t="s">
        <v>599</v>
      </c>
      <c r="D10" s="776" t="s">
        <v>573</v>
      </c>
      <c r="E10" s="781" t="s">
        <v>586</v>
      </c>
      <c r="F10" s="706" t="s">
        <v>598</v>
      </c>
      <c r="G10" s="706" t="s">
        <v>581</v>
      </c>
      <c r="H10" s="706">
        <v>2014</v>
      </c>
      <c r="I10" s="727">
        <v>271</v>
      </c>
      <c r="J10" s="731" t="s">
        <v>385</v>
      </c>
      <c r="K10" s="727">
        <v>3</v>
      </c>
      <c r="L10" s="727">
        <v>15</v>
      </c>
      <c r="M10" s="727">
        <v>0</v>
      </c>
      <c r="N10" s="727">
        <v>3</v>
      </c>
      <c r="O10" s="727">
        <v>4</v>
      </c>
    </row>
    <row r="11" spans="1:15" x14ac:dyDescent="0.2">
      <c r="A11" s="790" t="s">
        <v>394</v>
      </c>
      <c r="B11" s="767" t="s">
        <v>353</v>
      </c>
      <c r="C11" s="768" t="s">
        <v>600</v>
      </c>
      <c r="D11" s="776" t="s">
        <v>574</v>
      </c>
      <c r="E11" s="781" t="s">
        <v>587</v>
      </c>
      <c r="F11" s="706" t="s">
        <v>598</v>
      </c>
      <c r="G11" s="706" t="s">
        <v>581</v>
      </c>
      <c r="H11" s="706">
        <v>2014</v>
      </c>
      <c r="I11" s="727">
        <v>271</v>
      </c>
      <c r="J11" s="731" t="s">
        <v>385</v>
      </c>
      <c r="K11" s="727">
        <v>3</v>
      </c>
      <c r="L11" s="727">
        <v>15</v>
      </c>
      <c r="M11" s="727">
        <v>0</v>
      </c>
      <c r="N11" s="727">
        <v>3</v>
      </c>
      <c r="O11" s="727">
        <v>4</v>
      </c>
    </row>
    <row r="12" spans="1:15" x14ac:dyDescent="0.2">
      <c r="A12" s="787" t="s">
        <v>395</v>
      </c>
      <c r="B12" s="761" t="s">
        <v>355</v>
      </c>
      <c r="C12" s="762" t="s">
        <v>611</v>
      </c>
      <c r="D12" s="780" t="s">
        <v>590</v>
      </c>
      <c r="E12" s="781" t="s">
        <v>620</v>
      </c>
      <c r="F12" s="706" t="s">
        <v>575</v>
      </c>
      <c r="G12" s="706" t="s">
        <v>581</v>
      </c>
      <c r="H12" s="706">
        <v>2013</v>
      </c>
      <c r="I12" s="727">
        <v>259</v>
      </c>
      <c r="J12" s="724" t="s">
        <v>386</v>
      </c>
      <c r="K12" s="727">
        <v>80</v>
      </c>
      <c r="L12" s="727">
        <v>100</v>
      </c>
      <c r="M12" s="727">
        <v>0</v>
      </c>
      <c r="N12" s="727">
        <v>5</v>
      </c>
      <c r="O12" s="727">
        <v>4</v>
      </c>
    </row>
    <row r="13" spans="1:15" x14ac:dyDescent="0.2">
      <c r="A13" s="787" t="s">
        <v>395</v>
      </c>
      <c r="B13" s="761" t="s">
        <v>356</v>
      </c>
      <c r="C13" s="762" t="s">
        <v>612</v>
      </c>
      <c r="D13" s="780" t="s">
        <v>591</v>
      </c>
      <c r="E13" s="781" t="s">
        <v>621</v>
      </c>
      <c r="F13" s="706" t="s">
        <v>575</v>
      </c>
      <c r="G13" s="706" t="s">
        <v>581</v>
      </c>
      <c r="H13" s="706">
        <v>2013</v>
      </c>
      <c r="I13" s="727">
        <v>259</v>
      </c>
      <c r="J13" s="724" t="s">
        <v>386</v>
      </c>
      <c r="K13" s="727">
        <v>80</v>
      </c>
      <c r="L13" s="727">
        <v>100</v>
      </c>
      <c r="M13" s="727">
        <v>0</v>
      </c>
      <c r="N13" s="727">
        <v>5</v>
      </c>
      <c r="O13" s="727">
        <v>4</v>
      </c>
    </row>
    <row r="14" spans="1:15" x14ac:dyDescent="0.2">
      <c r="A14" s="787" t="s">
        <v>396</v>
      </c>
      <c r="B14" s="761" t="s">
        <v>357</v>
      </c>
      <c r="C14" s="762" t="s">
        <v>630</v>
      </c>
      <c r="D14" s="780" t="s">
        <v>588</v>
      </c>
      <c r="E14" s="781" t="s">
        <v>619</v>
      </c>
      <c r="F14" s="706" t="s">
        <v>576</v>
      </c>
      <c r="G14" s="706" t="s">
        <v>581</v>
      </c>
      <c r="H14" s="706">
        <v>2013</v>
      </c>
      <c r="I14" s="727">
        <v>260</v>
      </c>
      <c r="J14" s="724" t="s">
        <v>386</v>
      </c>
      <c r="K14" s="727">
        <v>30</v>
      </c>
      <c r="L14" s="727">
        <v>80</v>
      </c>
      <c r="M14" s="727">
        <v>0</v>
      </c>
      <c r="N14" s="727">
        <v>10</v>
      </c>
      <c r="O14" s="727">
        <v>5</v>
      </c>
    </row>
    <row r="15" spans="1:15" x14ac:dyDescent="0.2">
      <c r="A15" s="787" t="s">
        <v>396</v>
      </c>
      <c r="B15" s="761" t="s">
        <v>358</v>
      </c>
      <c r="C15" s="762" t="s">
        <v>629</v>
      </c>
      <c r="D15" s="780" t="s">
        <v>589</v>
      </c>
      <c r="E15" s="781" t="s">
        <v>618</v>
      </c>
      <c r="F15" s="706" t="s">
        <v>577</v>
      </c>
      <c r="G15" s="706" t="s">
        <v>581</v>
      </c>
      <c r="H15" s="706">
        <v>2013</v>
      </c>
      <c r="I15" s="727">
        <v>260</v>
      </c>
      <c r="J15" s="724" t="s">
        <v>386</v>
      </c>
      <c r="K15" s="727">
        <v>30</v>
      </c>
      <c r="L15" s="727">
        <v>80</v>
      </c>
      <c r="M15" s="727">
        <v>0</v>
      </c>
      <c r="N15" s="727">
        <v>10</v>
      </c>
      <c r="O15" s="727">
        <v>5</v>
      </c>
    </row>
    <row r="16" spans="1:15" x14ac:dyDescent="0.2">
      <c r="A16" s="790" t="s">
        <v>398</v>
      </c>
      <c r="B16" s="769" t="s">
        <v>359</v>
      </c>
      <c r="C16" s="779" t="s">
        <v>631</v>
      </c>
      <c r="D16" s="780" t="s">
        <v>584</v>
      </c>
      <c r="E16" s="781" t="s">
        <v>616</v>
      </c>
      <c r="F16" s="782" t="s">
        <v>583</v>
      </c>
      <c r="G16" s="706" t="s">
        <v>581</v>
      </c>
      <c r="H16" s="706">
        <v>2014</v>
      </c>
      <c r="I16" s="727">
        <v>422</v>
      </c>
      <c r="J16" s="727" t="s">
        <v>397</v>
      </c>
      <c r="K16" s="727">
        <v>50</v>
      </c>
      <c r="L16" s="727">
        <v>130</v>
      </c>
      <c r="M16" s="727">
        <v>0</v>
      </c>
      <c r="N16" s="727">
        <v>20</v>
      </c>
      <c r="O16" s="727">
        <v>4</v>
      </c>
    </row>
    <row r="17" spans="1:15" x14ac:dyDescent="0.2">
      <c r="A17" s="790" t="s">
        <v>398</v>
      </c>
      <c r="B17" s="769" t="s">
        <v>360</v>
      </c>
      <c r="C17" s="779" t="s">
        <v>632</v>
      </c>
      <c r="D17" s="780" t="s">
        <v>585</v>
      </c>
      <c r="E17" s="781" t="s">
        <v>617</v>
      </c>
      <c r="F17" s="782" t="s">
        <v>582</v>
      </c>
      <c r="G17" s="706" t="s">
        <v>581</v>
      </c>
      <c r="H17" s="706">
        <v>2014</v>
      </c>
      <c r="I17" s="727">
        <v>422</v>
      </c>
      <c r="J17" s="727" t="s">
        <v>397</v>
      </c>
      <c r="K17" s="727">
        <v>50</v>
      </c>
      <c r="L17" s="727">
        <v>130</v>
      </c>
      <c r="M17" s="727">
        <v>0</v>
      </c>
      <c r="N17" s="727">
        <v>20</v>
      </c>
      <c r="O17" s="727">
        <v>4</v>
      </c>
    </row>
    <row r="18" spans="1:15" x14ac:dyDescent="0.2">
      <c r="A18" s="763" t="s">
        <v>401</v>
      </c>
      <c r="B18" s="772" t="s">
        <v>559</v>
      </c>
      <c r="C18" s="773" t="s">
        <v>562</v>
      </c>
      <c r="D18" s="784" t="s">
        <v>563</v>
      </c>
      <c r="E18" s="785" t="s">
        <v>613</v>
      </c>
      <c r="F18" s="766" t="s">
        <v>578</v>
      </c>
      <c r="G18" s="706" t="s">
        <v>581</v>
      </c>
      <c r="H18" s="706">
        <v>2014</v>
      </c>
      <c r="I18" s="727">
        <v>447</v>
      </c>
      <c r="J18" s="731" t="s">
        <v>399</v>
      </c>
      <c r="K18" s="727">
        <v>0</v>
      </c>
      <c r="L18" s="727">
        <v>60</v>
      </c>
      <c r="M18" s="727">
        <v>0</v>
      </c>
      <c r="N18" s="727">
        <v>15</v>
      </c>
      <c r="O18" s="727">
        <v>4</v>
      </c>
    </row>
    <row r="19" spans="1:15" x14ac:dyDescent="0.2">
      <c r="A19" s="763" t="s">
        <v>402</v>
      </c>
      <c r="B19" s="775" t="s">
        <v>561</v>
      </c>
      <c r="C19" s="774" t="s">
        <v>614</v>
      </c>
      <c r="D19" s="754" t="s">
        <v>568</v>
      </c>
      <c r="E19" s="780" t="s">
        <v>615</v>
      </c>
      <c r="F19" s="706" t="s">
        <v>579</v>
      </c>
      <c r="G19" s="706" t="s">
        <v>581</v>
      </c>
      <c r="H19" s="706">
        <v>2014</v>
      </c>
      <c r="I19" s="727">
        <v>449</v>
      </c>
      <c r="J19" s="724" t="s">
        <v>400</v>
      </c>
      <c r="K19" s="727">
        <v>0</v>
      </c>
      <c r="L19" s="727">
        <v>50</v>
      </c>
      <c r="M19" s="727">
        <v>0</v>
      </c>
      <c r="N19" s="727">
        <v>10</v>
      </c>
      <c r="O19" s="727">
        <v>5</v>
      </c>
    </row>
    <row r="20" spans="1:15" x14ac:dyDescent="0.2">
      <c r="B20" s="771"/>
    </row>
    <row r="21" spans="1:15" x14ac:dyDescent="0.2">
      <c r="D21" s="756"/>
      <c r="E21" s="870"/>
      <c r="F21" s="728"/>
      <c r="G21" s="728"/>
      <c r="H21" s="728"/>
    </row>
    <row r="25" spans="1:15" ht="18" x14ac:dyDescent="0.2">
      <c r="C25" s="723"/>
    </row>
    <row r="26" spans="1:15" x14ac:dyDescent="0.2">
      <c r="C26" s="729"/>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8" x14ac:dyDescent="0.2">
      <c r="A17" s="254"/>
      <c r="B17" s="254"/>
      <c r="C17" s="254"/>
      <c r="D17" s="254"/>
      <c r="E17" s="254"/>
      <c r="F17" s="254"/>
      <c r="G17" s="254"/>
      <c r="H17" s="254"/>
      <c r="I17" s="254"/>
      <c r="J17" s="254"/>
      <c r="K17" s="254"/>
      <c r="L17" s="254"/>
    </row>
    <row r="18" spans="1:18" x14ac:dyDescent="0.2">
      <c r="A18" s="254"/>
      <c r="B18" s="254"/>
      <c r="C18" s="254"/>
      <c r="D18" s="254"/>
      <c r="E18" s="254"/>
      <c r="F18" s="254"/>
      <c r="G18" s="254"/>
      <c r="H18" s="254"/>
      <c r="I18" s="254"/>
      <c r="J18" s="254"/>
      <c r="K18" s="254"/>
      <c r="L18" s="254"/>
    </row>
    <row r="19" spans="1:18" x14ac:dyDescent="0.2">
      <c r="A19" s="254"/>
      <c r="B19" s="254"/>
      <c r="C19" s="254"/>
      <c r="D19" s="254"/>
      <c r="E19" s="254"/>
      <c r="F19" s="254"/>
      <c r="G19" s="254"/>
      <c r="H19" s="254"/>
      <c r="I19" s="254"/>
      <c r="J19" s="254"/>
      <c r="K19" s="254"/>
      <c r="L19" s="254"/>
    </row>
    <row r="20" spans="1:18" x14ac:dyDescent="0.2">
      <c r="A20" s="254"/>
      <c r="B20" s="254"/>
      <c r="C20" s="254"/>
      <c r="D20" s="254"/>
      <c r="E20" s="254"/>
      <c r="F20" s="254"/>
      <c r="G20" s="254"/>
      <c r="H20" s="254"/>
      <c r="I20" s="254"/>
      <c r="J20" s="254"/>
      <c r="K20" s="254"/>
      <c r="L20" s="254"/>
    </row>
    <row r="21" spans="1:18" x14ac:dyDescent="0.2">
      <c r="A21" s="254"/>
      <c r="B21" s="254"/>
      <c r="C21" s="254"/>
      <c r="D21" s="254"/>
      <c r="E21" s="254"/>
      <c r="F21" s="254"/>
      <c r="G21" s="254"/>
      <c r="H21" s="254"/>
      <c r="I21" s="254"/>
      <c r="J21" s="254"/>
      <c r="K21" s="254"/>
      <c r="L21" s="254"/>
    </row>
    <row r="22" spans="1:18" x14ac:dyDescent="0.2">
      <c r="A22" s="254"/>
      <c r="B22" s="254"/>
      <c r="C22" s="254"/>
      <c r="D22" s="254"/>
      <c r="E22" s="254"/>
      <c r="F22" s="254"/>
      <c r="G22" s="254"/>
      <c r="H22" s="254"/>
      <c r="I22" s="254"/>
      <c r="J22" s="254"/>
      <c r="K22" s="254"/>
      <c r="L22" s="254"/>
    </row>
    <row r="23" spans="1:18" x14ac:dyDescent="0.2">
      <c r="A23" s="254"/>
      <c r="B23" s="254"/>
      <c r="C23" s="254"/>
      <c r="D23" s="254"/>
      <c r="E23" s="254"/>
      <c r="F23" s="254"/>
      <c r="G23" s="254"/>
      <c r="H23" s="254"/>
      <c r="I23" s="254"/>
      <c r="J23" s="254"/>
      <c r="K23" s="254"/>
      <c r="L23" s="254"/>
    </row>
    <row r="24" spans="1:18" x14ac:dyDescent="0.2">
      <c r="A24" s="254"/>
      <c r="B24" s="254"/>
      <c r="C24" s="254"/>
      <c r="D24" s="254"/>
      <c r="E24" s="254"/>
      <c r="F24" s="254"/>
      <c r="G24" s="254"/>
      <c r="H24" s="254"/>
      <c r="I24" s="254"/>
      <c r="J24" s="254"/>
      <c r="K24" s="254"/>
      <c r="L24" s="254"/>
    </row>
    <row r="25" spans="1:18" x14ac:dyDescent="0.2">
      <c r="A25" s="254"/>
      <c r="B25" s="254"/>
      <c r="C25" s="254"/>
      <c r="D25" s="254"/>
      <c r="E25" s="254"/>
      <c r="F25" s="254"/>
      <c r="G25" s="254"/>
      <c r="H25" s="254"/>
      <c r="I25" s="254"/>
      <c r="J25" s="254"/>
      <c r="K25" s="254"/>
      <c r="L25" s="254"/>
    </row>
    <row r="26" spans="1:18" x14ac:dyDescent="0.2">
      <c r="A26" s="254"/>
      <c r="B26" s="254"/>
      <c r="C26" s="254"/>
      <c r="D26" s="254"/>
      <c r="E26" s="254"/>
      <c r="F26" s="254"/>
      <c r="G26" s="254"/>
      <c r="H26" s="254"/>
      <c r="I26" s="254"/>
      <c r="J26" s="254"/>
      <c r="K26" s="254"/>
      <c r="L26" s="254"/>
    </row>
    <row r="27" spans="1:18" x14ac:dyDescent="0.2">
      <c r="A27" s="254"/>
      <c r="B27" s="254"/>
      <c r="C27" s="254"/>
      <c r="D27" s="254"/>
      <c r="E27" s="254"/>
      <c r="F27" s="254"/>
      <c r="G27" s="254"/>
      <c r="H27" s="254"/>
      <c r="I27" s="254"/>
      <c r="J27" s="254"/>
      <c r="K27" s="254"/>
      <c r="L27" s="254"/>
    </row>
    <row r="28" spans="1:18" x14ac:dyDescent="0.2">
      <c r="A28" s="254"/>
      <c r="B28" s="254"/>
      <c r="C28" s="254"/>
      <c r="D28" s="254"/>
      <c r="E28" s="254"/>
      <c r="F28" s="254"/>
      <c r="G28" s="254"/>
      <c r="H28" s="254"/>
      <c r="I28" s="254"/>
      <c r="J28" s="254"/>
      <c r="K28" s="254"/>
      <c r="L28" s="254"/>
    </row>
    <row r="29" spans="1:18" x14ac:dyDescent="0.2">
      <c r="A29" s="254"/>
      <c r="B29" s="254"/>
      <c r="C29" s="254"/>
      <c r="D29" s="254"/>
      <c r="E29" s="254"/>
      <c r="F29" s="254"/>
      <c r="G29" s="254"/>
      <c r="H29" s="254"/>
      <c r="I29" s="254"/>
      <c r="J29" s="254"/>
      <c r="K29" s="254"/>
      <c r="L29" s="254"/>
    </row>
    <row r="30" spans="1:18" x14ac:dyDescent="0.2">
      <c r="A30" s="254"/>
      <c r="B30" s="254"/>
      <c r="C30" s="254"/>
      <c r="D30" s="254"/>
      <c r="E30" s="254"/>
      <c r="F30" s="254"/>
      <c r="G30" s="254"/>
      <c r="H30" s="254"/>
      <c r="I30" s="254"/>
      <c r="J30" s="254"/>
      <c r="K30" s="254"/>
      <c r="L30" s="254"/>
    </row>
    <row r="31" spans="1:18" x14ac:dyDescent="0.2">
      <c r="A31" s="254"/>
      <c r="B31" s="254"/>
      <c r="C31" s="254"/>
      <c r="D31" s="254"/>
      <c r="E31" s="254"/>
      <c r="F31" s="254"/>
      <c r="G31" s="254"/>
      <c r="H31" s="254"/>
      <c r="I31" s="254"/>
      <c r="J31" s="254"/>
      <c r="K31" s="254"/>
      <c r="L31" s="254"/>
    </row>
    <row r="32" spans="1:18" x14ac:dyDescent="0.2">
      <c r="A32" s="254"/>
      <c r="B32" s="254"/>
      <c r="C32" s="254"/>
      <c r="D32" s="254"/>
      <c r="E32" s="254"/>
      <c r="F32" s="254"/>
      <c r="G32" s="254"/>
      <c r="H32" s="254"/>
      <c r="I32" s="254"/>
      <c r="J32" s="254"/>
      <c r="K32" s="254"/>
      <c r="L32" s="254"/>
      <c r="R32" s="256"/>
    </row>
    <row r="33" spans="1:18" x14ac:dyDescent="0.2">
      <c r="A33" s="254"/>
      <c r="B33" s="254"/>
      <c r="C33" s="254"/>
      <c r="D33" s="254"/>
      <c r="E33" s="254"/>
      <c r="F33" s="254"/>
      <c r="G33" s="254"/>
      <c r="H33" s="254"/>
      <c r="I33" s="254"/>
      <c r="J33" s="254"/>
      <c r="K33" s="254"/>
      <c r="L33" s="254"/>
      <c r="R33" s="257"/>
    </row>
    <row r="34" spans="1:18" x14ac:dyDescent="0.2">
      <c r="A34" s="254"/>
      <c r="B34" s="254"/>
      <c r="C34" s="254"/>
      <c r="D34" s="254"/>
      <c r="E34" s="254"/>
      <c r="F34" s="254"/>
      <c r="G34" s="254"/>
      <c r="H34" s="254"/>
      <c r="I34" s="254"/>
      <c r="J34" s="254"/>
      <c r="K34" s="254"/>
      <c r="L34" s="254"/>
      <c r="R34" s="256"/>
    </row>
    <row r="35" spans="1:18" x14ac:dyDescent="0.2">
      <c r="A35" s="258" t="s">
        <v>175</v>
      </c>
      <c r="B35" s="254"/>
      <c r="C35" s="254"/>
      <c r="D35" s="254"/>
      <c r="E35" s="254"/>
      <c r="F35" s="254"/>
      <c r="G35" s="254"/>
      <c r="H35" s="254"/>
      <c r="I35" s="254"/>
      <c r="J35" s="254"/>
      <c r="K35" s="254"/>
      <c r="L35" s="254"/>
      <c r="R35" s="256"/>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row>
    <row r="44" spans="1:18" ht="12.75" customHeight="1" x14ac:dyDescent="0.25">
      <c r="A44" s="263" t="s">
        <v>180</v>
      </c>
      <c r="B44" s="865" t="s">
        <v>181</v>
      </c>
      <c r="C44" s="866"/>
      <c r="D44" s="867" t="s">
        <v>182</v>
      </c>
      <c r="E44" s="868"/>
      <c r="F44" s="865" t="s">
        <v>183</v>
      </c>
      <c r="G44" s="866"/>
      <c r="H44" s="865" t="s">
        <v>184</v>
      </c>
      <c r="I44" s="866"/>
    </row>
    <row r="45" spans="1:18" x14ac:dyDescent="0.2">
      <c r="A45" s="264" t="s">
        <v>82</v>
      </c>
      <c r="B45" s="265">
        <v>0.54116164424182001</v>
      </c>
      <c r="C45" s="266"/>
      <c r="D45" s="267">
        <v>9.0487045479817994</v>
      </c>
      <c r="E45" s="268"/>
      <c r="F45" s="267">
        <v>32.529467363504999</v>
      </c>
      <c r="G45" s="268"/>
      <c r="H45" s="267">
        <v>57.880666444271377</v>
      </c>
      <c r="I45" s="266" t="s">
        <v>153</v>
      </c>
    </row>
    <row r="46" spans="1:18" x14ac:dyDescent="0.2">
      <c r="A46" s="269" t="s">
        <v>19</v>
      </c>
      <c r="B46" s="270">
        <v>8.2297792494812008</v>
      </c>
      <c r="C46" s="271"/>
      <c r="D46" s="272">
        <v>23.150735976924999</v>
      </c>
      <c r="E46" s="273"/>
      <c r="F46" s="272">
        <v>26.416128577102999</v>
      </c>
      <c r="G46" s="273"/>
      <c r="H46" s="272">
        <v>42.203356196490802</v>
      </c>
      <c r="I46" s="271" t="s">
        <v>153</v>
      </c>
    </row>
    <row r="47" spans="1:18" ht="13.5" customHeight="1" x14ac:dyDescent="0.2">
      <c r="A47" s="274" t="s">
        <v>32</v>
      </c>
      <c r="B47" s="275">
        <v>3.392312385601</v>
      </c>
      <c r="C47" s="276"/>
      <c r="D47" s="277">
        <v>16.924954240390001</v>
      </c>
      <c r="E47" s="278"/>
      <c r="F47" s="277">
        <v>39.194630872483003</v>
      </c>
      <c r="G47" s="278"/>
      <c r="H47" s="279">
        <v>40.488102501525987</v>
      </c>
      <c r="I47" s="276"/>
    </row>
    <row r="48" spans="1:18" x14ac:dyDescent="0.2">
      <c r="A48" s="269" t="s">
        <v>22</v>
      </c>
      <c r="B48" s="270">
        <v>11.587500412038001</v>
      </c>
      <c r="C48" s="271"/>
      <c r="D48" s="272">
        <v>22.095419784421999</v>
      </c>
      <c r="E48" s="273"/>
      <c r="F48" s="272">
        <v>26.934601311929001</v>
      </c>
      <c r="G48" s="273"/>
      <c r="H48" s="272">
        <v>39.382478491610996</v>
      </c>
      <c r="I48" s="271" t="s">
        <v>153</v>
      </c>
    </row>
    <row r="49" spans="1:9" x14ac:dyDescent="0.2">
      <c r="A49" s="274" t="s">
        <v>25</v>
      </c>
      <c r="B49" s="275">
        <v>9.6736080342638004</v>
      </c>
      <c r="C49" s="276"/>
      <c r="D49" s="277">
        <v>19.332447201299999</v>
      </c>
      <c r="E49" s="278"/>
      <c r="F49" s="277">
        <v>31.767833407177999</v>
      </c>
      <c r="G49" s="278"/>
      <c r="H49" s="279">
        <v>39.226111357258205</v>
      </c>
      <c r="I49" s="276" t="s">
        <v>153</v>
      </c>
    </row>
    <row r="50" spans="1:9" x14ac:dyDescent="0.2">
      <c r="A50" s="269" t="s">
        <v>29</v>
      </c>
      <c r="B50" s="270">
        <v>8.3768620622943999</v>
      </c>
      <c r="C50" s="271"/>
      <c r="D50" s="272">
        <v>18.581930740956</v>
      </c>
      <c r="E50" s="273"/>
      <c r="F50" s="272">
        <v>34.068485200231997</v>
      </c>
      <c r="G50" s="273"/>
      <c r="H50" s="272">
        <v>38.972721996517599</v>
      </c>
      <c r="I50" s="271" t="s">
        <v>153</v>
      </c>
    </row>
    <row r="51" spans="1:9" x14ac:dyDescent="0.2">
      <c r="A51" s="274" t="s">
        <v>7</v>
      </c>
      <c r="B51" s="275">
        <v>6.7121496210628999</v>
      </c>
      <c r="C51" s="276"/>
      <c r="D51" s="277">
        <v>24.45522870153</v>
      </c>
      <c r="E51" s="278"/>
      <c r="F51" s="277">
        <v>30.746687254794001</v>
      </c>
      <c r="G51" s="278"/>
      <c r="H51" s="279">
        <v>38.085934422613093</v>
      </c>
      <c r="I51" s="276" t="s">
        <v>153</v>
      </c>
    </row>
    <row r="52" spans="1:9" x14ac:dyDescent="0.2">
      <c r="A52" s="269" t="s">
        <v>185</v>
      </c>
      <c r="B52" s="270">
        <v>16.376007028168999</v>
      </c>
      <c r="C52" s="271"/>
      <c r="D52" s="272">
        <v>26.947793416700002</v>
      </c>
      <c r="E52" s="273"/>
      <c r="F52" s="272">
        <v>19.876259369332999</v>
      </c>
      <c r="G52" s="273"/>
      <c r="H52" s="272">
        <v>36.799940185798</v>
      </c>
      <c r="I52" s="271" t="s">
        <v>153</v>
      </c>
    </row>
    <row r="53" spans="1:9" x14ac:dyDescent="0.2">
      <c r="A53" s="274" t="s">
        <v>5</v>
      </c>
      <c r="B53" s="275">
        <v>13.577702591755999</v>
      </c>
      <c r="C53" s="276"/>
      <c r="D53" s="277">
        <v>19.972816541240999</v>
      </c>
      <c r="E53" s="278"/>
      <c r="F53" s="277">
        <v>30.227248482756</v>
      </c>
      <c r="G53" s="278"/>
      <c r="H53" s="279">
        <v>36.222232384247008</v>
      </c>
      <c r="I53" s="276" t="s">
        <v>153</v>
      </c>
    </row>
    <row r="54" spans="1:9" x14ac:dyDescent="0.2">
      <c r="A54" s="269" t="s">
        <v>31</v>
      </c>
      <c r="B54" s="270">
        <v>7.3952224288370996</v>
      </c>
      <c r="C54" s="271"/>
      <c r="D54" s="272">
        <v>22.302960949793</v>
      </c>
      <c r="E54" s="273"/>
      <c r="F54" s="272">
        <v>34.819053068231</v>
      </c>
      <c r="G54" s="273"/>
      <c r="H54" s="272">
        <v>35.482763553138895</v>
      </c>
      <c r="I54" s="271" t="s">
        <v>153</v>
      </c>
    </row>
    <row r="55" spans="1:9" x14ac:dyDescent="0.2">
      <c r="A55" s="274" t="s">
        <v>23</v>
      </c>
      <c r="B55" s="275">
        <v>1.5593921553026999</v>
      </c>
      <c r="C55" s="276"/>
      <c r="D55" s="277">
        <v>28.212268279099</v>
      </c>
      <c r="E55" s="278"/>
      <c r="F55" s="277">
        <v>35.018696793699</v>
      </c>
      <c r="G55" s="278"/>
      <c r="H55" s="279">
        <v>35.209642771899304</v>
      </c>
      <c r="I55" s="276" t="s">
        <v>153</v>
      </c>
    </row>
    <row r="56" spans="1:9" x14ac:dyDescent="0.2">
      <c r="A56" s="269" t="s">
        <v>186</v>
      </c>
      <c r="B56" s="270">
        <v>16.235461170623999</v>
      </c>
      <c r="C56" s="271"/>
      <c r="D56" s="272">
        <v>25.703188623692</v>
      </c>
      <c r="E56" s="273"/>
      <c r="F56" s="272">
        <v>23.416651005449999</v>
      </c>
      <c r="G56" s="273"/>
      <c r="H56" s="272">
        <v>34.644699200233994</v>
      </c>
      <c r="I56" s="271" t="s">
        <v>153</v>
      </c>
    </row>
    <row r="57" spans="1:9" x14ac:dyDescent="0.2">
      <c r="A57" s="274" t="s">
        <v>33</v>
      </c>
      <c r="B57" s="275">
        <v>9.8480165334601004</v>
      </c>
      <c r="C57" s="276"/>
      <c r="D57" s="277">
        <v>22.398814858167</v>
      </c>
      <c r="E57" s="278"/>
      <c r="F57" s="277">
        <v>34.131353219818003</v>
      </c>
      <c r="G57" s="278"/>
      <c r="H57" s="279">
        <v>33.6218153885549</v>
      </c>
      <c r="I57" s="276" t="s">
        <v>153</v>
      </c>
    </row>
    <row r="58" spans="1:9" x14ac:dyDescent="0.2">
      <c r="A58" s="269" t="s">
        <v>26</v>
      </c>
      <c r="B58" s="270">
        <v>9.1300770571426</v>
      </c>
      <c r="C58" s="271"/>
      <c r="D58" s="272">
        <v>32.813868516273999</v>
      </c>
      <c r="E58" s="273"/>
      <c r="F58" s="272">
        <v>24.863977776401999</v>
      </c>
      <c r="G58" s="273"/>
      <c r="H58" s="272">
        <v>33.192076650181406</v>
      </c>
      <c r="I58" s="271" t="s">
        <v>153</v>
      </c>
    </row>
    <row r="59" spans="1:9" x14ac:dyDescent="0.2">
      <c r="A59" s="274" t="s">
        <v>3</v>
      </c>
      <c r="B59" s="275">
        <v>11.877253830076</v>
      </c>
      <c r="C59" s="276"/>
      <c r="D59" s="277">
        <v>27.852171716011998</v>
      </c>
      <c r="E59" s="278"/>
      <c r="F59" s="277">
        <v>27.147024370076</v>
      </c>
      <c r="G59" s="278"/>
      <c r="H59" s="279">
        <v>33.123550083836008</v>
      </c>
      <c r="I59" s="276" t="s">
        <v>153</v>
      </c>
    </row>
    <row r="60" spans="1:9" x14ac:dyDescent="0.2">
      <c r="A60" s="269" t="s">
        <v>2</v>
      </c>
      <c r="B60" s="270">
        <v>12.737035467006001</v>
      </c>
      <c r="C60" s="271"/>
      <c r="D60" s="272">
        <v>26.9845979935</v>
      </c>
      <c r="E60" s="273"/>
      <c r="F60" s="272">
        <v>28.202628232302001</v>
      </c>
      <c r="G60" s="273"/>
      <c r="H60" s="272">
        <v>32.075738307191997</v>
      </c>
      <c r="I60" s="271" t="s">
        <v>153</v>
      </c>
    </row>
    <row r="61" spans="1:9" x14ac:dyDescent="0.2">
      <c r="A61" s="274" t="s">
        <v>13</v>
      </c>
      <c r="B61" s="275">
        <v>11.082588023666924</v>
      </c>
      <c r="C61" s="276"/>
      <c r="D61" s="277">
        <v>26.558590696957172</v>
      </c>
      <c r="E61" s="278"/>
      <c r="F61" s="277">
        <v>30.432894812336226</v>
      </c>
      <c r="G61" s="278"/>
      <c r="H61" s="279">
        <v>31.925926467039677</v>
      </c>
      <c r="I61" s="276" t="s">
        <v>153</v>
      </c>
    </row>
    <row r="62" spans="1:9" x14ac:dyDescent="0.2">
      <c r="A62" s="269" t="s">
        <v>4</v>
      </c>
      <c r="B62" s="270">
        <v>15.376459156084</v>
      </c>
      <c r="C62" s="271"/>
      <c r="D62" s="272">
        <v>28.638680491323999</v>
      </c>
      <c r="E62" s="273"/>
      <c r="F62" s="272">
        <v>24.658643395795</v>
      </c>
      <c r="G62" s="273"/>
      <c r="H62" s="272">
        <v>31.326216956797008</v>
      </c>
      <c r="I62" s="271" t="s">
        <v>153</v>
      </c>
    </row>
    <row r="63" spans="1:9" x14ac:dyDescent="0.2">
      <c r="A63" s="274" t="s">
        <v>12</v>
      </c>
      <c r="B63" s="275">
        <v>17.281130915036002</v>
      </c>
      <c r="C63" s="276"/>
      <c r="D63" s="277">
        <v>24.74680199406</v>
      </c>
      <c r="E63" s="278"/>
      <c r="F63" s="277">
        <v>26.928461712011</v>
      </c>
      <c r="G63" s="278"/>
      <c r="H63" s="279">
        <v>31.043605378892998</v>
      </c>
      <c r="I63" s="276" t="s">
        <v>153</v>
      </c>
    </row>
    <row r="64" spans="1:9" x14ac:dyDescent="0.2">
      <c r="A64" s="269" t="s">
        <v>15</v>
      </c>
      <c r="B64" s="270">
        <v>12.746387501153075</v>
      </c>
      <c r="C64" s="271"/>
      <c r="D64" s="272">
        <v>27.744827583637424</v>
      </c>
      <c r="E64" s="273"/>
      <c r="F64" s="272">
        <v>29.089363661576183</v>
      </c>
      <c r="G64" s="273"/>
      <c r="H64" s="272">
        <v>30.419421253633313</v>
      </c>
      <c r="I64" s="271" t="s">
        <v>153</v>
      </c>
    </row>
    <row r="65" spans="1:11" x14ac:dyDescent="0.2">
      <c r="A65" s="274" t="s">
        <v>14</v>
      </c>
      <c r="B65" s="275">
        <v>8.8762554481712996</v>
      </c>
      <c r="C65" s="276"/>
      <c r="D65" s="277">
        <v>29.221148379761001</v>
      </c>
      <c r="E65" s="278"/>
      <c r="F65" s="277">
        <v>31.680879287473999</v>
      </c>
      <c r="G65" s="278"/>
      <c r="H65" s="279">
        <v>30.221716884593704</v>
      </c>
      <c r="I65" s="276" t="s">
        <v>153</v>
      </c>
    </row>
    <row r="66" spans="1:11" x14ac:dyDescent="0.2">
      <c r="A66" s="269" t="s">
        <v>11</v>
      </c>
      <c r="B66" s="270">
        <v>5.7155715571557</v>
      </c>
      <c r="C66" s="271"/>
      <c r="D66" s="272">
        <v>30.36303630363</v>
      </c>
      <c r="E66" s="273"/>
      <c r="F66" s="272">
        <v>33.828382838284</v>
      </c>
      <c r="G66" s="273"/>
      <c r="H66" s="272">
        <v>30.093009300930305</v>
      </c>
      <c r="I66" s="271" t="s">
        <v>153</v>
      </c>
    </row>
    <row r="67" spans="1:11" x14ac:dyDescent="0.2">
      <c r="A67" s="274" t="s">
        <v>86</v>
      </c>
      <c r="B67" s="275">
        <v>6.9280114041339997</v>
      </c>
      <c r="C67" s="276"/>
      <c r="D67" s="277">
        <v>28.218104062723</v>
      </c>
      <c r="E67" s="278"/>
      <c r="F67" s="277">
        <v>36.707056307911998</v>
      </c>
      <c r="G67" s="278"/>
      <c r="H67" s="279">
        <v>28.146828225231005</v>
      </c>
      <c r="I67" s="276" t="s">
        <v>153</v>
      </c>
    </row>
    <row r="68" spans="1:11" x14ac:dyDescent="0.2">
      <c r="A68" s="269" t="s">
        <v>120</v>
      </c>
      <c r="B68" s="270">
        <v>22.569851660613001</v>
      </c>
      <c r="C68" s="271"/>
      <c r="D68" s="272">
        <v>31.437497319367001</v>
      </c>
      <c r="E68" s="273"/>
      <c r="F68" s="272">
        <v>19.027507642635999</v>
      </c>
      <c r="G68" s="273"/>
      <c r="H68" s="272">
        <v>26.965143377384006</v>
      </c>
      <c r="I68" s="271" t="s">
        <v>153</v>
      </c>
    </row>
    <row r="69" spans="1:11" x14ac:dyDescent="0.2">
      <c r="A69" s="274" t="s">
        <v>28</v>
      </c>
      <c r="B69" s="275">
        <v>9.0558283341460992</v>
      </c>
      <c r="C69" s="276"/>
      <c r="D69" s="277">
        <v>25.919858334004001</v>
      </c>
      <c r="E69" s="278"/>
      <c r="F69" s="277">
        <v>38.318947353468999</v>
      </c>
      <c r="G69" s="278"/>
      <c r="H69" s="279">
        <v>26.705365978380897</v>
      </c>
      <c r="I69" s="276" t="s">
        <v>153</v>
      </c>
    </row>
    <row r="70" spans="1:11" x14ac:dyDescent="0.2">
      <c r="A70" s="269" t="s">
        <v>24</v>
      </c>
      <c r="B70" s="270">
        <v>7.2145831146566</v>
      </c>
      <c r="C70" s="271"/>
      <c r="D70" s="272">
        <v>34.459081207795002</v>
      </c>
      <c r="E70" s="273"/>
      <c r="F70" s="272">
        <v>32.759525558938002</v>
      </c>
      <c r="G70" s="273"/>
      <c r="H70" s="272">
        <v>25.566810118610391</v>
      </c>
      <c r="I70" s="271" t="s">
        <v>153</v>
      </c>
    </row>
    <row r="71" spans="1:11" x14ac:dyDescent="0.2">
      <c r="A71" s="274" t="s">
        <v>187</v>
      </c>
      <c r="B71" s="275">
        <v>12.391957886725001</v>
      </c>
      <c r="C71" s="276" t="s">
        <v>188</v>
      </c>
      <c r="D71" s="277">
        <v>31.844485317435002</v>
      </c>
      <c r="E71" s="278" t="s">
        <v>188</v>
      </c>
      <c r="F71" s="277">
        <v>30.227437052071</v>
      </c>
      <c r="G71" s="278" t="s">
        <v>188</v>
      </c>
      <c r="H71" s="279">
        <v>25.536119743769003</v>
      </c>
      <c r="I71" s="276" t="s">
        <v>188</v>
      </c>
    </row>
    <row r="72" spans="1:11" x14ac:dyDescent="0.2">
      <c r="A72" s="269" t="s">
        <v>9</v>
      </c>
      <c r="B72" s="270">
        <v>22.078865544997999</v>
      </c>
      <c r="C72" s="271"/>
      <c r="D72" s="272">
        <v>31.005724580827</v>
      </c>
      <c r="E72" s="273"/>
      <c r="F72" s="272">
        <v>24.165286374335</v>
      </c>
      <c r="G72" s="273"/>
      <c r="H72" s="272">
        <v>22.750123499840004</v>
      </c>
      <c r="I72" s="271" t="s">
        <v>153</v>
      </c>
    </row>
    <row r="73" spans="1:11" x14ac:dyDescent="0.2">
      <c r="A73" s="274" t="s">
        <v>189</v>
      </c>
      <c r="B73" s="275">
        <v>18.252711100279999</v>
      </c>
      <c r="C73" s="276"/>
      <c r="D73" s="277">
        <v>42.229194589983997</v>
      </c>
      <c r="E73" s="278"/>
      <c r="F73" s="277">
        <v>17.156086267820001</v>
      </c>
      <c r="G73" s="278"/>
      <c r="H73" s="279">
        <v>22.362008041916006</v>
      </c>
      <c r="I73" s="276" t="s">
        <v>153</v>
      </c>
      <c r="K73" s="280"/>
    </row>
    <row r="74" spans="1:11" x14ac:dyDescent="0.2">
      <c r="A74" s="269" t="s">
        <v>27</v>
      </c>
      <c r="B74" s="270">
        <v>14.612963325080999</v>
      </c>
      <c r="C74" s="271"/>
      <c r="D74" s="272">
        <v>36.467229418320997</v>
      </c>
      <c r="E74" s="273"/>
      <c r="F74" s="272">
        <v>27.515390105487999</v>
      </c>
      <c r="G74" s="273"/>
      <c r="H74" s="272">
        <v>21.404417151110007</v>
      </c>
      <c r="I74" s="271" t="s">
        <v>153</v>
      </c>
      <c r="K74" s="280"/>
    </row>
    <row r="75" spans="1:11" x14ac:dyDescent="0.2">
      <c r="A75" s="274" t="s">
        <v>75</v>
      </c>
      <c r="B75" s="275">
        <v>23.005993545412998</v>
      </c>
      <c r="C75" s="276"/>
      <c r="D75" s="277">
        <v>33.725218994929001</v>
      </c>
      <c r="E75" s="278"/>
      <c r="F75" s="277">
        <v>23.098201936376</v>
      </c>
      <c r="G75" s="278"/>
      <c r="H75" s="279">
        <v>20.170585523282007</v>
      </c>
      <c r="I75" s="276" t="s">
        <v>153</v>
      </c>
      <c r="K75" s="280"/>
    </row>
    <row r="76" spans="1:11" x14ac:dyDescent="0.2">
      <c r="A76" s="269" t="s">
        <v>162</v>
      </c>
      <c r="B76" s="270">
        <v>18.140619169278999</v>
      </c>
      <c r="C76" s="271"/>
      <c r="D76" s="272">
        <v>36.013432548251998</v>
      </c>
      <c r="E76" s="273"/>
      <c r="F76" s="272">
        <v>26.756154913366</v>
      </c>
      <c r="G76" s="273"/>
      <c r="H76" s="272">
        <v>19.089793369102996</v>
      </c>
      <c r="I76" s="271" t="s">
        <v>153</v>
      </c>
      <c r="K76" s="280"/>
    </row>
    <row r="77" spans="1:11" x14ac:dyDescent="0.2">
      <c r="A77" s="274" t="s">
        <v>134</v>
      </c>
      <c r="B77" s="275">
        <v>12.092981322595</v>
      </c>
      <c r="C77" s="276"/>
      <c r="D77" s="277">
        <v>21.461736112154998</v>
      </c>
      <c r="E77" s="278"/>
      <c r="F77" s="277">
        <v>47.891091042959999</v>
      </c>
      <c r="G77" s="278"/>
      <c r="H77" s="279">
        <v>18.554191522290012</v>
      </c>
      <c r="I77" s="276" t="s">
        <v>153</v>
      </c>
      <c r="K77" s="280"/>
    </row>
    <row r="78" spans="1:11" x14ac:dyDescent="0.2">
      <c r="A78" s="269" t="s">
        <v>6</v>
      </c>
      <c r="B78" s="270">
        <v>27.298902913035</v>
      </c>
      <c r="C78" s="271"/>
      <c r="D78" s="272">
        <v>32.616151321270998</v>
      </c>
      <c r="E78" s="273"/>
      <c r="F78" s="272">
        <v>22.306014020702001</v>
      </c>
      <c r="G78" s="273"/>
      <c r="H78" s="272">
        <v>17.778931744992008</v>
      </c>
      <c r="I78" s="271" t="s">
        <v>153</v>
      </c>
      <c r="K78" s="280"/>
    </row>
    <row r="79" spans="1:11" x14ac:dyDescent="0.2">
      <c r="A79" s="274" t="s">
        <v>119</v>
      </c>
      <c r="B79" s="275">
        <v>15.644504373507999</v>
      </c>
      <c r="C79" s="276"/>
      <c r="D79" s="277">
        <v>35.746791880395001</v>
      </c>
      <c r="E79" s="278"/>
      <c r="F79" s="277">
        <v>32.711876771980997</v>
      </c>
      <c r="G79" s="278"/>
      <c r="H79" s="279">
        <v>15.896826974116003</v>
      </c>
      <c r="I79" s="276" t="s">
        <v>153</v>
      </c>
    </row>
    <row r="80" spans="1:11"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2" x14ac:dyDescent="0.2">
      <c r="A17" s="254"/>
      <c r="B17" s="254"/>
      <c r="C17" s="254"/>
      <c r="D17" s="254"/>
      <c r="E17" s="254"/>
      <c r="F17" s="254"/>
      <c r="G17" s="254"/>
      <c r="H17" s="254"/>
      <c r="I17" s="254"/>
      <c r="J17" s="254"/>
      <c r="K17" s="254"/>
      <c r="L17" s="254"/>
    </row>
    <row r="18" spans="1:12" x14ac:dyDescent="0.2">
      <c r="A18" s="254"/>
      <c r="B18" s="254"/>
      <c r="C18" s="254"/>
      <c r="D18" s="254"/>
      <c r="E18" s="254"/>
      <c r="F18" s="254"/>
      <c r="G18" s="254"/>
      <c r="H18" s="254"/>
      <c r="I18" s="254"/>
      <c r="J18" s="254"/>
      <c r="K18" s="254"/>
      <c r="L18" s="254"/>
    </row>
    <row r="19" spans="1:12" x14ac:dyDescent="0.2">
      <c r="A19" s="254"/>
      <c r="B19" s="254"/>
      <c r="C19" s="254"/>
      <c r="D19" s="254"/>
      <c r="E19" s="254"/>
      <c r="F19" s="254"/>
      <c r="G19" s="254"/>
      <c r="H19" s="254"/>
      <c r="I19" s="254"/>
      <c r="J19" s="254"/>
      <c r="K19" s="254"/>
      <c r="L19" s="254"/>
    </row>
    <row r="20" spans="1:12" x14ac:dyDescent="0.2">
      <c r="A20" s="254"/>
      <c r="B20" s="254"/>
      <c r="C20" s="254"/>
      <c r="D20" s="254"/>
      <c r="E20" s="254"/>
      <c r="F20" s="254"/>
      <c r="G20" s="254"/>
      <c r="H20" s="254"/>
      <c r="I20" s="254"/>
      <c r="J20" s="254"/>
      <c r="K20" s="254"/>
      <c r="L20" s="254"/>
    </row>
    <row r="21" spans="1:12" x14ac:dyDescent="0.2">
      <c r="A21" s="254"/>
      <c r="B21" s="254"/>
      <c r="C21" s="254"/>
      <c r="D21" s="254"/>
      <c r="E21" s="254"/>
      <c r="F21" s="254"/>
      <c r="G21" s="254"/>
      <c r="H21" s="254"/>
      <c r="I21" s="254"/>
      <c r="J21" s="254"/>
      <c r="K21" s="254"/>
      <c r="L21" s="254"/>
    </row>
    <row r="22" spans="1:12" x14ac:dyDescent="0.2">
      <c r="A22" s="254"/>
      <c r="B22" s="254"/>
      <c r="C22" s="254"/>
      <c r="D22" s="254"/>
      <c r="E22" s="254"/>
      <c r="F22" s="254"/>
      <c r="G22" s="254"/>
      <c r="H22" s="254"/>
      <c r="I22" s="254"/>
      <c r="J22" s="254"/>
      <c r="K22" s="254"/>
      <c r="L22" s="254"/>
    </row>
    <row r="23" spans="1:12" x14ac:dyDescent="0.2">
      <c r="A23" s="254"/>
      <c r="B23" s="254"/>
      <c r="C23" s="254"/>
      <c r="D23" s="254"/>
      <c r="E23" s="254"/>
      <c r="F23" s="254"/>
      <c r="G23" s="254"/>
      <c r="H23" s="254"/>
      <c r="I23" s="254"/>
      <c r="J23" s="254"/>
      <c r="K23" s="254"/>
      <c r="L23" s="254"/>
    </row>
    <row r="24" spans="1:12" x14ac:dyDescent="0.2">
      <c r="A24" s="254"/>
      <c r="B24" s="254"/>
      <c r="C24" s="254"/>
      <c r="D24" s="254"/>
      <c r="E24" s="254"/>
      <c r="F24" s="254"/>
      <c r="G24" s="254"/>
      <c r="H24" s="254"/>
      <c r="I24" s="254"/>
      <c r="J24" s="254"/>
      <c r="K24" s="254"/>
      <c r="L24" s="254"/>
    </row>
    <row r="25" spans="1:12" x14ac:dyDescent="0.2">
      <c r="A25" s="254"/>
      <c r="B25" s="254"/>
      <c r="C25" s="254"/>
      <c r="D25" s="254"/>
      <c r="E25" s="254"/>
      <c r="F25" s="254"/>
      <c r="G25" s="254"/>
      <c r="H25" s="254"/>
      <c r="I25" s="254"/>
      <c r="J25" s="254"/>
      <c r="K25" s="254"/>
      <c r="L25" s="254"/>
    </row>
    <row r="26" spans="1:12" x14ac:dyDescent="0.2">
      <c r="A26" s="254"/>
      <c r="B26" s="254"/>
      <c r="C26" s="254"/>
      <c r="D26" s="254"/>
      <c r="E26" s="254"/>
      <c r="F26" s="254"/>
      <c r="G26" s="254"/>
      <c r="H26" s="254"/>
      <c r="I26" s="254"/>
      <c r="J26" s="254"/>
      <c r="K26" s="254"/>
      <c r="L26" s="254"/>
    </row>
    <row r="27" spans="1:12" x14ac:dyDescent="0.2">
      <c r="A27" s="254"/>
      <c r="B27" s="254"/>
      <c r="C27" s="254"/>
      <c r="D27" s="254"/>
      <c r="E27" s="254"/>
      <c r="F27" s="254"/>
      <c r="G27" s="254"/>
      <c r="H27" s="254"/>
      <c r="I27" s="254"/>
      <c r="J27" s="254"/>
      <c r="K27" s="254"/>
      <c r="L27" s="254"/>
    </row>
    <row r="28" spans="1:12" x14ac:dyDescent="0.2">
      <c r="A28" s="254"/>
      <c r="B28" s="254"/>
      <c r="C28" s="254"/>
      <c r="D28" s="254"/>
      <c r="E28" s="254"/>
      <c r="F28" s="254"/>
      <c r="G28" s="254"/>
      <c r="H28" s="254"/>
      <c r="I28" s="254"/>
      <c r="J28" s="254"/>
      <c r="K28" s="254"/>
      <c r="L28" s="254"/>
    </row>
    <row r="29" spans="1:12" x14ac:dyDescent="0.2">
      <c r="A29" s="254"/>
      <c r="B29" s="254"/>
      <c r="C29" s="254"/>
      <c r="D29" s="254"/>
      <c r="E29" s="254"/>
      <c r="F29" s="254"/>
      <c r="G29" s="254"/>
      <c r="H29" s="254"/>
      <c r="I29" s="254"/>
      <c r="J29" s="254"/>
      <c r="K29" s="254"/>
      <c r="L29" s="254"/>
    </row>
    <row r="30" spans="1:12" x14ac:dyDescent="0.2">
      <c r="A30" s="254"/>
      <c r="B30" s="254"/>
      <c r="C30" s="254"/>
      <c r="D30" s="254"/>
      <c r="E30" s="254"/>
      <c r="F30" s="254"/>
      <c r="G30" s="254"/>
      <c r="H30" s="254"/>
      <c r="I30" s="254"/>
      <c r="J30" s="254"/>
      <c r="K30" s="254"/>
      <c r="L30" s="254"/>
    </row>
    <row r="31" spans="1:12" x14ac:dyDescent="0.2">
      <c r="A31" s="254"/>
      <c r="B31" s="254"/>
      <c r="C31" s="254"/>
      <c r="D31" s="254"/>
      <c r="E31" s="254"/>
      <c r="F31" s="254"/>
      <c r="G31" s="254"/>
      <c r="H31" s="254"/>
      <c r="I31" s="254"/>
      <c r="J31" s="254"/>
      <c r="K31" s="254"/>
      <c r="L31" s="254"/>
    </row>
    <row r="32" spans="1:12" x14ac:dyDescent="0.2">
      <c r="A32" s="254"/>
      <c r="B32" s="254"/>
      <c r="C32" s="254"/>
      <c r="D32" s="254"/>
      <c r="E32" s="254"/>
      <c r="F32" s="254"/>
      <c r="G32" s="254"/>
      <c r="H32" s="254"/>
      <c r="I32" s="254"/>
      <c r="J32" s="254"/>
      <c r="K32" s="254"/>
      <c r="L32" s="254"/>
    </row>
    <row r="33" spans="1:18" x14ac:dyDescent="0.2">
      <c r="A33" s="254"/>
      <c r="B33" s="254"/>
      <c r="C33" s="254"/>
      <c r="D33" s="254"/>
      <c r="E33" s="254"/>
      <c r="F33" s="254"/>
      <c r="G33" s="254"/>
      <c r="H33" s="254"/>
      <c r="I33" s="254"/>
      <c r="J33" s="254"/>
      <c r="K33" s="254"/>
      <c r="L33" s="254"/>
    </row>
    <row r="34" spans="1:18" x14ac:dyDescent="0.2">
      <c r="A34" s="254"/>
      <c r="B34" s="254"/>
      <c r="C34" s="254"/>
      <c r="D34" s="254"/>
      <c r="E34" s="254"/>
      <c r="F34" s="254"/>
      <c r="G34" s="254"/>
      <c r="H34" s="254"/>
      <c r="I34" s="254"/>
      <c r="J34" s="254"/>
      <c r="K34" s="254"/>
      <c r="L34" s="254"/>
    </row>
    <row r="35" spans="1:18" x14ac:dyDescent="0.2">
      <c r="A35" s="258" t="s">
        <v>175</v>
      </c>
      <c r="B35" s="254"/>
      <c r="C35" s="254"/>
      <c r="D35" s="254"/>
      <c r="E35" s="254"/>
      <c r="F35" s="254"/>
      <c r="G35" s="254"/>
      <c r="H35" s="254"/>
      <c r="I35" s="254"/>
      <c r="J35" s="254"/>
      <c r="K35" s="254"/>
      <c r="L35" s="254"/>
    </row>
    <row r="36" spans="1:18" x14ac:dyDescent="0.2">
      <c r="A36" s="258" t="s">
        <v>176</v>
      </c>
      <c r="B36" s="254"/>
      <c r="C36" s="254"/>
      <c r="D36" s="254"/>
      <c r="E36" s="254"/>
      <c r="F36" s="254"/>
      <c r="G36" s="254"/>
      <c r="H36" s="254"/>
      <c r="I36" s="254"/>
      <c r="J36" s="254"/>
      <c r="K36" s="254"/>
      <c r="L36" s="254"/>
    </row>
    <row r="37" spans="1:18" x14ac:dyDescent="0.2">
      <c r="A37" s="258" t="s">
        <v>177</v>
      </c>
      <c r="B37" s="254"/>
      <c r="C37" s="254"/>
      <c r="D37" s="259"/>
      <c r="E37" s="254"/>
      <c r="F37" s="254"/>
      <c r="G37" s="254"/>
      <c r="H37" s="254"/>
      <c r="I37" s="254"/>
      <c r="J37" s="254"/>
      <c r="K37" s="254"/>
      <c r="L37" s="254"/>
    </row>
    <row r="38" spans="1:18" x14ac:dyDescent="0.2">
      <c r="A38" s="258"/>
      <c r="B38" s="254"/>
      <c r="C38" s="254"/>
      <c r="D38" s="254"/>
      <c r="E38" s="254"/>
      <c r="F38" s="254"/>
      <c r="G38" s="254"/>
      <c r="H38" s="254"/>
      <c r="I38" s="254"/>
      <c r="J38" s="254"/>
      <c r="K38" s="254"/>
      <c r="L38" s="254"/>
    </row>
    <row r="39" spans="1:18" x14ac:dyDescent="0.2">
      <c r="A39" s="260" t="s">
        <v>178</v>
      </c>
      <c r="B39" s="254"/>
      <c r="C39" s="254"/>
      <c r="D39" s="254"/>
      <c r="E39" s="254"/>
      <c r="F39" s="254"/>
      <c r="G39" s="254"/>
      <c r="H39" s="254"/>
      <c r="I39" s="254"/>
      <c r="J39" s="254"/>
      <c r="K39" s="254"/>
      <c r="L39" s="254"/>
    </row>
    <row r="40" spans="1:18" x14ac:dyDescent="0.2">
      <c r="A40" s="261" t="s">
        <v>179</v>
      </c>
      <c r="B40" s="254"/>
      <c r="C40" s="254"/>
      <c r="D40" s="254"/>
      <c r="E40" s="254"/>
      <c r="F40" s="254"/>
      <c r="G40" s="254"/>
      <c r="H40" s="254"/>
      <c r="I40" s="254"/>
      <c r="J40" s="254"/>
      <c r="K40" s="254"/>
      <c r="L40" s="254"/>
    </row>
    <row r="41" spans="1:18" x14ac:dyDescent="0.2">
      <c r="A41" s="262" t="s">
        <v>58</v>
      </c>
      <c r="B41" s="254"/>
      <c r="C41" s="254"/>
      <c r="D41" s="254"/>
      <c r="E41" s="254"/>
      <c r="F41" s="254"/>
      <c r="G41" s="254"/>
      <c r="H41" s="254"/>
      <c r="I41" s="254"/>
      <c r="J41" s="254"/>
      <c r="K41" s="254"/>
      <c r="L41" s="253"/>
    </row>
    <row r="43" spans="1:18" ht="12.75" customHeight="1" x14ac:dyDescent="0.25">
      <c r="A43" s="263"/>
      <c r="B43" s="862" t="s">
        <v>73</v>
      </c>
      <c r="C43" s="863"/>
      <c r="D43" s="863"/>
      <c r="E43" s="863"/>
      <c r="F43" s="863"/>
      <c r="G43" s="863"/>
      <c r="H43" s="863"/>
      <c r="I43" s="864"/>
      <c r="M43" s="263"/>
      <c r="N43" s="287"/>
      <c r="O43" s="288"/>
      <c r="P43" s="288"/>
      <c r="Q43" s="288"/>
    </row>
    <row r="44" spans="1:18" ht="12.75" customHeight="1" x14ac:dyDescent="0.25">
      <c r="A44" s="263" t="s">
        <v>180</v>
      </c>
      <c r="B44" s="865" t="s">
        <v>181</v>
      </c>
      <c r="C44" s="866"/>
      <c r="D44" s="867" t="s">
        <v>182</v>
      </c>
      <c r="E44" s="868"/>
      <c r="F44" s="865" t="s">
        <v>183</v>
      </c>
      <c r="G44" s="866"/>
      <c r="H44" s="865" t="s">
        <v>184</v>
      </c>
      <c r="I44" s="866"/>
      <c r="M44" s="405"/>
      <c r="N44" s="406" t="s">
        <v>405</v>
      </c>
      <c r="O44" s="407" t="s">
        <v>406</v>
      </c>
      <c r="P44" s="406" t="s">
        <v>407</v>
      </c>
      <c r="Q44" s="406" t="s">
        <v>408</v>
      </c>
      <c r="R44" s="285"/>
    </row>
    <row r="45" spans="1:18" x14ac:dyDescent="0.2">
      <c r="A45" s="264" t="s">
        <v>82</v>
      </c>
      <c r="B45" s="265">
        <v>0.54116164424182001</v>
      </c>
      <c r="C45" s="266"/>
      <c r="D45" s="267">
        <v>9.0487045479817994</v>
      </c>
      <c r="E45" s="268"/>
      <c r="F45" s="267">
        <v>32.529467363504999</v>
      </c>
      <c r="G45" s="268"/>
      <c r="H45" s="267">
        <v>57.880666444271377</v>
      </c>
      <c r="I45" s="266" t="s">
        <v>153</v>
      </c>
      <c r="M45" s="410" t="s">
        <v>82</v>
      </c>
      <c r="N45" s="740">
        <v>5.4116164424182003E-3</v>
      </c>
      <c r="O45" s="741">
        <v>9.0487045479817993E-2</v>
      </c>
      <c r="P45" s="741">
        <v>0.32529467363504999</v>
      </c>
      <c r="Q45" s="741">
        <v>0.57880666444271378</v>
      </c>
      <c r="R45" s="742">
        <v>9.5898661922236186E-2</v>
      </c>
    </row>
    <row r="46" spans="1:18" x14ac:dyDescent="0.2">
      <c r="A46" s="269" t="s">
        <v>19</v>
      </c>
      <c r="B46" s="270">
        <v>8.2297792494812008</v>
      </c>
      <c r="C46" s="271"/>
      <c r="D46" s="272">
        <v>23.150735976924999</v>
      </c>
      <c r="E46" s="273"/>
      <c r="F46" s="272">
        <v>26.416128577102999</v>
      </c>
      <c r="G46" s="273"/>
      <c r="H46" s="272">
        <v>42.203356196490802</v>
      </c>
      <c r="I46" s="271" t="s">
        <v>153</v>
      </c>
      <c r="M46" s="410" t="s">
        <v>32</v>
      </c>
      <c r="N46" s="740">
        <v>3.3923123856009998E-2</v>
      </c>
      <c r="O46" s="741">
        <v>0.1692495424039</v>
      </c>
      <c r="P46" s="741">
        <v>0.39194630872483005</v>
      </c>
      <c r="Q46" s="743">
        <v>0.40488102501525985</v>
      </c>
      <c r="R46" s="744">
        <v>0.20317266625990998</v>
      </c>
    </row>
    <row r="47" spans="1:18" ht="13.5" customHeight="1" x14ac:dyDescent="0.2">
      <c r="A47" s="274" t="s">
        <v>32</v>
      </c>
      <c r="B47" s="275">
        <v>3.392312385601</v>
      </c>
      <c r="C47" s="276"/>
      <c r="D47" s="277">
        <v>16.924954240390001</v>
      </c>
      <c r="E47" s="278"/>
      <c r="F47" s="277">
        <v>39.194630872483003</v>
      </c>
      <c r="G47" s="278"/>
      <c r="H47" s="279">
        <v>40.488102501525987</v>
      </c>
      <c r="I47" s="276"/>
      <c r="M47" s="408" t="s">
        <v>29</v>
      </c>
      <c r="N47" s="745">
        <v>8.3768620622944004E-2</v>
      </c>
      <c r="O47" s="746">
        <v>0.18581930740956001</v>
      </c>
      <c r="P47" s="746">
        <v>0.34068485200231996</v>
      </c>
      <c r="Q47" s="746">
        <v>0.38972721996517601</v>
      </c>
      <c r="R47" s="747">
        <v>0.26958792803250398</v>
      </c>
    </row>
    <row r="48" spans="1:18" x14ac:dyDescent="0.2">
      <c r="A48" s="269" t="s">
        <v>22</v>
      </c>
      <c r="B48" s="270">
        <v>11.587500412038001</v>
      </c>
      <c r="C48" s="271"/>
      <c r="D48" s="272">
        <v>22.095419784421999</v>
      </c>
      <c r="E48" s="273"/>
      <c r="F48" s="272">
        <v>26.934601311929001</v>
      </c>
      <c r="G48" s="273"/>
      <c r="H48" s="272">
        <v>39.382478491610996</v>
      </c>
      <c r="I48" s="271" t="s">
        <v>153</v>
      </c>
      <c r="M48" s="410" t="s">
        <v>25</v>
      </c>
      <c r="N48" s="740">
        <v>9.6736080342638003E-2</v>
      </c>
      <c r="O48" s="741">
        <v>0.19332447201299999</v>
      </c>
      <c r="P48" s="741">
        <v>0.31767833407177998</v>
      </c>
      <c r="Q48" s="743">
        <v>0.39226111357258203</v>
      </c>
      <c r="R48" s="744">
        <v>0.29006055235563799</v>
      </c>
    </row>
    <row r="49" spans="1:18" x14ac:dyDescent="0.2">
      <c r="A49" s="274" t="s">
        <v>25</v>
      </c>
      <c r="B49" s="275">
        <v>9.6736080342638004</v>
      </c>
      <c r="C49" s="276"/>
      <c r="D49" s="277">
        <v>19.332447201299999</v>
      </c>
      <c r="E49" s="278"/>
      <c r="F49" s="277">
        <v>31.767833407177999</v>
      </c>
      <c r="G49" s="278"/>
      <c r="H49" s="279">
        <v>39.226111357258205</v>
      </c>
      <c r="I49" s="276" t="s">
        <v>153</v>
      </c>
      <c r="M49" s="408" t="s">
        <v>31</v>
      </c>
      <c r="N49" s="745">
        <v>7.3952224288370991E-2</v>
      </c>
      <c r="O49" s="746">
        <v>0.22302960949792999</v>
      </c>
      <c r="P49" s="746">
        <v>0.34819053068230998</v>
      </c>
      <c r="Q49" s="746">
        <v>0.35482763553138896</v>
      </c>
      <c r="R49" s="747">
        <v>0.296981833786301</v>
      </c>
    </row>
    <row r="50" spans="1:18" x14ac:dyDescent="0.2">
      <c r="A50" s="269" t="s">
        <v>29</v>
      </c>
      <c r="B50" s="270">
        <v>8.3768620622943999</v>
      </c>
      <c r="C50" s="271"/>
      <c r="D50" s="272">
        <v>18.581930740956</v>
      </c>
      <c r="E50" s="273"/>
      <c r="F50" s="272">
        <v>34.068485200231997</v>
      </c>
      <c r="G50" s="273"/>
      <c r="H50" s="272">
        <v>38.972721996517599</v>
      </c>
      <c r="I50" s="271" t="s">
        <v>153</v>
      </c>
      <c r="M50" s="410" t="s">
        <v>23</v>
      </c>
      <c r="N50" s="740">
        <v>1.5593921553026999E-2</v>
      </c>
      <c r="O50" s="741">
        <v>0.28212268279099001</v>
      </c>
      <c r="P50" s="741">
        <v>0.35018696793699</v>
      </c>
      <c r="Q50" s="743">
        <v>0.35209642771899302</v>
      </c>
      <c r="R50" s="744">
        <v>0.29771660434401698</v>
      </c>
    </row>
    <row r="51" spans="1:18" x14ac:dyDescent="0.2">
      <c r="A51" s="274" t="s">
        <v>7</v>
      </c>
      <c r="B51" s="275">
        <v>6.7121496210628999</v>
      </c>
      <c r="C51" s="276"/>
      <c r="D51" s="277">
        <v>24.45522870153</v>
      </c>
      <c r="E51" s="278"/>
      <c r="F51" s="277">
        <v>30.746687254794001</v>
      </c>
      <c r="G51" s="278"/>
      <c r="H51" s="279">
        <v>38.085934422613093</v>
      </c>
      <c r="I51" s="276" t="s">
        <v>153</v>
      </c>
      <c r="M51" s="410" t="s">
        <v>7</v>
      </c>
      <c r="N51" s="740">
        <v>6.7121496210629003E-2</v>
      </c>
      <c r="O51" s="741">
        <v>0.24455228701529999</v>
      </c>
      <c r="P51" s="741">
        <v>0.30746687254794003</v>
      </c>
      <c r="Q51" s="743">
        <v>0.38085934422613094</v>
      </c>
      <c r="R51" s="744">
        <v>0.31167378322592898</v>
      </c>
    </row>
    <row r="52" spans="1:18" x14ac:dyDescent="0.2">
      <c r="A52" s="269" t="s">
        <v>185</v>
      </c>
      <c r="B52" s="270">
        <v>16.376007028168999</v>
      </c>
      <c r="C52" s="271"/>
      <c r="D52" s="272">
        <v>26.947793416700002</v>
      </c>
      <c r="E52" s="273"/>
      <c r="F52" s="272">
        <v>19.876259369332999</v>
      </c>
      <c r="G52" s="273"/>
      <c r="H52" s="272">
        <v>36.799940185798</v>
      </c>
      <c r="I52" s="271" t="s">
        <v>153</v>
      </c>
      <c r="M52" s="408" t="s">
        <v>19</v>
      </c>
      <c r="N52" s="745">
        <v>8.2297792494812005E-2</v>
      </c>
      <c r="O52" s="746">
        <v>0.23150735976924999</v>
      </c>
      <c r="P52" s="746">
        <v>0.26416128577102999</v>
      </c>
      <c r="Q52" s="746">
        <v>0.42203356196490804</v>
      </c>
      <c r="R52" s="747">
        <v>0.31380515226406197</v>
      </c>
    </row>
    <row r="53" spans="1:18" x14ac:dyDescent="0.2">
      <c r="A53" s="274" t="s">
        <v>5</v>
      </c>
      <c r="B53" s="275">
        <v>13.577702591755999</v>
      </c>
      <c r="C53" s="276"/>
      <c r="D53" s="277">
        <v>19.972816541240999</v>
      </c>
      <c r="E53" s="278"/>
      <c r="F53" s="277">
        <v>30.227248482756</v>
      </c>
      <c r="G53" s="278"/>
      <c r="H53" s="279">
        <v>36.222232384247008</v>
      </c>
      <c r="I53" s="276" t="s">
        <v>153</v>
      </c>
      <c r="M53" s="410" t="s">
        <v>33</v>
      </c>
      <c r="N53" s="740">
        <v>9.8480165334601008E-2</v>
      </c>
      <c r="O53" s="741">
        <v>0.22398814858167002</v>
      </c>
      <c r="P53" s="741">
        <v>0.34131353219818</v>
      </c>
      <c r="Q53" s="743">
        <v>0.33621815388554899</v>
      </c>
      <c r="R53" s="744">
        <v>0.32246831391627095</v>
      </c>
    </row>
    <row r="54" spans="1:18" x14ac:dyDescent="0.2">
      <c r="A54" s="269" t="s">
        <v>31</v>
      </c>
      <c r="B54" s="270">
        <v>7.3952224288370996</v>
      </c>
      <c r="C54" s="271"/>
      <c r="D54" s="272">
        <v>22.302960949793</v>
      </c>
      <c r="E54" s="273"/>
      <c r="F54" s="272">
        <v>34.819053068231</v>
      </c>
      <c r="G54" s="273"/>
      <c r="H54" s="272">
        <v>35.482763553138895</v>
      </c>
      <c r="I54" s="271" t="s">
        <v>153</v>
      </c>
      <c r="M54" s="410" t="s">
        <v>5</v>
      </c>
      <c r="N54" s="740">
        <v>0.13577702591756</v>
      </c>
      <c r="O54" s="741">
        <v>0.19972816541240998</v>
      </c>
      <c r="P54" s="741">
        <v>0.30227248482755997</v>
      </c>
      <c r="Q54" s="743">
        <v>0.36222232384247005</v>
      </c>
      <c r="R54" s="744">
        <v>0.33550519132996998</v>
      </c>
    </row>
    <row r="55" spans="1:18" x14ac:dyDescent="0.2">
      <c r="A55" s="274" t="s">
        <v>23</v>
      </c>
      <c r="B55" s="275">
        <v>1.5593921553026999</v>
      </c>
      <c r="C55" s="276"/>
      <c r="D55" s="277">
        <v>28.212268279099</v>
      </c>
      <c r="E55" s="278"/>
      <c r="F55" s="277">
        <v>35.018696793699</v>
      </c>
      <c r="G55" s="278"/>
      <c r="H55" s="279">
        <v>35.209642771899304</v>
      </c>
      <c r="I55" s="276" t="s">
        <v>153</v>
      </c>
      <c r="M55" s="410" t="s">
        <v>134</v>
      </c>
      <c r="N55" s="740">
        <v>0.12092981322594999</v>
      </c>
      <c r="O55" s="741">
        <v>0.21461736112154997</v>
      </c>
      <c r="P55" s="741">
        <v>0.47891091042959999</v>
      </c>
      <c r="Q55" s="743">
        <v>0.18554191522290012</v>
      </c>
      <c r="R55" s="744">
        <v>0.33554717434749998</v>
      </c>
    </row>
    <row r="56" spans="1:18" x14ac:dyDescent="0.2">
      <c r="A56" s="269" t="s">
        <v>186</v>
      </c>
      <c r="B56" s="270">
        <v>16.235461170623999</v>
      </c>
      <c r="C56" s="271"/>
      <c r="D56" s="272">
        <v>25.703188623692</v>
      </c>
      <c r="E56" s="273"/>
      <c r="F56" s="272">
        <v>23.416651005449999</v>
      </c>
      <c r="G56" s="273"/>
      <c r="H56" s="272">
        <v>34.644699200233994</v>
      </c>
      <c r="I56" s="271" t="s">
        <v>153</v>
      </c>
      <c r="M56" s="408" t="s">
        <v>22</v>
      </c>
      <c r="N56" s="745">
        <v>0.11587500412038</v>
      </c>
      <c r="O56" s="746">
        <v>0.22095419784421999</v>
      </c>
      <c r="P56" s="746">
        <v>0.26934601311929002</v>
      </c>
      <c r="Q56" s="746">
        <v>0.39382478491610995</v>
      </c>
      <c r="R56" s="747">
        <v>0.33682920196460003</v>
      </c>
    </row>
    <row r="57" spans="1:18" x14ac:dyDescent="0.2">
      <c r="A57" s="274" t="s">
        <v>33</v>
      </c>
      <c r="B57" s="275">
        <v>9.8480165334601004</v>
      </c>
      <c r="C57" s="276"/>
      <c r="D57" s="277">
        <v>22.398814858167</v>
      </c>
      <c r="E57" s="278"/>
      <c r="F57" s="277">
        <v>34.131353219818003</v>
      </c>
      <c r="G57" s="278"/>
      <c r="H57" s="279">
        <v>33.6218153885549</v>
      </c>
      <c r="I57" s="276" t="s">
        <v>153</v>
      </c>
      <c r="M57" s="410" t="s">
        <v>28</v>
      </c>
      <c r="N57" s="740">
        <v>9.0558283341460988E-2</v>
      </c>
      <c r="O57" s="741">
        <v>0.25919858334004003</v>
      </c>
      <c r="P57" s="741">
        <v>0.38318947353469002</v>
      </c>
      <c r="Q57" s="743">
        <v>0.26705365978380896</v>
      </c>
      <c r="R57" s="744">
        <v>0.34975686668150102</v>
      </c>
    </row>
    <row r="58" spans="1:18" x14ac:dyDescent="0.2">
      <c r="A58" s="269" t="s">
        <v>26</v>
      </c>
      <c r="B58" s="270">
        <v>9.1300770571426</v>
      </c>
      <c r="C58" s="271"/>
      <c r="D58" s="272">
        <v>32.813868516273999</v>
      </c>
      <c r="E58" s="273"/>
      <c r="F58" s="272">
        <v>24.863977776401999</v>
      </c>
      <c r="G58" s="273"/>
      <c r="H58" s="272">
        <v>33.192076650181406</v>
      </c>
      <c r="I58" s="271" t="s">
        <v>153</v>
      </c>
      <c r="M58" s="410" t="s">
        <v>86</v>
      </c>
      <c r="N58" s="740">
        <v>6.9280114041339991E-2</v>
      </c>
      <c r="O58" s="741">
        <v>0.28218104062722998</v>
      </c>
      <c r="P58" s="741">
        <v>0.36707056307912</v>
      </c>
      <c r="Q58" s="743">
        <v>0.28146828225231002</v>
      </c>
      <c r="R58" s="744">
        <v>0.35146115466856998</v>
      </c>
    </row>
    <row r="59" spans="1:18" x14ac:dyDescent="0.2">
      <c r="A59" s="274" t="s">
        <v>3</v>
      </c>
      <c r="B59" s="275">
        <v>11.877253830076</v>
      </c>
      <c r="C59" s="276"/>
      <c r="D59" s="277">
        <v>27.852171716011998</v>
      </c>
      <c r="E59" s="278"/>
      <c r="F59" s="277">
        <v>27.147024370076</v>
      </c>
      <c r="G59" s="278"/>
      <c r="H59" s="279">
        <v>33.123550083836008</v>
      </c>
      <c r="I59" s="276" t="s">
        <v>153</v>
      </c>
      <c r="M59" s="408" t="s">
        <v>11</v>
      </c>
      <c r="N59" s="745">
        <v>5.7155715571556999E-2</v>
      </c>
      <c r="O59" s="746">
        <v>0.30363036303629998</v>
      </c>
      <c r="P59" s="746">
        <v>0.33828382838283999</v>
      </c>
      <c r="Q59" s="746">
        <v>0.30093009300930307</v>
      </c>
      <c r="R59" s="747">
        <v>0.360786078607857</v>
      </c>
    </row>
    <row r="60" spans="1:18" x14ac:dyDescent="0.2">
      <c r="A60" s="269" t="s">
        <v>2</v>
      </c>
      <c r="B60" s="270">
        <v>12.737035467006001</v>
      </c>
      <c r="C60" s="271"/>
      <c r="D60" s="272">
        <v>26.9845979935</v>
      </c>
      <c r="E60" s="273"/>
      <c r="F60" s="272">
        <v>28.202628232302001</v>
      </c>
      <c r="G60" s="273"/>
      <c r="H60" s="272">
        <v>32.075738307191997</v>
      </c>
      <c r="I60" s="271" t="s">
        <v>153</v>
      </c>
      <c r="M60" s="410" t="s">
        <v>13</v>
      </c>
      <c r="N60" s="740">
        <v>0.11082588023666924</v>
      </c>
      <c r="O60" s="741">
        <v>0.26558590696957174</v>
      </c>
      <c r="P60" s="741">
        <v>0.30432894812336225</v>
      </c>
      <c r="Q60" s="743">
        <v>0.31925926467039678</v>
      </c>
      <c r="R60" s="744">
        <v>0.37641178720624097</v>
      </c>
    </row>
    <row r="61" spans="1:18" x14ac:dyDescent="0.2">
      <c r="A61" s="274" t="s">
        <v>13</v>
      </c>
      <c r="B61" s="275">
        <v>11.082588023666924</v>
      </c>
      <c r="C61" s="276"/>
      <c r="D61" s="277">
        <v>26.558590696957172</v>
      </c>
      <c r="E61" s="278"/>
      <c r="F61" s="277">
        <v>30.432894812336226</v>
      </c>
      <c r="G61" s="278"/>
      <c r="H61" s="279">
        <v>31.925926467039677</v>
      </c>
      <c r="I61" s="276" t="s">
        <v>153</v>
      </c>
      <c r="M61" s="410" t="s">
        <v>14</v>
      </c>
      <c r="N61" s="740">
        <v>8.8762554481712996E-2</v>
      </c>
      <c r="O61" s="741">
        <v>0.29221148379761003</v>
      </c>
      <c r="P61" s="741">
        <v>0.31680879287474001</v>
      </c>
      <c r="Q61" s="743">
        <v>0.30221716884593702</v>
      </c>
      <c r="R61" s="744">
        <v>0.38097403827932297</v>
      </c>
    </row>
    <row r="62" spans="1:18" x14ac:dyDescent="0.2">
      <c r="A62" s="269" t="s">
        <v>4</v>
      </c>
      <c r="B62" s="270">
        <v>15.376459156084</v>
      </c>
      <c r="C62" s="271"/>
      <c r="D62" s="272">
        <v>28.638680491323999</v>
      </c>
      <c r="E62" s="273"/>
      <c r="F62" s="272">
        <v>24.658643395795</v>
      </c>
      <c r="G62" s="273"/>
      <c r="H62" s="272">
        <v>31.326216956797008</v>
      </c>
      <c r="I62" s="271" t="s">
        <v>153</v>
      </c>
      <c r="M62" s="408" t="s">
        <v>2</v>
      </c>
      <c r="N62" s="745">
        <v>0.12737035467006</v>
      </c>
      <c r="O62" s="746">
        <v>0.26984597993499998</v>
      </c>
      <c r="P62" s="746">
        <v>0.28202628232302002</v>
      </c>
      <c r="Q62" s="746">
        <v>0.32075738307191998</v>
      </c>
      <c r="R62" s="747">
        <v>0.39721633460506001</v>
      </c>
    </row>
    <row r="63" spans="1:18" x14ac:dyDescent="0.2">
      <c r="A63" s="274" t="s">
        <v>12</v>
      </c>
      <c r="B63" s="275">
        <v>17.281130915036002</v>
      </c>
      <c r="C63" s="276"/>
      <c r="D63" s="277">
        <v>24.74680199406</v>
      </c>
      <c r="E63" s="278"/>
      <c r="F63" s="277">
        <v>26.928461712011</v>
      </c>
      <c r="G63" s="278"/>
      <c r="H63" s="279">
        <v>31.043605378892998</v>
      </c>
      <c r="I63" s="276" t="s">
        <v>153</v>
      </c>
      <c r="M63" s="410" t="s">
        <v>3</v>
      </c>
      <c r="N63" s="740">
        <v>0.11877253830076001</v>
      </c>
      <c r="O63" s="741">
        <v>0.27852171716011997</v>
      </c>
      <c r="P63" s="741">
        <v>0.27147024370076001</v>
      </c>
      <c r="Q63" s="743">
        <v>0.33123550083836006</v>
      </c>
      <c r="R63" s="744">
        <v>0.39729425546087993</v>
      </c>
    </row>
    <row r="64" spans="1:18" x14ac:dyDescent="0.2">
      <c r="A64" s="269" t="s">
        <v>15</v>
      </c>
      <c r="B64" s="270">
        <v>12.746387501153075</v>
      </c>
      <c r="C64" s="271"/>
      <c r="D64" s="272">
        <v>27.744827583637424</v>
      </c>
      <c r="E64" s="273"/>
      <c r="F64" s="272">
        <v>29.089363661576183</v>
      </c>
      <c r="G64" s="273"/>
      <c r="H64" s="272">
        <v>30.419421253633313</v>
      </c>
      <c r="I64" s="271" t="s">
        <v>153</v>
      </c>
      <c r="M64" s="408" t="s">
        <v>15</v>
      </c>
      <c r="N64" s="745">
        <v>0.12746387501153075</v>
      </c>
      <c r="O64" s="746">
        <v>0.27744827583637421</v>
      </c>
      <c r="P64" s="746">
        <v>0.29089363661576184</v>
      </c>
      <c r="Q64" s="746">
        <v>0.30419421253633311</v>
      </c>
      <c r="R64" s="747">
        <v>0.40491215084790499</v>
      </c>
    </row>
    <row r="65" spans="1:18" x14ac:dyDescent="0.2">
      <c r="A65" s="274" t="s">
        <v>14</v>
      </c>
      <c r="B65" s="275">
        <v>8.8762554481712996</v>
      </c>
      <c r="C65" s="276"/>
      <c r="D65" s="277">
        <v>29.221148379761001</v>
      </c>
      <c r="E65" s="278"/>
      <c r="F65" s="277">
        <v>31.680879287473999</v>
      </c>
      <c r="G65" s="278"/>
      <c r="H65" s="279">
        <v>30.221716884593704</v>
      </c>
      <c r="I65" s="276" t="s">
        <v>153</v>
      </c>
      <c r="M65" s="408" t="s">
        <v>24</v>
      </c>
      <c r="N65" s="745">
        <v>7.2145831146566003E-2</v>
      </c>
      <c r="O65" s="746">
        <v>0.34459081207795</v>
      </c>
      <c r="P65" s="746">
        <v>0.32759525558938002</v>
      </c>
      <c r="Q65" s="746">
        <v>0.25566810118610389</v>
      </c>
      <c r="R65" s="747">
        <v>0.41673664322451598</v>
      </c>
    </row>
    <row r="66" spans="1:18" x14ac:dyDescent="0.2">
      <c r="A66" s="269" t="s">
        <v>11</v>
      </c>
      <c r="B66" s="270">
        <v>5.7155715571557</v>
      </c>
      <c r="C66" s="271"/>
      <c r="D66" s="272">
        <v>30.36303630363</v>
      </c>
      <c r="E66" s="273"/>
      <c r="F66" s="272">
        <v>33.828382838284</v>
      </c>
      <c r="G66" s="273"/>
      <c r="H66" s="272">
        <v>30.093009300930305</v>
      </c>
      <c r="I66" s="271" t="s">
        <v>153</v>
      </c>
      <c r="M66" s="408" t="s">
        <v>121</v>
      </c>
      <c r="N66" s="745">
        <v>0.16235461170623999</v>
      </c>
      <c r="O66" s="746">
        <v>0.25703188623692003</v>
      </c>
      <c r="P66" s="746">
        <v>0.23416651005449998</v>
      </c>
      <c r="Q66" s="746">
        <v>0.34644699200233992</v>
      </c>
      <c r="R66" s="747">
        <v>0.41938649794316002</v>
      </c>
    </row>
    <row r="67" spans="1:18" x14ac:dyDescent="0.2">
      <c r="A67" s="274" t="s">
        <v>86</v>
      </c>
      <c r="B67" s="275">
        <v>6.9280114041339997</v>
      </c>
      <c r="C67" s="276"/>
      <c r="D67" s="277">
        <v>28.218104062723</v>
      </c>
      <c r="E67" s="278"/>
      <c r="F67" s="277">
        <v>36.707056307911998</v>
      </c>
      <c r="G67" s="278"/>
      <c r="H67" s="279">
        <v>28.146828225231005</v>
      </c>
      <c r="I67" s="276" t="s">
        <v>153</v>
      </c>
      <c r="M67" s="408" t="s">
        <v>26</v>
      </c>
      <c r="N67" s="745">
        <v>9.1300770571425993E-2</v>
      </c>
      <c r="O67" s="746">
        <v>0.32813868516273997</v>
      </c>
      <c r="P67" s="746">
        <v>0.24863977776401999</v>
      </c>
      <c r="Q67" s="746">
        <v>0.33192076650181407</v>
      </c>
      <c r="R67" s="747">
        <v>0.41943945573416597</v>
      </c>
    </row>
    <row r="68" spans="1:18" x14ac:dyDescent="0.2">
      <c r="A68" s="269" t="s">
        <v>120</v>
      </c>
      <c r="B68" s="270">
        <v>22.569851660613001</v>
      </c>
      <c r="C68" s="271"/>
      <c r="D68" s="272">
        <v>31.437497319367001</v>
      </c>
      <c r="E68" s="273"/>
      <c r="F68" s="272">
        <v>19.027507642635999</v>
      </c>
      <c r="G68" s="273"/>
      <c r="H68" s="272">
        <v>26.965143377384006</v>
      </c>
      <c r="I68" s="271" t="s">
        <v>153</v>
      </c>
      <c r="M68" s="410" t="s">
        <v>12</v>
      </c>
      <c r="N68" s="740">
        <v>0.17281130915036003</v>
      </c>
      <c r="O68" s="741">
        <v>0.2474680199406</v>
      </c>
      <c r="P68" s="741">
        <v>0.26928461712010998</v>
      </c>
      <c r="Q68" s="743">
        <v>0.31043605378892997</v>
      </c>
      <c r="R68" s="744">
        <v>0.42027932909096</v>
      </c>
    </row>
    <row r="69" spans="1:18" x14ac:dyDescent="0.2">
      <c r="A69" s="274" t="s">
        <v>28</v>
      </c>
      <c r="B69" s="275">
        <v>9.0558283341460992</v>
      </c>
      <c r="C69" s="276"/>
      <c r="D69" s="277">
        <v>25.919858334004001</v>
      </c>
      <c r="E69" s="278"/>
      <c r="F69" s="277">
        <v>38.318947353468999</v>
      </c>
      <c r="G69" s="278"/>
      <c r="H69" s="279">
        <v>26.705365978380897</v>
      </c>
      <c r="I69" s="276" t="s">
        <v>153</v>
      </c>
      <c r="M69" s="408" t="s">
        <v>17</v>
      </c>
      <c r="N69" s="745">
        <v>0.16376007028168998</v>
      </c>
      <c r="O69" s="746">
        <v>0.269477934167</v>
      </c>
      <c r="P69" s="746">
        <v>0.19876259369332999</v>
      </c>
      <c r="Q69" s="746">
        <v>0.36799940185798002</v>
      </c>
      <c r="R69" s="747">
        <v>0.43323800444868998</v>
      </c>
    </row>
    <row r="70" spans="1:18" x14ac:dyDescent="0.2">
      <c r="A70" s="269" t="s">
        <v>24</v>
      </c>
      <c r="B70" s="270">
        <v>7.2145831146566</v>
      </c>
      <c r="C70" s="271"/>
      <c r="D70" s="272">
        <v>34.459081207795002</v>
      </c>
      <c r="E70" s="273"/>
      <c r="F70" s="272">
        <v>32.759525558938002</v>
      </c>
      <c r="G70" s="273"/>
      <c r="H70" s="272">
        <v>25.566810118610391</v>
      </c>
      <c r="I70" s="271" t="s">
        <v>153</v>
      </c>
      <c r="M70" s="408" t="s">
        <v>4</v>
      </c>
      <c r="N70" s="745">
        <v>0.15376459156083999</v>
      </c>
      <c r="O70" s="746">
        <v>0.28638680491323998</v>
      </c>
      <c r="P70" s="746">
        <v>0.24658643395794999</v>
      </c>
      <c r="Q70" s="746">
        <v>0.31326216956797009</v>
      </c>
      <c r="R70" s="747">
        <v>0.44015139647407997</v>
      </c>
    </row>
    <row r="71" spans="1:18" x14ac:dyDescent="0.2">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0">
        <v>0.12391957886725001</v>
      </c>
      <c r="O71" s="741">
        <v>0.31844485317435001</v>
      </c>
      <c r="P71" s="741">
        <v>0.30227437052070999</v>
      </c>
      <c r="Q71" s="743">
        <v>0.25536119743769004</v>
      </c>
      <c r="R71" s="744">
        <v>0.44236443204160003</v>
      </c>
    </row>
    <row r="72" spans="1:18" x14ac:dyDescent="0.2">
      <c r="A72" s="269" t="s">
        <v>9</v>
      </c>
      <c r="B72" s="270">
        <v>22.078865544997999</v>
      </c>
      <c r="C72" s="271"/>
      <c r="D72" s="272">
        <v>31.005724580827</v>
      </c>
      <c r="E72" s="273"/>
      <c r="F72" s="272">
        <v>24.165286374335</v>
      </c>
      <c r="G72" s="273"/>
      <c r="H72" s="272">
        <v>22.750123499840004</v>
      </c>
      <c r="I72" s="271" t="s">
        <v>153</v>
      </c>
      <c r="M72" s="408" t="s">
        <v>27</v>
      </c>
      <c r="N72" s="745">
        <v>0.14612963325080999</v>
      </c>
      <c r="O72" s="746">
        <v>0.36467229418320996</v>
      </c>
      <c r="P72" s="746">
        <v>0.27515390105487997</v>
      </c>
      <c r="Q72" s="746">
        <v>0.21404417151110006</v>
      </c>
      <c r="R72" s="747">
        <v>0.51080192743401998</v>
      </c>
    </row>
    <row r="73" spans="1:18" x14ac:dyDescent="0.2">
      <c r="A73" s="274" t="s">
        <v>189</v>
      </c>
      <c r="B73" s="275">
        <v>18.252711100279999</v>
      </c>
      <c r="C73" s="276"/>
      <c r="D73" s="277">
        <v>42.229194589983997</v>
      </c>
      <c r="E73" s="278"/>
      <c r="F73" s="277">
        <v>17.156086267820001</v>
      </c>
      <c r="G73" s="278"/>
      <c r="H73" s="279">
        <v>22.362008041916006</v>
      </c>
      <c r="I73" s="276" t="s">
        <v>153</v>
      </c>
      <c r="K73" s="280"/>
      <c r="M73" s="408" t="s">
        <v>9</v>
      </c>
      <c r="N73" s="745">
        <v>0.22078865544998</v>
      </c>
      <c r="O73" s="746">
        <v>0.31005724580826999</v>
      </c>
      <c r="P73" s="746">
        <v>0.24165286374335002</v>
      </c>
      <c r="Q73" s="746">
        <v>0.22750123499840005</v>
      </c>
      <c r="R73" s="747">
        <v>0.53084590125825004</v>
      </c>
    </row>
    <row r="74" spans="1:18" x14ac:dyDescent="0.2">
      <c r="A74" s="269" t="s">
        <v>27</v>
      </c>
      <c r="B74" s="270">
        <v>14.612963325080999</v>
      </c>
      <c r="C74" s="271"/>
      <c r="D74" s="272">
        <v>36.467229418320997</v>
      </c>
      <c r="E74" s="273"/>
      <c r="F74" s="272">
        <v>27.515390105487999</v>
      </c>
      <c r="G74" s="273"/>
      <c r="H74" s="272">
        <v>21.404417151110007</v>
      </c>
      <c r="I74" s="271" t="s">
        <v>153</v>
      </c>
      <c r="K74" s="280"/>
      <c r="M74" s="410" t="s">
        <v>75</v>
      </c>
      <c r="N74" s="740">
        <v>0.23005993545412998</v>
      </c>
      <c r="O74" s="741">
        <v>0.33725218994929002</v>
      </c>
      <c r="P74" s="741">
        <v>0.23098201936376</v>
      </c>
      <c r="Q74" s="743">
        <v>0.20170585523282006</v>
      </c>
      <c r="R74" s="744">
        <v>0.56731212540342002</v>
      </c>
    </row>
    <row r="75" spans="1:18" x14ac:dyDescent="0.2">
      <c r="A75" s="274" t="s">
        <v>75</v>
      </c>
      <c r="B75" s="275">
        <v>23.005993545412998</v>
      </c>
      <c r="C75" s="276"/>
      <c r="D75" s="277">
        <v>33.725218994929001</v>
      </c>
      <c r="E75" s="278"/>
      <c r="F75" s="277">
        <v>23.098201936376</v>
      </c>
      <c r="G75" s="278"/>
      <c r="H75" s="279">
        <v>20.170585523282007</v>
      </c>
      <c r="I75" s="276" t="s">
        <v>153</v>
      </c>
      <c r="K75" s="280"/>
      <c r="M75" s="408" t="s">
        <v>21</v>
      </c>
      <c r="N75" s="745">
        <v>0.20209185335311999</v>
      </c>
      <c r="O75" s="746">
        <v>0.38895926073372</v>
      </c>
      <c r="P75" s="746">
        <v>0.25029254581207</v>
      </c>
      <c r="Q75" s="746">
        <v>0.15865634010108998</v>
      </c>
      <c r="R75" s="747">
        <v>0.59105111408684008</v>
      </c>
    </row>
    <row r="76" spans="1:18" x14ac:dyDescent="0.2">
      <c r="A76" s="269" t="s">
        <v>162</v>
      </c>
      <c r="B76" s="270">
        <v>18.140619169278999</v>
      </c>
      <c r="C76" s="271"/>
      <c r="D76" s="272">
        <v>36.013432548251998</v>
      </c>
      <c r="E76" s="273"/>
      <c r="F76" s="272">
        <v>26.756154913366</v>
      </c>
      <c r="G76" s="273"/>
      <c r="H76" s="272">
        <v>19.089793369102996</v>
      </c>
      <c r="I76" s="271" t="s">
        <v>153</v>
      </c>
      <c r="K76" s="280"/>
      <c r="M76" s="408" t="s">
        <v>6</v>
      </c>
      <c r="N76" s="745">
        <v>0.27298902913035</v>
      </c>
      <c r="O76" s="746">
        <v>0.32616151321270997</v>
      </c>
      <c r="P76" s="746">
        <v>0.22306014020702</v>
      </c>
      <c r="Q76" s="746">
        <v>0.17778931744992008</v>
      </c>
      <c r="R76" s="747">
        <v>0.59915054234305998</v>
      </c>
    </row>
    <row r="77" spans="1:18" x14ac:dyDescent="0.2">
      <c r="A77" s="274" t="s">
        <v>134</v>
      </c>
      <c r="B77" s="275">
        <v>12.092981322595</v>
      </c>
      <c r="C77" s="276"/>
      <c r="D77" s="277">
        <v>21.461736112154998</v>
      </c>
      <c r="E77" s="278"/>
      <c r="F77" s="277">
        <v>47.891091042959999</v>
      </c>
      <c r="G77" s="278"/>
      <c r="H77" s="279">
        <v>18.554191522290012</v>
      </c>
      <c r="I77" s="276" t="s">
        <v>153</v>
      </c>
      <c r="K77" s="280"/>
      <c r="M77" s="410" t="s">
        <v>109</v>
      </c>
      <c r="N77" s="740">
        <v>0.1825271110028</v>
      </c>
      <c r="O77" s="741">
        <v>0.42229194589983998</v>
      </c>
      <c r="P77" s="741">
        <v>0.1715608626782</v>
      </c>
      <c r="Q77" s="743">
        <v>0.22362008041916007</v>
      </c>
      <c r="R77" s="744">
        <v>0.60481905690264004</v>
      </c>
    </row>
    <row r="78" spans="1:18" x14ac:dyDescent="0.2">
      <c r="A78" s="269" t="s">
        <v>6</v>
      </c>
      <c r="B78" s="270">
        <v>27.298902913035</v>
      </c>
      <c r="C78" s="271"/>
      <c r="D78" s="272">
        <v>32.616151321270998</v>
      </c>
      <c r="E78" s="273"/>
      <c r="F78" s="272">
        <v>22.306014020702001</v>
      </c>
      <c r="G78" s="273"/>
      <c r="H78" s="272">
        <v>17.778931744992008</v>
      </c>
      <c r="I78" s="271" t="s">
        <v>153</v>
      </c>
      <c r="K78" s="280"/>
    </row>
    <row r="79" spans="1:18" ht="12.75" customHeight="1" x14ac:dyDescent="0.2">
      <c r="A79" s="274" t="s">
        <v>119</v>
      </c>
      <c r="B79" s="275">
        <v>15.644504373507999</v>
      </c>
      <c r="C79" s="276"/>
      <c r="D79" s="277">
        <v>35.746791880395001</v>
      </c>
      <c r="E79" s="278"/>
      <c r="F79" s="277">
        <v>32.711876771980997</v>
      </c>
      <c r="G79" s="278"/>
      <c r="H79" s="279">
        <v>15.896826974116003</v>
      </c>
      <c r="I79" s="276" t="s">
        <v>153</v>
      </c>
    </row>
    <row r="80" spans="1:18" x14ac:dyDescent="0.2">
      <c r="A80" s="269" t="s">
        <v>21</v>
      </c>
      <c r="B80" s="270">
        <v>20.209185335312</v>
      </c>
      <c r="C80" s="271"/>
      <c r="D80" s="272">
        <v>38.895926073372003</v>
      </c>
      <c r="E80" s="273"/>
      <c r="F80" s="272">
        <v>25.029254581206999</v>
      </c>
      <c r="G80" s="273"/>
      <c r="H80" s="272">
        <v>15.865634010108998</v>
      </c>
      <c r="I80" s="271" t="s">
        <v>153</v>
      </c>
    </row>
    <row r="81" spans="1:9" x14ac:dyDescent="0.2">
      <c r="A81" s="274" t="s">
        <v>41</v>
      </c>
      <c r="B81" s="275">
        <v>21.065918187706998</v>
      </c>
      <c r="C81" s="276"/>
      <c r="D81" s="277">
        <v>36.731660327847003</v>
      </c>
      <c r="E81" s="278"/>
      <c r="F81" s="277">
        <v>29.395376260151998</v>
      </c>
      <c r="G81" s="278"/>
      <c r="H81" s="279">
        <v>12.807045224294001</v>
      </c>
      <c r="I81" s="276" t="s">
        <v>153</v>
      </c>
    </row>
    <row r="82" spans="1:9" ht="12.75" customHeight="1" x14ac:dyDescent="0.2">
      <c r="A82" s="269" t="s">
        <v>45</v>
      </c>
      <c r="B82" s="270">
        <v>37.451058849253997</v>
      </c>
      <c r="C82" s="271"/>
      <c r="D82" s="272">
        <v>25.986162453264999</v>
      </c>
      <c r="E82" s="273"/>
      <c r="F82" s="272">
        <v>25.406055466729999</v>
      </c>
      <c r="G82" s="273"/>
      <c r="H82" s="272">
        <v>11.156723230751009</v>
      </c>
      <c r="I82" s="271" t="s">
        <v>153</v>
      </c>
    </row>
    <row r="83" spans="1:9" x14ac:dyDescent="0.2">
      <c r="A83" s="274" t="s">
        <v>44</v>
      </c>
      <c r="B83" s="275"/>
      <c r="C83" s="276"/>
      <c r="D83" s="277"/>
      <c r="E83" s="278"/>
      <c r="F83" s="277"/>
      <c r="G83" s="278"/>
      <c r="H83" s="279" t="s">
        <v>153</v>
      </c>
      <c r="I83" s="276" t="s">
        <v>153</v>
      </c>
    </row>
    <row r="84" spans="1:9" x14ac:dyDescent="0.2">
      <c r="A84" s="269" t="s">
        <v>8</v>
      </c>
      <c r="B84" s="270"/>
      <c r="C84" s="271"/>
      <c r="D84" s="272"/>
      <c r="E84" s="273"/>
      <c r="F84" s="272"/>
      <c r="G84" s="273"/>
      <c r="H84" s="272" t="s">
        <v>153</v>
      </c>
      <c r="I84" s="271" t="s">
        <v>153</v>
      </c>
    </row>
    <row r="85" spans="1:9" x14ac:dyDescent="0.2">
      <c r="A85" s="274" t="s">
        <v>18</v>
      </c>
      <c r="B85" s="275"/>
      <c r="C85" s="276" t="s">
        <v>154</v>
      </c>
      <c r="D85" s="277"/>
      <c r="E85" s="278" t="s">
        <v>154</v>
      </c>
      <c r="F85" s="277"/>
      <c r="G85" s="278" t="s">
        <v>154</v>
      </c>
      <c r="H85" s="279" t="s">
        <v>153</v>
      </c>
      <c r="I85" s="276" t="s">
        <v>154</v>
      </c>
    </row>
    <row r="86" spans="1:9" x14ac:dyDescent="0.2">
      <c r="A86" s="269" t="s">
        <v>42</v>
      </c>
      <c r="B86" s="270"/>
      <c r="C86" s="271" t="s">
        <v>154</v>
      </c>
      <c r="D86" s="272"/>
      <c r="E86" s="273" t="s">
        <v>154</v>
      </c>
      <c r="F86" s="272"/>
      <c r="G86" s="273" t="s">
        <v>154</v>
      </c>
      <c r="H86" s="272" t="s">
        <v>153</v>
      </c>
      <c r="I86" s="271" t="s">
        <v>154</v>
      </c>
    </row>
    <row r="87" spans="1:9" x14ac:dyDescent="0.2">
      <c r="A87" s="274" t="s">
        <v>40</v>
      </c>
      <c r="B87" s="275"/>
      <c r="C87" s="276" t="s">
        <v>154</v>
      </c>
      <c r="D87" s="277"/>
      <c r="E87" s="278" t="s">
        <v>154</v>
      </c>
      <c r="F87" s="277"/>
      <c r="G87" s="278" t="s">
        <v>154</v>
      </c>
      <c r="H87" s="279" t="s">
        <v>153</v>
      </c>
      <c r="I87" s="276" t="s">
        <v>154</v>
      </c>
    </row>
    <row r="88" spans="1:9" x14ac:dyDescent="0.2">
      <c r="A88" s="269" t="s">
        <v>163</v>
      </c>
      <c r="B88" s="270"/>
      <c r="C88" s="271"/>
      <c r="D88" s="272"/>
      <c r="E88" s="273"/>
      <c r="F88" s="272"/>
      <c r="G88" s="273"/>
      <c r="H88" s="272" t="s">
        <v>153</v>
      </c>
      <c r="I88" s="271" t="s">
        <v>153</v>
      </c>
    </row>
    <row r="89" spans="1:9" x14ac:dyDescent="0.2">
      <c r="A89" s="274" t="s">
        <v>111</v>
      </c>
      <c r="B89" s="275"/>
      <c r="C89" s="276" t="s">
        <v>154</v>
      </c>
      <c r="D89" s="277"/>
      <c r="E89" s="278" t="s">
        <v>154</v>
      </c>
      <c r="F89" s="277"/>
      <c r="G89" s="278" t="s">
        <v>154</v>
      </c>
      <c r="H89" s="279" t="s">
        <v>153</v>
      </c>
      <c r="I89" s="276" t="s">
        <v>154</v>
      </c>
    </row>
    <row r="90" spans="1:9" x14ac:dyDescent="0.2">
      <c r="A90" s="269" t="s">
        <v>164</v>
      </c>
      <c r="B90" s="270"/>
      <c r="C90" s="271"/>
      <c r="D90" s="272"/>
      <c r="E90" s="273"/>
      <c r="F90" s="272"/>
      <c r="G90" s="273"/>
      <c r="H90" s="272" t="s">
        <v>153</v>
      </c>
      <c r="I90" s="271" t="s">
        <v>153</v>
      </c>
    </row>
    <row r="91" spans="1:9" x14ac:dyDescent="0.2">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x14ac:dyDescent="0.2"/>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x14ac:dyDescent="0.2">
      <c r="A1" s="248" t="s">
        <v>59</v>
      </c>
    </row>
    <row r="2" spans="1:12" s="249" customFormat="1" x14ac:dyDescent="0.2">
      <c r="A2" s="249" t="s">
        <v>170</v>
      </c>
      <c r="B2" s="249" t="s">
        <v>171</v>
      </c>
    </row>
    <row r="3" spans="1:12" s="249" customFormat="1" x14ac:dyDescent="0.2">
      <c r="A3" s="249" t="s">
        <v>62</v>
      </c>
    </row>
    <row r="4" spans="1:12" s="249" customFormat="1" x14ac:dyDescent="0.2">
      <c r="A4" s="248" t="s">
        <v>63</v>
      </c>
    </row>
    <row r="5" spans="1:12" s="249" customFormat="1" x14ac:dyDescent="0.2"/>
    <row r="6" spans="1:12" x14ac:dyDescent="0.2">
      <c r="A6" s="250" t="s">
        <v>172</v>
      </c>
    </row>
    <row r="7" spans="1:12" x14ac:dyDescent="0.2">
      <c r="A7" s="250" t="s">
        <v>173</v>
      </c>
    </row>
    <row r="8" spans="1:12" x14ac:dyDescent="0.2">
      <c r="A8" s="252" t="s">
        <v>174</v>
      </c>
      <c r="B8" s="253"/>
      <c r="C8" s="253"/>
      <c r="D8" s="253"/>
      <c r="E8" s="253"/>
      <c r="F8" s="253"/>
      <c r="G8" s="253"/>
      <c r="H8" s="253"/>
      <c r="I8" s="253"/>
      <c r="J8" s="253"/>
      <c r="K8" s="253"/>
      <c r="L8" s="253"/>
    </row>
    <row r="9" spans="1:12" x14ac:dyDescent="0.2">
      <c r="A9" s="254"/>
      <c r="B9" s="254"/>
      <c r="C9" s="254"/>
      <c r="D9" s="254"/>
      <c r="E9" s="254"/>
      <c r="F9" s="254"/>
      <c r="G9" s="254"/>
      <c r="H9" s="254"/>
      <c r="I9" s="254"/>
      <c r="J9" s="254"/>
      <c r="K9" s="254"/>
      <c r="L9" s="254"/>
    </row>
    <row r="10" spans="1:12" x14ac:dyDescent="0.2">
      <c r="A10" s="254"/>
      <c r="B10" s="254"/>
      <c r="C10" s="254"/>
      <c r="D10" s="254"/>
      <c r="E10" s="254"/>
      <c r="F10" s="254"/>
      <c r="G10" s="254"/>
      <c r="H10" s="254"/>
      <c r="I10" s="254"/>
      <c r="J10" s="254"/>
      <c r="K10" s="254"/>
      <c r="L10" s="254"/>
    </row>
    <row r="11" spans="1:12" x14ac:dyDescent="0.2">
      <c r="A11" s="254"/>
      <c r="B11" s="254"/>
      <c r="C11" s="254"/>
      <c r="D11" s="254"/>
      <c r="E11" s="254"/>
      <c r="F11" s="254"/>
      <c r="G11" s="254"/>
      <c r="H11" s="254"/>
      <c r="I11" s="254"/>
      <c r="J11" s="254"/>
      <c r="K11" s="255"/>
      <c r="L11" s="254"/>
    </row>
    <row r="12" spans="1:12" x14ac:dyDescent="0.2">
      <c r="A12" s="254"/>
      <c r="B12" s="254"/>
      <c r="C12" s="254"/>
      <c r="D12" s="254"/>
      <c r="E12" s="254"/>
      <c r="F12" s="254"/>
      <c r="G12" s="254"/>
      <c r="H12" s="254"/>
      <c r="I12" s="254"/>
      <c r="J12" s="254"/>
      <c r="K12" s="255"/>
      <c r="L12" s="254"/>
    </row>
    <row r="13" spans="1:12" x14ac:dyDescent="0.2">
      <c r="A13" s="254"/>
      <c r="B13" s="254"/>
      <c r="C13" s="254"/>
      <c r="D13" s="254"/>
      <c r="E13" s="254"/>
      <c r="F13" s="254"/>
      <c r="G13" s="254"/>
      <c r="H13" s="254"/>
      <c r="I13" s="254"/>
      <c r="J13" s="254"/>
      <c r="K13" s="254"/>
      <c r="L13" s="254"/>
    </row>
    <row r="14" spans="1:12" x14ac:dyDescent="0.2">
      <c r="A14" s="254"/>
      <c r="B14" s="254"/>
      <c r="C14" s="254"/>
      <c r="D14" s="254"/>
      <c r="E14" s="254"/>
      <c r="F14" s="254"/>
      <c r="G14" s="254"/>
      <c r="H14" s="254"/>
      <c r="I14" s="254"/>
      <c r="J14" s="254"/>
      <c r="K14" s="254"/>
      <c r="L14" s="254"/>
    </row>
    <row r="15" spans="1:12" x14ac:dyDescent="0.2">
      <c r="A15" s="254"/>
      <c r="B15" s="254"/>
      <c r="C15" s="254"/>
      <c r="D15" s="254"/>
      <c r="E15" s="254"/>
      <c r="F15" s="254"/>
      <c r="G15" s="254"/>
      <c r="H15" s="254"/>
      <c r="I15" s="254"/>
      <c r="J15" s="254"/>
      <c r="K15" s="254"/>
      <c r="L15" s="254"/>
    </row>
    <row r="16" spans="1:12" x14ac:dyDescent="0.2">
      <c r="A16" s="254"/>
      <c r="B16" s="254"/>
      <c r="C16" s="254"/>
      <c r="D16" s="254"/>
      <c r="E16" s="254"/>
      <c r="F16" s="254"/>
      <c r="G16" s="254"/>
      <c r="H16" s="254"/>
      <c r="I16" s="254"/>
      <c r="J16" s="254"/>
      <c r="K16" s="254"/>
      <c r="L16" s="254"/>
    </row>
    <row r="17" spans="1:17" x14ac:dyDescent="0.2">
      <c r="A17" s="254"/>
      <c r="B17" s="254"/>
      <c r="C17" s="254"/>
      <c r="D17" s="254"/>
      <c r="E17" s="254"/>
      <c r="F17" s="254"/>
      <c r="G17" s="254"/>
      <c r="H17" s="254"/>
      <c r="I17" s="254"/>
      <c r="J17" s="254"/>
      <c r="K17" s="254"/>
      <c r="L17" s="254"/>
    </row>
    <row r="18" spans="1:17" x14ac:dyDescent="0.2">
      <c r="A18" s="254"/>
      <c r="B18" s="254"/>
      <c r="C18" s="254"/>
      <c r="D18" s="254"/>
      <c r="E18" s="254"/>
      <c r="F18" s="254"/>
      <c r="G18" s="254"/>
      <c r="H18" s="254"/>
      <c r="I18" s="254"/>
      <c r="J18" s="254"/>
      <c r="K18" s="254"/>
      <c r="L18" s="254"/>
    </row>
    <row r="19" spans="1:17" x14ac:dyDescent="0.2">
      <c r="A19" s="254"/>
      <c r="B19" s="254"/>
      <c r="C19" s="254"/>
      <c r="D19" s="254"/>
      <c r="E19" s="254"/>
      <c r="F19" s="254"/>
      <c r="G19" s="254"/>
      <c r="H19" s="254"/>
      <c r="I19" s="254"/>
      <c r="J19" s="254"/>
      <c r="K19" s="254"/>
      <c r="L19" s="254"/>
    </row>
    <row r="20" spans="1:17" x14ac:dyDescent="0.2">
      <c r="A20" s="254"/>
      <c r="B20" s="254"/>
      <c r="C20" s="254"/>
      <c r="D20" s="254"/>
      <c r="E20" s="254"/>
      <c r="F20" s="254"/>
      <c r="G20" s="254"/>
      <c r="H20" s="254"/>
      <c r="I20" s="254"/>
      <c r="J20" s="254"/>
      <c r="K20" s="254"/>
      <c r="L20" s="254"/>
    </row>
    <row r="21" spans="1:17" x14ac:dyDescent="0.2">
      <c r="A21" s="254"/>
      <c r="B21" s="254"/>
      <c r="C21" s="254"/>
      <c r="D21" s="254"/>
      <c r="E21" s="254"/>
      <c r="F21" s="254"/>
      <c r="G21" s="254"/>
      <c r="H21" s="254"/>
      <c r="I21" s="254"/>
      <c r="J21" s="254"/>
      <c r="K21" s="254"/>
      <c r="L21" s="254"/>
    </row>
    <row r="22" spans="1:17" x14ac:dyDescent="0.2">
      <c r="A22" s="254"/>
      <c r="B22" s="254"/>
      <c r="C22" s="254"/>
      <c r="D22" s="254"/>
      <c r="E22" s="254"/>
      <c r="F22" s="254"/>
      <c r="G22" s="254"/>
      <c r="H22" s="254"/>
      <c r="I22" s="254"/>
      <c r="J22" s="254"/>
      <c r="K22" s="254"/>
      <c r="L22" s="254"/>
    </row>
    <row r="23" spans="1:17" x14ac:dyDescent="0.2">
      <c r="A23" s="254"/>
      <c r="B23" s="254"/>
      <c r="C23" s="254"/>
      <c r="D23" s="254"/>
      <c r="E23" s="254"/>
      <c r="F23" s="254"/>
      <c r="G23" s="254"/>
      <c r="H23" s="254"/>
      <c r="I23" s="254"/>
      <c r="J23" s="254"/>
      <c r="K23" s="254"/>
      <c r="L23" s="254"/>
    </row>
    <row r="24" spans="1:17" x14ac:dyDescent="0.2">
      <c r="A24" s="254"/>
      <c r="B24" s="254"/>
      <c r="C24" s="254"/>
      <c r="D24" s="254"/>
      <c r="E24" s="254"/>
      <c r="F24" s="254"/>
      <c r="G24" s="254"/>
      <c r="H24" s="254"/>
      <c r="I24" s="254"/>
      <c r="J24" s="254"/>
      <c r="K24" s="254"/>
      <c r="L24" s="254"/>
    </row>
    <row r="25" spans="1:17" x14ac:dyDescent="0.2">
      <c r="A25" s="254"/>
      <c r="B25" s="254"/>
      <c r="C25" s="254"/>
      <c r="D25" s="254"/>
      <c r="E25" s="254"/>
      <c r="F25" s="254"/>
      <c r="G25" s="254"/>
      <c r="H25" s="254"/>
      <c r="I25" s="254"/>
      <c r="J25" s="254"/>
      <c r="K25" s="254"/>
      <c r="L25" s="254"/>
    </row>
    <row r="26" spans="1:17" x14ac:dyDescent="0.2">
      <c r="A26" s="254"/>
      <c r="B26" s="254"/>
      <c r="C26" s="254"/>
      <c r="D26" s="254"/>
      <c r="E26" s="254"/>
      <c r="F26" s="254"/>
      <c r="G26" s="254"/>
      <c r="H26" s="254"/>
      <c r="I26" s="254"/>
      <c r="J26" s="254"/>
      <c r="K26" s="254"/>
      <c r="L26" s="254"/>
    </row>
    <row r="27" spans="1:17" x14ac:dyDescent="0.2">
      <c r="A27" s="254"/>
      <c r="B27" s="254"/>
      <c r="C27" s="254"/>
      <c r="D27" s="254"/>
      <c r="E27" s="254"/>
      <c r="F27" s="254"/>
      <c r="G27" s="254"/>
      <c r="H27" s="254"/>
      <c r="I27" s="254"/>
      <c r="J27" s="254"/>
      <c r="K27" s="254"/>
      <c r="L27" s="254"/>
    </row>
    <row r="28" spans="1:17" x14ac:dyDescent="0.2">
      <c r="A28" s="254"/>
      <c r="B28" s="254"/>
      <c r="C28" s="254"/>
      <c r="D28" s="254"/>
      <c r="E28" s="254"/>
      <c r="F28" s="254"/>
      <c r="G28" s="254"/>
      <c r="H28" s="254"/>
      <c r="I28" s="254"/>
      <c r="J28" s="254"/>
      <c r="K28" s="254"/>
      <c r="L28" s="254"/>
    </row>
    <row r="29" spans="1:17" x14ac:dyDescent="0.2">
      <c r="A29" s="254"/>
      <c r="B29" s="254"/>
      <c r="C29" s="254"/>
      <c r="D29" s="254"/>
      <c r="E29" s="254"/>
      <c r="F29" s="254"/>
      <c r="G29" s="254"/>
      <c r="H29" s="254"/>
      <c r="I29" s="254"/>
      <c r="J29" s="254"/>
      <c r="K29" s="254"/>
      <c r="L29" s="254"/>
    </row>
    <row r="30" spans="1:17" x14ac:dyDescent="0.2">
      <c r="A30" s="254"/>
      <c r="B30" s="254"/>
      <c r="C30" s="254"/>
      <c r="D30" s="254"/>
      <c r="E30" s="254"/>
      <c r="F30" s="254"/>
      <c r="G30" s="254"/>
      <c r="H30" s="254"/>
      <c r="I30" s="254"/>
      <c r="J30" s="254"/>
      <c r="K30" s="254"/>
      <c r="L30" s="254"/>
    </row>
    <row r="31" spans="1:17" x14ac:dyDescent="0.2">
      <c r="A31" s="254"/>
      <c r="B31" s="254"/>
      <c r="C31" s="254"/>
      <c r="D31" s="254"/>
      <c r="E31" s="254"/>
      <c r="F31" s="254"/>
      <c r="G31" s="254"/>
      <c r="H31" s="254"/>
      <c r="I31" s="254"/>
      <c r="J31" s="254"/>
      <c r="K31" s="254"/>
      <c r="L31" s="254"/>
    </row>
    <row r="32" spans="1:17" x14ac:dyDescent="0.2">
      <c r="A32" s="254"/>
      <c r="B32" s="254"/>
      <c r="C32" s="254"/>
      <c r="D32" s="254"/>
      <c r="E32" s="254"/>
      <c r="F32" s="254"/>
      <c r="G32" s="254"/>
      <c r="H32" s="254"/>
      <c r="I32" s="254"/>
      <c r="J32" s="254"/>
      <c r="K32" s="254"/>
      <c r="L32" s="254"/>
      <c r="Q32" s="256"/>
    </row>
    <row r="33" spans="1:25" x14ac:dyDescent="0.2">
      <c r="A33" s="254"/>
      <c r="B33" s="254"/>
      <c r="C33" s="254"/>
      <c r="D33" s="254"/>
      <c r="E33" s="254"/>
      <c r="F33" s="254"/>
      <c r="G33" s="254"/>
      <c r="H33" s="254"/>
      <c r="I33" s="254"/>
      <c r="J33" s="254"/>
      <c r="K33" s="254"/>
      <c r="L33" s="254"/>
      <c r="Q33" s="257"/>
    </row>
    <row r="34" spans="1:25" x14ac:dyDescent="0.2">
      <c r="A34" s="254"/>
      <c r="B34" s="254"/>
      <c r="C34" s="254"/>
      <c r="D34" s="254"/>
      <c r="E34" s="254"/>
      <c r="F34" s="254"/>
      <c r="G34" s="254"/>
      <c r="H34" s="254"/>
      <c r="I34" s="254"/>
      <c r="J34" s="254"/>
      <c r="K34" s="254"/>
      <c r="L34" s="254"/>
      <c r="Q34" s="256"/>
    </row>
    <row r="35" spans="1:25" x14ac:dyDescent="0.2">
      <c r="A35" s="258" t="s">
        <v>175</v>
      </c>
      <c r="B35" s="254"/>
      <c r="C35" s="254"/>
      <c r="D35" s="254"/>
      <c r="E35" s="254"/>
      <c r="F35" s="254"/>
      <c r="G35" s="254"/>
      <c r="H35" s="254"/>
      <c r="I35" s="254"/>
      <c r="J35" s="254"/>
      <c r="K35" s="254"/>
      <c r="L35" s="254"/>
      <c r="Q35" s="256"/>
    </row>
    <row r="36" spans="1:25" x14ac:dyDescent="0.2">
      <c r="A36" s="258" t="s">
        <v>176</v>
      </c>
      <c r="B36" s="254"/>
      <c r="C36" s="254"/>
      <c r="D36" s="254"/>
      <c r="E36" s="254"/>
      <c r="F36" s="254"/>
      <c r="G36" s="254"/>
      <c r="H36" s="254"/>
      <c r="I36" s="254"/>
      <c r="J36" s="254"/>
      <c r="K36" s="254"/>
      <c r="L36" s="254"/>
    </row>
    <row r="37" spans="1:25" x14ac:dyDescent="0.2">
      <c r="A37" s="258" t="s">
        <v>177</v>
      </c>
      <c r="B37" s="254"/>
      <c r="C37" s="254"/>
      <c r="D37" s="259"/>
      <c r="E37" s="254"/>
      <c r="F37" s="254"/>
      <c r="G37" s="254"/>
      <c r="H37" s="254"/>
      <c r="I37" s="254"/>
      <c r="J37" s="254"/>
      <c r="K37" s="254"/>
      <c r="L37" s="254"/>
    </row>
    <row r="38" spans="1:25" x14ac:dyDescent="0.2">
      <c r="A38" s="258"/>
      <c r="B38" s="254"/>
      <c r="C38" s="254"/>
      <c r="D38" s="254"/>
      <c r="E38" s="254"/>
      <c r="F38" s="254"/>
      <c r="G38" s="254"/>
      <c r="H38" s="254"/>
      <c r="I38" s="254"/>
      <c r="J38" s="254"/>
      <c r="K38" s="254"/>
      <c r="L38" s="254"/>
    </row>
    <row r="39" spans="1:25" x14ac:dyDescent="0.2">
      <c r="A39" s="260" t="s">
        <v>178</v>
      </c>
      <c r="B39" s="254"/>
      <c r="C39" s="254"/>
      <c r="D39" s="254"/>
      <c r="E39" s="254"/>
      <c r="F39" s="254"/>
      <c r="G39" s="254"/>
      <c r="H39" s="254"/>
      <c r="I39" s="254"/>
      <c r="J39" s="254"/>
      <c r="K39" s="254"/>
      <c r="L39" s="254"/>
    </row>
    <row r="40" spans="1:25" x14ac:dyDescent="0.2">
      <c r="A40" s="261" t="s">
        <v>179</v>
      </c>
      <c r="B40" s="254"/>
      <c r="C40" s="254"/>
      <c r="D40" s="254"/>
      <c r="E40" s="254"/>
      <c r="F40" s="254"/>
      <c r="G40" s="254"/>
      <c r="H40" s="254"/>
      <c r="I40" s="254"/>
      <c r="J40" s="254"/>
      <c r="K40" s="254"/>
      <c r="L40" s="254"/>
    </row>
    <row r="41" spans="1:25" x14ac:dyDescent="0.2">
      <c r="A41" s="262" t="s">
        <v>58</v>
      </c>
      <c r="B41" s="254"/>
      <c r="C41" s="254"/>
      <c r="D41" s="254"/>
      <c r="E41" s="254"/>
      <c r="F41" s="254"/>
      <c r="G41" s="254"/>
      <c r="H41" s="254"/>
      <c r="I41" s="254"/>
      <c r="J41" s="254"/>
      <c r="K41" s="254"/>
      <c r="L41" s="253"/>
    </row>
    <row r="43" spans="1:25" ht="12.75" customHeight="1" x14ac:dyDescent="0.25">
      <c r="A43" s="263"/>
      <c r="B43" s="862" t="s">
        <v>73</v>
      </c>
      <c r="C43" s="863"/>
      <c r="D43" s="863"/>
      <c r="E43" s="863"/>
      <c r="F43" s="863"/>
      <c r="G43" s="863"/>
      <c r="H43" s="863"/>
      <c r="I43" s="864"/>
      <c r="O43" s="263"/>
      <c r="P43" s="287" t="s">
        <v>73</v>
      </c>
      <c r="Q43" s="288"/>
      <c r="R43" s="288"/>
      <c r="S43" s="288"/>
    </row>
    <row r="44" spans="1:25" ht="12.75" customHeight="1" x14ac:dyDescent="0.25">
      <c r="A44" s="263" t="s">
        <v>180</v>
      </c>
      <c r="B44" s="865" t="s">
        <v>181</v>
      </c>
      <c r="C44" s="866"/>
      <c r="D44" s="867" t="s">
        <v>182</v>
      </c>
      <c r="E44" s="868"/>
      <c r="F44" s="865" t="s">
        <v>183</v>
      </c>
      <c r="G44" s="866"/>
      <c r="H44" s="865" t="s">
        <v>184</v>
      </c>
      <c r="I44" s="866"/>
      <c r="O44" s="263" t="s">
        <v>180</v>
      </c>
      <c r="P44" s="285" t="s">
        <v>181</v>
      </c>
      <c r="Q44" s="286" t="s">
        <v>182</v>
      </c>
      <c r="R44" s="285" t="s">
        <v>183</v>
      </c>
      <c r="S44" s="285" t="s">
        <v>184</v>
      </c>
      <c r="X44" s="251" t="s">
        <v>191</v>
      </c>
      <c r="Y44" s="251" t="s">
        <v>192</v>
      </c>
    </row>
    <row r="45" spans="1:25" x14ac:dyDescent="0.2">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x14ac:dyDescent="0.2">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x14ac:dyDescent="0.2">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x14ac:dyDescent="0.2">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x14ac:dyDescent="0.2">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x14ac:dyDescent="0.2">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x14ac:dyDescent="0.2">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x14ac:dyDescent="0.2">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x14ac:dyDescent="0.2">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x14ac:dyDescent="0.2">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x14ac:dyDescent="0.2">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x14ac:dyDescent="0.2">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x14ac:dyDescent="0.2">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x14ac:dyDescent="0.2">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x14ac:dyDescent="0.2">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x14ac:dyDescent="0.2">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x14ac:dyDescent="0.2">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x14ac:dyDescent="0.2">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x14ac:dyDescent="0.2">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x14ac:dyDescent="0.2">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x14ac:dyDescent="0.2">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x14ac:dyDescent="0.2">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x14ac:dyDescent="0.2">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x14ac:dyDescent="0.2">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x14ac:dyDescent="0.2">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x14ac:dyDescent="0.2">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x14ac:dyDescent="0.2">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x14ac:dyDescent="0.2">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x14ac:dyDescent="0.2">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x14ac:dyDescent="0.2">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x14ac:dyDescent="0.2">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x14ac:dyDescent="0.2">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x14ac:dyDescent="0.2">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x14ac:dyDescent="0.2">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x14ac:dyDescent="0.2">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x14ac:dyDescent="0.2">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x14ac:dyDescent="0.2">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x14ac:dyDescent="0.2">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x14ac:dyDescent="0.2">
      <c r="A83" s="274" t="s">
        <v>44</v>
      </c>
      <c r="B83" s="275"/>
      <c r="C83" s="276"/>
      <c r="D83" s="277"/>
      <c r="E83" s="278"/>
      <c r="F83" s="277"/>
      <c r="G83" s="278"/>
      <c r="H83" s="279" t="s">
        <v>153</v>
      </c>
      <c r="I83" s="276" t="s">
        <v>153</v>
      </c>
      <c r="W83" s="235" t="s">
        <v>156</v>
      </c>
      <c r="X83" s="237">
        <v>0.85056675598996656</v>
      </c>
    </row>
    <row r="84" spans="1:24" x14ac:dyDescent="0.2">
      <c r="A84" s="269" t="s">
        <v>8</v>
      </c>
      <c r="B84" s="270"/>
      <c r="C84" s="271"/>
      <c r="D84" s="272"/>
      <c r="E84" s="273"/>
      <c r="F84" s="272"/>
      <c r="G84" s="273"/>
      <c r="H84" s="272" t="s">
        <v>153</v>
      </c>
      <c r="I84" s="271" t="s">
        <v>153</v>
      </c>
    </row>
    <row r="85" spans="1:24" x14ac:dyDescent="0.2">
      <c r="A85" s="274" t="s">
        <v>18</v>
      </c>
      <c r="B85" s="275"/>
      <c r="C85" s="276" t="s">
        <v>154</v>
      </c>
      <c r="D85" s="277"/>
      <c r="E85" s="278" t="s">
        <v>154</v>
      </c>
      <c r="F85" s="277"/>
      <c r="G85" s="278" t="s">
        <v>154</v>
      </c>
      <c r="H85" s="279" t="s">
        <v>153</v>
      </c>
      <c r="I85" s="276" t="s">
        <v>154</v>
      </c>
    </row>
    <row r="86" spans="1:24" x14ac:dyDescent="0.2">
      <c r="A86" s="269" t="s">
        <v>42</v>
      </c>
      <c r="B86" s="270"/>
      <c r="C86" s="271" t="s">
        <v>154</v>
      </c>
      <c r="D86" s="272"/>
      <c r="E86" s="273" t="s">
        <v>154</v>
      </c>
      <c r="F86" s="272"/>
      <c r="G86" s="273" t="s">
        <v>154</v>
      </c>
      <c r="H86" s="272" t="s">
        <v>153</v>
      </c>
      <c r="I86" s="271" t="s">
        <v>154</v>
      </c>
    </row>
    <row r="87" spans="1:24" x14ac:dyDescent="0.2">
      <c r="A87" s="274" t="s">
        <v>40</v>
      </c>
      <c r="B87" s="275"/>
      <c r="C87" s="276" t="s">
        <v>154</v>
      </c>
      <c r="D87" s="277"/>
      <c r="E87" s="278" t="s">
        <v>154</v>
      </c>
      <c r="F87" s="277"/>
      <c r="G87" s="278" t="s">
        <v>154</v>
      </c>
      <c r="H87" s="279" t="s">
        <v>153</v>
      </c>
      <c r="I87" s="276" t="s">
        <v>154</v>
      </c>
    </row>
    <row r="88" spans="1:24" x14ac:dyDescent="0.2">
      <c r="A88" s="269" t="s">
        <v>163</v>
      </c>
      <c r="B88" s="270"/>
      <c r="C88" s="271"/>
      <c r="D88" s="272"/>
      <c r="E88" s="273"/>
      <c r="F88" s="272"/>
      <c r="G88" s="273"/>
      <c r="H88" s="272" t="s">
        <v>153</v>
      </c>
      <c r="I88" s="271" t="s">
        <v>153</v>
      </c>
    </row>
    <row r="89" spans="1:24" x14ac:dyDescent="0.2">
      <c r="A89" s="274" t="s">
        <v>111</v>
      </c>
      <c r="B89" s="275"/>
      <c r="C89" s="276" t="s">
        <v>154</v>
      </c>
      <c r="D89" s="277"/>
      <c r="E89" s="278" t="s">
        <v>154</v>
      </c>
      <c r="F89" s="277"/>
      <c r="G89" s="278" t="s">
        <v>154</v>
      </c>
      <c r="H89" s="279" t="s">
        <v>153</v>
      </c>
      <c r="I89" s="276" t="s">
        <v>154</v>
      </c>
    </row>
    <row r="90" spans="1:24" x14ac:dyDescent="0.2">
      <c r="A90" s="269" t="s">
        <v>164</v>
      </c>
      <c r="B90" s="270"/>
      <c r="C90" s="271"/>
      <c r="D90" s="272"/>
      <c r="E90" s="273"/>
      <c r="F90" s="272"/>
      <c r="G90" s="273"/>
      <c r="H90" s="272" t="s">
        <v>153</v>
      </c>
      <c r="I90" s="271" t="s">
        <v>153</v>
      </c>
    </row>
    <row r="91" spans="1:24" x14ac:dyDescent="0.2">
      <c r="A91" s="281" t="s">
        <v>165</v>
      </c>
      <c r="B91" s="282"/>
      <c r="C91" s="283"/>
      <c r="D91" s="284"/>
      <c r="E91" s="283"/>
      <c r="F91" s="284"/>
      <c r="G91" s="283"/>
      <c r="H91" s="284" t="s">
        <v>153</v>
      </c>
      <c r="I91" s="283" t="s">
        <v>153</v>
      </c>
      <c r="W91" s="235" t="s">
        <v>18</v>
      </c>
      <c r="X91" s="237">
        <v>0.83749622443174609</v>
      </c>
    </row>
    <row r="92" spans="1:24" x14ac:dyDescent="0.2">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26"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297"/>
    </row>
    <row r="44" spans="1:26"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9" zoomScale="110" workbookViewId="0">
      <selection activeCell="M22" sqref="M22"/>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x14ac:dyDescent="0.25">
      <c r="A36" s="869" t="s">
        <v>198</v>
      </c>
      <c r="B36" s="869"/>
      <c r="C36" s="869"/>
      <c r="D36" s="869"/>
      <c r="E36" s="869"/>
      <c r="F36" s="869"/>
      <c r="G36" s="869"/>
      <c r="H36" s="869"/>
      <c r="I36" s="869"/>
      <c r="J36" s="869"/>
      <c r="K36" s="869"/>
      <c r="L36" s="869"/>
      <c r="M36" s="869"/>
      <c r="N36" s="411"/>
      <c r="O36" s="411"/>
      <c r="P36" s="411"/>
      <c r="Q36" s="411"/>
      <c r="R36" s="411"/>
      <c r="S36" s="411"/>
      <c r="T36" s="411"/>
      <c r="U36" s="411"/>
      <c r="V36" s="411"/>
      <c r="W36" s="411"/>
      <c r="X36" s="411"/>
      <c r="Y36" s="300"/>
      <c r="Z36" s="259"/>
    </row>
    <row r="37" spans="1:27"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x14ac:dyDescent="0.2">
      <c r="A43" s="305" t="s">
        <v>180</v>
      </c>
      <c r="B43" s="862" t="s">
        <v>203</v>
      </c>
      <c r="C43" s="864"/>
      <c r="D43" s="287" t="s">
        <v>73</v>
      </c>
      <c r="E43" s="414"/>
      <c r="F43" s="287" t="s">
        <v>204</v>
      </c>
      <c r="G43" s="41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415" t="s">
        <v>180</v>
      </c>
      <c r="Z43" s="416" t="s">
        <v>221</v>
      </c>
      <c r="AA43" s="416" t="s">
        <v>222</v>
      </c>
    </row>
    <row r="44" spans="1:27"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x14ac:dyDescent="0.2"/>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x14ac:dyDescent="0.2">
      <c r="A1" s="248" t="s">
        <v>59</v>
      </c>
    </row>
    <row r="2" spans="1:26" s="249" customFormat="1" x14ac:dyDescent="0.2">
      <c r="A2" s="249" t="s">
        <v>170</v>
      </c>
      <c r="B2" s="249" t="s">
        <v>193</v>
      </c>
    </row>
    <row r="3" spans="1:26" s="249" customFormat="1" x14ac:dyDescent="0.2">
      <c r="A3" s="249" t="s">
        <v>62</v>
      </c>
    </row>
    <row r="4" spans="1:26" s="249" customFormat="1" x14ac:dyDescent="0.2">
      <c r="A4" s="248" t="s">
        <v>63</v>
      </c>
    </row>
    <row r="5" spans="1:26" s="249" customFormat="1" x14ac:dyDescent="0.2"/>
    <row r="6" spans="1:26" ht="13.5" x14ac:dyDescent="0.2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x14ac:dyDescent="0.2">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x14ac:dyDescent="0.2">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x14ac:dyDescent="0.2">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x14ac:dyDescent="0.2">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x14ac:dyDescent="0.2">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x14ac:dyDescent="0.2">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x14ac:dyDescent="0.2">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x14ac:dyDescent="0.2">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x14ac:dyDescent="0.2">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x14ac:dyDescent="0.2">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x14ac:dyDescent="0.2">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x14ac:dyDescent="0.2">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x14ac:dyDescent="0.2">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x14ac:dyDescent="0.2">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x14ac:dyDescent="0.2">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x14ac:dyDescent="0.2">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x14ac:dyDescent="0.2">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x14ac:dyDescent="0.2">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x14ac:dyDescent="0.2">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x14ac:dyDescent="0.2">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x14ac:dyDescent="0.2">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x14ac:dyDescent="0.2">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x14ac:dyDescent="0.2">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x14ac:dyDescent="0.2">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x14ac:dyDescent="0.2">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x14ac:dyDescent="0.2">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x14ac:dyDescent="0.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x14ac:dyDescent="0.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x14ac:dyDescent="0.2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x14ac:dyDescent="0.25">
      <c r="A36" s="869" t="s">
        <v>198</v>
      </c>
      <c r="B36" s="869"/>
      <c r="C36" s="869"/>
      <c r="D36" s="869"/>
      <c r="E36" s="869"/>
      <c r="F36" s="869"/>
      <c r="G36" s="869"/>
      <c r="H36" s="869"/>
      <c r="I36" s="869"/>
      <c r="J36" s="869"/>
      <c r="K36" s="869"/>
      <c r="L36" s="869"/>
      <c r="M36" s="869"/>
      <c r="N36" s="301"/>
      <c r="O36" s="301"/>
      <c r="P36" s="301"/>
      <c r="Q36" s="301"/>
      <c r="R36" s="301"/>
      <c r="S36" s="301"/>
      <c r="T36" s="301"/>
      <c r="U36" s="301"/>
      <c r="V36" s="301"/>
      <c r="W36" s="301"/>
      <c r="X36" s="301"/>
      <c r="Y36" s="300"/>
      <c r="Z36" s="259"/>
    </row>
    <row r="37" spans="1:42" ht="13.5" x14ac:dyDescent="0.2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x14ac:dyDescent="0.2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x14ac:dyDescent="0.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x14ac:dyDescent="0.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x14ac:dyDescent="0.2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x14ac:dyDescent="0.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x14ac:dyDescent="0.2">
      <c r="A43" s="305" t="s">
        <v>180</v>
      </c>
      <c r="B43" s="862" t="s">
        <v>203</v>
      </c>
      <c r="C43" s="864"/>
      <c r="D43" s="862" t="s">
        <v>73</v>
      </c>
      <c r="E43" s="864"/>
      <c r="F43" s="862" t="s">
        <v>204</v>
      </c>
      <c r="G43" s="864"/>
      <c r="H43" s="862" t="s">
        <v>36</v>
      </c>
      <c r="I43" s="864"/>
      <c r="J43" s="862" t="s">
        <v>205</v>
      </c>
      <c r="K43" s="864"/>
      <c r="L43" s="862" t="s">
        <v>203</v>
      </c>
      <c r="M43" s="864"/>
      <c r="N43" s="297"/>
      <c r="O43" s="306" t="s">
        <v>73</v>
      </c>
      <c r="P43" s="862" t="s">
        <v>204</v>
      </c>
      <c r="Q43" s="864"/>
      <c r="R43" s="862" t="s">
        <v>36</v>
      </c>
      <c r="S43" s="864"/>
      <c r="T43" s="862" t="s">
        <v>205</v>
      </c>
      <c r="U43" s="864"/>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x14ac:dyDescent="0.25">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x14ac:dyDescent="0.25">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x14ac:dyDescent="0.25">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x14ac:dyDescent="0.25">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x14ac:dyDescent="0.25">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x14ac:dyDescent="0.25">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x14ac:dyDescent="0.25">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x14ac:dyDescent="0.25">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x14ac:dyDescent="0.25">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x14ac:dyDescent="0.25">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x14ac:dyDescent="0.25">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x14ac:dyDescent="0.25">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x14ac:dyDescent="0.2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x14ac:dyDescent="0.2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x14ac:dyDescent="0.25">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x14ac:dyDescent="0.25">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x14ac:dyDescent="0.25">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x14ac:dyDescent="0.25">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x14ac:dyDescent="0.25">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x14ac:dyDescent="0.25">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x14ac:dyDescent="0.25">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x14ac:dyDescent="0.25">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x14ac:dyDescent="0.25">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x14ac:dyDescent="0.25">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x14ac:dyDescent="0.25">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x14ac:dyDescent="0.25">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x14ac:dyDescent="0.25">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x14ac:dyDescent="0.25">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x14ac:dyDescent="0.25">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x14ac:dyDescent="0.2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x14ac:dyDescent="0.25">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x14ac:dyDescent="0.25">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x14ac:dyDescent="0.25">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x14ac:dyDescent="0.25">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x14ac:dyDescent="0.25">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x14ac:dyDescent="0.25">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x14ac:dyDescent="0.2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x14ac:dyDescent="0.25">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x14ac:dyDescent="0.25">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x14ac:dyDescent="0.25">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x14ac:dyDescent="0.25">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x14ac:dyDescent="0.25">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x14ac:dyDescent="0.25">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x14ac:dyDescent="0.25">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x14ac:dyDescent="0.25">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x14ac:dyDescent="0.25">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x14ac:dyDescent="0.25">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x14ac:dyDescent="0.25">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E1" workbookViewId="0">
      <selection activeCell="AD35" sqref="AD35"/>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7" width="9.28515625" style="704" bestFit="1" customWidth="1"/>
    <col min="28" max="28" width="9.28515625" style="704" customWidth="1"/>
    <col min="29" max="29" width="9.28515625" style="704" bestFit="1" customWidth="1"/>
    <col min="30" max="30" width="8.85546875" style="704"/>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559</v>
      </c>
      <c r="AE1" s="711" t="s">
        <v>365</v>
      </c>
      <c r="AF1" s="711" t="s">
        <v>561</v>
      </c>
    </row>
    <row r="2" spans="1:32" x14ac:dyDescent="0.2">
      <c r="A2" s="734" t="s">
        <v>18</v>
      </c>
      <c r="B2" s="734" t="s">
        <v>446</v>
      </c>
      <c r="C2" s="750" t="s">
        <v>410</v>
      </c>
      <c r="D2" s="709">
        <v>8289.1706435784999</v>
      </c>
      <c r="E2" s="709">
        <v>11430.652801295</v>
      </c>
      <c r="F2" s="709">
        <v>61381.877942083003</v>
      </c>
      <c r="G2" s="709">
        <v>48488.883869810001</v>
      </c>
      <c r="H2" s="707">
        <v>3.2344423307083701</v>
      </c>
      <c r="I2" s="707">
        <v>0.70079161170402005</v>
      </c>
      <c r="J2" s="707">
        <v>3.9352339424123901</v>
      </c>
      <c r="K2" s="707">
        <v>13.767253913000999</v>
      </c>
      <c r="L2" s="707">
        <v>7.9845777083898426</v>
      </c>
      <c r="M2" s="707">
        <v>9.8090662279499785</v>
      </c>
      <c r="N2" s="709">
        <v>90.924122510594998</v>
      </c>
      <c r="O2" s="709">
        <v>90.497725783931003</v>
      </c>
      <c r="P2" s="709">
        <v>57.076176497490131</v>
      </c>
      <c r="Q2" s="709">
        <v>62.773414712734002</v>
      </c>
      <c r="R2" s="709">
        <v>4576.0989204592433</v>
      </c>
      <c r="S2" s="709">
        <v>1187.5227164115236</v>
      </c>
      <c r="T2" s="709">
        <v>993.26975974570462</v>
      </c>
      <c r="U2" s="709">
        <v>410.35390679359875</v>
      </c>
      <c r="V2" s="709">
        <v>-682.29791331013087</v>
      </c>
      <c r="W2" s="709">
        <v>466.1969631823514</v>
      </c>
      <c r="X2" s="709">
        <v>83.749622443174616</v>
      </c>
      <c r="Y2" s="709">
        <v>85.148226171930801</v>
      </c>
      <c r="Z2" s="709" t="s">
        <v>354</v>
      </c>
      <c r="AA2" s="709" t="s">
        <v>354</v>
      </c>
      <c r="AB2" s="709" t="s">
        <v>354</v>
      </c>
      <c r="AC2" s="709" t="s">
        <v>354</v>
      </c>
      <c r="AD2" s="710" t="s">
        <v>354</v>
      </c>
      <c r="AE2" s="709" t="s">
        <v>354</v>
      </c>
      <c r="AF2" s="709" t="s">
        <v>354</v>
      </c>
    </row>
    <row r="3" spans="1:32" x14ac:dyDescent="0.2">
      <c r="A3" s="734" t="s">
        <v>5</v>
      </c>
      <c r="B3" s="734" t="s">
        <v>447</v>
      </c>
      <c r="C3" s="750" t="s">
        <v>411</v>
      </c>
      <c r="D3" s="709">
        <v>10780.098245768</v>
      </c>
      <c r="E3" s="709">
        <v>14831.176037477</v>
      </c>
      <c r="F3" s="709">
        <v>43301.093671410003</v>
      </c>
      <c r="G3" s="709">
        <v>59709.018443319001</v>
      </c>
      <c r="H3" s="707">
        <v>3.1401642871558</v>
      </c>
      <c r="I3" s="707">
        <v>7.4233908103129992E-2</v>
      </c>
      <c r="J3" s="707">
        <v>3.21439819525893</v>
      </c>
      <c r="K3" s="707">
        <v>9.8579587037443002</v>
      </c>
      <c r="L3" s="707">
        <v>7.6199177319661153</v>
      </c>
      <c r="M3" s="707">
        <v>11.229549423107766</v>
      </c>
      <c r="N3" s="709">
        <v>96.698266603671001</v>
      </c>
      <c r="O3" s="709">
        <v>98.072353977117999</v>
      </c>
      <c r="P3" s="709">
        <v>59.778828180310981</v>
      </c>
      <c r="Q3" s="709">
        <v>61.819958392140997</v>
      </c>
      <c r="R3" s="709">
        <v>5379.0672263749611</v>
      </c>
      <c r="S3" s="709">
        <v>1990.4910223272414</v>
      </c>
      <c r="T3" s="709">
        <v>213.73175166635707</v>
      </c>
      <c r="U3" s="709">
        <v>-74.675868825664324</v>
      </c>
      <c r="V3" s="709">
        <v>523.36835576366946</v>
      </c>
      <c r="W3" s="709">
        <v>1328.0667837228789</v>
      </c>
      <c r="X3" s="709">
        <v>75.15629955929893</v>
      </c>
      <c r="Y3" s="709">
        <v>86.462310882280974</v>
      </c>
      <c r="Z3" s="709">
        <v>13.577702591755999</v>
      </c>
      <c r="AA3" s="709">
        <v>19.972816541240999</v>
      </c>
      <c r="AB3" s="709">
        <v>30.227248482755996</v>
      </c>
      <c r="AC3" s="709">
        <v>36.222232384247008</v>
      </c>
      <c r="AD3" s="709">
        <v>33.550519132996996</v>
      </c>
      <c r="AE3" s="709">
        <v>91.437063782394006</v>
      </c>
      <c r="AF3" s="709">
        <v>8.5629362176059942</v>
      </c>
    </row>
    <row r="4" spans="1:32" x14ac:dyDescent="0.2">
      <c r="A4" s="734" t="s">
        <v>9</v>
      </c>
      <c r="B4" s="734" t="s">
        <v>448</v>
      </c>
      <c r="C4" s="750" t="s">
        <v>412</v>
      </c>
      <c r="D4" s="709">
        <v>9956.8500755445002</v>
      </c>
      <c r="E4" s="709">
        <v>12267.480552896001</v>
      </c>
      <c r="F4" s="709">
        <v>60871.463756443001</v>
      </c>
      <c r="G4" s="709">
        <v>36216.736775434001</v>
      </c>
      <c r="H4" s="707">
        <v>4.2692867668721401</v>
      </c>
      <c r="I4" s="707">
        <v>9.0215183167979995E-2</v>
      </c>
      <c r="J4" s="707">
        <v>4.3595019500401202</v>
      </c>
      <c r="K4" s="707">
        <v>10.420731883996</v>
      </c>
      <c r="L4" s="708">
        <v>9.1744515360026284</v>
      </c>
      <c r="M4" s="708">
        <v>12.066224049285124</v>
      </c>
      <c r="N4" s="709">
        <v>94.286371460292003</v>
      </c>
      <c r="O4" s="709">
        <v>97.666109350577997</v>
      </c>
      <c r="P4" s="709">
        <v>63.45637609647909</v>
      </c>
      <c r="Q4" s="709">
        <v>67.301747976591997</v>
      </c>
      <c r="R4" s="710">
        <v>5253.695615737106</v>
      </c>
      <c r="S4" s="710">
        <v>1865.1194116893857</v>
      </c>
      <c r="T4" s="710">
        <v>343.06464169498122</v>
      </c>
      <c r="U4" s="710">
        <v>118.4686502114079</v>
      </c>
      <c r="V4" s="710">
        <v>672.04839327359593</v>
      </c>
      <c r="W4" s="710">
        <v>731.53772650940186</v>
      </c>
      <c r="X4" s="710">
        <v>89.140802728187921</v>
      </c>
      <c r="Y4" s="710">
        <v>87.009196971368809</v>
      </c>
      <c r="Z4" s="709">
        <v>22.078865544997999</v>
      </c>
      <c r="AA4" s="709">
        <v>31.005724580827</v>
      </c>
      <c r="AB4" s="709">
        <v>24.165286374335</v>
      </c>
      <c r="AC4" s="709">
        <v>22.750123499840004</v>
      </c>
      <c r="AD4" s="709">
        <v>53.084590125825002</v>
      </c>
      <c r="AE4" s="709">
        <v>81.708947200186003</v>
      </c>
      <c r="AF4" s="709">
        <v>18.291052799813997</v>
      </c>
    </row>
    <row r="5" spans="1:32" x14ac:dyDescent="0.2">
      <c r="A5" s="734" t="s">
        <v>157</v>
      </c>
      <c r="B5" s="734" t="s">
        <v>449</v>
      </c>
      <c r="C5" s="750" t="s">
        <v>413</v>
      </c>
      <c r="D5" s="709">
        <v>9129.7290261313992</v>
      </c>
      <c r="E5" s="709" t="s">
        <v>354</v>
      </c>
      <c r="F5" s="709">
        <v>54721.05726522638</v>
      </c>
      <c r="G5" s="709">
        <v>28080.005296315838</v>
      </c>
      <c r="H5" s="707">
        <v>3.2714272816493004</v>
      </c>
      <c r="I5" s="707">
        <v>0.28768614104967</v>
      </c>
      <c r="J5" s="707">
        <v>3.5591134226989705</v>
      </c>
      <c r="K5" s="707" t="s">
        <v>354</v>
      </c>
      <c r="L5" s="707">
        <v>9.1426522785654285</v>
      </c>
      <c r="M5" s="707">
        <v>9.1426522785654285</v>
      </c>
      <c r="N5" s="709">
        <v>93.141987455953</v>
      </c>
      <c r="O5" s="710" t="s">
        <v>354</v>
      </c>
      <c r="P5" s="709">
        <v>59.989504512096048</v>
      </c>
      <c r="Q5" s="709">
        <v>64.406511124174997</v>
      </c>
      <c r="R5" s="709">
        <v>3980.7575257939789</v>
      </c>
      <c r="S5" s="709">
        <v>592.18132174625907</v>
      </c>
      <c r="T5" s="709">
        <v>1429.0413675865391</v>
      </c>
      <c r="U5" s="709">
        <v>23.203585425605496</v>
      </c>
      <c r="V5" s="709">
        <v>-305.89166226876722</v>
      </c>
      <c r="W5" s="709">
        <v>-554.17196899711917</v>
      </c>
      <c r="X5" s="709" t="s">
        <v>354</v>
      </c>
      <c r="Y5" s="709" t="s">
        <v>354</v>
      </c>
      <c r="Z5" s="709">
        <v>12.391957886725001</v>
      </c>
      <c r="AA5" s="709">
        <v>31.844485317435002</v>
      </c>
      <c r="AB5" s="709">
        <v>30.227437052071</v>
      </c>
      <c r="AC5" s="709">
        <v>25.536119743769003</v>
      </c>
      <c r="AD5" s="709">
        <v>44.236443204160004</v>
      </c>
      <c r="AE5" s="709">
        <v>73.629866785735004</v>
      </c>
      <c r="AF5" s="709">
        <v>26.370133214264996</v>
      </c>
    </row>
    <row r="6" spans="1:32" x14ac:dyDescent="0.2">
      <c r="A6" s="734" t="s">
        <v>33</v>
      </c>
      <c r="B6" s="734" t="s">
        <v>450</v>
      </c>
      <c r="C6" s="750" t="s">
        <v>414</v>
      </c>
      <c r="D6" s="709">
        <v>4730.3547138812</v>
      </c>
      <c r="E6" s="709">
        <v>8060.5064482298003</v>
      </c>
      <c r="F6" s="709">
        <v>23814.475147181998</v>
      </c>
      <c r="G6" s="709">
        <v>32399.700835429001</v>
      </c>
      <c r="H6" s="707">
        <v>2.4545525859103603</v>
      </c>
      <c r="I6" s="707">
        <v>0.25146577547756999</v>
      </c>
      <c r="J6" s="707">
        <v>2.7060183613879305</v>
      </c>
      <c r="K6" s="707">
        <v>8.0371671210412998</v>
      </c>
      <c r="L6" s="707">
        <v>3.114819771960303</v>
      </c>
      <c r="M6" s="707">
        <v>4.9314580958504886</v>
      </c>
      <c r="N6" s="709">
        <v>88.581533028812004</v>
      </c>
      <c r="O6" s="709">
        <v>89.085828845899997</v>
      </c>
      <c r="P6" s="709">
        <v>39.520062564544972</v>
      </c>
      <c r="Q6" s="709">
        <v>44.614335757421003</v>
      </c>
      <c r="R6" s="709">
        <v>1539.8099655375725</v>
      </c>
      <c r="S6" s="709">
        <v>-1848.7662385101473</v>
      </c>
      <c r="T6" s="709">
        <v>-2103.0692959074108</v>
      </c>
      <c r="U6" s="709">
        <v>-116.38274193292607</v>
      </c>
      <c r="V6" s="709">
        <v>261.13219411732456</v>
      </c>
      <c r="W6" s="709">
        <v>109.55360521286526</v>
      </c>
      <c r="X6" s="709">
        <v>55.682628229713501</v>
      </c>
      <c r="Y6" s="709">
        <v>55.5602812797827</v>
      </c>
      <c r="Z6" s="709">
        <v>9.8480165334601004</v>
      </c>
      <c r="AA6" s="709">
        <v>22.398814858167</v>
      </c>
      <c r="AB6" s="709">
        <v>34.131353219818003</v>
      </c>
      <c r="AC6" s="709">
        <v>33.6218153885549</v>
      </c>
      <c r="AD6" s="709">
        <v>32.246831391627097</v>
      </c>
      <c r="AE6" s="709">
        <v>92.831720833256995</v>
      </c>
      <c r="AF6" s="709">
        <v>7.1682791667430052</v>
      </c>
    </row>
    <row r="7" spans="1:32" x14ac:dyDescent="0.2">
      <c r="A7" s="734" t="s">
        <v>3</v>
      </c>
      <c r="B7" s="734" t="s">
        <v>451</v>
      </c>
      <c r="C7" s="750" t="s">
        <v>415</v>
      </c>
      <c r="D7" s="709">
        <v>11355.416483042</v>
      </c>
      <c r="E7" s="709">
        <v>11906.409094121</v>
      </c>
      <c r="F7" s="709">
        <v>80484.597089748</v>
      </c>
      <c r="G7" s="709">
        <v>42174.419674901997</v>
      </c>
      <c r="H7" s="707">
        <v>4.5066416321289005</v>
      </c>
      <c r="I7" s="707">
        <v>0.13596062142766999</v>
      </c>
      <c r="J7" s="707">
        <v>4.6426022535565705</v>
      </c>
      <c r="K7" s="707">
        <v>12.821180066758</v>
      </c>
      <c r="L7" s="707">
        <v>9.8474382946078887</v>
      </c>
      <c r="M7" s="707">
        <v>10.302337507957336</v>
      </c>
      <c r="N7" s="709">
        <v>90.553884790324005</v>
      </c>
      <c r="O7" s="709">
        <v>92.548014788152003</v>
      </c>
      <c r="P7" s="709">
        <v>54.394941743871641</v>
      </c>
      <c r="Q7" s="709">
        <v>60.069142113364002</v>
      </c>
      <c r="R7" s="709">
        <v>4752.3224466354441</v>
      </c>
      <c r="S7" s="709">
        <v>1363.7462425877243</v>
      </c>
      <c r="T7" s="709">
        <v>712.0695223101194</v>
      </c>
      <c r="U7" s="709">
        <v>63.214215219899565</v>
      </c>
      <c r="V7" s="709">
        <v>129.50687801000737</v>
      </c>
      <c r="W7" s="709">
        <v>458.95562704769901</v>
      </c>
      <c r="X7" s="709">
        <v>86.567403257247477</v>
      </c>
      <c r="Y7" s="709">
        <v>87.631985735291437</v>
      </c>
      <c r="Z7" s="709">
        <v>11.877253830076</v>
      </c>
      <c r="AA7" s="709">
        <v>27.852171716011998</v>
      </c>
      <c r="AB7" s="709">
        <v>27.147024370076</v>
      </c>
      <c r="AC7" s="709">
        <v>33.123550083836008</v>
      </c>
      <c r="AD7" s="709">
        <v>39.729425546087995</v>
      </c>
      <c r="AE7" s="709">
        <v>69.143487148861993</v>
      </c>
      <c r="AF7" s="709">
        <v>30.856512851138007</v>
      </c>
    </row>
    <row r="8" spans="1:32" x14ac:dyDescent="0.2">
      <c r="A8" s="734" t="s">
        <v>25</v>
      </c>
      <c r="B8" s="734" t="s">
        <v>452</v>
      </c>
      <c r="C8" s="750" t="s">
        <v>416</v>
      </c>
      <c r="D8" s="709">
        <v>7138.2482945030997</v>
      </c>
      <c r="E8" s="709">
        <v>7009.3698991622996</v>
      </c>
      <c r="F8" s="709">
        <v>42059.657423516001</v>
      </c>
      <c r="G8" s="709">
        <v>21737.999857328999</v>
      </c>
      <c r="H8" s="707">
        <v>3.0867243233577799</v>
      </c>
      <c r="I8" s="707">
        <v>5.6087741949059994E-2</v>
      </c>
      <c r="J8" s="707">
        <v>3.1428120653068401</v>
      </c>
      <c r="K8" s="707">
        <v>11.676628679047999</v>
      </c>
      <c r="L8" s="707" t="s">
        <v>354</v>
      </c>
      <c r="M8" s="707" t="s">
        <v>354</v>
      </c>
      <c r="N8" s="709">
        <v>86.359482686459003</v>
      </c>
      <c r="O8" s="709">
        <v>86.233090834720997</v>
      </c>
      <c r="P8" s="709">
        <v>36.390873071234971</v>
      </c>
      <c r="Q8" s="709">
        <v>42.138827073984999</v>
      </c>
      <c r="R8" s="709" t="s">
        <v>354</v>
      </c>
      <c r="S8" s="709" t="s">
        <v>354</v>
      </c>
      <c r="T8" s="709" t="s">
        <v>354</v>
      </c>
      <c r="U8" s="709" t="s">
        <v>354</v>
      </c>
      <c r="V8" s="709" t="s">
        <v>354</v>
      </c>
      <c r="W8" s="709" t="s">
        <v>354</v>
      </c>
      <c r="X8" s="709">
        <v>87.985059987309882</v>
      </c>
      <c r="Y8" s="709">
        <v>87.985059987309882</v>
      </c>
      <c r="Z8" s="709">
        <v>9.6736080342638004</v>
      </c>
      <c r="AA8" s="709">
        <v>19.332447201299999</v>
      </c>
      <c r="AB8" s="709">
        <v>31.767833407177999</v>
      </c>
      <c r="AC8" s="709">
        <v>39.226111357258205</v>
      </c>
      <c r="AD8" s="709">
        <v>29.006055235563799</v>
      </c>
      <c r="AE8" s="709">
        <v>91.552207945651006</v>
      </c>
      <c r="AF8" s="709">
        <v>8.4477920543489944</v>
      </c>
    </row>
    <row r="9" spans="1:32" x14ac:dyDescent="0.2">
      <c r="A9" s="734" t="s">
        <v>14</v>
      </c>
      <c r="B9" s="734" t="s">
        <v>453</v>
      </c>
      <c r="C9" s="750" t="s">
        <v>417</v>
      </c>
      <c r="D9" s="709">
        <v>8519.0095441072008</v>
      </c>
      <c r="E9" s="709">
        <v>13312.206545888999</v>
      </c>
      <c r="F9" s="709">
        <v>50952.003794388002</v>
      </c>
      <c r="G9" s="709">
        <v>40381.697844326998</v>
      </c>
      <c r="H9" s="707">
        <v>3.9025147490718002</v>
      </c>
      <c r="I9" s="707">
        <v>2.3061560742490002E-2</v>
      </c>
      <c r="J9" s="707">
        <v>3.9255763098142902</v>
      </c>
      <c r="K9" s="707">
        <v>10.51180402288</v>
      </c>
      <c r="L9" s="707">
        <v>7.260114845926954</v>
      </c>
      <c r="M9" s="707">
        <v>11.743758528083561</v>
      </c>
      <c r="N9" s="709">
        <v>93.897209389024994</v>
      </c>
      <c r="O9" s="709">
        <v>93.851451607723007</v>
      </c>
      <c r="P9" s="709">
        <v>50.756930926662811</v>
      </c>
      <c r="Q9" s="709">
        <v>54.055846022400999</v>
      </c>
      <c r="R9" s="709">
        <v>4787.9703087453063</v>
      </c>
      <c r="S9" s="709">
        <v>1399.3941046975865</v>
      </c>
      <c r="T9" s="709">
        <v>-186.81802765163158</v>
      </c>
      <c r="U9" s="709">
        <v>-332.10667713416041</v>
      </c>
      <c r="V9" s="709">
        <v>612.58462716788085</v>
      </c>
      <c r="W9" s="709">
        <v>1305.7341823154984</v>
      </c>
      <c r="X9" s="709">
        <v>88.841155746652404</v>
      </c>
      <c r="Y9" s="709">
        <v>97.737819216616316</v>
      </c>
      <c r="Z9" s="709">
        <v>8.8762554481712996</v>
      </c>
      <c r="AA9" s="709">
        <v>29.221148379761004</v>
      </c>
      <c r="AB9" s="709">
        <v>31.680879287473999</v>
      </c>
      <c r="AC9" s="709">
        <v>30.221716884593704</v>
      </c>
      <c r="AD9" s="709">
        <v>38.097403827932304</v>
      </c>
      <c r="AE9" s="709">
        <v>79.488345650938001</v>
      </c>
      <c r="AF9" s="709">
        <v>20.511654349061999</v>
      </c>
    </row>
    <row r="10" spans="1:32" x14ac:dyDescent="0.2">
      <c r="A10" s="734" t="s">
        <v>24</v>
      </c>
      <c r="B10" s="734" t="s">
        <v>454</v>
      </c>
      <c r="C10" s="750" t="s">
        <v>418</v>
      </c>
      <c r="D10" s="709">
        <v>7200.5868667896002</v>
      </c>
      <c r="E10" s="709">
        <v>9947.2783773035007</v>
      </c>
      <c r="F10" s="709">
        <v>36840.776782726003</v>
      </c>
      <c r="G10" s="709">
        <v>40563.395170978998</v>
      </c>
      <c r="H10" s="707">
        <v>3.5213943346884999</v>
      </c>
      <c r="I10" s="707">
        <v>0.26075740645810996</v>
      </c>
      <c r="J10" s="707">
        <v>3.7821517411466097</v>
      </c>
      <c r="K10" s="707">
        <v>8.4225899633288996</v>
      </c>
      <c r="L10" s="707">
        <v>4.5303223285439174</v>
      </c>
      <c r="M10" s="707">
        <v>6.2883851543780205</v>
      </c>
      <c r="N10" s="709">
        <v>91.474161276516</v>
      </c>
      <c r="O10" s="709">
        <v>92.237360019752998</v>
      </c>
      <c r="P10" s="709">
        <v>53.68230310448714</v>
      </c>
      <c r="Q10" s="709">
        <v>58.685756016074997</v>
      </c>
      <c r="R10" s="709">
        <v>2487.4409190676201</v>
      </c>
      <c r="S10" s="709">
        <v>-901.13528498009964</v>
      </c>
      <c r="T10" s="709">
        <v>-561.55241813680698</v>
      </c>
      <c r="U10" s="709">
        <v>233.29896890492046</v>
      </c>
      <c r="V10" s="709">
        <v>161.7421980315201</v>
      </c>
      <c r="W10" s="709">
        <v>-734.62403377973294</v>
      </c>
      <c r="X10" s="709">
        <v>76.369636737385676</v>
      </c>
      <c r="Y10" s="709">
        <v>89.727729525299807</v>
      </c>
      <c r="Z10" s="709">
        <v>7.2145831146566</v>
      </c>
      <c r="AA10" s="709">
        <v>34.459081207795002</v>
      </c>
      <c r="AB10" s="709">
        <v>32.759525558938002</v>
      </c>
      <c r="AC10" s="709">
        <v>25.566810118610388</v>
      </c>
      <c r="AD10" s="709">
        <v>41.6736643224516</v>
      </c>
      <c r="AE10" s="709">
        <v>83.134337496938997</v>
      </c>
      <c r="AF10" s="709">
        <v>16.865662503061003</v>
      </c>
    </row>
    <row r="11" spans="1:32" x14ac:dyDescent="0.2">
      <c r="A11" s="734" t="s">
        <v>19</v>
      </c>
      <c r="B11" s="734" t="s">
        <v>455</v>
      </c>
      <c r="C11" s="750" t="s">
        <v>419</v>
      </c>
      <c r="D11" s="709">
        <v>8103.4701890935003</v>
      </c>
      <c r="E11" s="709">
        <v>9966.6702538216996</v>
      </c>
      <c r="F11" s="709">
        <v>33188.46894038</v>
      </c>
      <c r="G11" s="709">
        <v>60101.800125708003</v>
      </c>
      <c r="H11" s="707">
        <v>2.6961546281738498</v>
      </c>
      <c r="I11" s="707">
        <v>0.40998370848235</v>
      </c>
      <c r="J11" s="707">
        <v>3.1061383366561999</v>
      </c>
      <c r="K11" s="707">
        <v>9.4825177076379994</v>
      </c>
      <c r="L11" s="707">
        <v>8.8169004402008451</v>
      </c>
      <c r="M11" s="707">
        <v>11.138707927596414</v>
      </c>
      <c r="N11" s="709">
        <v>94.173277702071999</v>
      </c>
      <c r="O11" s="709">
        <v>94.819846158288996</v>
      </c>
      <c r="P11" s="709" t="s">
        <v>354</v>
      </c>
      <c r="Q11" s="709" t="s">
        <v>354</v>
      </c>
      <c r="R11" s="709">
        <v>5181.4302607350146</v>
      </c>
      <c r="S11" s="709">
        <v>1792.8540566872948</v>
      </c>
      <c r="T11" s="709">
        <v>1874.1509294495384</v>
      </c>
      <c r="U11" s="709">
        <v>-238.8751416589426</v>
      </c>
      <c r="V11" s="709">
        <v>-394.26315172617933</v>
      </c>
      <c r="W11" s="709">
        <v>551.84142062287856</v>
      </c>
      <c r="X11" s="709">
        <v>88.914867433683071</v>
      </c>
      <c r="Y11" s="709">
        <v>97.604295524280332</v>
      </c>
      <c r="Z11" s="709">
        <v>8.2297792494812008</v>
      </c>
      <c r="AA11" s="709">
        <v>23.150735976924999</v>
      </c>
      <c r="AB11" s="709">
        <v>26.416128577102999</v>
      </c>
      <c r="AC11" s="709">
        <v>42.203356196490802</v>
      </c>
      <c r="AD11" s="709">
        <v>31.3805152264062</v>
      </c>
      <c r="AE11" s="709">
        <v>86.767221121209005</v>
      </c>
      <c r="AF11" s="709">
        <v>13.232778878790995</v>
      </c>
    </row>
    <row r="12" spans="1:32" x14ac:dyDescent="0.2">
      <c r="A12" s="734" t="s">
        <v>31</v>
      </c>
      <c r="B12" s="734" t="s">
        <v>456</v>
      </c>
      <c r="C12" s="750" t="s">
        <v>420</v>
      </c>
      <c r="D12" s="709">
        <v>5434.8741860959999</v>
      </c>
      <c r="E12" s="709" t="s">
        <v>354</v>
      </c>
      <c r="F12" s="709">
        <v>21818.130563079001</v>
      </c>
      <c r="G12" s="709">
        <v>16042.117937917999</v>
      </c>
      <c r="H12" s="707">
        <v>2.32514998260997</v>
      </c>
      <c r="I12" s="707">
        <v>0.18963561458396</v>
      </c>
      <c r="J12" s="707">
        <v>2.5147855971939301</v>
      </c>
      <c r="K12" s="707">
        <v>6.7597380764636998</v>
      </c>
      <c r="L12" s="707">
        <v>6.6985983731295935</v>
      </c>
      <c r="M12" s="707">
        <v>7.0946541255705942</v>
      </c>
      <c r="N12" s="709">
        <v>98.206112101345994</v>
      </c>
      <c r="O12" s="709">
        <v>97.709916671849996</v>
      </c>
      <c r="P12" s="709" t="s">
        <v>354</v>
      </c>
      <c r="Q12" s="709" t="s">
        <v>354</v>
      </c>
      <c r="R12" s="709">
        <v>1775.994706000278</v>
      </c>
      <c r="S12" s="709">
        <v>-1612.5814980474418</v>
      </c>
      <c r="T12" s="709">
        <v>-2167.9103231071977</v>
      </c>
      <c r="U12" s="709">
        <v>-673.59543842541143</v>
      </c>
      <c r="V12" s="709">
        <v>383.69393147894334</v>
      </c>
      <c r="W12" s="709">
        <v>845.23033200622376</v>
      </c>
      <c r="X12" s="709">
        <v>71.020408926501716</v>
      </c>
      <c r="Y12" s="709">
        <v>71.020408926501716</v>
      </c>
      <c r="Z12" s="709">
        <v>7.3952224288370987</v>
      </c>
      <c r="AA12" s="709">
        <v>22.302960949793</v>
      </c>
      <c r="AB12" s="709">
        <v>34.819053068231</v>
      </c>
      <c r="AC12" s="709">
        <v>35.482763553138895</v>
      </c>
      <c r="AD12" s="709">
        <v>29.698183378630098</v>
      </c>
      <c r="AE12" s="709">
        <v>96.950364754684998</v>
      </c>
      <c r="AF12" s="709">
        <v>3.0496352453150024</v>
      </c>
    </row>
    <row r="13" spans="1:32" x14ac:dyDescent="0.2">
      <c r="A13" s="734" t="s">
        <v>8</v>
      </c>
      <c r="B13" s="734" t="s">
        <v>457</v>
      </c>
      <c r="C13" s="750" t="s">
        <v>443</v>
      </c>
      <c r="D13" s="709">
        <v>10569.071335384</v>
      </c>
      <c r="E13" s="709">
        <v>11275.992816816</v>
      </c>
      <c r="F13" s="709">
        <v>73088.079480194996</v>
      </c>
      <c r="G13" s="709">
        <v>33474.538134538998</v>
      </c>
      <c r="H13" s="707">
        <v>4.3980504055337999</v>
      </c>
      <c r="I13" s="707">
        <v>0.18264992537421001</v>
      </c>
      <c r="J13" s="707">
        <v>4.5807003309080097</v>
      </c>
      <c r="K13" s="707">
        <v>13.533311675602</v>
      </c>
      <c r="L13" s="707" t="s">
        <v>354</v>
      </c>
      <c r="M13" s="707" t="s">
        <v>354</v>
      </c>
      <c r="N13" s="709">
        <v>94.472636550570996</v>
      </c>
      <c r="O13" s="709">
        <v>94.845880547975995</v>
      </c>
      <c r="P13" s="709">
        <v>48.361686107336475</v>
      </c>
      <c r="Q13" s="709">
        <v>51.191210357983998</v>
      </c>
      <c r="R13" s="709" t="s">
        <v>354</v>
      </c>
      <c r="S13" s="709" t="s">
        <v>354</v>
      </c>
      <c r="T13" s="709" t="s">
        <v>354</v>
      </c>
      <c r="U13" s="709" t="s">
        <v>354</v>
      </c>
      <c r="V13" s="709" t="s">
        <v>354</v>
      </c>
      <c r="W13" s="709" t="s">
        <v>354</v>
      </c>
      <c r="X13" s="709" t="s">
        <v>354</v>
      </c>
      <c r="Y13" s="709" t="s">
        <v>354</v>
      </c>
      <c r="Z13" s="709" t="s">
        <v>354</v>
      </c>
      <c r="AA13" s="709" t="s">
        <v>354</v>
      </c>
      <c r="AB13" s="709" t="s">
        <v>354</v>
      </c>
      <c r="AC13" s="709" t="s">
        <v>354</v>
      </c>
      <c r="AD13" s="710" t="s">
        <v>354</v>
      </c>
      <c r="AE13" s="709" t="s">
        <v>354</v>
      </c>
      <c r="AF13" s="709" t="s">
        <v>354</v>
      </c>
    </row>
    <row r="14" spans="1:32" x14ac:dyDescent="0.2">
      <c r="A14" s="734" t="s">
        <v>109</v>
      </c>
      <c r="B14" s="734" t="s">
        <v>458</v>
      </c>
      <c r="C14" s="750" t="s">
        <v>421</v>
      </c>
      <c r="D14" s="709">
        <v>8001.8726025385004</v>
      </c>
      <c r="E14" s="709">
        <v>10773.411482989</v>
      </c>
      <c r="F14" s="709">
        <v>62273.312312039547</v>
      </c>
      <c r="G14" s="709">
        <v>33815.255697283348</v>
      </c>
      <c r="H14" s="707">
        <v>3.8163471651638101</v>
      </c>
      <c r="I14" s="707">
        <v>0.18061610136417999</v>
      </c>
      <c r="J14" s="707">
        <v>3.9969632665279899</v>
      </c>
      <c r="K14" s="707">
        <v>13.233416478183001</v>
      </c>
      <c r="L14" s="707">
        <v>7.1219193301868806</v>
      </c>
      <c r="M14" s="707">
        <v>8.4568546250203589</v>
      </c>
      <c r="N14" s="709">
        <v>93.378575142976004</v>
      </c>
      <c r="O14" s="709">
        <v>95.520740779899</v>
      </c>
      <c r="P14" s="709">
        <v>70.348372137525871</v>
      </c>
      <c r="Q14" s="709">
        <v>75.336737607971003</v>
      </c>
      <c r="R14" s="709">
        <v>4186.3427731267811</v>
      </c>
      <c r="S14" s="709">
        <v>797.76656907906136</v>
      </c>
      <c r="T14" s="709">
        <v>1005.3276071335873</v>
      </c>
      <c r="U14" s="709">
        <v>80.480124071786094</v>
      </c>
      <c r="V14" s="709">
        <v>-269.17530996176743</v>
      </c>
      <c r="W14" s="709">
        <v>-18.865852164544439</v>
      </c>
      <c r="X14" s="709" t="s">
        <v>354</v>
      </c>
      <c r="Y14" s="709" t="s">
        <v>354</v>
      </c>
      <c r="Z14" s="709">
        <v>18.252711100279999</v>
      </c>
      <c r="AA14" s="709">
        <v>42.229194589983997</v>
      </c>
      <c r="AB14" s="709">
        <v>17.156086267820001</v>
      </c>
      <c r="AC14" s="709">
        <v>22.362008041916006</v>
      </c>
      <c r="AD14" s="709">
        <v>60.481905690264</v>
      </c>
      <c r="AE14" s="709">
        <v>86.913610332643003</v>
      </c>
      <c r="AF14" s="709">
        <v>13.086389667356997</v>
      </c>
    </row>
    <row r="15" spans="1:32" x14ac:dyDescent="0.2">
      <c r="A15" s="734" t="s">
        <v>27</v>
      </c>
      <c r="B15" s="734" t="s">
        <v>459</v>
      </c>
      <c r="C15" s="750" t="s">
        <v>422</v>
      </c>
      <c r="D15" s="709">
        <v>6941.2237529915001</v>
      </c>
      <c r="E15" s="709" t="s">
        <v>354</v>
      </c>
      <c r="F15" s="709" t="s">
        <v>354</v>
      </c>
      <c r="G15" s="709" t="s">
        <v>354</v>
      </c>
      <c r="H15" s="707">
        <v>3.8436186865825999</v>
      </c>
      <c r="I15" s="707">
        <v>0.42942602939641999</v>
      </c>
      <c r="J15" s="707">
        <v>4.2730447159790197</v>
      </c>
      <c r="K15" s="707">
        <v>11.505021416546001</v>
      </c>
      <c r="L15" s="707">
        <v>5.6167136785995133</v>
      </c>
      <c r="M15" s="707">
        <v>7.5207556232747113</v>
      </c>
      <c r="N15" s="709">
        <v>89.116495244652995</v>
      </c>
      <c r="O15" s="710" t="s">
        <v>354</v>
      </c>
      <c r="P15" s="709" t="s">
        <v>354</v>
      </c>
      <c r="Q15" s="709" t="s">
        <v>354</v>
      </c>
      <c r="R15" s="709">
        <v>2560.0661307580367</v>
      </c>
      <c r="S15" s="709">
        <v>-828.51007328968308</v>
      </c>
      <c r="T15" s="709">
        <v>-1080.6093670745515</v>
      </c>
      <c r="U15" s="709">
        <v>275.12654035986498</v>
      </c>
      <c r="V15" s="709">
        <v>12.123874421569418</v>
      </c>
      <c r="W15" s="709">
        <v>-35.151120996565837</v>
      </c>
      <c r="X15" s="709">
        <v>91.697904559576017</v>
      </c>
      <c r="Y15" s="709">
        <v>99.234070955946578</v>
      </c>
      <c r="Z15" s="709">
        <v>14.612963325080999</v>
      </c>
      <c r="AA15" s="709">
        <v>36.467229418320997</v>
      </c>
      <c r="AB15" s="709">
        <v>27.515390105487995</v>
      </c>
      <c r="AC15" s="709">
        <v>21.404417151110007</v>
      </c>
      <c r="AD15" s="709">
        <v>51.080192743401994</v>
      </c>
      <c r="AE15" s="709">
        <v>85.287690347604993</v>
      </c>
      <c r="AF15" s="709">
        <v>14.712309652395007</v>
      </c>
    </row>
    <row r="16" spans="1:32" x14ac:dyDescent="0.2">
      <c r="A16" s="734" t="s">
        <v>82</v>
      </c>
      <c r="B16" s="734" t="s">
        <v>460</v>
      </c>
      <c r="C16" s="750" t="s">
        <v>423</v>
      </c>
      <c r="D16" s="709">
        <v>8392.1763581826926</v>
      </c>
      <c r="E16" s="709">
        <v>8797.361035558888</v>
      </c>
      <c r="F16" s="709">
        <v>42655.110183177065</v>
      </c>
      <c r="G16" s="709">
        <v>28238.854174073796</v>
      </c>
      <c r="H16" s="707">
        <v>2.9111825693844597</v>
      </c>
      <c r="I16" s="707">
        <v>0.12124412793417</v>
      </c>
      <c r="J16" s="707">
        <v>3.0324266973186296</v>
      </c>
      <c r="K16" s="707">
        <v>7.2626352300101997</v>
      </c>
      <c r="L16" s="707">
        <v>7.6227805360300298</v>
      </c>
      <c r="M16" s="707">
        <v>8.6743727760506726</v>
      </c>
      <c r="N16" s="709">
        <v>96.755874261488998</v>
      </c>
      <c r="O16" s="709">
        <v>97.252421171457996</v>
      </c>
      <c r="P16" s="709">
        <v>59.71286399374636</v>
      </c>
      <c r="Q16" s="709">
        <v>61.714975395053003</v>
      </c>
      <c r="R16" s="709">
        <v>3072.7334323837295</v>
      </c>
      <c r="S16" s="709">
        <v>-315.84277166399033</v>
      </c>
      <c r="T16" s="709">
        <v>-698.64966175042514</v>
      </c>
      <c r="U16" s="709">
        <v>253.86083137435199</v>
      </c>
      <c r="V16" s="709">
        <v>345.08833744921537</v>
      </c>
      <c r="W16" s="709">
        <v>-216.14227873713261</v>
      </c>
      <c r="X16" s="709">
        <v>64.558165942170092</v>
      </c>
      <c r="Y16" s="709">
        <v>68.909750563830158</v>
      </c>
      <c r="Z16" s="709">
        <v>0.54116164424182001</v>
      </c>
      <c r="AA16" s="709">
        <v>9.0487045479817994</v>
      </c>
      <c r="AB16" s="709">
        <v>32.529467363504999</v>
      </c>
      <c r="AC16" s="709">
        <v>57.880666444271377</v>
      </c>
      <c r="AD16" s="709">
        <v>9.589866192223619</v>
      </c>
      <c r="AE16" s="709">
        <v>95.882199195663006</v>
      </c>
      <c r="AF16" s="709">
        <v>4.1178008043369942</v>
      </c>
    </row>
    <row r="17" spans="1:32" x14ac:dyDescent="0.2">
      <c r="A17" s="734" t="s">
        <v>12</v>
      </c>
      <c r="B17" s="734" t="s">
        <v>461</v>
      </c>
      <c r="C17" s="750" t="s">
        <v>424</v>
      </c>
      <c r="D17" s="709">
        <v>8748.0948487578007</v>
      </c>
      <c r="E17" s="709">
        <v>10083.954812815</v>
      </c>
      <c r="F17" s="709">
        <v>53682.122859192001</v>
      </c>
      <c r="G17" s="709">
        <v>30626.622872682001</v>
      </c>
      <c r="H17" s="707">
        <v>2.6890385462270601</v>
      </c>
      <c r="I17" s="707">
        <v>0.21283532817644998</v>
      </c>
      <c r="J17" s="707">
        <v>2.9018738744035102</v>
      </c>
      <c r="K17" s="707">
        <v>8.1288856344412004</v>
      </c>
      <c r="L17" s="707">
        <v>7.8782767274391823</v>
      </c>
      <c r="M17" s="707">
        <v>9.724777014830849</v>
      </c>
      <c r="N17" s="709">
        <v>85.376303902328004</v>
      </c>
      <c r="O17" s="709">
        <v>84.903438119913005</v>
      </c>
      <c r="P17" s="709" t="s">
        <v>354</v>
      </c>
      <c r="Q17" s="709" t="s">
        <v>354</v>
      </c>
      <c r="R17" s="709">
        <v>3552.4080907343082</v>
      </c>
      <c r="S17" s="709">
        <v>163.8318866865884</v>
      </c>
      <c r="T17" s="709">
        <v>354.33667527860587</v>
      </c>
      <c r="U17" s="709">
        <v>-78.217575035725432</v>
      </c>
      <c r="V17" s="709">
        <v>394.44177282591687</v>
      </c>
      <c r="W17" s="709">
        <v>-506.72898638220931</v>
      </c>
      <c r="X17" s="709" t="s">
        <v>354</v>
      </c>
      <c r="Y17" s="709" t="s">
        <v>354</v>
      </c>
      <c r="Z17" s="709">
        <v>17.281130915036002</v>
      </c>
      <c r="AA17" s="709">
        <v>24.74680199406</v>
      </c>
      <c r="AB17" s="709">
        <v>26.928461712011</v>
      </c>
      <c r="AC17" s="709">
        <v>31.043605378892998</v>
      </c>
      <c r="AD17" s="709">
        <v>42.027932909096002</v>
      </c>
      <c r="AE17" s="709">
        <v>64.791801236861005</v>
      </c>
      <c r="AF17" s="709">
        <v>35.208198763138995</v>
      </c>
    </row>
    <row r="18" spans="1:32" x14ac:dyDescent="0.2">
      <c r="A18" s="734" t="s">
        <v>21</v>
      </c>
      <c r="B18" s="734" t="s">
        <v>462</v>
      </c>
      <c r="C18" s="750" t="s">
        <v>425</v>
      </c>
      <c r="D18" s="709">
        <v>7957.4664712631002</v>
      </c>
      <c r="E18" s="709">
        <v>7323.5835250070004</v>
      </c>
      <c r="F18" s="709">
        <v>47518.998163297998</v>
      </c>
      <c r="G18" s="709">
        <v>22016.510374172001</v>
      </c>
      <c r="H18" s="707">
        <v>3.0536357313963904</v>
      </c>
      <c r="I18" s="707">
        <v>0.53276688441608</v>
      </c>
      <c r="J18" s="707">
        <v>3.5864026158124704</v>
      </c>
      <c r="K18" s="707">
        <v>12.791700854088001</v>
      </c>
      <c r="L18" s="707">
        <v>8.4550077929036274</v>
      </c>
      <c r="M18" s="707">
        <v>8.6286153604473252</v>
      </c>
      <c r="N18" s="709">
        <v>86.517022120007994</v>
      </c>
      <c r="O18" s="709">
        <v>88.376274645465998</v>
      </c>
      <c r="P18" s="709" t="s">
        <v>354</v>
      </c>
      <c r="Q18" s="709">
        <v>56.582200512923002</v>
      </c>
      <c r="R18" s="709">
        <v>2881.5088480565573</v>
      </c>
      <c r="S18" s="709">
        <v>-507.06735599116246</v>
      </c>
      <c r="T18" s="709">
        <v>183.98328077669433</v>
      </c>
      <c r="U18" s="709">
        <v>-267.78315003503235</v>
      </c>
      <c r="V18" s="709">
        <v>707.14835607772602</v>
      </c>
      <c r="W18" s="709">
        <v>-1130.41584281055</v>
      </c>
      <c r="X18" s="709" t="s">
        <v>354</v>
      </c>
      <c r="Y18" s="709" t="s">
        <v>354</v>
      </c>
      <c r="Z18" s="709">
        <v>20.209185335312</v>
      </c>
      <c r="AA18" s="709">
        <v>38.895926073372003</v>
      </c>
      <c r="AB18" s="709">
        <v>25.029254581206999</v>
      </c>
      <c r="AC18" s="709">
        <v>15.865634010108998</v>
      </c>
      <c r="AD18" s="709">
        <v>59.105111408684003</v>
      </c>
      <c r="AE18" s="709">
        <v>78.579011496749004</v>
      </c>
      <c r="AF18" s="709">
        <v>21.420988503250996</v>
      </c>
    </row>
    <row r="19" spans="1:32" x14ac:dyDescent="0.2">
      <c r="A19" s="734" t="s">
        <v>29</v>
      </c>
      <c r="B19" s="734" t="s">
        <v>463</v>
      </c>
      <c r="C19" s="750" t="s">
        <v>426</v>
      </c>
      <c r="D19" s="709">
        <v>5974.4449684084002</v>
      </c>
      <c r="E19" s="709">
        <v>6015.7611986257998</v>
      </c>
      <c r="F19" s="709">
        <v>36067.175618066001</v>
      </c>
      <c r="G19" s="709">
        <v>18933.786131909001</v>
      </c>
      <c r="H19" s="707">
        <v>3.07098194189407</v>
      </c>
      <c r="I19" s="707">
        <v>6.5319257939210007E-2</v>
      </c>
      <c r="J19" s="707">
        <v>3.1363011998332802</v>
      </c>
      <c r="K19" s="707">
        <v>11.092352266983999</v>
      </c>
      <c r="L19" s="707" t="s">
        <v>354</v>
      </c>
      <c r="M19" s="707" t="s">
        <v>354</v>
      </c>
      <c r="N19" s="709">
        <v>86.750878575868995</v>
      </c>
      <c r="O19" s="709">
        <v>86.992338016459001</v>
      </c>
      <c r="P19" s="709" t="s">
        <v>354</v>
      </c>
      <c r="Q19" s="709" t="s">
        <v>354</v>
      </c>
      <c r="R19" s="709" t="s">
        <v>354</v>
      </c>
      <c r="S19" s="709" t="s">
        <v>354</v>
      </c>
      <c r="T19" s="709" t="s">
        <v>354</v>
      </c>
      <c r="U19" s="709" t="s">
        <v>354</v>
      </c>
      <c r="V19" s="709" t="s">
        <v>354</v>
      </c>
      <c r="W19" s="709" t="s">
        <v>354</v>
      </c>
      <c r="X19" s="709" t="s">
        <v>354</v>
      </c>
      <c r="Y19" s="709" t="s">
        <v>354</v>
      </c>
      <c r="Z19" s="709">
        <v>8.3768620622943999</v>
      </c>
      <c r="AA19" s="709">
        <v>18.581930740956</v>
      </c>
      <c r="AB19" s="709">
        <v>34.068485200231997</v>
      </c>
      <c r="AC19" s="709">
        <v>38.972721996517599</v>
      </c>
      <c r="AD19" s="709">
        <v>26.9587928032504</v>
      </c>
      <c r="AE19" s="709">
        <v>92.832269297737</v>
      </c>
      <c r="AF19" s="709">
        <v>7.1677307022630004</v>
      </c>
    </row>
    <row r="20" spans="1:32" x14ac:dyDescent="0.2">
      <c r="A20" s="734" t="s">
        <v>32</v>
      </c>
      <c r="B20" s="734" t="s">
        <v>464</v>
      </c>
      <c r="C20" s="750" t="s">
        <v>427</v>
      </c>
      <c r="D20" s="709">
        <v>5078.6233819134004</v>
      </c>
      <c r="E20" s="709" t="s">
        <v>354</v>
      </c>
      <c r="F20" s="709">
        <v>20649.743592381001</v>
      </c>
      <c r="G20" s="709">
        <v>28539.861784543999</v>
      </c>
      <c r="H20" s="707">
        <v>2.6440218487207301</v>
      </c>
      <c r="I20" s="707">
        <v>6.2644745486770001E-2</v>
      </c>
      <c r="J20" s="707">
        <v>2.7066665942074999</v>
      </c>
      <c r="K20" s="707">
        <v>11.290701144511999</v>
      </c>
      <c r="L20" s="707" t="s">
        <v>354</v>
      </c>
      <c r="M20" s="707" t="s">
        <v>354</v>
      </c>
      <c r="N20" s="709" t="s">
        <v>354</v>
      </c>
      <c r="O20" s="709" t="s">
        <v>354</v>
      </c>
      <c r="P20" s="709" t="s">
        <v>354</v>
      </c>
      <c r="Q20" s="709" t="s">
        <v>354</v>
      </c>
      <c r="R20" s="709" t="s">
        <v>354</v>
      </c>
      <c r="S20" s="709" t="s">
        <v>354</v>
      </c>
      <c r="T20" s="709" t="s">
        <v>354</v>
      </c>
      <c r="U20" s="709" t="s">
        <v>354</v>
      </c>
      <c r="V20" s="709" t="s">
        <v>354</v>
      </c>
      <c r="W20" s="709" t="s">
        <v>354</v>
      </c>
      <c r="X20" s="709" t="s">
        <v>354</v>
      </c>
      <c r="Y20" s="709" t="s">
        <v>354</v>
      </c>
      <c r="Z20" s="709">
        <v>3.392312385601</v>
      </c>
      <c r="AA20" s="709">
        <v>16.924954240390001</v>
      </c>
      <c r="AB20" s="709">
        <v>39.194630872483003</v>
      </c>
      <c r="AC20" s="709">
        <v>40.488102501525987</v>
      </c>
      <c r="AD20" s="709">
        <v>20.317266625991</v>
      </c>
      <c r="AE20" s="709">
        <v>97.085653358607004</v>
      </c>
      <c r="AF20" s="709">
        <v>2.9143466413929957</v>
      </c>
    </row>
    <row r="21" spans="1:32" x14ac:dyDescent="0.2">
      <c r="A21" s="734" t="s">
        <v>75</v>
      </c>
      <c r="B21" s="734" t="s">
        <v>465</v>
      </c>
      <c r="C21" s="750" t="s">
        <v>444</v>
      </c>
      <c r="D21" s="709">
        <v>17959.423879247999</v>
      </c>
      <c r="E21" s="709">
        <v>20076.431849843</v>
      </c>
      <c r="F21" s="709">
        <v>105115.30586199</v>
      </c>
      <c r="G21" s="709">
        <v>69216.948316330003</v>
      </c>
      <c r="H21" s="707">
        <v>2.8496813653875099</v>
      </c>
      <c r="I21" s="707">
        <v>8.4645783748130005E-2</v>
      </c>
      <c r="J21" s="707">
        <v>2.93432714913564</v>
      </c>
      <c r="K21" s="707" t="s">
        <v>354</v>
      </c>
      <c r="L21" s="707">
        <v>12.420989853739146</v>
      </c>
      <c r="M21" s="707">
        <v>11.546665957626429</v>
      </c>
      <c r="N21" s="709">
        <v>89.862586491638993</v>
      </c>
      <c r="O21" s="709">
        <v>92.272184026735999</v>
      </c>
      <c r="P21" s="709">
        <v>63.457348386770036</v>
      </c>
      <c r="Q21" s="709">
        <v>70.615982539824003</v>
      </c>
      <c r="R21" s="709">
        <v>11506.090537343571</v>
      </c>
      <c r="S21" s="709">
        <v>8117.5143332958505</v>
      </c>
      <c r="T21" s="709">
        <v>6132.1310661860589</v>
      </c>
      <c r="U21" s="709">
        <v>-584.10497520771617</v>
      </c>
      <c r="V21" s="709">
        <v>-558.76331919622919</v>
      </c>
      <c r="W21" s="709">
        <v>3128.2515615137404</v>
      </c>
      <c r="X21" s="709">
        <v>108.49429870282476</v>
      </c>
      <c r="Y21" s="709">
        <v>123.48189742338613</v>
      </c>
      <c r="Z21" s="709">
        <v>23.005993545412998</v>
      </c>
      <c r="AA21" s="709">
        <v>33.725218994929001</v>
      </c>
      <c r="AB21" s="709">
        <v>23.098201936376</v>
      </c>
      <c r="AC21" s="709">
        <v>20.170585523282007</v>
      </c>
      <c r="AD21" s="709">
        <v>56.731212540342</v>
      </c>
      <c r="AE21" s="709">
        <v>74.504379898571003</v>
      </c>
      <c r="AF21" s="709">
        <v>25.495620101428997</v>
      </c>
    </row>
    <row r="22" spans="1:32" x14ac:dyDescent="0.2">
      <c r="A22" s="734" t="s">
        <v>17</v>
      </c>
      <c r="B22" s="734" t="s">
        <v>466</v>
      </c>
      <c r="C22" s="750" t="s">
        <v>428</v>
      </c>
      <c r="D22" s="709">
        <v>8371.3864267076005</v>
      </c>
      <c r="E22" s="709">
        <v>12333.867767973001</v>
      </c>
      <c r="F22" s="709">
        <v>53410.205656785998</v>
      </c>
      <c r="G22" s="709">
        <v>48399.251928366997</v>
      </c>
      <c r="H22" s="707">
        <v>3.4370713578190699</v>
      </c>
      <c r="I22" s="707">
        <v>0.36947217791281001</v>
      </c>
      <c r="J22" s="707">
        <v>3.8065435357318798</v>
      </c>
      <c r="K22" s="707">
        <v>11.254219877643999</v>
      </c>
      <c r="L22" s="707">
        <v>6.6899365252689584</v>
      </c>
      <c r="M22" s="707">
        <v>8.4719513856709536</v>
      </c>
      <c r="N22" s="709">
        <v>88.161316290586001</v>
      </c>
      <c r="O22" s="709">
        <v>87.024622239832993</v>
      </c>
      <c r="P22" s="709" t="s">
        <v>354</v>
      </c>
      <c r="Q22" s="709" t="s">
        <v>354</v>
      </c>
      <c r="R22" s="709">
        <v>4096.6805353999462</v>
      </c>
      <c r="S22" s="709">
        <v>708.10433135222638</v>
      </c>
      <c r="T22" s="709">
        <v>1500.5110444415168</v>
      </c>
      <c r="U22" s="709">
        <v>334.59932655969055</v>
      </c>
      <c r="V22" s="709">
        <v>-347.23274036983008</v>
      </c>
      <c r="W22" s="709">
        <v>-779.77329927915116</v>
      </c>
      <c r="X22" s="709">
        <v>68.349891944015113</v>
      </c>
      <c r="Y22" s="709">
        <v>85.282052225592466</v>
      </c>
      <c r="Z22" s="709">
        <v>16.376007028168999</v>
      </c>
      <c r="AA22" s="709">
        <v>26.947793416700002</v>
      </c>
      <c r="AB22" s="709">
        <v>19.876259369332999</v>
      </c>
      <c r="AC22" s="709">
        <v>36.799940185798</v>
      </c>
      <c r="AD22" s="709">
        <v>43.323800444869001</v>
      </c>
      <c r="AE22" s="709">
        <v>85.932447335465</v>
      </c>
      <c r="AF22" s="709">
        <v>14.067552664535</v>
      </c>
    </row>
    <row r="23" spans="1:32" x14ac:dyDescent="0.2">
      <c r="A23" s="734" t="s">
        <v>22</v>
      </c>
      <c r="B23" s="734" t="s">
        <v>467</v>
      </c>
      <c r="C23" s="750" t="s">
        <v>429</v>
      </c>
      <c r="D23" s="709">
        <v>7354.2224770002003</v>
      </c>
      <c r="E23" s="709">
        <v>9191.0443006301994</v>
      </c>
      <c r="F23" s="709">
        <v>44065.903701802999</v>
      </c>
      <c r="G23" s="709">
        <v>38783.249419273998</v>
      </c>
      <c r="H23" s="707">
        <v>3.8770693032326999</v>
      </c>
      <c r="I23" s="707">
        <v>0.80633228745750996</v>
      </c>
      <c r="J23" s="707">
        <v>4.6834015906902096</v>
      </c>
      <c r="K23" s="707">
        <v>18.400399685141998</v>
      </c>
      <c r="L23" s="707" t="s">
        <v>354</v>
      </c>
      <c r="M23" s="707" t="s">
        <v>354</v>
      </c>
      <c r="N23" s="709" t="s">
        <v>354</v>
      </c>
      <c r="O23" s="709" t="s">
        <v>354</v>
      </c>
      <c r="P23" s="709" t="s">
        <v>354</v>
      </c>
      <c r="Q23" s="709" t="s">
        <v>354</v>
      </c>
      <c r="R23" s="709" t="s">
        <v>354</v>
      </c>
      <c r="S23" s="709" t="s">
        <v>354</v>
      </c>
      <c r="T23" s="709" t="s">
        <v>354</v>
      </c>
      <c r="U23" s="709" t="s">
        <v>354</v>
      </c>
      <c r="V23" s="709" t="s">
        <v>354</v>
      </c>
      <c r="W23" s="709" t="s">
        <v>354</v>
      </c>
      <c r="X23" s="709">
        <v>84.739639077815966</v>
      </c>
      <c r="Y23" s="709">
        <v>86.974405998609768</v>
      </c>
      <c r="Z23" s="709">
        <v>11.587500412038001</v>
      </c>
      <c r="AA23" s="709">
        <v>22.095419784421999</v>
      </c>
      <c r="AB23" s="709">
        <v>26.934601311929001</v>
      </c>
      <c r="AC23" s="709">
        <v>39.382478491610996</v>
      </c>
      <c r="AD23" s="709">
        <v>33.682920196460003</v>
      </c>
      <c r="AE23" s="709">
        <v>83.840589219056</v>
      </c>
      <c r="AF23" s="709">
        <v>16.159410780944</v>
      </c>
    </row>
    <row r="24" spans="1:32" x14ac:dyDescent="0.2">
      <c r="A24" s="734" t="s">
        <v>2</v>
      </c>
      <c r="B24" s="734" t="s">
        <v>468</v>
      </c>
      <c r="C24" s="750" t="s">
        <v>430</v>
      </c>
      <c r="D24" s="709">
        <v>13273.921407374</v>
      </c>
      <c r="E24" s="709">
        <v>14103.296159666001</v>
      </c>
      <c r="F24" s="709">
        <v>92585.854705056001</v>
      </c>
      <c r="G24" s="709">
        <v>42352.742502624998</v>
      </c>
      <c r="H24" s="707">
        <v>4.6733898324004404</v>
      </c>
      <c r="I24" s="707">
        <v>0</v>
      </c>
      <c r="J24" s="707">
        <v>4.6733898324004404</v>
      </c>
      <c r="K24" s="707">
        <v>12.993187519228</v>
      </c>
      <c r="L24" s="707">
        <v>8.0072124855077345</v>
      </c>
      <c r="M24" s="707">
        <v>8.5055650541976764</v>
      </c>
      <c r="N24" s="709">
        <v>87.903706352043997</v>
      </c>
      <c r="O24" s="709">
        <v>87.903706352043997</v>
      </c>
      <c r="P24" s="709" t="s">
        <v>354</v>
      </c>
      <c r="Q24" s="709" t="s">
        <v>354</v>
      </c>
      <c r="R24" s="709">
        <v>4503.6393248510121</v>
      </c>
      <c r="S24" s="709">
        <v>1115.0631208032923</v>
      </c>
      <c r="T24" s="709">
        <v>-41.396139089773193</v>
      </c>
      <c r="U24" s="709">
        <v>-211.2625664188912</v>
      </c>
      <c r="V24" s="709">
        <v>125.93354381668398</v>
      </c>
      <c r="W24" s="709">
        <v>1241.7882824952731</v>
      </c>
      <c r="X24" s="709">
        <v>69.947136146360393</v>
      </c>
      <c r="Y24" s="709">
        <v>69.947136146360393</v>
      </c>
      <c r="Z24" s="709">
        <v>12.737035467006001</v>
      </c>
      <c r="AA24" s="709">
        <v>26.9845979935</v>
      </c>
      <c r="AB24" s="709">
        <v>28.202628232302001</v>
      </c>
      <c r="AC24" s="709">
        <v>32.075738307191997</v>
      </c>
      <c r="AD24" s="709">
        <v>39.721633460505998</v>
      </c>
      <c r="AE24" s="709">
        <v>74.794404408648006</v>
      </c>
      <c r="AF24" s="709">
        <v>25.205595591351994</v>
      </c>
    </row>
    <row r="25" spans="1:32" x14ac:dyDescent="0.2">
      <c r="A25" s="734" t="s">
        <v>28</v>
      </c>
      <c r="B25" s="734" t="s">
        <v>469</v>
      </c>
      <c r="C25" s="750" t="s">
        <v>431</v>
      </c>
      <c r="D25" s="709">
        <v>6919.0636976739997</v>
      </c>
      <c r="E25" s="709">
        <v>6900.1839114019003</v>
      </c>
      <c r="F25" s="709">
        <v>41416.958433961998</v>
      </c>
      <c r="G25" s="709">
        <v>20793.546165725998</v>
      </c>
      <c r="H25" s="707">
        <v>3.1245771691571704</v>
      </c>
      <c r="I25" s="707">
        <v>0.25915580423251999</v>
      </c>
      <c r="J25" s="707">
        <v>3.3837329733896904</v>
      </c>
      <c r="K25" s="707">
        <v>10.272993147934001</v>
      </c>
      <c r="L25" s="707">
        <v>8.7490435313073682</v>
      </c>
      <c r="M25" s="707">
        <v>9.3618009800236131</v>
      </c>
      <c r="N25" s="709">
        <v>95.202071075846007</v>
      </c>
      <c r="O25" s="709">
        <v>97.659757553166997</v>
      </c>
      <c r="P25" s="709" t="s">
        <v>354</v>
      </c>
      <c r="Q25" s="709" t="s">
        <v>354</v>
      </c>
      <c r="R25" s="709">
        <v>2364.5515117431619</v>
      </c>
      <c r="S25" s="709">
        <v>-1024.0246923045579</v>
      </c>
      <c r="T25" s="709">
        <v>-1696.9041076164131</v>
      </c>
      <c r="U25" s="709">
        <v>-359.84808750405767</v>
      </c>
      <c r="V25" s="709">
        <v>671.00288724561972</v>
      </c>
      <c r="W25" s="709">
        <v>361.72461557029357</v>
      </c>
      <c r="X25" s="709">
        <v>81.595323334125212</v>
      </c>
      <c r="Y25" s="709">
        <v>82.913621080081228</v>
      </c>
      <c r="Z25" s="709">
        <v>9.0558283341460992</v>
      </c>
      <c r="AA25" s="709">
        <v>25.919858334004005</v>
      </c>
      <c r="AB25" s="709">
        <v>38.318947353468999</v>
      </c>
      <c r="AC25" s="709">
        <v>26.705365978380897</v>
      </c>
      <c r="AD25" s="709">
        <v>34.975686668150104</v>
      </c>
      <c r="AE25" s="709">
        <v>85.342872429581007</v>
      </c>
      <c r="AF25" s="709">
        <v>14.657127570418993</v>
      </c>
    </row>
    <row r="26" spans="1:32" x14ac:dyDescent="0.2">
      <c r="A26" s="734" t="s">
        <v>23</v>
      </c>
      <c r="B26" s="734" t="s">
        <v>470</v>
      </c>
      <c r="C26" s="750" t="s">
        <v>432</v>
      </c>
      <c r="D26" s="709">
        <v>7257.5504154340997</v>
      </c>
      <c r="E26" s="709">
        <v>9667.2457028340996</v>
      </c>
      <c r="F26" s="709">
        <v>47251.497563817</v>
      </c>
      <c r="G26" s="709">
        <v>33406.030802989</v>
      </c>
      <c r="H26" s="707">
        <v>4.2260159431791005</v>
      </c>
      <c r="I26" s="707">
        <v>0.49800580821127005</v>
      </c>
      <c r="J26" s="707">
        <v>4.7240217513903708</v>
      </c>
      <c r="K26" s="707">
        <v>9.5732640656912995</v>
      </c>
      <c r="L26" s="707">
        <v>9.6742811289777872</v>
      </c>
      <c r="M26" s="707">
        <v>13.57558085565009</v>
      </c>
      <c r="N26" s="709">
        <v>96.579929735066997</v>
      </c>
      <c r="O26" s="709">
        <v>96.382767825824004</v>
      </c>
      <c r="P26" s="709">
        <v>59.129088339710087</v>
      </c>
      <c r="Q26" s="709">
        <v>61.222956469227</v>
      </c>
      <c r="R26" s="709">
        <v>3894.4900007179408</v>
      </c>
      <c r="S26" s="709">
        <v>505.91379667022102</v>
      </c>
      <c r="T26" s="709">
        <v>-571.18169071150749</v>
      </c>
      <c r="U26" s="709">
        <v>-96.549284435419125</v>
      </c>
      <c r="V26" s="709">
        <v>451.60431443800729</v>
      </c>
      <c r="W26" s="709">
        <v>722.04045737913998</v>
      </c>
      <c r="X26" s="709" t="s">
        <v>354</v>
      </c>
      <c r="Y26" s="709" t="s">
        <v>354</v>
      </c>
      <c r="Z26" s="709">
        <v>1.5593921553026999</v>
      </c>
      <c r="AA26" s="709">
        <v>28.212268279099</v>
      </c>
      <c r="AB26" s="709">
        <v>35.018696793699</v>
      </c>
      <c r="AC26" s="709">
        <v>35.209642771899304</v>
      </c>
      <c r="AD26" s="709">
        <v>29.771660434401699</v>
      </c>
      <c r="AE26" s="709">
        <v>79.843265176227007</v>
      </c>
      <c r="AF26" s="709">
        <v>20.156734823772993</v>
      </c>
    </row>
    <row r="27" spans="1:32" x14ac:dyDescent="0.2">
      <c r="A27" s="734" t="s">
        <v>111</v>
      </c>
      <c r="B27" s="734" t="s">
        <v>471</v>
      </c>
      <c r="C27" s="750" t="s">
        <v>433</v>
      </c>
      <c r="D27" s="709" t="s">
        <v>354</v>
      </c>
      <c r="E27" s="709" t="s">
        <v>354</v>
      </c>
      <c r="F27" s="709" t="s">
        <v>354</v>
      </c>
      <c r="G27" s="709" t="s">
        <v>354</v>
      </c>
      <c r="H27" s="707">
        <v>2.0700848772851828</v>
      </c>
      <c r="I27" s="707">
        <v>0.27173797396331756</v>
      </c>
      <c r="J27" s="707">
        <v>2.3418228512485002</v>
      </c>
      <c r="K27" s="707" t="s">
        <v>354</v>
      </c>
      <c r="L27" s="707" t="s">
        <v>354</v>
      </c>
      <c r="M27" s="707" t="s">
        <v>354</v>
      </c>
      <c r="N27" s="709" t="s">
        <v>354</v>
      </c>
      <c r="O27" s="709" t="s">
        <v>354</v>
      </c>
      <c r="P27" s="709" t="s">
        <v>354</v>
      </c>
      <c r="Q27" s="709" t="s">
        <v>354</v>
      </c>
      <c r="R27" s="709" t="s">
        <v>354</v>
      </c>
      <c r="S27" s="709" t="s">
        <v>354</v>
      </c>
      <c r="T27" s="709" t="s">
        <v>354</v>
      </c>
      <c r="U27" s="709" t="s">
        <v>354</v>
      </c>
      <c r="V27" s="709" t="s">
        <v>354</v>
      </c>
      <c r="W27" s="709" t="s">
        <v>354</v>
      </c>
      <c r="X27" s="709" t="s">
        <v>354</v>
      </c>
      <c r="Y27" s="709" t="s">
        <v>354</v>
      </c>
      <c r="Z27" s="709" t="s">
        <v>354</v>
      </c>
      <c r="AA27" s="709" t="s">
        <v>354</v>
      </c>
      <c r="AB27" s="709" t="s">
        <v>354</v>
      </c>
      <c r="AC27" s="709" t="s">
        <v>354</v>
      </c>
      <c r="AD27" s="710" t="s">
        <v>354</v>
      </c>
      <c r="AE27" s="709">
        <v>98.807476881241996</v>
      </c>
      <c r="AF27" s="709">
        <v>1.1925231187580039</v>
      </c>
    </row>
    <row r="28" spans="1:32" x14ac:dyDescent="0.2">
      <c r="A28" s="734" t="s">
        <v>86</v>
      </c>
      <c r="B28" s="734" t="s">
        <v>472</v>
      </c>
      <c r="C28" s="750" t="s">
        <v>434</v>
      </c>
      <c r="D28" s="709">
        <v>5941.7968076713996</v>
      </c>
      <c r="E28" s="709">
        <v>5755.0691871339004</v>
      </c>
      <c r="F28" s="709">
        <v>23628.185419189998</v>
      </c>
      <c r="G28" s="709">
        <v>27125.460919343001</v>
      </c>
      <c r="H28" s="707">
        <v>2.5454439183320599</v>
      </c>
      <c r="I28" s="707">
        <v>0.19847090861540001</v>
      </c>
      <c r="J28" s="707">
        <v>2.74391482694746</v>
      </c>
      <c r="K28" s="707">
        <v>8.7331775652482992</v>
      </c>
      <c r="L28" s="707">
        <v>3.4195936722116032</v>
      </c>
      <c r="M28" s="707">
        <v>4.7036294232689828</v>
      </c>
      <c r="N28" s="709">
        <v>97.358437995326994</v>
      </c>
      <c r="O28" s="709">
        <v>97.166594601026006</v>
      </c>
      <c r="P28" s="709">
        <v>51.015734295882055</v>
      </c>
      <c r="Q28" s="709">
        <v>52.399910420019999</v>
      </c>
      <c r="R28" s="709">
        <v>1333.0331006530062</v>
      </c>
      <c r="S28" s="709">
        <v>-2055.5431033947134</v>
      </c>
      <c r="T28" s="709">
        <v>-2182.2953875206854</v>
      </c>
      <c r="U28" s="709">
        <v>-238.41627490925597</v>
      </c>
      <c r="V28" s="709">
        <v>154.87656371711131</v>
      </c>
      <c r="W28" s="709">
        <v>210.2919953181171</v>
      </c>
      <c r="X28" s="709">
        <v>61.147988541294538</v>
      </c>
      <c r="Y28" s="709">
        <v>61.147988541294538</v>
      </c>
      <c r="Z28" s="709">
        <v>6.9280114041339989</v>
      </c>
      <c r="AA28" s="709">
        <v>28.218104062722997</v>
      </c>
      <c r="AB28" s="709">
        <v>36.707056307911998</v>
      </c>
      <c r="AC28" s="709">
        <v>28.146828225231001</v>
      </c>
      <c r="AD28" s="709">
        <v>35.146115466856998</v>
      </c>
      <c r="AE28" s="709">
        <v>90</v>
      </c>
      <c r="AF28" s="709">
        <v>10</v>
      </c>
    </row>
    <row r="29" spans="1:32" x14ac:dyDescent="0.2">
      <c r="A29" s="734" t="s">
        <v>11</v>
      </c>
      <c r="B29" s="734" t="s">
        <v>473</v>
      </c>
      <c r="C29" s="750" t="s">
        <v>435</v>
      </c>
      <c r="D29" s="709">
        <v>9120.5823938119993</v>
      </c>
      <c r="E29" s="709">
        <v>10084.763414818</v>
      </c>
      <c r="F29" s="709">
        <v>53948.329656615002</v>
      </c>
      <c r="G29" s="709">
        <v>29630.826311254001</v>
      </c>
      <c r="H29" s="707">
        <v>3.3290925404676401</v>
      </c>
      <c r="I29" s="707">
        <v>0.33289868654070998</v>
      </c>
      <c r="J29" s="707">
        <v>3.6619912270083503</v>
      </c>
      <c r="K29" s="707">
        <v>7.4943413815593001</v>
      </c>
      <c r="L29" s="707">
        <v>7.8208290995616423</v>
      </c>
      <c r="M29" s="707">
        <v>14.953751113104181</v>
      </c>
      <c r="N29" s="709">
        <v>90.835105752103004</v>
      </c>
      <c r="O29" s="709">
        <v>90.838783111395003</v>
      </c>
      <c r="P29" s="709" t="s">
        <v>354</v>
      </c>
      <c r="Q29" s="709" t="s">
        <v>354</v>
      </c>
      <c r="R29" s="709">
        <v>4548.2791067938906</v>
      </c>
      <c r="S29" s="709">
        <v>1159.7029027461708</v>
      </c>
      <c r="T29" s="709">
        <v>-679.96799898475581</v>
      </c>
      <c r="U29" s="709">
        <v>-720.27699689355018</v>
      </c>
      <c r="V29" s="709">
        <v>356.13985580762625</v>
      </c>
      <c r="W29" s="709">
        <v>2203.80804281685</v>
      </c>
      <c r="X29" s="709">
        <v>86.247675759968018</v>
      </c>
      <c r="Y29" s="709">
        <v>87.83020192070137</v>
      </c>
      <c r="Z29" s="709">
        <v>5.7155715571557</v>
      </c>
      <c r="AA29" s="709">
        <v>30.363036303629997</v>
      </c>
      <c r="AB29" s="709">
        <v>33.828382838284</v>
      </c>
      <c r="AC29" s="709">
        <v>30.093009300930305</v>
      </c>
      <c r="AD29" s="709">
        <v>36.078607860785695</v>
      </c>
      <c r="AE29" s="709">
        <v>96.939693969396998</v>
      </c>
      <c r="AF29" s="709">
        <v>3.0603060306030017</v>
      </c>
    </row>
    <row r="30" spans="1:32" x14ac:dyDescent="0.2">
      <c r="A30" s="734" t="s">
        <v>26</v>
      </c>
      <c r="B30" s="734" t="s">
        <v>474</v>
      </c>
      <c r="C30" s="750" t="s">
        <v>436</v>
      </c>
      <c r="D30" s="709">
        <v>6955.6399044913996</v>
      </c>
      <c r="E30" s="709">
        <v>8303.2752496279008</v>
      </c>
      <c r="F30" s="709">
        <v>42194.869401327</v>
      </c>
      <c r="G30" s="709">
        <v>30085.772721978999</v>
      </c>
      <c r="H30" s="707">
        <v>2.6647412127934702</v>
      </c>
      <c r="I30" s="707">
        <v>0.36908914428007999</v>
      </c>
      <c r="J30" s="707">
        <v>3.0338303570735503</v>
      </c>
      <c r="K30" s="707">
        <v>8.1518519155117009</v>
      </c>
      <c r="L30" s="707">
        <v>9.9824008355626681</v>
      </c>
      <c r="M30" s="707">
        <v>13.034388095094442</v>
      </c>
      <c r="N30" s="709">
        <v>95.973046512815998</v>
      </c>
      <c r="O30" s="709">
        <v>96.949712744245005</v>
      </c>
      <c r="P30" s="709">
        <v>65.312993935549102</v>
      </c>
      <c r="Q30" s="709">
        <v>68.053475750431005</v>
      </c>
      <c r="R30" s="709">
        <v>4379.9506558941221</v>
      </c>
      <c r="S30" s="709">
        <v>991.37445184640228</v>
      </c>
      <c r="T30" s="709">
        <v>191.76648603347468</v>
      </c>
      <c r="U30" s="709">
        <v>569.98054923177096</v>
      </c>
      <c r="V30" s="709">
        <v>-156.66578094770767</v>
      </c>
      <c r="W30" s="709">
        <v>386.29319752886363</v>
      </c>
      <c r="X30" s="709" t="s">
        <v>354</v>
      </c>
      <c r="Y30" s="709" t="s">
        <v>354</v>
      </c>
      <c r="Z30" s="709">
        <v>9.1300770571426</v>
      </c>
      <c r="AA30" s="709">
        <v>32.813868516273999</v>
      </c>
      <c r="AB30" s="709">
        <v>24.863977776401999</v>
      </c>
      <c r="AC30" s="709">
        <v>33.192076650181406</v>
      </c>
      <c r="AD30" s="709">
        <v>41.943945573416599</v>
      </c>
      <c r="AE30" s="709">
        <v>75.989755204231997</v>
      </c>
      <c r="AF30" s="709">
        <v>24.010244795768003</v>
      </c>
    </row>
    <row r="31" spans="1:32" x14ac:dyDescent="0.2">
      <c r="A31" s="734" t="s">
        <v>7</v>
      </c>
      <c r="B31" s="734" t="s">
        <v>475</v>
      </c>
      <c r="C31" s="750" t="s">
        <v>437</v>
      </c>
      <c r="D31" s="709">
        <v>10663.799113703</v>
      </c>
      <c r="E31" s="709">
        <v>11305.570285846001</v>
      </c>
      <c r="F31" s="709">
        <v>71129.368653365003</v>
      </c>
      <c r="G31" s="709">
        <v>35739.909451391999</v>
      </c>
      <c r="H31" s="707">
        <v>3.7027035624115898</v>
      </c>
      <c r="I31" s="707">
        <v>0</v>
      </c>
      <c r="J31" s="707">
        <v>3.7027035624115898</v>
      </c>
      <c r="K31" s="707">
        <v>11.235733774081</v>
      </c>
      <c r="L31" s="707" t="s">
        <v>354</v>
      </c>
      <c r="M31" s="707" t="s">
        <v>354</v>
      </c>
      <c r="N31" s="709">
        <v>94.057577848275002</v>
      </c>
      <c r="O31" s="709">
        <v>94.088387643391997</v>
      </c>
      <c r="P31" s="709">
        <v>49.663304451372689</v>
      </c>
      <c r="Q31" s="709">
        <v>52.800960419675</v>
      </c>
      <c r="R31" s="709" t="s">
        <v>354</v>
      </c>
      <c r="S31" s="709" t="s">
        <v>354</v>
      </c>
      <c r="T31" s="709" t="s">
        <v>354</v>
      </c>
      <c r="U31" s="709" t="s">
        <v>354</v>
      </c>
      <c r="V31" s="709" t="s">
        <v>354</v>
      </c>
      <c r="W31" s="709" t="s">
        <v>354</v>
      </c>
      <c r="X31" s="709">
        <v>81.968084511113645</v>
      </c>
      <c r="Y31" s="709">
        <v>83.613850688377127</v>
      </c>
      <c r="Z31" s="709">
        <v>6.7121496210628999</v>
      </c>
      <c r="AA31" s="709">
        <v>24.45522870153</v>
      </c>
      <c r="AB31" s="709">
        <v>30.746687254794004</v>
      </c>
      <c r="AC31" s="709">
        <v>38.085934422613093</v>
      </c>
      <c r="AD31" s="709">
        <v>31.167378322592899</v>
      </c>
      <c r="AE31" s="709">
        <v>77.166086312572006</v>
      </c>
      <c r="AF31" s="709">
        <v>22.833913687427994</v>
      </c>
    </row>
    <row r="32" spans="1:32" x14ac:dyDescent="0.2">
      <c r="A32" s="734" t="s">
        <v>121</v>
      </c>
      <c r="B32" s="734" t="s">
        <v>476</v>
      </c>
      <c r="C32" s="750" t="s">
        <v>438</v>
      </c>
      <c r="D32" s="709">
        <v>15929.953941685</v>
      </c>
      <c r="E32" s="709">
        <v>19697.552110859</v>
      </c>
      <c r="F32" s="709">
        <v>98156.515063009996</v>
      </c>
      <c r="G32" s="709">
        <v>62588.003867997002</v>
      </c>
      <c r="H32" s="707" t="s">
        <v>354</v>
      </c>
      <c r="I32" s="707" t="s">
        <v>354</v>
      </c>
      <c r="J32" s="707" t="s">
        <v>354</v>
      </c>
      <c r="K32" s="707">
        <v>14.867446854018</v>
      </c>
      <c r="L32" s="707" t="s">
        <v>354</v>
      </c>
      <c r="M32" s="707" t="s">
        <v>354</v>
      </c>
      <c r="N32" s="709">
        <v>89.050338778848996</v>
      </c>
      <c r="O32" s="709">
        <v>90.840845855929004</v>
      </c>
      <c r="P32" s="709">
        <v>58.469544383948751</v>
      </c>
      <c r="Q32" s="709">
        <v>65.658980286593007</v>
      </c>
      <c r="R32" s="709" t="s">
        <v>354</v>
      </c>
      <c r="S32" s="709" t="s">
        <v>354</v>
      </c>
      <c r="T32" s="709" t="s">
        <v>354</v>
      </c>
      <c r="U32" s="709" t="s">
        <v>354</v>
      </c>
      <c r="V32" s="709" t="s">
        <v>354</v>
      </c>
      <c r="W32" s="709" t="s">
        <v>354</v>
      </c>
      <c r="X32" s="709" t="s">
        <v>354</v>
      </c>
      <c r="Y32" s="709" t="s">
        <v>354</v>
      </c>
      <c r="Z32" s="709">
        <v>16.235461170623999</v>
      </c>
      <c r="AA32" s="709">
        <v>25.703188623692004</v>
      </c>
      <c r="AB32" s="709">
        <v>23.416651005449999</v>
      </c>
      <c r="AC32" s="709">
        <v>34.644699200233994</v>
      </c>
      <c r="AD32" s="709">
        <v>41.938649794316007</v>
      </c>
      <c r="AE32" s="709">
        <v>81.987512789994</v>
      </c>
      <c r="AF32" s="709">
        <v>18.012487210006</v>
      </c>
    </row>
    <row r="33" spans="1:32" x14ac:dyDescent="0.2">
      <c r="A33" s="734" t="s">
        <v>41</v>
      </c>
      <c r="B33" s="734" t="s">
        <v>477</v>
      </c>
      <c r="C33" s="750" t="s">
        <v>439</v>
      </c>
      <c r="D33" s="709" t="s">
        <v>354</v>
      </c>
      <c r="E33" s="709" t="s">
        <v>354</v>
      </c>
      <c r="F33" s="709" t="s">
        <v>354</v>
      </c>
      <c r="G33" s="709" t="s">
        <v>354</v>
      </c>
      <c r="H33" s="707">
        <v>2.9107966071608797</v>
      </c>
      <c r="I33" s="707">
        <v>0.42503680188603998</v>
      </c>
      <c r="J33" s="707">
        <v>3.3358334090469199</v>
      </c>
      <c r="K33" s="707" t="s">
        <v>354</v>
      </c>
      <c r="L33" s="707">
        <v>7.2683755082152333</v>
      </c>
      <c r="M33" s="707">
        <v>7.8469909882477582</v>
      </c>
      <c r="N33" s="709" t="s">
        <v>354</v>
      </c>
      <c r="O33" s="709" t="s">
        <v>354</v>
      </c>
      <c r="P33" s="709" t="s">
        <v>354</v>
      </c>
      <c r="Q33" s="709" t="s">
        <v>354</v>
      </c>
      <c r="R33" s="709" t="s">
        <v>354</v>
      </c>
      <c r="S33" s="709" t="s">
        <v>354</v>
      </c>
      <c r="T33" s="709" t="s">
        <v>354</v>
      </c>
      <c r="U33" s="709" t="s">
        <v>354</v>
      </c>
      <c r="V33" s="709" t="s">
        <v>354</v>
      </c>
      <c r="W33" s="709" t="s">
        <v>354</v>
      </c>
      <c r="X33" s="709" t="s">
        <v>354</v>
      </c>
      <c r="Y33" s="709" t="s">
        <v>354</v>
      </c>
      <c r="Z33" s="709" t="s">
        <v>354</v>
      </c>
      <c r="AA33" s="709" t="s">
        <v>354</v>
      </c>
      <c r="AB33" s="709" t="s">
        <v>354</v>
      </c>
      <c r="AC33" s="709" t="s">
        <v>354</v>
      </c>
      <c r="AD33" s="710" t="s">
        <v>354</v>
      </c>
      <c r="AE33" s="709" t="s">
        <v>354</v>
      </c>
      <c r="AF33" s="709" t="s">
        <v>354</v>
      </c>
    </row>
    <row r="34" spans="1:32" x14ac:dyDescent="0.2">
      <c r="A34" s="734" t="s">
        <v>6</v>
      </c>
      <c r="B34" s="734" t="s">
        <v>478</v>
      </c>
      <c r="C34" s="750" t="s">
        <v>440</v>
      </c>
      <c r="D34" s="709">
        <v>10669.367483488</v>
      </c>
      <c r="E34" s="709">
        <v>13092.400304334</v>
      </c>
      <c r="F34" s="709">
        <v>63620.330669893003</v>
      </c>
      <c r="G34" s="709">
        <v>42630.144905585003</v>
      </c>
      <c r="H34" s="707">
        <v>4.0706372187894999</v>
      </c>
      <c r="I34" s="707">
        <v>0.76733069343294003</v>
      </c>
      <c r="J34" s="707">
        <v>4.8379679122224397</v>
      </c>
      <c r="K34" s="707">
        <v>12.09727772772</v>
      </c>
      <c r="L34" s="707" t="s">
        <v>354</v>
      </c>
      <c r="M34" s="707" t="s">
        <v>354</v>
      </c>
      <c r="N34" s="709">
        <v>97.215083157284994</v>
      </c>
      <c r="O34" s="709">
        <v>97.493235370932993</v>
      </c>
      <c r="P34" s="709">
        <v>65.909606976834809</v>
      </c>
      <c r="Q34" s="709">
        <v>67.797717017018002</v>
      </c>
      <c r="R34" s="709" t="s">
        <v>354</v>
      </c>
      <c r="S34" s="709" t="s">
        <v>354</v>
      </c>
      <c r="T34" s="709" t="s">
        <v>354</v>
      </c>
      <c r="U34" s="709" t="s">
        <v>354</v>
      </c>
      <c r="V34" s="709" t="s">
        <v>354</v>
      </c>
      <c r="W34" s="709" t="s">
        <v>354</v>
      </c>
      <c r="X34" s="709" t="s">
        <v>354</v>
      </c>
      <c r="Y34" s="709" t="s">
        <v>354</v>
      </c>
      <c r="Z34" s="709">
        <v>27.298902913035</v>
      </c>
      <c r="AA34" s="709">
        <v>32.616151321270998</v>
      </c>
      <c r="AB34" s="709">
        <v>22.306014020702001</v>
      </c>
      <c r="AC34" s="709">
        <v>17.778931744992008</v>
      </c>
      <c r="AD34" s="709">
        <v>59.915054234305998</v>
      </c>
      <c r="AE34" s="709">
        <v>84.122272299231994</v>
      </c>
      <c r="AF34" s="709">
        <v>15.877727700768006</v>
      </c>
    </row>
    <row r="35" spans="1:32" x14ac:dyDescent="0.2">
      <c r="A35" s="734" t="s">
        <v>4</v>
      </c>
      <c r="B35" s="734" t="s">
        <v>441</v>
      </c>
      <c r="C35" s="750" t="s">
        <v>442</v>
      </c>
      <c r="D35" s="709">
        <v>10958.679328169999</v>
      </c>
      <c r="E35" s="709">
        <v>11946.739410718001</v>
      </c>
      <c r="F35" s="709">
        <v>65301.969139629</v>
      </c>
      <c r="G35" s="709">
        <v>35754.680712371002</v>
      </c>
      <c r="H35" s="707">
        <v>3.25103598569215</v>
      </c>
      <c r="I35" s="707">
        <v>0.27769336447046</v>
      </c>
      <c r="J35" s="707">
        <v>3.5287293501626102</v>
      </c>
      <c r="K35" s="707">
        <v>11.564262114573999</v>
      </c>
      <c r="L35" s="708" t="s">
        <v>354</v>
      </c>
      <c r="M35" s="707">
        <v>7.0224541122620581</v>
      </c>
      <c r="N35" s="709">
        <v>92.199633469562002</v>
      </c>
      <c r="O35" s="709">
        <v>92.198866622093007</v>
      </c>
      <c r="P35" s="709">
        <v>50.206487541638282</v>
      </c>
      <c r="Q35" s="709">
        <v>54.454107518999002</v>
      </c>
      <c r="R35" s="709">
        <v>3845.8161490683228</v>
      </c>
      <c r="S35" s="709">
        <v>457.23994502060305</v>
      </c>
      <c r="T35" s="709">
        <v>1205.8601700249724</v>
      </c>
      <c r="U35" s="709">
        <v>365.28618020750116</v>
      </c>
      <c r="V35" s="709">
        <v>-1331.9157014221748</v>
      </c>
      <c r="W35" s="709">
        <v>218.00929621030437</v>
      </c>
      <c r="X35" s="709">
        <v>67.50311812542661</v>
      </c>
      <c r="Y35" s="709">
        <v>68.8303030082334</v>
      </c>
      <c r="Z35" s="709">
        <v>15.376459156084</v>
      </c>
      <c r="AA35" s="709">
        <v>28.638680491323999</v>
      </c>
      <c r="AB35" s="709">
        <v>24.658643395795</v>
      </c>
      <c r="AC35" s="709">
        <v>31.326216956797008</v>
      </c>
      <c r="AD35" s="709">
        <v>44.015139647407999</v>
      </c>
      <c r="AE35" s="709">
        <v>87.159695996531994</v>
      </c>
      <c r="AF35" s="709">
        <v>12.840304003468006</v>
      </c>
    </row>
    <row r="36" spans="1:32" x14ac:dyDescent="0.2">
      <c r="A36" s="705"/>
      <c r="B36" s="705"/>
      <c r="C36" s="751"/>
      <c r="D36" s="719"/>
      <c r="E36" s="720"/>
      <c r="F36" s="706"/>
      <c r="G36" s="706"/>
      <c r="H36" s="706"/>
      <c r="I36" s="706"/>
      <c r="J36" s="706"/>
      <c r="K36" s="706"/>
    </row>
    <row r="37" spans="1:32" x14ac:dyDescent="0.2">
      <c r="A37" s="705"/>
      <c r="B37" s="705"/>
      <c r="C37" s="751"/>
      <c r="D37" s="705"/>
      <c r="E37" s="705"/>
      <c r="F37" s="705"/>
      <c r="G37" s="705"/>
      <c r="H37" s="759"/>
      <c r="I37" s="758"/>
      <c r="J37" s="705"/>
      <c r="K37" s="705"/>
      <c r="L37" s="705"/>
      <c r="M37" s="705"/>
      <c r="N37" s="705"/>
      <c r="O37" s="705"/>
      <c r="P37" s="705"/>
      <c r="Q37" s="705"/>
      <c r="R37" s="705"/>
      <c r="S37" s="705"/>
      <c r="T37" s="705"/>
      <c r="U37" s="705"/>
      <c r="V37" s="705"/>
      <c r="W37" s="705"/>
      <c r="X37" s="705"/>
      <c r="Y37" s="705"/>
      <c r="Z37" s="705"/>
      <c r="AA37" s="705"/>
      <c r="AB37" s="705"/>
      <c r="AC37" s="705"/>
      <c r="AE37" s="705"/>
    </row>
    <row r="38" spans="1:32" x14ac:dyDescent="0.2">
      <c r="A38" s="705"/>
      <c r="B38" s="705"/>
      <c r="C38" s="751"/>
      <c r="D38" s="705"/>
      <c r="E38" s="705"/>
      <c r="F38" s="705"/>
      <c r="G38" s="705"/>
      <c r="H38" s="759"/>
      <c r="I38" s="758"/>
      <c r="J38" s="705"/>
      <c r="K38" s="705"/>
      <c r="L38" s="705"/>
      <c r="M38" s="705"/>
      <c r="N38" s="705"/>
      <c r="O38" s="705"/>
      <c r="P38" s="705"/>
      <c r="Q38" s="705"/>
      <c r="R38" s="705"/>
      <c r="S38" s="705"/>
      <c r="T38" s="705"/>
      <c r="U38" s="705"/>
      <c r="V38" s="705"/>
      <c r="W38" s="705"/>
      <c r="X38" s="705"/>
      <c r="Y38" s="705"/>
      <c r="Z38" s="705"/>
      <c r="AA38" s="705"/>
      <c r="AB38" s="705"/>
      <c r="AC38" s="705"/>
      <c r="AE38" s="705"/>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19"/>
      <c r="E41" s="720"/>
      <c r="F41" s="706"/>
      <c r="G41" s="706"/>
      <c r="H41" s="706"/>
      <c r="I41" s="706"/>
      <c r="J41" s="706"/>
      <c r="K41" s="706"/>
    </row>
    <row r="42" spans="1:32" x14ac:dyDescent="0.2">
      <c r="A42" s="705"/>
      <c r="B42" s="705"/>
      <c r="C42" s="751"/>
      <c r="D42" s="719"/>
      <c r="E42" s="720"/>
      <c r="F42" s="706"/>
      <c r="G42" s="706"/>
      <c r="H42" s="706"/>
      <c r="I42" s="706"/>
      <c r="J42" s="706"/>
      <c r="K42" s="706"/>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21"/>
      <c r="B46" s="721"/>
      <c r="C46" s="752"/>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05"/>
      <c r="B50" s="705"/>
      <c r="C50" s="751"/>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06"/>
      <c r="E61" s="720"/>
      <c r="F61" s="706"/>
      <c r="G61" s="706"/>
      <c r="H61" s="706"/>
      <c r="I61" s="706"/>
      <c r="J61" s="706"/>
      <c r="K61" s="706"/>
    </row>
    <row r="62" spans="1:11" x14ac:dyDescent="0.2">
      <c r="A62" s="705"/>
      <c r="B62" s="705"/>
      <c r="C62" s="751"/>
      <c r="D62" s="706"/>
      <c r="E62" s="720"/>
      <c r="F62" s="706"/>
      <c r="G62" s="706"/>
      <c r="H62" s="706"/>
      <c r="I62" s="706"/>
      <c r="J62" s="706"/>
      <c r="K62" s="706"/>
    </row>
    <row r="63" spans="1:11" x14ac:dyDescent="0.2">
      <c r="A63" s="705"/>
      <c r="B63" s="705"/>
      <c r="C63" s="751"/>
      <c r="D63" s="706"/>
      <c r="E63" s="720"/>
      <c r="F63" s="706"/>
      <c r="G63" s="706"/>
      <c r="H63" s="706"/>
      <c r="I63" s="706"/>
      <c r="J63" s="706"/>
      <c r="K63" s="706"/>
    </row>
    <row r="64" spans="1:11" x14ac:dyDescent="0.2">
      <c r="A64" s="705"/>
      <c r="B64" s="705"/>
      <c r="C64" s="751"/>
      <c r="D64" s="706"/>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ht="13.5" x14ac:dyDescent="0.25">
      <c r="A67" s="718"/>
      <c r="B67" s="718"/>
      <c r="C67" s="753"/>
      <c r="D67" s="706"/>
      <c r="E67" s="722"/>
      <c r="F67" s="706"/>
      <c r="G67" s="706"/>
      <c r="H67" s="706"/>
      <c r="I67" s="706"/>
      <c r="J67" s="706"/>
      <c r="K67" s="706"/>
    </row>
    <row r="68" spans="1:11" ht="13.5" x14ac:dyDescent="0.25">
      <c r="A68" s="718"/>
      <c r="B68" s="718"/>
      <c r="C68" s="753"/>
      <c r="D68" s="706"/>
      <c r="E68" s="706"/>
      <c r="F68" s="706"/>
      <c r="G68" s="706"/>
      <c r="H68" s="706"/>
      <c r="I68" s="706"/>
      <c r="J68" s="706"/>
      <c r="K68" s="706"/>
    </row>
    <row r="69" spans="1:11" x14ac:dyDescent="0.2">
      <c r="D69" s="706"/>
      <c r="E69" s="706"/>
      <c r="F69" s="706"/>
      <c r="G69" s="706"/>
      <c r="H69" s="706"/>
      <c r="I69" s="706"/>
      <c r="J69" s="706"/>
      <c r="K69" s="706"/>
    </row>
    <row r="70" spans="1:11" x14ac:dyDescent="0.2">
      <c r="D70" s="706"/>
      <c r="E70" s="706"/>
      <c r="F70" s="706"/>
      <c r="G70" s="706"/>
      <c r="H70" s="706"/>
      <c r="I70" s="706"/>
      <c r="J70" s="706"/>
      <c r="K70" s="706"/>
    </row>
    <row r="71" spans="1:11" x14ac:dyDescent="0.2">
      <c r="D71" s="706"/>
      <c r="E71" s="706"/>
      <c r="F71" s="706"/>
      <c r="G71" s="706"/>
      <c r="H71" s="706"/>
      <c r="I71" s="706"/>
      <c r="J71" s="706"/>
      <c r="K71" s="706"/>
    </row>
    <row r="72" spans="1:11" x14ac:dyDescent="0.2">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5"/>
  <sheetViews>
    <sheetView workbookViewId="0">
      <selection activeCell="B19" sqref="B19"/>
    </sheetView>
  </sheetViews>
  <sheetFormatPr defaultColWidth="8.85546875" defaultRowHeight="12.75" x14ac:dyDescent="0.2"/>
  <cols>
    <col min="1" max="2" width="25.28515625" style="706" customWidth="1"/>
    <col min="3" max="3" width="25.28515625" style="754" customWidth="1"/>
    <col min="4" max="5" width="9.28515625" style="704" bestFit="1" customWidth="1"/>
    <col min="6" max="6" width="10.7109375" style="704" bestFit="1" customWidth="1"/>
    <col min="7" max="8" width="9.28515625" style="704" bestFit="1" customWidth="1"/>
    <col min="9" max="9" width="12.7109375" style="704" bestFit="1" customWidth="1"/>
    <col min="10" max="29" width="9.28515625" style="704" bestFit="1" customWidth="1"/>
    <col min="30" max="30" width="9.28515625" style="704" customWidth="1"/>
    <col min="31" max="31" width="9.28515625" style="704" bestFit="1" customWidth="1"/>
    <col min="32" max="16384" width="8.85546875" style="704"/>
  </cols>
  <sheetData>
    <row r="1" spans="1:32" ht="53.25" customHeight="1" x14ac:dyDescent="0.2">
      <c r="A1" s="733" t="s">
        <v>372</v>
      </c>
      <c r="B1" s="733" t="s">
        <v>445</v>
      </c>
      <c r="C1" s="749" t="s">
        <v>409</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6" t="s">
        <v>560</v>
      </c>
      <c r="AE1" s="711" t="s">
        <v>365</v>
      </c>
      <c r="AF1" s="711" t="s">
        <v>561</v>
      </c>
    </row>
    <row r="2" spans="1:32" x14ac:dyDescent="0.2">
      <c r="A2" s="734" t="s">
        <v>18</v>
      </c>
      <c r="B2" s="734" t="s">
        <v>446</v>
      </c>
      <c r="C2" s="750" t="s">
        <v>410</v>
      </c>
      <c r="D2" s="709">
        <f>IF(ISNA(VLOOKUP($A2,'Figure B1.3. (2)'!$A$53:$B$86,2,0)),"NA",VLOOKUP($A2,'Figure B1.3. (2)'!$A$53:$B$86,2,0))</f>
        <v>8289.1706435784999</v>
      </c>
      <c r="E2" s="709">
        <f>IF(ISNA(VLOOKUP($A2,'Figure B1.3. (2)'!$D$51:$E$82,2,0)),"NA",VLOOKUP($A2,'Figure B1.3. (2)'!$D$51:$E$82,2,0))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7" si="0">IF(ISNA(VLOOKUP($A2,rngcurrentExpSh,2,0)),"NA",VLOOKUP($A2,rngcurrentExpSh,2,0))</f>
        <v>90.924122510594998</v>
      </c>
      <c r="O2" s="709">
        <f>IF(ISNA(VLOOKUP($A2,rngcurrentExpSh,3,0)),"NA",VLOOKUP($A2,rngcurrentExpSh,3,0))</f>
        <v>90.497725783931003</v>
      </c>
      <c r="P2" s="709">
        <f t="shared" ref="P2:P37" si="1">IF(ISNA(VLOOKUP($A2,rngteacherExpSh,4,0)),"NA",VLOOKUP($A2,rngteacherExpSh,4,0))</f>
        <v>57.076176497490131</v>
      </c>
      <c r="Q2" s="709">
        <f t="shared" ref="Q2:Q8" si="2">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9">
        <f>IF(ISNA(VLOOKUP($A2,rngrelativeSalary,2,0)),"NA",100*VLOOKUP($A2,rngrelativeSalary,2,0))</f>
        <v>83.749622443174616</v>
      </c>
      <c r="Y2" s="709">
        <f>IF(ISNA(VLOOKUP($A2,rngrelativeSalary,3,0)),"NA",100*VLOOKUP($A2,rngrelativeSalary,3,0))</f>
        <v>85.148226171930801</v>
      </c>
      <c r="Z2" s="709" t="str">
        <f t="shared" ref="Z2:Z37" si="3">IF(ISNA(VLOOKUP($A2,rngageStructure,2,0)),"NA",100*VLOOKUP($A2,rngageStructure,2,0))</f>
        <v>NA</v>
      </c>
      <c r="AA2" s="709" t="str">
        <f t="shared" ref="AA2:AA37" si="4">IF(ISNA(VLOOKUP($A2,rngageStructure,3,0)),"NA",100*VLOOKUP($A2,rngageStructure,3,0))</f>
        <v>NA</v>
      </c>
      <c r="AB2" s="709" t="str">
        <f t="shared" ref="AB2:AB37" si="5">IF(ISNA(VLOOKUP($A2,rngageStructure,4,0)),"NA",100*VLOOKUP($A2,rngageStructure,4,0))</f>
        <v>NA</v>
      </c>
      <c r="AC2" s="709" t="str">
        <f t="shared" ref="AC2:AC37" si="6">IF(ISNA(VLOOKUP($A2,rngageStructure,5,0)),"NA",100*VLOOKUP($A2,rngageStructure,5,0))</f>
        <v>NA</v>
      </c>
      <c r="AD2" s="710" t="str">
        <f t="shared" ref="AD2:AD35" si="7">IF(ISNA(VLOOKUP($A2,rngageStructure,5,0)),"NA",VLOOKUP($A2,rngageStructure,5,0))</f>
        <v>NA</v>
      </c>
      <c r="AE2" s="709" t="str">
        <f t="shared" ref="AE2:AE37" si="8">IF(ISNA(VLOOKUP($A2,rngfemaleSh,2,0)),"NA",VLOOKUP($A2,rngfemaleSh,2,0))</f>
        <v>NA</v>
      </c>
      <c r="AF2" s="709" t="str">
        <f t="shared" ref="AF2:AF37" si="9">IF(ISNA(VLOOKUP($A2,rngfemaleSh,2,0)),"NA",100-VLOOKUP($A2,rngfemaleSh,2,0))</f>
        <v>NA</v>
      </c>
    </row>
    <row r="3" spans="1:32" x14ac:dyDescent="0.2">
      <c r="A3" s="734" t="s">
        <v>5</v>
      </c>
      <c r="B3" s="734" t="s">
        <v>447</v>
      </c>
      <c r="C3" s="750" t="s">
        <v>411</v>
      </c>
      <c r="D3" s="709">
        <f>IF(ISNA(VLOOKUP($A3,'Figure B1.3. (2)'!$A$53:$B$86,2,0)),"NA",VLOOKUP($A3,'Figure B1.3. (2)'!$A$53:$B$86,2,0))</f>
        <v>10780.098245768</v>
      </c>
      <c r="E3" s="709">
        <f>IF(ISNA(VLOOKUP($A3,'Figure B1.3. (2)'!$D$51:$E$82,2,0)),"NA",VLOOKUP($A3,'Figure B1.3. (2)'!$D$51:$E$82,2,0))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t="shared" ref="K3:K37" ca="1" si="10">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 t="shared" si="2"/>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9">
        <f>IF(ISNA(VLOOKUP($A3,rngrelativeSalary,2,0)),"NA",100*VLOOKUP($A3,rngrelativeSalary,2,0))</f>
        <v>75.15629955929893</v>
      </c>
      <c r="Y3" s="709">
        <f>IF(ISNA(VLOOKUP($A3,rngrelativeSalary,3,0)),"NA",100*VLOOKUP($A3,rngrelativeSalary,3,0))</f>
        <v>86.462310882280974</v>
      </c>
      <c r="Z3" s="709">
        <f t="shared" si="3"/>
        <v>13.577702591755999</v>
      </c>
      <c r="AA3" s="709">
        <f t="shared" si="4"/>
        <v>19.972816541240999</v>
      </c>
      <c r="AB3" s="709">
        <f t="shared" si="5"/>
        <v>30.227248482755996</v>
      </c>
      <c r="AC3" s="709">
        <f t="shared" si="6"/>
        <v>36.222232384247008</v>
      </c>
      <c r="AD3" s="709">
        <f t="shared" ref="AD3:AD37" si="11">Z3+AA3</f>
        <v>33.550519132996996</v>
      </c>
      <c r="AE3" s="709">
        <f t="shared" si="8"/>
        <v>91.437063782394006</v>
      </c>
      <c r="AF3" s="709">
        <f t="shared" si="9"/>
        <v>8.5629362176059942</v>
      </c>
    </row>
    <row r="4" spans="1:32" x14ac:dyDescent="0.2">
      <c r="A4" s="734" t="s">
        <v>9</v>
      </c>
      <c r="B4" s="734" t="s">
        <v>448</v>
      </c>
      <c r="C4" s="750" t="s">
        <v>412</v>
      </c>
      <c r="D4" s="709">
        <f>IF(ISNA(VLOOKUP($A4,'Figure B1.3. (2)'!$A$53:$B$86,2,0)),"NA",VLOOKUP($A4,'Figure B1.3. (2)'!$A$53:$B$86,2,0))</f>
        <v>9956.8500755445002</v>
      </c>
      <c r="E4" s="709">
        <f>IF(ISNA(VLOOKUP($A4,'Figure B1.3. (2)'!$D$51:$E$82,2,0)),"NA",VLOOKUP($A4,'Figure B1.3. (2)'!$D$51:$E$82,2,0))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f t="shared" ca="1" si="10"/>
        <v>10.420731883996</v>
      </c>
      <c r="L4" s="708">
        <f>0.32*L6+0.68*L5</f>
        <v>9.1744515360026284</v>
      </c>
      <c r="M4" s="708">
        <f>0.32*M6+0.68*M5</f>
        <v>12.066224049285124</v>
      </c>
      <c r="N4" s="709">
        <f t="shared" si="0"/>
        <v>94.286371460292003</v>
      </c>
      <c r="O4" s="709">
        <f>IF(ISNA(VLOOKUP($A4,rngcurrentExpSh,3,0)),"NA",VLOOKUP($A4,rngcurrentExpSh,3,0))</f>
        <v>97.666109350577997</v>
      </c>
      <c r="P4" s="709">
        <f t="shared" si="1"/>
        <v>63.45637609647909</v>
      </c>
      <c r="Q4" s="709">
        <f t="shared" si="2"/>
        <v>67.301747976591997</v>
      </c>
      <c r="R4" s="710">
        <f>0.32*R6+0.68*R5</f>
        <v>5253.695615737106</v>
      </c>
      <c r="S4" s="710">
        <f t="shared" ref="S4:Y4" si="12">0.32*S6+0.68*S5</f>
        <v>1865.1194116893857</v>
      </c>
      <c r="T4" s="710">
        <f t="shared" si="12"/>
        <v>343.06464169498122</v>
      </c>
      <c r="U4" s="710">
        <f t="shared" si="12"/>
        <v>118.4686502114079</v>
      </c>
      <c r="V4" s="710">
        <f t="shared" si="12"/>
        <v>672.04839327359593</v>
      </c>
      <c r="W4" s="710">
        <f t="shared" si="12"/>
        <v>731.53772650940186</v>
      </c>
      <c r="X4" s="710">
        <f t="shared" si="12"/>
        <v>89.140802728187921</v>
      </c>
      <c r="Y4" s="710">
        <f t="shared" si="12"/>
        <v>87.009196971368809</v>
      </c>
      <c r="Z4" s="709">
        <f t="shared" si="3"/>
        <v>22.078865544997999</v>
      </c>
      <c r="AA4" s="709">
        <f t="shared" si="4"/>
        <v>31.005724580827</v>
      </c>
      <c r="AB4" s="709">
        <f t="shared" si="5"/>
        <v>24.165286374335</v>
      </c>
      <c r="AC4" s="709">
        <f t="shared" si="6"/>
        <v>22.750123499840004</v>
      </c>
      <c r="AD4" s="709">
        <f t="shared" si="11"/>
        <v>53.084590125825002</v>
      </c>
      <c r="AE4" s="709">
        <f t="shared" si="8"/>
        <v>81.708947200186003</v>
      </c>
      <c r="AF4" s="709">
        <f t="shared" si="9"/>
        <v>18.291052799813997</v>
      </c>
    </row>
    <row r="5" spans="1:32" x14ac:dyDescent="0.2">
      <c r="A5" s="778" t="s">
        <v>155</v>
      </c>
      <c r="B5" s="734"/>
      <c r="C5" s="750"/>
      <c r="D5" s="709" t="str">
        <f>IF(ISNA(VLOOKUP($A5,'Figure B1.3. (2)'!$A$53:$B$86,2,0)),"NA",VLOOKUP($A5,'Figure B1.3. (2)'!$A$53:$B$86,2,0))</f>
        <v>NA</v>
      </c>
      <c r="E5" s="709" t="str">
        <f>IF(ISNA(VLOOKUP($A5,'Figure B1.3. (2)'!$D$51:$E$82,2,0)),"NA",VLOOKUP($A5,'Figure B1.3. (2)'!$D$51:$E$82,2,0))</f>
        <v>NA</v>
      </c>
      <c r="F5" s="709" t="str">
        <f>IF(ISNA(VLOOKUP($A5,'Figure B1.4. (2)'!$A$41:$C$73,2,0)),"NA",VLOOKUP($A5,'Figure B1.4. (2)'!$A$41:$C$73,2,0))</f>
        <v>NA</v>
      </c>
      <c r="G5" s="709" t="str">
        <f>IF(ISNA(VLOOKUP($A5,'Figure B1.4. (2)'!$A$41:$C$73,3,0)),"NA",VLOOKUP($A5,'Figure B1.4. (2)'!$A$41:$C$73,3,0))</f>
        <v>NA</v>
      </c>
      <c r="H5" s="707" t="str">
        <f>IF(ISNA(VLOOKUP($A5,'Figure B2.2. (2)'!$A$66:$D$99,2,0)),"NA",VLOOKUP($A5,'Figure B2.2. (2)'!$A$66:$D$99,2,0))</f>
        <v>NA</v>
      </c>
      <c r="I5" s="707" t="str">
        <f>IF(ISNA(VLOOKUP($A5,'Figure B2.2. (2)'!$A$66:$D$99,3,0)),"NA",VLOOKUP($A5,'Figure B2.2. (2)'!$A$66:$D$99,3,0))</f>
        <v>NA</v>
      </c>
      <c r="J5" s="707" t="str">
        <f>IF(ISNA(VLOOKUP($A5,'Figure B2.2. (2)'!$A$66:$D$99,4,0)),"NA",VLOOKUP($A5,'Figure B2.2. (2)'!$A$66:$D$99,4,0))</f>
        <v>NA</v>
      </c>
      <c r="K5" s="707" t="str">
        <f t="shared" ca="1" si="10"/>
        <v>NA</v>
      </c>
      <c r="L5" s="707">
        <f>IF(ISNA(VLOOKUP($A5,rngteacherExp,2,0)),"NA",VLOOKUP($A5,rngteacherExp,2,0))</f>
        <v>9.254797548602653</v>
      </c>
      <c r="M5" s="707">
        <f>IF(ISNA(VLOOKUP($A5,rngteacherExp,3,0)),"NA",VLOOKUP($A5,rngteacherExp,3,0))</f>
        <v>12.17189499710082</v>
      </c>
      <c r="N5" s="709" t="str">
        <f t="shared" si="0"/>
        <v>NA</v>
      </c>
      <c r="O5" s="709" t="str">
        <f>IF(ISNA(VLOOKUP($A5,rngcurrentExpSh,3,0)),"NA",VLOOKUP($A5,rngcurrentExpSh,3,0))</f>
        <v>NA</v>
      </c>
      <c r="P5" s="709" t="str">
        <f t="shared" si="1"/>
        <v>NA</v>
      </c>
      <c r="Q5" s="709" t="str">
        <f t="shared" si="2"/>
        <v>NA</v>
      </c>
      <c r="R5" s="709">
        <f>IF(ISNA(VLOOKUP($A5,rngteacherPayFactors,2,0)),"NA",VLOOKUP($A5,rngteacherPayFactors,2,0))</f>
        <v>5299.7052864495436</v>
      </c>
      <c r="S5" s="709">
        <f>IF(ISNA(VLOOKUP($A5,rngteacherPayFactors,4,0)),"NA",VLOOKUP($A5,rngteacherPayFactors,4,0))</f>
        <v>1911.1290824018238</v>
      </c>
      <c r="T5" s="709">
        <f>IF(ISNA(VLOOKUP($A5,rngteacherPayFactors,5,0)),"NA",VLOOKUP($A5,rngteacherPayFactors,5,0))</f>
        <v>381.83686729892173</v>
      </c>
      <c r="U5" s="709">
        <f>IF(ISNA(VLOOKUP($A5,rngteacherPayFactors,6,0)),"NA",VLOOKUP($A5,rngteacherPayFactors,6,0))</f>
        <v>57.886966197913019</v>
      </c>
      <c r="V5" s="709">
        <f>IF(ISNA(VLOOKUP($A5,rngteacherPayFactors,7,0)),"NA",VLOOKUP($A5,rngteacherPayFactors,7,0))</f>
        <v>939.25944644563367</v>
      </c>
      <c r="W5" s="709">
        <f>IF(ISNA(VLOOKUP($A5,rngteacherPayFactors,8,0)),"NA",VLOOKUP($A5,rngteacherPayFactors,8,0))</f>
        <v>532.1458024593569</v>
      </c>
      <c r="X5" s="709">
        <f t="shared" ref="X5:X37" si="13">IF(ISNA(VLOOKUP($A5,rngrelativeSalary,2,0)),"NA",100*VLOOKUP($A5,rngrelativeSalary,2,0))</f>
        <v>91.062744906630854</v>
      </c>
      <c r="Y5" s="709">
        <f t="shared" ref="Y5:Y37" si="14">IF(ISNA(VLOOKUP($A5,rngrelativeSalary,3,0)),"NA",100*VLOOKUP($A5,rngrelativeSalary,3,0))</f>
        <v>88.512370609870715</v>
      </c>
      <c r="Z5" s="709" t="str">
        <f t="shared" si="3"/>
        <v>NA</v>
      </c>
      <c r="AA5" s="709" t="str">
        <f t="shared" si="4"/>
        <v>NA</v>
      </c>
      <c r="AB5" s="709" t="str">
        <f t="shared" si="5"/>
        <v>NA</v>
      </c>
      <c r="AC5" s="709" t="str">
        <f t="shared" si="6"/>
        <v>NA</v>
      </c>
      <c r="AD5" s="710" t="str">
        <f t="shared" si="7"/>
        <v>NA</v>
      </c>
      <c r="AE5" s="709" t="str">
        <f t="shared" si="8"/>
        <v>NA</v>
      </c>
      <c r="AF5" s="709" t="str">
        <f t="shared" si="9"/>
        <v>NA</v>
      </c>
    </row>
    <row r="6" spans="1:32" x14ac:dyDescent="0.2">
      <c r="A6" s="778" t="s">
        <v>156</v>
      </c>
      <c r="B6" s="734"/>
      <c r="C6" s="750"/>
      <c r="D6" s="709" t="str">
        <f>IF(ISNA(VLOOKUP($A6,'Figure B1.3. (2)'!$A$53:$B$86,2,0)),"NA",VLOOKUP($A6,'Figure B1.3. (2)'!$A$53:$B$86,2,0))</f>
        <v>NA</v>
      </c>
      <c r="E6" s="709" t="str">
        <f>IF(ISNA(VLOOKUP($A6,'Figure B1.3. (2)'!$D$51:$E$82,2,0)),"NA",VLOOKUP($A6,'Figure B1.3. (2)'!$D$51:$E$82,2,0))</f>
        <v>NA</v>
      </c>
      <c r="F6" s="709" t="str">
        <f>IF(ISNA(VLOOKUP($A6,'Figure B1.4. (2)'!$A$41:$C$73,2,0)),"NA",VLOOKUP($A6,'Figure B1.4. (2)'!$A$41:$C$73,2,0))</f>
        <v>NA</v>
      </c>
      <c r="G6" s="709" t="str">
        <f>IF(ISNA(VLOOKUP($A6,'Figure B1.4. (2)'!$A$41:$C$73,3,0)),"NA",VLOOKUP($A6,'Figure B1.4. (2)'!$A$41:$C$73,3,0))</f>
        <v>NA</v>
      </c>
      <c r="H6" s="707" t="str">
        <f>IF(ISNA(VLOOKUP($A6,'Figure B2.2. (2)'!$A$66:$D$99,2,0)),"NA",VLOOKUP($A6,'Figure B2.2. (2)'!$A$66:$D$99,2,0))</f>
        <v>NA</v>
      </c>
      <c r="I6" s="707" t="str">
        <f>IF(ISNA(VLOOKUP($A6,'Figure B2.2. (2)'!$A$66:$D$99,3,0)),"NA",VLOOKUP($A6,'Figure B2.2. (2)'!$A$66:$D$99,3,0))</f>
        <v>NA</v>
      </c>
      <c r="J6" s="707" t="str">
        <f>IF(ISNA(VLOOKUP($A6,'Figure B2.2. (2)'!$A$66:$D$99,4,0)),"NA",VLOOKUP($A6,'Figure B2.2. (2)'!$A$66:$D$99,4,0))</f>
        <v>NA</v>
      </c>
      <c r="K6" s="707" t="str">
        <f t="shared" ca="1" si="10"/>
        <v>NA</v>
      </c>
      <c r="L6" s="707">
        <f>IF(ISNA(VLOOKUP($A6,rngteacherExp,2,0)),"NA",VLOOKUP($A6,rngteacherExp,2,0))</f>
        <v>9.003716259227577</v>
      </c>
      <c r="M6" s="707">
        <f>IF(ISNA(VLOOKUP($A6,rngteacherExp,3,0)),"NA",VLOOKUP($A6,rngteacherExp,3,0))</f>
        <v>11.841673285176766</v>
      </c>
      <c r="N6" s="709" t="str">
        <f t="shared" si="0"/>
        <v>NA</v>
      </c>
      <c r="O6" s="709" t="str">
        <f>IF(ISNA(VLOOKUP($A6,rngcurrentExpSh,3,0)),"NA",VLOOKUP($A6,rngcurrentExpSh,3,0))</f>
        <v>NA</v>
      </c>
      <c r="P6" s="709" t="str">
        <f t="shared" si="1"/>
        <v>NA</v>
      </c>
      <c r="Q6" s="709" t="str">
        <f t="shared" si="2"/>
        <v>NA</v>
      </c>
      <c r="R6" s="709">
        <f>IF(ISNA(VLOOKUP($A6,rngteacherPayFactors,2,0)),"NA",VLOOKUP($A6,rngteacherPayFactors,2,0))</f>
        <v>5155.9250654731741</v>
      </c>
      <c r="S6" s="709">
        <f>IF(ISNA(VLOOKUP($A6,rngteacherPayFactors,4,0)),"NA",VLOOKUP($A6,rngteacherPayFactors,4,0))</f>
        <v>1767.3488614254543</v>
      </c>
      <c r="T6" s="709">
        <f>IF(ISNA(VLOOKUP($A6,rngteacherPayFactors,5,0)),"NA",VLOOKUP($A6,rngteacherPayFactors,5,0))</f>
        <v>260.67366228660745</v>
      </c>
      <c r="U6" s="709">
        <f>IF(ISNA(VLOOKUP($A6,rngteacherPayFactors,6,0)),"NA",VLOOKUP($A6,rngteacherPayFactors,6,0))</f>
        <v>247.20472874008453</v>
      </c>
      <c r="V6" s="709">
        <f>IF(ISNA(VLOOKUP($A6,rngteacherPayFactors,7,0)),"NA",VLOOKUP($A6,rngteacherPayFactors,7,0))</f>
        <v>104.22490528301533</v>
      </c>
      <c r="W6" s="709">
        <f>IF(ISNA(VLOOKUP($A6,rngteacherPayFactors,8,0)),"NA",VLOOKUP($A6,rngteacherPayFactors,8,0))</f>
        <v>1155.245565115747</v>
      </c>
      <c r="X6" s="709">
        <f t="shared" si="13"/>
        <v>85.056675598996662</v>
      </c>
      <c r="Y6" s="709">
        <f t="shared" si="14"/>
        <v>83.814952989552225</v>
      </c>
      <c r="Z6" s="709" t="str">
        <f t="shared" si="3"/>
        <v>NA</v>
      </c>
      <c r="AA6" s="709" t="str">
        <f t="shared" si="4"/>
        <v>NA</v>
      </c>
      <c r="AB6" s="709" t="str">
        <f t="shared" si="5"/>
        <v>NA</v>
      </c>
      <c r="AC6" s="709" t="str">
        <f t="shared" si="6"/>
        <v>NA</v>
      </c>
      <c r="AD6" s="710" t="str">
        <f t="shared" si="7"/>
        <v>NA</v>
      </c>
      <c r="AE6" s="709" t="str">
        <f t="shared" si="8"/>
        <v>NA</v>
      </c>
      <c r="AF6" s="709" t="str">
        <f t="shared" si="9"/>
        <v>NA</v>
      </c>
    </row>
    <row r="7" spans="1:32" x14ac:dyDescent="0.2">
      <c r="A7" s="734" t="s">
        <v>157</v>
      </c>
      <c r="B7" s="734" t="s">
        <v>449</v>
      </c>
      <c r="C7" s="750" t="s">
        <v>413</v>
      </c>
      <c r="D7" s="709">
        <f>IF(ISNA(VLOOKUP($A7,'Figure B1.3. (2)'!$A$53:$B$86,2,0)),"NA",VLOOKUP($A7,'Figure B1.3. (2)'!$A$53:$B$86,2,0))</f>
        <v>9129.7290261313992</v>
      </c>
      <c r="E7" s="709" t="str">
        <f>IF(ISNA(VLOOKUP($A7,'Figure B1.3. (2)'!$D$51:$E$82,2,0)),"NA",VLOOKUP($A7,'Figure B1.3. (2)'!$D$51:$E$82,2,0))</f>
        <v>NA</v>
      </c>
      <c r="F7" s="709">
        <f>IF(ISNA(VLOOKUP($A7,'Figure B1.4. (2)'!$A$41:$C$73,2,0)),"NA",VLOOKUP($A7,'Figure B1.4. (2)'!$A$41:$C$73,2,0))</f>
        <v>54721.05726522638</v>
      </c>
      <c r="G7" s="709">
        <f>IF(ISNA(VLOOKUP($A7,'Figure B1.4. (2)'!$A$41:$C$73,3,0)),"NA",VLOOKUP($A7,'Figure B1.4. (2)'!$A$41:$C$73,3,0))</f>
        <v>28080.005296315838</v>
      </c>
      <c r="H7" s="707">
        <f>IF(ISNA(VLOOKUP($A7,'Figure B2.2. (2)'!$A$66:$D$99,2,0)),"NA",VLOOKUP($A7,'Figure B2.2. (2)'!$A$66:$D$99,2,0))</f>
        <v>3.2714272816493004</v>
      </c>
      <c r="I7" s="707">
        <f>IF(ISNA(VLOOKUP($A7,'Figure B2.2. (2)'!$A$66:$D$99,3,0)),"NA",VLOOKUP($A7,'Figure B2.2. (2)'!$A$66:$D$99,3,0))</f>
        <v>0.28768614104967</v>
      </c>
      <c r="J7" s="707">
        <f>IF(ISNA(VLOOKUP($A7,'Figure B2.2. (2)'!$A$66:$D$99,4,0)),"NA",VLOOKUP($A7,'Figure B2.2. (2)'!$A$66:$D$99,4,0))</f>
        <v>3.5591134226989705</v>
      </c>
      <c r="K7" s="707" t="str">
        <f t="shared" ca="1" si="10"/>
        <v>NA</v>
      </c>
      <c r="L7" s="707">
        <f>IF(ISNA(VLOOKUP($A7,rngteacherExp,2,0)),"NA",VLOOKUP($A7,rngteacherExp,2,0))</f>
        <v>9.1426522785654285</v>
      </c>
      <c r="M7" s="707">
        <f>IF(ISNA(VLOOKUP($A7,rngteacherExp,3,0)),"NA",VLOOKUP($A7,rngteacherExp,3,0))</f>
        <v>9.1426522785654285</v>
      </c>
      <c r="N7" s="709">
        <f t="shared" si="0"/>
        <v>93.141987455953</v>
      </c>
      <c r="O7" s="710" t="s">
        <v>354</v>
      </c>
      <c r="P7" s="709">
        <f t="shared" si="1"/>
        <v>59.989504512096048</v>
      </c>
      <c r="Q7" s="709">
        <f t="shared" si="2"/>
        <v>64.406511124174997</v>
      </c>
      <c r="R7" s="709">
        <f>IF(ISNA(VLOOKUP($A7,rngteacherPayFactors,2,0)),"NA",VLOOKUP($A7,rngteacherPayFactors,2,0))</f>
        <v>3980.7575257939789</v>
      </c>
      <c r="S7" s="709">
        <f>IF(ISNA(VLOOKUP($A7,rngteacherPayFactors,4,0)),"NA",VLOOKUP($A7,rngteacherPayFactors,4,0))</f>
        <v>592.18132174625907</v>
      </c>
      <c r="T7" s="709">
        <f>IF(ISNA(VLOOKUP($A7,rngteacherPayFactors,5,0)),"NA",VLOOKUP($A7,rngteacherPayFactors,5,0))</f>
        <v>1429.0413675865391</v>
      </c>
      <c r="U7" s="709">
        <f>IF(ISNA(VLOOKUP($A7,rngteacherPayFactors,6,0)),"NA",VLOOKUP($A7,rngteacherPayFactors,6,0))</f>
        <v>23.203585425605496</v>
      </c>
      <c r="V7" s="709">
        <f>IF(ISNA(VLOOKUP($A7,rngteacherPayFactors,7,0)),"NA",VLOOKUP($A7,rngteacherPayFactors,7,0))</f>
        <v>-305.89166226876722</v>
      </c>
      <c r="W7" s="709">
        <f>IF(ISNA(VLOOKUP($A7,rngteacherPayFactors,8,0)),"NA",VLOOKUP($A7,rngteacherPayFactors,8,0))</f>
        <v>-554.17196899711917</v>
      </c>
      <c r="X7" s="709" t="str">
        <f t="shared" si="13"/>
        <v>NA</v>
      </c>
      <c r="Y7" s="709" t="str">
        <f t="shared" si="14"/>
        <v>NA</v>
      </c>
      <c r="Z7" s="709">
        <f t="shared" si="3"/>
        <v>12.391957886725001</v>
      </c>
      <c r="AA7" s="709">
        <f t="shared" si="4"/>
        <v>31.844485317435002</v>
      </c>
      <c r="AB7" s="709">
        <f t="shared" si="5"/>
        <v>30.227437052071</v>
      </c>
      <c r="AC7" s="709">
        <f t="shared" si="6"/>
        <v>25.536119743769003</v>
      </c>
      <c r="AD7" s="709">
        <f t="shared" si="11"/>
        <v>44.236443204160004</v>
      </c>
      <c r="AE7" s="709">
        <f t="shared" si="8"/>
        <v>73.629866785735004</v>
      </c>
      <c r="AF7" s="709">
        <f t="shared" si="9"/>
        <v>26.370133214264996</v>
      </c>
    </row>
    <row r="8" spans="1:32" x14ac:dyDescent="0.2">
      <c r="A8" s="734" t="s">
        <v>33</v>
      </c>
      <c r="B8" s="734" t="s">
        <v>450</v>
      </c>
      <c r="C8" s="750" t="s">
        <v>414</v>
      </c>
      <c r="D8" s="709">
        <f>IF(ISNA(VLOOKUP($A8,'Figure B1.3. (2)'!$A$53:$B$86,2,0)),"NA",VLOOKUP($A8,'Figure B1.3. (2)'!$A$53:$B$86,2,0))</f>
        <v>4730.3547138812</v>
      </c>
      <c r="E8" s="709">
        <f>IF(ISNA(VLOOKUP($A8,'Figure B1.3. (2)'!$D$51:$E$82,2,0)),"NA",VLOOKUP($A8,'Figure B1.3. (2)'!$D$51:$E$82,2,0))</f>
        <v>8060.5064482298003</v>
      </c>
      <c r="F8" s="709">
        <f>IF(ISNA(VLOOKUP($A8,'Figure B1.4. (2)'!$A$41:$C$73,2,0)),"NA",VLOOKUP($A8,'Figure B1.4. (2)'!$A$41:$C$73,2,0))</f>
        <v>23814.475147181998</v>
      </c>
      <c r="G8" s="709">
        <f>IF(ISNA(VLOOKUP($A8,'Figure B1.4. (2)'!$A$41:$C$73,3,0)),"NA",VLOOKUP($A8,'Figure B1.4. (2)'!$A$41:$C$73,3,0))</f>
        <v>32399.700835429001</v>
      </c>
      <c r="H8" s="707">
        <f>IF(ISNA(VLOOKUP($A8,'Figure B2.2. (2)'!$A$66:$D$99,2,0)),"NA",VLOOKUP($A8,'Figure B2.2. (2)'!$A$66:$D$99,2,0))</f>
        <v>2.4545525859103603</v>
      </c>
      <c r="I8" s="707">
        <f>IF(ISNA(VLOOKUP($A8,'Figure B2.2. (2)'!$A$66:$D$99,3,0)),"NA",VLOOKUP($A8,'Figure B2.2. (2)'!$A$66:$D$99,3,0))</f>
        <v>0.25146577547756999</v>
      </c>
      <c r="J8" s="707">
        <f>IF(ISNA(VLOOKUP($A8,'Figure B2.2. (2)'!$A$66:$D$99,4,0)),"NA",VLOOKUP($A8,'Figure B2.2. (2)'!$A$66:$D$99,4,0))</f>
        <v>2.7060183613879305</v>
      </c>
      <c r="K8" s="707">
        <f t="shared" ca="1" si="10"/>
        <v>8.0371671210412998</v>
      </c>
      <c r="L8" s="707">
        <f t="shared" ref="L8:L36" si="15">IF(ISNA(VLOOKUP($A8,rngteacherExp,2,0)),"NA",VLOOKUP($A8,rngteacherExp,2,0))</f>
        <v>3.114819771960303</v>
      </c>
      <c r="M8" s="707">
        <f t="shared" ref="M8:M37" si="16">IF(ISNA(VLOOKUP($A8,rngteacherExp,3,0)),"NA",VLOOKUP($A8,rngteacherExp,3,0))</f>
        <v>4.9314580958504886</v>
      </c>
      <c r="N8" s="709">
        <f t="shared" si="0"/>
        <v>88.581533028812004</v>
      </c>
      <c r="O8" s="709">
        <f t="shared" ref="O8:O16" si="17">IF(ISNA(VLOOKUP($A8,rngcurrentExpSh,3,0)),"NA",VLOOKUP($A8,rngcurrentExpSh,3,0))</f>
        <v>89.085828845899997</v>
      </c>
      <c r="P8" s="709">
        <f t="shared" si="1"/>
        <v>39.520062564544972</v>
      </c>
      <c r="Q8" s="709">
        <f t="shared" si="2"/>
        <v>44.614335757421003</v>
      </c>
      <c r="R8" s="709">
        <f t="shared" ref="R8:R37" si="18">IF(ISNA(VLOOKUP($A8,rngteacherPayFactors,2,0)),"NA",VLOOKUP($A8,rngteacherPayFactors,2,0))</f>
        <v>1539.8099655375725</v>
      </c>
      <c r="S8" s="709">
        <f>IF(ISNA(VLOOKUP($A8,rngteacherPayFactors,4,0)),"NA",VLOOKUP($A8,rngteacherPayFactors,4,0))</f>
        <v>-1848.7662385101473</v>
      </c>
      <c r="T8" s="709">
        <f t="shared" ref="T8:T37" si="19">IF(ISNA(VLOOKUP($A8,rngteacherPayFactors,5,0)),"NA",VLOOKUP($A8,rngteacherPayFactors,5,0))</f>
        <v>-2103.0692959074108</v>
      </c>
      <c r="U8" s="709">
        <f>IF(ISNA(VLOOKUP($A8,rngteacherPayFactors,6,0)),"NA",VLOOKUP($A8,rngteacherPayFactors,6,0))</f>
        <v>-116.38274193292607</v>
      </c>
      <c r="V8" s="709">
        <f>IF(ISNA(VLOOKUP($A8,rngteacherPayFactors,7,0)),"NA",VLOOKUP($A8,rngteacherPayFactors,7,0))</f>
        <v>261.13219411732456</v>
      </c>
      <c r="W8" s="709">
        <f t="shared" ref="W8:W37" si="20">IF(ISNA(VLOOKUP($A8,rngteacherPayFactors,8,0)),"NA",VLOOKUP($A8,rngteacherPayFactors,8,0))</f>
        <v>109.55360521286526</v>
      </c>
      <c r="X8" s="709">
        <f t="shared" si="13"/>
        <v>55.682628229713501</v>
      </c>
      <c r="Y8" s="709">
        <f t="shared" si="14"/>
        <v>55.5602812797827</v>
      </c>
      <c r="Z8" s="709">
        <f t="shared" si="3"/>
        <v>9.8480165334601004</v>
      </c>
      <c r="AA8" s="709">
        <f t="shared" si="4"/>
        <v>22.398814858167</v>
      </c>
      <c r="AB8" s="709">
        <f t="shared" si="5"/>
        <v>34.131353219818003</v>
      </c>
      <c r="AC8" s="709">
        <f t="shared" si="6"/>
        <v>33.6218153885549</v>
      </c>
      <c r="AD8" s="709">
        <f t="shared" si="11"/>
        <v>32.246831391627097</v>
      </c>
      <c r="AE8" s="709">
        <f t="shared" si="8"/>
        <v>92.831720833256995</v>
      </c>
      <c r="AF8" s="709">
        <f t="shared" si="9"/>
        <v>7.1682791667430052</v>
      </c>
    </row>
    <row r="9" spans="1:32" x14ac:dyDescent="0.2">
      <c r="A9" s="734" t="s">
        <v>3</v>
      </c>
      <c r="B9" s="734" t="s">
        <v>451</v>
      </c>
      <c r="C9" s="750" t="s">
        <v>415</v>
      </c>
      <c r="D9" s="709">
        <f>IF(ISNA(VLOOKUP($A9,'Figure B1.3. (2)'!$A$53:$B$86,2,0)),"NA",VLOOKUP($A9,'Figure B1.3. (2)'!$A$53:$B$86,2,0))</f>
        <v>11355.416483042</v>
      </c>
      <c r="E9" s="709">
        <f>IF(ISNA(VLOOKUP($A9,'Figure B1.3. (2)'!$D$51:$E$82,2,0)),"NA",VLOOKUP($A9,'Figure B1.3. (2)'!$D$51:$E$82,2,0))</f>
        <v>11906.409094121</v>
      </c>
      <c r="F9" s="709">
        <f>IF(ISNA(VLOOKUP($A9,'Figure B1.4. (2)'!$A$41:$C$73,2,0)),"NA",VLOOKUP($A9,'Figure B1.4. (2)'!$A$41:$C$73,2,0))</f>
        <v>80484.597089748</v>
      </c>
      <c r="G9" s="709">
        <f>IF(ISNA(VLOOKUP($A9,'Figure B1.4. (2)'!$A$41:$C$73,3,0)),"NA",VLOOKUP($A9,'Figure B1.4. (2)'!$A$41:$C$73,3,0))</f>
        <v>42174.419674901997</v>
      </c>
      <c r="H9" s="707">
        <f>IF(ISNA(VLOOKUP($A9,'Figure B2.2. (2)'!$A$66:$D$99,2,0)),"NA",VLOOKUP($A9,'Figure B2.2. (2)'!$A$66:$D$99,2,0))</f>
        <v>4.5066416321289005</v>
      </c>
      <c r="I9" s="707">
        <f>IF(ISNA(VLOOKUP($A9,'Figure B2.2. (2)'!$A$66:$D$99,3,0)),"NA",VLOOKUP($A9,'Figure B2.2. (2)'!$A$66:$D$99,3,0))</f>
        <v>0.13596062142766999</v>
      </c>
      <c r="J9" s="707">
        <f>IF(ISNA(VLOOKUP($A9,'Figure B2.2. (2)'!$A$66:$D$99,4,0)),"NA",VLOOKUP($A9,'Figure B2.2. (2)'!$A$66:$D$99,4,0))</f>
        <v>4.6426022535565705</v>
      </c>
      <c r="K9" s="707">
        <f t="shared" ca="1" si="10"/>
        <v>12.821180066758</v>
      </c>
      <c r="L9" s="707">
        <f t="shared" si="15"/>
        <v>9.8474382946078887</v>
      </c>
      <c r="M9" s="707">
        <f t="shared" si="16"/>
        <v>10.302337507957336</v>
      </c>
      <c r="N9" s="709">
        <f t="shared" si="0"/>
        <v>90.553884790324005</v>
      </c>
      <c r="O9" s="709">
        <f t="shared" si="17"/>
        <v>92.548014788152003</v>
      </c>
      <c r="P9" s="709">
        <f t="shared" si="1"/>
        <v>54.394941743871641</v>
      </c>
      <c r="Q9" s="709">
        <f t="shared" ref="Q9:Q37" si="21">IF(ISNA(VLOOKUP($A9,rngteacherCurrentSh,2,0)),"NA",VLOOKUP($A9,rngteacherCurrentSh,2,0))</f>
        <v>60.069142113364002</v>
      </c>
      <c r="R9" s="709">
        <f t="shared" si="18"/>
        <v>4752.3224466354441</v>
      </c>
      <c r="S9" s="709">
        <f t="shared" ref="S9:S37" si="22">IF(ISNA(VLOOKUP($A9,rngteacherPayFactors,4,0)),"NA",VLOOKUP($A9,rngteacherPayFactors,4,0))</f>
        <v>1363.7462425877243</v>
      </c>
      <c r="T9" s="709">
        <f t="shared" si="19"/>
        <v>712.0695223101194</v>
      </c>
      <c r="U9" s="709">
        <f t="shared" ref="U9:U37" si="23">IF(ISNA(VLOOKUP($A9,rngteacherPayFactors,6,0)),"NA",VLOOKUP($A9,rngteacherPayFactors,6,0))</f>
        <v>63.214215219899565</v>
      </c>
      <c r="V9" s="709">
        <f>IF(ISNA(VLOOKUP($A9,rngteacherPayFactors,7,0)),"NA",VLOOKUP($A9,rngteacherPayFactors,7,0))</f>
        <v>129.50687801000737</v>
      </c>
      <c r="W9" s="709">
        <f t="shared" si="20"/>
        <v>458.95562704769901</v>
      </c>
      <c r="X9" s="709">
        <f t="shared" si="13"/>
        <v>86.567403257247477</v>
      </c>
      <c r="Y9" s="709">
        <f t="shared" si="14"/>
        <v>87.631985735291437</v>
      </c>
      <c r="Z9" s="709">
        <f t="shared" si="3"/>
        <v>11.877253830076</v>
      </c>
      <c r="AA9" s="709">
        <f t="shared" si="4"/>
        <v>27.852171716011998</v>
      </c>
      <c r="AB9" s="709">
        <f t="shared" si="5"/>
        <v>27.147024370076</v>
      </c>
      <c r="AC9" s="709">
        <f t="shared" si="6"/>
        <v>33.123550083836008</v>
      </c>
      <c r="AD9" s="709">
        <f t="shared" si="11"/>
        <v>39.729425546087995</v>
      </c>
      <c r="AE9" s="709">
        <f t="shared" si="8"/>
        <v>69.143487148861993</v>
      </c>
      <c r="AF9" s="709">
        <f t="shared" si="9"/>
        <v>30.856512851138007</v>
      </c>
    </row>
    <row r="10" spans="1:32" x14ac:dyDescent="0.2">
      <c r="A10" s="734" t="s">
        <v>25</v>
      </c>
      <c r="B10" s="734" t="s">
        <v>452</v>
      </c>
      <c r="C10" s="750" t="s">
        <v>416</v>
      </c>
      <c r="D10" s="709">
        <f>IF(ISNA(VLOOKUP($A10,'Figure B1.3. (2)'!$A$53:$B$86,2,0)),"NA",VLOOKUP($A10,'Figure B1.3. (2)'!$A$53:$B$86,2,0))</f>
        <v>7138.2482945030997</v>
      </c>
      <c r="E10" s="709">
        <f>IF(ISNA(VLOOKUP($A10,'Figure B1.3. (2)'!$D$51:$E$82,2,0)),"NA",VLOOKUP($A10,'Figure B1.3. (2)'!$D$51:$E$82,2,0))</f>
        <v>7009.3698991622996</v>
      </c>
      <c r="F10" s="709">
        <f>IF(ISNA(VLOOKUP($A10,'Figure B1.4. (2)'!$A$41:$C$73,2,0)),"NA",VLOOKUP($A10,'Figure B1.4. (2)'!$A$41:$C$73,2,0))</f>
        <v>42059.657423516001</v>
      </c>
      <c r="G10" s="709">
        <f>IF(ISNA(VLOOKUP($A10,'Figure B1.4. (2)'!$A$41:$C$73,3,0)),"NA",VLOOKUP($A10,'Figure B1.4. (2)'!$A$41:$C$73,3,0))</f>
        <v>21737.999857328999</v>
      </c>
      <c r="H10" s="707">
        <f>IF(ISNA(VLOOKUP($A10,'Figure B2.2. (2)'!$A$66:$D$99,2,0)),"NA",VLOOKUP($A10,'Figure B2.2. (2)'!$A$66:$D$99,2,0))</f>
        <v>3.0867243233577799</v>
      </c>
      <c r="I10" s="707">
        <f>IF(ISNA(VLOOKUP($A10,'Figure B2.2. (2)'!$A$66:$D$99,3,0)),"NA",VLOOKUP($A10,'Figure B2.2. (2)'!$A$66:$D$99,3,0))</f>
        <v>5.6087741949059994E-2</v>
      </c>
      <c r="J10" s="707">
        <f>IF(ISNA(VLOOKUP($A10,'Figure B2.2. (2)'!$A$66:$D$99,4,0)),"NA",VLOOKUP($A10,'Figure B2.2. (2)'!$A$66:$D$99,4,0))</f>
        <v>3.1428120653068401</v>
      </c>
      <c r="K10" s="707">
        <f t="shared" ca="1" si="10"/>
        <v>11.676628679047999</v>
      </c>
      <c r="L10" s="707" t="str">
        <f t="shared" si="15"/>
        <v>NA</v>
      </c>
      <c r="M10" s="707" t="str">
        <f t="shared" si="16"/>
        <v>NA</v>
      </c>
      <c r="N10" s="709">
        <f t="shared" si="0"/>
        <v>86.359482686459003</v>
      </c>
      <c r="O10" s="709">
        <f t="shared" si="17"/>
        <v>86.233090834720997</v>
      </c>
      <c r="P10" s="709">
        <f t="shared" si="1"/>
        <v>36.390873071234971</v>
      </c>
      <c r="Q10" s="709">
        <f t="shared" si="21"/>
        <v>42.138827073984999</v>
      </c>
      <c r="R10" s="709" t="str">
        <f t="shared" si="18"/>
        <v>NA</v>
      </c>
      <c r="S10" s="709" t="str">
        <f t="shared" si="22"/>
        <v>NA</v>
      </c>
      <c r="T10" s="709" t="str">
        <f t="shared" si="19"/>
        <v>NA</v>
      </c>
      <c r="U10" s="709" t="str">
        <f t="shared" si="23"/>
        <v>NA</v>
      </c>
      <c r="V10" s="709" t="str">
        <f t="shared" ref="V10:V37" si="24">IF(ISNA(VLOOKUP($A10,rngteacherPayFactors,7,0)),"NA",VLOOKUP($A10,rngteacherPayFactors,7,0))</f>
        <v>NA</v>
      </c>
      <c r="W10" s="709" t="str">
        <f t="shared" si="20"/>
        <v>NA</v>
      </c>
      <c r="X10" s="709">
        <f t="shared" si="13"/>
        <v>87.985059987309882</v>
      </c>
      <c r="Y10" s="709">
        <f t="shared" si="14"/>
        <v>87.985059987309882</v>
      </c>
      <c r="Z10" s="709">
        <f t="shared" si="3"/>
        <v>9.6736080342638004</v>
      </c>
      <c r="AA10" s="709">
        <f t="shared" si="4"/>
        <v>19.332447201299999</v>
      </c>
      <c r="AB10" s="709">
        <f t="shared" si="5"/>
        <v>31.767833407177999</v>
      </c>
      <c r="AC10" s="709">
        <f t="shared" si="6"/>
        <v>39.226111357258205</v>
      </c>
      <c r="AD10" s="709">
        <f t="shared" si="11"/>
        <v>29.006055235563799</v>
      </c>
      <c r="AE10" s="709">
        <f t="shared" si="8"/>
        <v>91.552207945651006</v>
      </c>
      <c r="AF10" s="709">
        <f t="shared" si="9"/>
        <v>8.4477920543489944</v>
      </c>
    </row>
    <row r="11" spans="1:32" x14ac:dyDescent="0.2">
      <c r="A11" s="734" t="s">
        <v>14</v>
      </c>
      <c r="B11" s="734" t="s">
        <v>453</v>
      </c>
      <c r="C11" s="750" t="s">
        <v>417</v>
      </c>
      <c r="D11" s="709">
        <f>IF(ISNA(VLOOKUP($A11,'Figure B1.3. (2)'!$A$53:$B$86,2,0)),"NA",VLOOKUP($A11,'Figure B1.3. (2)'!$A$53:$B$86,2,0))</f>
        <v>8519.0095441072008</v>
      </c>
      <c r="E11" s="709">
        <f>IF(ISNA(VLOOKUP($A11,'Figure B1.3. (2)'!$D$51:$E$82,2,0)),"NA",VLOOKUP($A11,'Figure B1.3. (2)'!$D$51:$E$82,2,0))</f>
        <v>13312.206545888999</v>
      </c>
      <c r="F11" s="709">
        <f>IF(ISNA(VLOOKUP($A11,'Figure B1.4. (2)'!$A$41:$C$73,2,0)),"NA",VLOOKUP($A11,'Figure B1.4. (2)'!$A$41:$C$73,2,0))</f>
        <v>50952.003794388002</v>
      </c>
      <c r="G11" s="709">
        <f>IF(ISNA(VLOOKUP($A11,'Figure B1.4. (2)'!$A$41:$C$73,3,0)),"NA",VLOOKUP($A11,'Figure B1.4. (2)'!$A$41:$C$73,3,0))</f>
        <v>40381.697844326998</v>
      </c>
      <c r="H11" s="707">
        <f>IF(ISNA(VLOOKUP($A11,'Figure B2.2. (2)'!$A$66:$D$99,2,0)),"NA",VLOOKUP($A11,'Figure B2.2. (2)'!$A$66:$D$99,2,0))</f>
        <v>3.9025147490718002</v>
      </c>
      <c r="I11" s="707">
        <f>IF(ISNA(VLOOKUP($A11,'Figure B2.2. (2)'!$A$66:$D$99,3,0)),"NA",VLOOKUP($A11,'Figure B2.2. (2)'!$A$66:$D$99,3,0))</f>
        <v>2.3061560742490002E-2</v>
      </c>
      <c r="J11" s="707">
        <f>IF(ISNA(VLOOKUP($A11,'Figure B2.2. (2)'!$A$66:$D$99,4,0)),"NA",VLOOKUP($A11,'Figure B2.2. (2)'!$A$66:$D$99,4,0))</f>
        <v>3.9255763098142902</v>
      </c>
      <c r="K11" s="707">
        <f t="shared" ca="1" si="10"/>
        <v>10.51180402288</v>
      </c>
      <c r="L11" s="707">
        <f t="shared" si="15"/>
        <v>7.260114845926954</v>
      </c>
      <c r="M11" s="707">
        <f t="shared" si="16"/>
        <v>11.743758528083561</v>
      </c>
      <c r="N11" s="709">
        <f t="shared" si="0"/>
        <v>93.897209389024994</v>
      </c>
      <c r="O11" s="709">
        <f t="shared" si="17"/>
        <v>93.851451607723007</v>
      </c>
      <c r="P11" s="709">
        <f t="shared" si="1"/>
        <v>50.756930926662811</v>
      </c>
      <c r="Q11" s="709">
        <f t="shared" si="21"/>
        <v>54.055846022400999</v>
      </c>
      <c r="R11" s="709">
        <f t="shared" si="18"/>
        <v>4787.9703087453063</v>
      </c>
      <c r="S11" s="709">
        <f t="shared" si="22"/>
        <v>1399.3941046975865</v>
      </c>
      <c r="T11" s="709">
        <f t="shared" si="19"/>
        <v>-186.81802765163158</v>
      </c>
      <c r="U11" s="709">
        <f t="shared" si="23"/>
        <v>-332.10667713416041</v>
      </c>
      <c r="V11" s="709">
        <f t="shared" si="24"/>
        <v>612.58462716788085</v>
      </c>
      <c r="W11" s="709">
        <f t="shared" si="20"/>
        <v>1305.7341823154984</v>
      </c>
      <c r="X11" s="709">
        <f t="shared" si="13"/>
        <v>88.841155746652404</v>
      </c>
      <c r="Y11" s="709">
        <f t="shared" si="14"/>
        <v>97.737819216616316</v>
      </c>
      <c r="Z11" s="709">
        <f t="shared" si="3"/>
        <v>8.8762554481712996</v>
      </c>
      <c r="AA11" s="709">
        <f t="shared" si="4"/>
        <v>29.221148379761004</v>
      </c>
      <c r="AB11" s="709">
        <f t="shared" si="5"/>
        <v>31.680879287473999</v>
      </c>
      <c r="AC11" s="709">
        <f t="shared" si="6"/>
        <v>30.221716884593704</v>
      </c>
      <c r="AD11" s="709">
        <f t="shared" si="11"/>
        <v>38.097403827932304</v>
      </c>
      <c r="AE11" s="709">
        <f t="shared" si="8"/>
        <v>79.488345650938001</v>
      </c>
      <c r="AF11" s="709">
        <f t="shared" si="9"/>
        <v>20.511654349061999</v>
      </c>
    </row>
    <row r="12" spans="1:32" x14ac:dyDescent="0.2">
      <c r="A12" s="734" t="s">
        <v>24</v>
      </c>
      <c r="B12" s="734" t="s">
        <v>454</v>
      </c>
      <c r="C12" s="750" t="s">
        <v>418</v>
      </c>
      <c r="D12" s="709">
        <f>IF(ISNA(VLOOKUP($A12,'Figure B1.3. (2)'!$A$53:$B$86,2,0)),"NA",VLOOKUP($A12,'Figure B1.3. (2)'!$A$53:$B$86,2,0))</f>
        <v>7200.5868667896002</v>
      </c>
      <c r="E12" s="709">
        <f>IF(ISNA(VLOOKUP($A12,'Figure B1.3. (2)'!$D$51:$E$82,2,0)),"NA",VLOOKUP($A12,'Figure B1.3. (2)'!$D$51:$E$82,2,0))</f>
        <v>9947.2783773035007</v>
      </c>
      <c r="F12" s="709">
        <f>IF(ISNA(VLOOKUP($A12,'Figure B1.4. (2)'!$A$41:$C$73,2,0)),"NA",VLOOKUP($A12,'Figure B1.4. (2)'!$A$41:$C$73,2,0))</f>
        <v>36840.776782726003</v>
      </c>
      <c r="G12" s="709">
        <f>IF(ISNA(VLOOKUP($A12,'Figure B1.4. (2)'!$A$41:$C$73,3,0)),"NA",VLOOKUP($A12,'Figure B1.4. (2)'!$A$41:$C$73,3,0))</f>
        <v>40563.395170978998</v>
      </c>
      <c r="H12" s="707">
        <f>IF(ISNA(VLOOKUP($A12,'Figure B2.2. (2)'!$A$66:$D$99,2,0)),"NA",VLOOKUP($A12,'Figure B2.2. (2)'!$A$66:$D$99,2,0))</f>
        <v>3.5213943346884999</v>
      </c>
      <c r="I12" s="707">
        <f>IF(ISNA(VLOOKUP($A12,'Figure B2.2. (2)'!$A$66:$D$99,3,0)),"NA",VLOOKUP($A12,'Figure B2.2. (2)'!$A$66:$D$99,3,0))</f>
        <v>0.26075740645810996</v>
      </c>
      <c r="J12" s="707">
        <f>IF(ISNA(VLOOKUP($A12,'Figure B2.2. (2)'!$A$66:$D$99,4,0)),"NA",VLOOKUP($A12,'Figure B2.2. (2)'!$A$66:$D$99,4,0))</f>
        <v>3.7821517411466097</v>
      </c>
      <c r="K12" s="707">
        <f t="shared" ca="1" si="10"/>
        <v>8.4225899633288996</v>
      </c>
      <c r="L12" s="707">
        <f t="shared" si="15"/>
        <v>4.5303223285439174</v>
      </c>
      <c r="M12" s="707">
        <f t="shared" si="16"/>
        <v>6.2883851543780205</v>
      </c>
      <c r="N12" s="709">
        <f t="shared" si="0"/>
        <v>91.474161276516</v>
      </c>
      <c r="O12" s="709">
        <f t="shared" si="17"/>
        <v>92.237360019752998</v>
      </c>
      <c r="P12" s="709">
        <f t="shared" si="1"/>
        <v>53.68230310448714</v>
      </c>
      <c r="Q12" s="709">
        <f t="shared" si="21"/>
        <v>58.685756016074997</v>
      </c>
      <c r="R12" s="709">
        <f t="shared" si="18"/>
        <v>2487.4409190676201</v>
      </c>
      <c r="S12" s="709">
        <f t="shared" si="22"/>
        <v>-901.13528498009964</v>
      </c>
      <c r="T12" s="709">
        <f t="shared" si="19"/>
        <v>-561.55241813680698</v>
      </c>
      <c r="U12" s="709">
        <f t="shared" si="23"/>
        <v>233.29896890492046</v>
      </c>
      <c r="V12" s="709">
        <f t="shared" si="24"/>
        <v>161.7421980315201</v>
      </c>
      <c r="W12" s="709">
        <f t="shared" si="20"/>
        <v>-734.62403377973294</v>
      </c>
      <c r="X12" s="709">
        <f t="shared" si="13"/>
        <v>76.369636737385676</v>
      </c>
      <c r="Y12" s="709">
        <f t="shared" si="14"/>
        <v>89.727729525299807</v>
      </c>
      <c r="Z12" s="709">
        <f t="shared" si="3"/>
        <v>7.2145831146566</v>
      </c>
      <c r="AA12" s="709">
        <f t="shared" si="4"/>
        <v>34.459081207795002</v>
      </c>
      <c r="AB12" s="709">
        <f t="shared" si="5"/>
        <v>32.759525558938002</v>
      </c>
      <c r="AC12" s="709">
        <f t="shared" si="6"/>
        <v>25.566810118610388</v>
      </c>
      <c r="AD12" s="709">
        <f t="shared" si="11"/>
        <v>41.6736643224516</v>
      </c>
      <c r="AE12" s="709">
        <f t="shared" si="8"/>
        <v>83.134337496938997</v>
      </c>
      <c r="AF12" s="709">
        <f t="shared" si="9"/>
        <v>16.865662503061003</v>
      </c>
    </row>
    <row r="13" spans="1:32" x14ac:dyDescent="0.2">
      <c r="A13" s="734" t="s">
        <v>19</v>
      </c>
      <c r="B13" s="734" t="s">
        <v>455</v>
      </c>
      <c r="C13" s="750" t="s">
        <v>419</v>
      </c>
      <c r="D13" s="709">
        <f>IF(ISNA(VLOOKUP($A13,'Figure B1.3. (2)'!$A$53:$B$86,2,0)),"NA",VLOOKUP($A13,'Figure B1.3. (2)'!$A$53:$B$86,2,0))</f>
        <v>8103.4701890935003</v>
      </c>
      <c r="E13" s="709">
        <f>IF(ISNA(VLOOKUP($A13,'Figure B1.3. (2)'!$D$51:$E$82,2,0)),"NA",VLOOKUP($A13,'Figure B1.3. (2)'!$D$51:$E$82,2,0))</f>
        <v>9966.6702538216996</v>
      </c>
      <c r="F13" s="709">
        <f>IF(ISNA(VLOOKUP($A13,'Figure B1.4. (2)'!$A$41:$C$73,2,0)),"NA",VLOOKUP($A13,'Figure B1.4. (2)'!$A$41:$C$73,2,0))</f>
        <v>33188.46894038</v>
      </c>
      <c r="G13" s="709">
        <f>IF(ISNA(VLOOKUP($A13,'Figure B1.4. (2)'!$A$41:$C$73,3,0)),"NA",VLOOKUP($A13,'Figure B1.4. (2)'!$A$41:$C$73,3,0))</f>
        <v>60101.800125708003</v>
      </c>
      <c r="H13" s="707">
        <f>IF(ISNA(VLOOKUP($A13,'Figure B2.2. (2)'!$A$66:$D$99,2,0)),"NA",VLOOKUP($A13,'Figure B2.2. (2)'!$A$66:$D$99,2,0))</f>
        <v>2.6961546281738498</v>
      </c>
      <c r="I13" s="707">
        <f>IF(ISNA(VLOOKUP($A13,'Figure B2.2. (2)'!$A$66:$D$99,3,0)),"NA",VLOOKUP($A13,'Figure B2.2. (2)'!$A$66:$D$99,3,0))</f>
        <v>0.40998370848235</v>
      </c>
      <c r="J13" s="707">
        <f>IF(ISNA(VLOOKUP($A13,'Figure B2.2. (2)'!$A$66:$D$99,4,0)),"NA",VLOOKUP($A13,'Figure B2.2. (2)'!$A$66:$D$99,4,0))</f>
        <v>3.1061383366561999</v>
      </c>
      <c r="K13" s="707">
        <f t="shared" ca="1" si="10"/>
        <v>9.4825177076379994</v>
      </c>
      <c r="L13" s="707">
        <f t="shared" si="15"/>
        <v>8.8169004402008451</v>
      </c>
      <c r="M13" s="707">
        <f t="shared" si="16"/>
        <v>11.138707927596414</v>
      </c>
      <c r="N13" s="709">
        <f t="shared" si="0"/>
        <v>94.173277702071999</v>
      </c>
      <c r="O13" s="709">
        <f t="shared" si="17"/>
        <v>94.819846158288996</v>
      </c>
      <c r="P13" s="709" t="str">
        <f t="shared" si="1"/>
        <v>NA</v>
      </c>
      <c r="Q13" s="709" t="str">
        <f t="shared" si="21"/>
        <v>NA</v>
      </c>
      <c r="R13" s="709">
        <f t="shared" si="18"/>
        <v>5181.4302607350146</v>
      </c>
      <c r="S13" s="709">
        <f t="shared" si="22"/>
        <v>1792.8540566872948</v>
      </c>
      <c r="T13" s="709">
        <f t="shared" si="19"/>
        <v>1874.1509294495384</v>
      </c>
      <c r="U13" s="709">
        <f t="shared" si="23"/>
        <v>-238.8751416589426</v>
      </c>
      <c r="V13" s="709">
        <f t="shared" si="24"/>
        <v>-394.26315172617933</v>
      </c>
      <c r="W13" s="709">
        <f t="shared" si="20"/>
        <v>551.84142062287856</v>
      </c>
      <c r="X13" s="709">
        <f t="shared" si="13"/>
        <v>88.914867433683071</v>
      </c>
      <c r="Y13" s="709">
        <f t="shared" si="14"/>
        <v>97.604295524280332</v>
      </c>
      <c r="Z13" s="709">
        <f t="shared" si="3"/>
        <v>8.2297792494812008</v>
      </c>
      <c r="AA13" s="709">
        <f t="shared" si="4"/>
        <v>23.150735976924999</v>
      </c>
      <c r="AB13" s="709">
        <f t="shared" si="5"/>
        <v>26.416128577102999</v>
      </c>
      <c r="AC13" s="709">
        <f t="shared" si="6"/>
        <v>42.203356196490802</v>
      </c>
      <c r="AD13" s="709">
        <f t="shared" si="11"/>
        <v>31.3805152264062</v>
      </c>
      <c r="AE13" s="709">
        <f t="shared" si="8"/>
        <v>86.767221121209005</v>
      </c>
      <c r="AF13" s="709">
        <f t="shared" si="9"/>
        <v>13.232778878790995</v>
      </c>
    </row>
    <row r="14" spans="1:32" x14ac:dyDescent="0.2">
      <c r="A14" s="734" t="s">
        <v>31</v>
      </c>
      <c r="B14" s="734" t="s">
        <v>456</v>
      </c>
      <c r="C14" s="750" t="s">
        <v>420</v>
      </c>
      <c r="D14" s="709">
        <f>IF(ISNA(VLOOKUP($A14,'Figure B1.3. (2)'!$A$53:$B$86,2,0)),"NA",VLOOKUP($A14,'Figure B1.3. (2)'!$A$53:$B$86,2,0))</f>
        <v>5434.8741860959999</v>
      </c>
      <c r="E14" s="709" t="str">
        <f>IF(ISNA(VLOOKUP($A14,'Figure B1.3. (2)'!$D$51:$E$82,2,0)),"NA",VLOOKUP($A14,'Figure B1.3. (2)'!$D$51:$E$82,2,0))</f>
        <v>NA</v>
      </c>
      <c r="F14" s="709">
        <f>IF(ISNA(VLOOKUP($A14,'Figure B1.4. (2)'!$A$41:$C$73,2,0)),"NA",VLOOKUP($A14,'Figure B1.4. (2)'!$A$41:$C$73,2,0))</f>
        <v>21818.130563079001</v>
      </c>
      <c r="G14" s="709">
        <f>IF(ISNA(VLOOKUP($A14,'Figure B1.4. (2)'!$A$41:$C$73,3,0)),"NA",VLOOKUP($A14,'Figure B1.4. (2)'!$A$41:$C$73,3,0))</f>
        <v>16042.117937917999</v>
      </c>
      <c r="H14" s="707">
        <f>IF(ISNA(VLOOKUP($A14,'Figure B2.2. (2)'!$A$66:$D$99,2,0)),"NA",VLOOKUP($A14,'Figure B2.2. (2)'!$A$66:$D$99,2,0))</f>
        <v>2.32514998260997</v>
      </c>
      <c r="I14" s="707">
        <f>IF(ISNA(VLOOKUP($A14,'Figure B2.2. (2)'!$A$66:$D$99,3,0)),"NA",VLOOKUP($A14,'Figure B2.2. (2)'!$A$66:$D$99,3,0))</f>
        <v>0.18963561458396</v>
      </c>
      <c r="J14" s="707">
        <f>IF(ISNA(VLOOKUP($A14,'Figure B2.2. (2)'!$A$66:$D$99,4,0)),"NA",VLOOKUP($A14,'Figure B2.2. (2)'!$A$66:$D$99,4,0))</f>
        <v>2.5147855971939301</v>
      </c>
      <c r="K14" s="707">
        <f t="shared" ca="1" si="10"/>
        <v>6.7597380764636998</v>
      </c>
      <c r="L14" s="707">
        <f t="shared" si="15"/>
        <v>6.6985983731295935</v>
      </c>
      <c r="M14" s="707">
        <f t="shared" si="16"/>
        <v>7.0946541255705942</v>
      </c>
      <c r="N14" s="709">
        <f t="shared" si="0"/>
        <v>98.206112101345994</v>
      </c>
      <c r="O14" s="709">
        <f t="shared" si="17"/>
        <v>97.709916671849996</v>
      </c>
      <c r="P14" s="709" t="str">
        <f t="shared" si="1"/>
        <v>NA</v>
      </c>
      <c r="Q14" s="709" t="str">
        <f t="shared" si="21"/>
        <v>NA</v>
      </c>
      <c r="R14" s="709">
        <f t="shared" si="18"/>
        <v>1775.994706000278</v>
      </c>
      <c r="S14" s="709">
        <f t="shared" si="22"/>
        <v>-1612.5814980474418</v>
      </c>
      <c r="T14" s="709">
        <f t="shared" si="19"/>
        <v>-2167.9103231071977</v>
      </c>
      <c r="U14" s="709">
        <f t="shared" si="23"/>
        <v>-673.59543842541143</v>
      </c>
      <c r="V14" s="709">
        <f t="shared" si="24"/>
        <v>383.69393147894334</v>
      </c>
      <c r="W14" s="709">
        <f t="shared" si="20"/>
        <v>845.23033200622376</v>
      </c>
      <c r="X14" s="709">
        <f t="shared" si="13"/>
        <v>71.020408926501716</v>
      </c>
      <c r="Y14" s="709">
        <f t="shared" si="14"/>
        <v>71.020408926501716</v>
      </c>
      <c r="Z14" s="709">
        <f t="shared" si="3"/>
        <v>7.3952224288370987</v>
      </c>
      <c r="AA14" s="709">
        <f t="shared" si="4"/>
        <v>22.302960949793</v>
      </c>
      <c r="AB14" s="709">
        <f t="shared" si="5"/>
        <v>34.819053068231</v>
      </c>
      <c r="AC14" s="709">
        <f t="shared" si="6"/>
        <v>35.482763553138895</v>
      </c>
      <c r="AD14" s="709">
        <f t="shared" si="11"/>
        <v>29.698183378630098</v>
      </c>
      <c r="AE14" s="709">
        <f t="shared" si="8"/>
        <v>96.950364754684998</v>
      </c>
      <c r="AF14" s="709">
        <f t="shared" si="9"/>
        <v>3.0496352453150024</v>
      </c>
    </row>
    <row r="15" spans="1:32" x14ac:dyDescent="0.2">
      <c r="A15" s="734" t="s">
        <v>8</v>
      </c>
      <c r="B15" s="734" t="s">
        <v>457</v>
      </c>
      <c r="C15" s="750" t="s">
        <v>443</v>
      </c>
      <c r="D15" s="709">
        <f>IF(ISNA(VLOOKUP($A15,'Figure B1.3. (2)'!$A$53:$B$86,2,0)),"NA",VLOOKUP($A15,'Figure B1.3. (2)'!$A$53:$B$86,2,0))</f>
        <v>10569.071335384</v>
      </c>
      <c r="E15" s="709">
        <f>IF(ISNA(VLOOKUP($A15,'Figure B1.3. (2)'!$D$51:$E$82,2,0)),"NA",VLOOKUP($A15,'Figure B1.3. (2)'!$D$51:$E$82,2,0))</f>
        <v>11275.992816816</v>
      </c>
      <c r="F15" s="709">
        <f>IF(ISNA(VLOOKUP($A15,'Figure B1.4. (2)'!$A$41:$C$73,2,0)),"NA",VLOOKUP($A15,'Figure B1.4. (2)'!$A$41:$C$73,2,0))</f>
        <v>73088.079480194996</v>
      </c>
      <c r="G15" s="709">
        <f>IF(ISNA(VLOOKUP($A15,'Figure B1.4. (2)'!$A$41:$C$73,3,0)),"NA",VLOOKUP($A15,'Figure B1.4. (2)'!$A$41:$C$73,3,0))</f>
        <v>33474.538134538998</v>
      </c>
      <c r="H15" s="707">
        <f>IF(ISNA(VLOOKUP($A15,'Figure B2.2. (2)'!$A$66:$D$99,2,0)),"NA",VLOOKUP($A15,'Figure B2.2. (2)'!$A$66:$D$99,2,0))</f>
        <v>4.3980504055337999</v>
      </c>
      <c r="I15" s="707">
        <f>IF(ISNA(VLOOKUP($A15,'Figure B2.2. (2)'!$A$66:$D$99,3,0)),"NA",VLOOKUP($A15,'Figure B2.2. (2)'!$A$66:$D$99,3,0))</f>
        <v>0.18264992537421001</v>
      </c>
      <c r="J15" s="707">
        <f>IF(ISNA(VLOOKUP($A15,'Figure B2.2. (2)'!$A$66:$D$99,4,0)),"NA",VLOOKUP($A15,'Figure B2.2. (2)'!$A$66:$D$99,4,0))</f>
        <v>4.5807003309080097</v>
      </c>
      <c r="K15" s="707">
        <f t="shared" ca="1" si="10"/>
        <v>13.533311675602</v>
      </c>
      <c r="L15" s="707" t="str">
        <f t="shared" si="15"/>
        <v>NA</v>
      </c>
      <c r="M15" s="707" t="str">
        <f t="shared" si="16"/>
        <v>NA</v>
      </c>
      <c r="N15" s="709">
        <f t="shared" si="0"/>
        <v>94.472636550570996</v>
      </c>
      <c r="O15" s="709">
        <f t="shared" si="17"/>
        <v>94.845880547975995</v>
      </c>
      <c r="P15" s="709">
        <f t="shared" si="1"/>
        <v>48.361686107336475</v>
      </c>
      <c r="Q15" s="709">
        <f t="shared" si="21"/>
        <v>51.191210357983998</v>
      </c>
      <c r="R15" s="709" t="str">
        <f t="shared" si="18"/>
        <v>NA</v>
      </c>
      <c r="S15" s="709" t="str">
        <f t="shared" si="22"/>
        <v>NA</v>
      </c>
      <c r="T15" s="709" t="str">
        <f t="shared" si="19"/>
        <v>NA</v>
      </c>
      <c r="U15" s="709" t="str">
        <f t="shared" si="23"/>
        <v>NA</v>
      </c>
      <c r="V15" s="709" t="str">
        <f t="shared" si="24"/>
        <v>NA</v>
      </c>
      <c r="W15" s="709" t="str">
        <f t="shared" si="20"/>
        <v>NA</v>
      </c>
      <c r="X15" s="709" t="str">
        <f t="shared" si="13"/>
        <v>NA</v>
      </c>
      <c r="Y15" s="709" t="str">
        <f t="shared" si="14"/>
        <v>NA</v>
      </c>
      <c r="Z15" s="709" t="str">
        <f t="shared" si="3"/>
        <v>NA</v>
      </c>
      <c r="AA15" s="709" t="str">
        <f t="shared" si="4"/>
        <v>NA</v>
      </c>
      <c r="AB15" s="709" t="str">
        <f t="shared" si="5"/>
        <v>NA</v>
      </c>
      <c r="AC15" s="709" t="str">
        <f t="shared" si="6"/>
        <v>NA</v>
      </c>
      <c r="AD15" s="710" t="str">
        <f t="shared" si="7"/>
        <v>NA</v>
      </c>
      <c r="AE15" s="709" t="str">
        <f t="shared" si="8"/>
        <v>NA</v>
      </c>
      <c r="AF15" s="709" t="str">
        <f t="shared" si="9"/>
        <v>NA</v>
      </c>
    </row>
    <row r="16" spans="1:32" x14ac:dyDescent="0.2">
      <c r="A16" s="734" t="s">
        <v>109</v>
      </c>
      <c r="B16" s="734" t="s">
        <v>458</v>
      </c>
      <c r="C16" s="750" t="s">
        <v>421</v>
      </c>
      <c r="D16" s="709">
        <f>IF(ISNA(VLOOKUP($A16,'Figure B1.3. (2)'!$A$53:$B$86,2,0)),"NA",VLOOKUP($A16,'Figure B1.3. (2)'!$A$53:$B$86,2,0))</f>
        <v>8001.8726025385004</v>
      </c>
      <c r="E16" s="709">
        <f>IF(ISNA(VLOOKUP($A16,'Figure B1.3. (2)'!$D$51:$E$82,2,0)),"NA",VLOOKUP($A16,'Figure B1.3. (2)'!$D$51:$E$82,2,0))</f>
        <v>10773.411482989</v>
      </c>
      <c r="F16" s="709">
        <f>IF(ISNA(VLOOKUP($A16,'Figure B1.4. (2)'!$A$41:$C$73,2,0)),"NA",VLOOKUP($A16,'Figure B1.4. (2)'!$A$41:$C$73,2,0))</f>
        <v>62273.312312039547</v>
      </c>
      <c r="G16" s="709">
        <f>IF(ISNA(VLOOKUP($A16,'Figure B1.4. (2)'!$A$41:$C$73,3,0)),"NA",VLOOKUP($A16,'Figure B1.4. (2)'!$A$41:$C$73,3,0))</f>
        <v>33815.255697283348</v>
      </c>
      <c r="H16" s="707">
        <f>IF(ISNA(VLOOKUP($A16,'Figure B2.2. (2)'!$A$66:$D$99,2,0)),"NA",VLOOKUP($A16,'Figure B2.2. (2)'!$A$66:$D$99,2,0))</f>
        <v>3.8163471651638101</v>
      </c>
      <c r="I16" s="707">
        <f>IF(ISNA(VLOOKUP($A16,'Figure B2.2. (2)'!$A$66:$D$99,3,0)),"NA",VLOOKUP($A16,'Figure B2.2. (2)'!$A$66:$D$99,3,0))</f>
        <v>0.18061610136417999</v>
      </c>
      <c r="J16" s="707">
        <f>IF(ISNA(VLOOKUP($A16,'Figure B2.2. (2)'!$A$66:$D$99,4,0)),"NA",VLOOKUP($A16,'Figure B2.2. (2)'!$A$66:$D$99,4,0))</f>
        <v>3.9969632665279899</v>
      </c>
      <c r="K16" s="707">
        <f t="shared" ca="1" si="10"/>
        <v>13.233416478183001</v>
      </c>
      <c r="L16" s="707">
        <f t="shared" si="15"/>
        <v>7.1219193301868806</v>
      </c>
      <c r="M16" s="707">
        <f t="shared" si="16"/>
        <v>8.4568546250203589</v>
      </c>
      <c r="N16" s="709">
        <f t="shared" si="0"/>
        <v>93.378575142976004</v>
      </c>
      <c r="O16" s="709">
        <f t="shared" si="17"/>
        <v>95.520740779899</v>
      </c>
      <c r="P16" s="709">
        <f t="shared" si="1"/>
        <v>70.348372137525871</v>
      </c>
      <c r="Q16" s="709">
        <f t="shared" si="21"/>
        <v>75.336737607971003</v>
      </c>
      <c r="R16" s="709">
        <f t="shared" si="18"/>
        <v>4186.3427731267811</v>
      </c>
      <c r="S16" s="709">
        <f t="shared" si="22"/>
        <v>797.76656907906136</v>
      </c>
      <c r="T16" s="709">
        <f t="shared" si="19"/>
        <v>1005.3276071335873</v>
      </c>
      <c r="U16" s="709">
        <f t="shared" si="23"/>
        <v>80.480124071786094</v>
      </c>
      <c r="V16" s="709">
        <f t="shared" si="24"/>
        <v>-269.17530996176743</v>
      </c>
      <c r="W16" s="709">
        <f t="shared" si="20"/>
        <v>-18.865852164544439</v>
      </c>
      <c r="X16" s="709" t="str">
        <f t="shared" si="13"/>
        <v>NA</v>
      </c>
      <c r="Y16" s="709" t="str">
        <f t="shared" si="14"/>
        <v>NA</v>
      </c>
      <c r="Z16" s="709">
        <f t="shared" si="3"/>
        <v>18.252711100279999</v>
      </c>
      <c r="AA16" s="709">
        <f t="shared" si="4"/>
        <v>42.229194589983997</v>
      </c>
      <c r="AB16" s="709">
        <f t="shared" si="5"/>
        <v>17.156086267820001</v>
      </c>
      <c r="AC16" s="709">
        <f t="shared" si="6"/>
        <v>22.362008041916006</v>
      </c>
      <c r="AD16" s="709">
        <f t="shared" si="11"/>
        <v>60.481905690264</v>
      </c>
      <c r="AE16" s="709">
        <f t="shared" si="8"/>
        <v>86.913610332643003</v>
      </c>
      <c r="AF16" s="709">
        <f t="shared" si="9"/>
        <v>13.086389667356997</v>
      </c>
    </row>
    <row r="17" spans="1:32" x14ac:dyDescent="0.2">
      <c r="A17" s="734" t="s">
        <v>27</v>
      </c>
      <c r="B17" s="734" t="s">
        <v>459</v>
      </c>
      <c r="C17" s="750" t="s">
        <v>422</v>
      </c>
      <c r="D17" s="709">
        <f>IF(ISNA(VLOOKUP($A17,'Figure B1.3. (2)'!$A$53:$B$86,2,0)),"NA",VLOOKUP($A17,'Figure B1.3. (2)'!$A$53:$B$86,2,0))</f>
        <v>6941.2237529915001</v>
      </c>
      <c r="E17" s="709" t="str">
        <f>IF(ISNA(VLOOKUP($A17,'Figure B1.3. (2)'!$D$51:$E$82,2,0)),"NA",VLOOKUP($A17,'Figure B1.3. (2)'!$D$51:$E$82,2,0))</f>
        <v>NA</v>
      </c>
      <c r="F17" s="709" t="str">
        <f>IF(ISNA(VLOOKUP($A17,'Figure B1.4. (2)'!$A$41:$C$73,2,0)),"NA",VLOOKUP($A17,'Figure B1.4. (2)'!$A$41:$C$73,2,0))</f>
        <v>NA</v>
      </c>
      <c r="G17" s="709" t="str">
        <f>IF(ISNA(VLOOKUP($A17,'Figure B1.4. (2)'!$A$41:$C$73,3,0)),"NA",VLOOKUP($A17,'Figure B1.4. (2)'!$A$41:$C$73,3,0))</f>
        <v>NA</v>
      </c>
      <c r="H17" s="707">
        <f>IF(ISNA(VLOOKUP($A17,'Figure B2.2. (2)'!$A$66:$D$99,2,0)),"NA",VLOOKUP($A17,'Figure B2.2. (2)'!$A$66:$D$99,2,0))</f>
        <v>3.8436186865825999</v>
      </c>
      <c r="I17" s="707">
        <f>IF(ISNA(VLOOKUP($A17,'Figure B2.2. (2)'!$A$66:$D$99,3,0)),"NA",VLOOKUP($A17,'Figure B2.2. (2)'!$A$66:$D$99,3,0))</f>
        <v>0.42942602939641999</v>
      </c>
      <c r="J17" s="707">
        <f>IF(ISNA(VLOOKUP($A17,'Figure B2.2. (2)'!$A$66:$D$99,4,0)),"NA",VLOOKUP($A17,'Figure B2.2. (2)'!$A$66:$D$99,4,0))</f>
        <v>4.2730447159790197</v>
      </c>
      <c r="K17" s="707">
        <f t="shared" ca="1" si="10"/>
        <v>11.505021416546001</v>
      </c>
      <c r="L17" s="707">
        <f t="shared" si="15"/>
        <v>5.6167136785995133</v>
      </c>
      <c r="M17" s="707">
        <f t="shared" si="16"/>
        <v>7.5207556232747113</v>
      </c>
      <c r="N17" s="709">
        <f t="shared" si="0"/>
        <v>89.116495244652995</v>
      </c>
      <c r="O17" s="710" t="s">
        <v>354</v>
      </c>
      <c r="P17" s="709" t="str">
        <f t="shared" si="1"/>
        <v>NA</v>
      </c>
      <c r="Q17" s="709" t="str">
        <f t="shared" si="21"/>
        <v>NA</v>
      </c>
      <c r="R17" s="709">
        <f t="shared" si="18"/>
        <v>2560.0661307580367</v>
      </c>
      <c r="S17" s="709">
        <f t="shared" si="22"/>
        <v>-828.51007328968308</v>
      </c>
      <c r="T17" s="709">
        <f t="shared" si="19"/>
        <v>-1080.6093670745515</v>
      </c>
      <c r="U17" s="709">
        <f t="shared" si="23"/>
        <v>275.12654035986498</v>
      </c>
      <c r="V17" s="709">
        <f t="shared" si="24"/>
        <v>12.123874421569418</v>
      </c>
      <c r="W17" s="709">
        <f t="shared" si="20"/>
        <v>-35.151120996565837</v>
      </c>
      <c r="X17" s="709">
        <f t="shared" si="13"/>
        <v>91.697904559576017</v>
      </c>
      <c r="Y17" s="709">
        <f t="shared" si="14"/>
        <v>99.234070955946578</v>
      </c>
      <c r="Z17" s="709">
        <f t="shared" si="3"/>
        <v>14.612963325080999</v>
      </c>
      <c r="AA17" s="709">
        <f t="shared" si="4"/>
        <v>36.467229418320997</v>
      </c>
      <c r="AB17" s="709">
        <f t="shared" si="5"/>
        <v>27.515390105487995</v>
      </c>
      <c r="AC17" s="709">
        <f t="shared" si="6"/>
        <v>21.404417151110007</v>
      </c>
      <c r="AD17" s="709">
        <f t="shared" si="11"/>
        <v>51.080192743401994</v>
      </c>
      <c r="AE17" s="709">
        <f t="shared" si="8"/>
        <v>85.287690347604993</v>
      </c>
      <c r="AF17" s="709">
        <f t="shared" si="9"/>
        <v>14.712309652395007</v>
      </c>
    </row>
    <row r="18" spans="1:32" x14ac:dyDescent="0.2">
      <c r="A18" s="734" t="s">
        <v>82</v>
      </c>
      <c r="B18" s="734" t="s">
        <v>460</v>
      </c>
      <c r="C18" s="750" t="s">
        <v>423</v>
      </c>
      <c r="D18" s="709">
        <f>IF(ISNA(VLOOKUP($A18,'Figure B1.3. (2)'!$A$53:$B$86,2,0)),"NA",VLOOKUP($A18,'Figure B1.3. (2)'!$A$53:$B$86,2,0))</f>
        <v>8392.1763581826926</v>
      </c>
      <c r="E18" s="709">
        <f>IF(ISNA(VLOOKUP($A18,'Figure B1.3. (2)'!$D$51:$E$82,2,0)),"NA",VLOOKUP($A18,'Figure B1.3. (2)'!$D$51:$E$82,2,0))</f>
        <v>8797.361035558888</v>
      </c>
      <c r="F18" s="709">
        <f>IF(ISNA(VLOOKUP($A18,'Figure B1.4. (2)'!$A$41:$C$73,2,0)),"NA",VLOOKUP($A18,'Figure B1.4. (2)'!$A$41:$C$73,2,0))</f>
        <v>42655.110183177065</v>
      </c>
      <c r="G18" s="709">
        <f>IF(ISNA(VLOOKUP($A18,'Figure B1.4. (2)'!$A$41:$C$73,3,0)),"NA",VLOOKUP($A18,'Figure B1.4. (2)'!$A$41:$C$73,3,0))</f>
        <v>28238.854174073796</v>
      </c>
      <c r="H18" s="707">
        <f>IF(ISNA(VLOOKUP($A18,'Figure B2.2. (2)'!$A$66:$D$99,2,0)),"NA",VLOOKUP($A18,'Figure B2.2. (2)'!$A$66:$D$99,2,0))</f>
        <v>2.9111825693844597</v>
      </c>
      <c r="I18" s="707">
        <f>IF(ISNA(VLOOKUP($A18,'Figure B2.2. (2)'!$A$66:$D$99,3,0)),"NA",VLOOKUP($A18,'Figure B2.2. (2)'!$A$66:$D$99,3,0))</f>
        <v>0.12124412793417</v>
      </c>
      <c r="J18" s="707">
        <f>IF(ISNA(VLOOKUP($A18,'Figure B2.2. (2)'!$A$66:$D$99,4,0)),"NA",VLOOKUP($A18,'Figure B2.2. (2)'!$A$66:$D$99,4,0))</f>
        <v>3.0324266973186296</v>
      </c>
      <c r="K18" s="707">
        <f t="shared" ca="1" si="10"/>
        <v>7.2626352300101997</v>
      </c>
      <c r="L18" s="707">
        <f t="shared" si="15"/>
        <v>7.6227805360300298</v>
      </c>
      <c r="M18" s="707">
        <f t="shared" si="16"/>
        <v>8.6743727760506726</v>
      </c>
      <c r="N18" s="709">
        <f t="shared" si="0"/>
        <v>96.755874261488998</v>
      </c>
      <c r="O18" s="709">
        <f t="shared" ref="O18:O37" si="25">IF(ISNA(VLOOKUP($A18,rngcurrentExpSh,3,0)),"NA",VLOOKUP($A18,rngcurrentExpSh,3,0))</f>
        <v>97.252421171457996</v>
      </c>
      <c r="P18" s="709">
        <f t="shared" si="1"/>
        <v>59.71286399374636</v>
      </c>
      <c r="Q18" s="709">
        <f t="shared" si="21"/>
        <v>61.714975395053003</v>
      </c>
      <c r="R18" s="709">
        <f t="shared" si="18"/>
        <v>3072.7334323837295</v>
      </c>
      <c r="S18" s="709">
        <f t="shared" si="22"/>
        <v>-315.84277166399033</v>
      </c>
      <c r="T18" s="709">
        <f t="shared" si="19"/>
        <v>-698.64966175042514</v>
      </c>
      <c r="U18" s="709">
        <f t="shared" si="23"/>
        <v>253.86083137435199</v>
      </c>
      <c r="V18" s="709">
        <f t="shared" si="24"/>
        <v>345.08833744921537</v>
      </c>
      <c r="W18" s="709">
        <f t="shared" si="20"/>
        <v>-216.14227873713261</v>
      </c>
      <c r="X18" s="709">
        <f t="shared" si="13"/>
        <v>64.558165942170092</v>
      </c>
      <c r="Y18" s="709">
        <f t="shared" si="14"/>
        <v>68.909750563830158</v>
      </c>
      <c r="Z18" s="709">
        <f t="shared" si="3"/>
        <v>0.54116164424182001</v>
      </c>
      <c r="AA18" s="709">
        <f t="shared" si="4"/>
        <v>9.0487045479817994</v>
      </c>
      <c r="AB18" s="709">
        <f t="shared" si="5"/>
        <v>32.529467363504999</v>
      </c>
      <c r="AC18" s="709">
        <f t="shared" si="6"/>
        <v>57.880666444271377</v>
      </c>
      <c r="AD18" s="709">
        <f t="shared" si="11"/>
        <v>9.589866192223619</v>
      </c>
      <c r="AE18" s="709">
        <f t="shared" si="8"/>
        <v>95.882199195663006</v>
      </c>
      <c r="AF18" s="709">
        <f t="shared" si="9"/>
        <v>4.1178008043369942</v>
      </c>
    </row>
    <row r="19" spans="1:32" x14ac:dyDescent="0.2">
      <c r="A19" s="734" t="s">
        <v>12</v>
      </c>
      <c r="B19" s="734" t="s">
        <v>461</v>
      </c>
      <c r="C19" s="750" t="s">
        <v>424</v>
      </c>
      <c r="D19" s="709">
        <f>IF(ISNA(VLOOKUP($A19,'Figure B1.3. (2)'!$A$53:$B$86,2,0)),"NA",VLOOKUP($A19,'Figure B1.3. (2)'!$A$53:$B$86,2,0))</f>
        <v>8748.0948487578007</v>
      </c>
      <c r="E19" s="709">
        <f>IF(ISNA(VLOOKUP($A19,'Figure B1.3. (2)'!$D$51:$E$82,2,0)),"NA",VLOOKUP($A19,'Figure B1.3. (2)'!$D$51:$E$82,2,0))</f>
        <v>10083.954812815</v>
      </c>
      <c r="F19" s="709">
        <f>IF(ISNA(VLOOKUP($A19,'Figure B1.4. (2)'!$A$41:$C$73,2,0)),"NA",VLOOKUP($A19,'Figure B1.4. (2)'!$A$41:$C$73,2,0))</f>
        <v>53682.122859192001</v>
      </c>
      <c r="G19" s="709">
        <f>IF(ISNA(VLOOKUP($A19,'Figure B1.4. (2)'!$A$41:$C$73,3,0)),"NA",VLOOKUP($A19,'Figure B1.4. (2)'!$A$41:$C$73,3,0))</f>
        <v>30626.622872682001</v>
      </c>
      <c r="H19" s="707">
        <f>IF(ISNA(VLOOKUP($A19,'Figure B2.2. (2)'!$A$66:$D$99,2,0)),"NA",VLOOKUP($A19,'Figure B2.2. (2)'!$A$66:$D$99,2,0))</f>
        <v>2.6890385462270601</v>
      </c>
      <c r="I19" s="707">
        <f>IF(ISNA(VLOOKUP($A19,'Figure B2.2. (2)'!$A$66:$D$99,3,0)),"NA",VLOOKUP($A19,'Figure B2.2. (2)'!$A$66:$D$99,3,0))</f>
        <v>0.21283532817644998</v>
      </c>
      <c r="J19" s="707">
        <f>IF(ISNA(VLOOKUP($A19,'Figure B2.2. (2)'!$A$66:$D$99,4,0)),"NA",VLOOKUP($A19,'Figure B2.2. (2)'!$A$66:$D$99,4,0))</f>
        <v>2.9018738744035102</v>
      </c>
      <c r="K19" s="707">
        <f t="shared" ca="1" si="10"/>
        <v>8.1288856344412004</v>
      </c>
      <c r="L19" s="707">
        <f t="shared" si="15"/>
        <v>7.8782767274391823</v>
      </c>
      <c r="M19" s="707">
        <f t="shared" si="16"/>
        <v>9.724777014830849</v>
      </c>
      <c r="N19" s="709">
        <f t="shared" si="0"/>
        <v>85.376303902328004</v>
      </c>
      <c r="O19" s="709">
        <f t="shared" si="25"/>
        <v>84.903438119913005</v>
      </c>
      <c r="P19" s="709" t="str">
        <f t="shared" si="1"/>
        <v>NA</v>
      </c>
      <c r="Q19" s="709" t="str">
        <f t="shared" si="21"/>
        <v>NA</v>
      </c>
      <c r="R19" s="709">
        <f t="shared" si="18"/>
        <v>3552.4080907343082</v>
      </c>
      <c r="S19" s="709">
        <f t="shared" si="22"/>
        <v>163.8318866865884</v>
      </c>
      <c r="T19" s="709">
        <f t="shared" si="19"/>
        <v>354.33667527860587</v>
      </c>
      <c r="U19" s="709">
        <f t="shared" si="23"/>
        <v>-78.217575035725432</v>
      </c>
      <c r="V19" s="709">
        <f t="shared" si="24"/>
        <v>394.44177282591687</v>
      </c>
      <c r="W19" s="709">
        <f t="shared" si="20"/>
        <v>-506.72898638220931</v>
      </c>
      <c r="X19" s="709" t="str">
        <f t="shared" si="13"/>
        <v>NA</v>
      </c>
      <c r="Y19" s="709" t="str">
        <f t="shared" si="14"/>
        <v>NA</v>
      </c>
      <c r="Z19" s="709">
        <f t="shared" si="3"/>
        <v>17.281130915036002</v>
      </c>
      <c r="AA19" s="709">
        <f t="shared" si="4"/>
        <v>24.74680199406</v>
      </c>
      <c r="AB19" s="709">
        <f t="shared" si="5"/>
        <v>26.928461712011</v>
      </c>
      <c r="AC19" s="709">
        <f t="shared" si="6"/>
        <v>31.043605378892998</v>
      </c>
      <c r="AD19" s="709">
        <f t="shared" si="11"/>
        <v>42.027932909096002</v>
      </c>
      <c r="AE19" s="709">
        <f t="shared" si="8"/>
        <v>64.791801236861005</v>
      </c>
      <c r="AF19" s="709">
        <f t="shared" si="9"/>
        <v>35.208198763138995</v>
      </c>
    </row>
    <row r="20" spans="1:32" x14ac:dyDescent="0.2">
      <c r="A20" s="734" t="s">
        <v>21</v>
      </c>
      <c r="B20" s="734" t="s">
        <v>462</v>
      </c>
      <c r="C20" s="750" t="s">
        <v>425</v>
      </c>
      <c r="D20" s="709">
        <f>IF(ISNA(VLOOKUP($A20,'Figure B1.3. (2)'!$A$53:$B$86,2,0)),"NA",VLOOKUP($A20,'Figure B1.3. (2)'!$A$53:$B$86,2,0))</f>
        <v>7957.4664712631002</v>
      </c>
      <c r="E20" s="709">
        <f>IF(ISNA(VLOOKUP($A20,'Figure B1.3. (2)'!$D$51:$E$82,2,0)),"NA",VLOOKUP($A20,'Figure B1.3. (2)'!$D$51:$E$82,2,0))</f>
        <v>7323.5835250070004</v>
      </c>
      <c r="F20" s="709">
        <f>IF(ISNA(VLOOKUP($A20,'Figure B1.4. (2)'!$A$41:$C$73,2,0)),"NA",VLOOKUP($A20,'Figure B1.4. (2)'!$A$41:$C$73,2,0))</f>
        <v>47518.998163297998</v>
      </c>
      <c r="G20" s="709">
        <f>IF(ISNA(VLOOKUP($A20,'Figure B1.4. (2)'!$A$41:$C$73,3,0)),"NA",VLOOKUP($A20,'Figure B1.4. (2)'!$A$41:$C$73,3,0))</f>
        <v>22016.510374172001</v>
      </c>
      <c r="H20" s="707">
        <f>IF(ISNA(VLOOKUP($A20,'Figure B2.2. (2)'!$A$66:$D$99,2,0)),"NA",VLOOKUP($A20,'Figure B2.2. (2)'!$A$66:$D$99,2,0))</f>
        <v>3.0536357313963904</v>
      </c>
      <c r="I20" s="707">
        <f>IF(ISNA(VLOOKUP($A20,'Figure B2.2. (2)'!$A$66:$D$99,3,0)),"NA",VLOOKUP($A20,'Figure B2.2. (2)'!$A$66:$D$99,3,0))</f>
        <v>0.53276688441608</v>
      </c>
      <c r="J20" s="707">
        <f>IF(ISNA(VLOOKUP($A20,'Figure B2.2. (2)'!$A$66:$D$99,4,0)),"NA",VLOOKUP($A20,'Figure B2.2. (2)'!$A$66:$D$99,4,0))</f>
        <v>3.5864026158124704</v>
      </c>
      <c r="K20" s="707">
        <f t="shared" ca="1" si="10"/>
        <v>12.791700854088001</v>
      </c>
      <c r="L20" s="707">
        <f t="shared" si="15"/>
        <v>8.4550077929036274</v>
      </c>
      <c r="M20" s="707">
        <f t="shared" si="16"/>
        <v>8.6286153604473252</v>
      </c>
      <c r="N20" s="709">
        <f t="shared" si="0"/>
        <v>86.517022120007994</v>
      </c>
      <c r="O20" s="709">
        <f t="shared" si="25"/>
        <v>88.376274645465998</v>
      </c>
      <c r="P20" s="709" t="str">
        <f t="shared" si="1"/>
        <v>NA</v>
      </c>
      <c r="Q20" s="709">
        <f t="shared" si="21"/>
        <v>56.582200512923002</v>
      </c>
      <c r="R20" s="709">
        <f t="shared" si="18"/>
        <v>2881.5088480565573</v>
      </c>
      <c r="S20" s="709">
        <f t="shared" si="22"/>
        <v>-507.06735599116246</v>
      </c>
      <c r="T20" s="709">
        <f t="shared" si="19"/>
        <v>183.98328077669433</v>
      </c>
      <c r="U20" s="709">
        <f t="shared" si="23"/>
        <v>-267.78315003503235</v>
      </c>
      <c r="V20" s="709">
        <f t="shared" si="24"/>
        <v>707.14835607772602</v>
      </c>
      <c r="W20" s="709">
        <f t="shared" si="20"/>
        <v>-1130.41584281055</v>
      </c>
      <c r="X20" s="709" t="str">
        <f t="shared" si="13"/>
        <v>NA</v>
      </c>
      <c r="Y20" s="709" t="str">
        <f t="shared" si="14"/>
        <v>NA</v>
      </c>
      <c r="Z20" s="709">
        <f t="shared" si="3"/>
        <v>20.209185335312</v>
      </c>
      <c r="AA20" s="709">
        <f t="shared" si="4"/>
        <v>38.895926073372003</v>
      </c>
      <c r="AB20" s="709">
        <f t="shared" si="5"/>
        <v>25.029254581206999</v>
      </c>
      <c r="AC20" s="709">
        <f t="shared" si="6"/>
        <v>15.865634010108998</v>
      </c>
      <c r="AD20" s="709">
        <f t="shared" si="11"/>
        <v>59.105111408684003</v>
      </c>
      <c r="AE20" s="709">
        <f t="shared" si="8"/>
        <v>78.579011496749004</v>
      </c>
      <c r="AF20" s="709">
        <f t="shared" si="9"/>
        <v>21.420988503250996</v>
      </c>
    </row>
    <row r="21" spans="1:32" x14ac:dyDescent="0.2">
      <c r="A21" s="734" t="s">
        <v>29</v>
      </c>
      <c r="B21" s="734" t="s">
        <v>463</v>
      </c>
      <c r="C21" s="750" t="s">
        <v>426</v>
      </c>
      <c r="D21" s="709">
        <f>IF(ISNA(VLOOKUP($A21,'Figure B1.3. (2)'!$A$53:$B$86,2,0)),"NA",VLOOKUP($A21,'Figure B1.3. (2)'!$A$53:$B$86,2,0))</f>
        <v>5974.4449684084002</v>
      </c>
      <c r="E21" s="709">
        <f>IF(ISNA(VLOOKUP($A21,'Figure B1.3. (2)'!$D$51:$E$82,2,0)),"NA",VLOOKUP($A21,'Figure B1.3. (2)'!$D$51:$E$82,2,0))</f>
        <v>6015.7611986257998</v>
      </c>
      <c r="F21" s="709">
        <f>IF(ISNA(VLOOKUP($A21,'Figure B1.4. (2)'!$A$41:$C$73,2,0)),"NA",VLOOKUP($A21,'Figure B1.4. (2)'!$A$41:$C$73,2,0))</f>
        <v>36067.175618066001</v>
      </c>
      <c r="G21" s="709">
        <f>IF(ISNA(VLOOKUP($A21,'Figure B1.4. (2)'!$A$41:$C$73,3,0)),"NA",VLOOKUP($A21,'Figure B1.4. (2)'!$A$41:$C$73,3,0))</f>
        <v>18933.786131909001</v>
      </c>
      <c r="H21" s="707">
        <f>IF(ISNA(VLOOKUP($A21,'Figure B2.2. (2)'!$A$66:$D$99,2,0)),"NA",VLOOKUP($A21,'Figure B2.2. (2)'!$A$66:$D$99,2,0))</f>
        <v>3.07098194189407</v>
      </c>
      <c r="I21" s="707">
        <f>IF(ISNA(VLOOKUP($A21,'Figure B2.2. (2)'!$A$66:$D$99,3,0)),"NA",VLOOKUP($A21,'Figure B2.2. (2)'!$A$66:$D$99,3,0))</f>
        <v>6.5319257939210007E-2</v>
      </c>
      <c r="J21" s="707">
        <f>IF(ISNA(VLOOKUP($A21,'Figure B2.2. (2)'!$A$66:$D$99,4,0)),"NA",VLOOKUP($A21,'Figure B2.2. (2)'!$A$66:$D$99,4,0))</f>
        <v>3.1363011998332802</v>
      </c>
      <c r="K21" s="707">
        <f t="shared" ca="1" si="10"/>
        <v>11.092352266983999</v>
      </c>
      <c r="L21" s="707" t="str">
        <f t="shared" si="15"/>
        <v>NA</v>
      </c>
      <c r="M21" s="707" t="str">
        <f t="shared" si="16"/>
        <v>NA</v>
      </c>
      <c r="N21" s="709">
        <f t="shared" si="0"/>
        <v>86.750878575868995</v>
      </c>
      <c r="O21" s="709">
        <f t="shared" si="25"/>
        <v>86.992338016459001</v>
      </c>
      <c r="P21" s="709" t="str">
        <f t="shared" si="1"/>
        <v>NA</v>
      </c>
      <c r="Q21" s="709" t="str">
        <f t="shared" si="21"/>
        <v>NA</v>
      </c>
      <c r="R21" s="709" t="str">
        <f t="shared" si="18"/>
        <v>NA</v>
      </c>
      <c r="S21" s="709" t="str">
        <f t="shared" si="22"/>
        <v>NA</v>
      </c>
      <c r="T21" s="709" t="str">
        <f t="shared" si="19"/>
        <v>NA</v>
      </c>
      <c r="U21" s="709" t="str">
        <f t="shared" si="23"/>
        <v>NA</v>
      </c>
      <c r="V21" s="709" t="str">
        <f t="shared" si="24"/>
        <v>NA</v>
      </c>
      <c r="W21" s="709" t="str">
        <f t="shared" si="20"/>
        <v>NA</v>
      </c>
      <c r="X21" s="709" t="str">
        <f t="shared" si="13"/>
        <v>NA</v>
      </c>
      <c r="Y21" s="709" t="str">
        <f t="shared" si="14"/>
        <v>NA</v>
      </c>
      <c r="Z21" s="709">
        <f t="shared" si="3"/>
        <v>8.3768620622943999</v>
      </c>
      <c r="AA21" s="709">
        <f t="shared" si="4"/>
        <v>18.581930740956</v>
      </c>
      <c r="AB21" s="709">
        <f t="shared" si="5"/>
        <v>34.068485200231997</v>
      </c>
      <c r="AC21" s="709">
        <f t="shared" si="6"/>
        <v>38.972721996517599</v>
      </c>
      <c r="AD21" s="709">
        <f t="shared" si="11"/>
        <v>26.9587928032504</v>
      </c>
      <c r="AE21" s="709">
        <f t="shared" si="8"/>
        <v>92.832269297737</v>
      </c>
      <c r="AF21" s="709">
        <f t="shared" si="9"/>
        <v>7.1677307022630004</v>
      </c>
    </row>
    <row r="22" spans="1:32" x14ac:dyDescent="0.2">
      <c r="A22" s="734" t="s">
        <v>32</v>
      </c>
      <c r="B22" s="734" t="s">
        <v>464</v>
      </c>
      <c r="C22" s="750" t="s">
        <v>427</v>
      </c>
      <c r="D22" s="709">
        <f>IF(ISNA(VLOOKUP($A22,'Figure B1.3. (2)'!$A$53:$B$86,2,0)),"NA",VLOOKUP($A22,'Figure B1.3. (2)'!$A$53:$B$86,2,0))</f>
        <v>5078.6233819134004</v>
      </c>
      <c r="E22" s="709" t="str">
        <f>IF(ISNA(VLOOKUP($A22,'Figure B1.3. (2)'!$D$51:$E$82,2,0)),"NA",VLOOKUP($A22,'Figure B1.3. (2)'!$D$51:$E$82,2,0))</f>
        <v>NA</v>
      </c>
      <c r="F22" s="709">
        <f>IF(ISNA(VLOOKUP($A22,'Figure B1.4. (2)'!$A$41:$C$73,2,0)),"NA",VLOOKUP($A22,'Figure B1.4. (2)'!$A$41:$C$73,2,0))</f>
        <v>20649.743592381001</v>
      </c>
      <c r="G22" s="709">
        <f>IF(ISNA(VLOOKUP($A22,'Figure B1.4. (2)'!$A$41:$C$73,3,0)),"NA",VLOOKUP($A22,'Figure B1.4. (2)'!$A$41:$C$73,3,0))</f>
        <v>28539.861784543999</v>
      </c>
      <c r="H22" s="707">
        <f>IF(ISNA(VLOOKUP($A22,'Figure B2.2. (2)'!$A$66:$D$99,2,0)),"NA",VLOOKUP($A22,'Figure B2.2. (2)'!$A$66:$D$99,2,0))</f>
        <v>2.6440218487207301</v>
      </c>
      <c r="I22" s="707">
        <f>IF(ISNA(VLOOKUP($A22,'Figure B2.2. (2)'!$A$66:$D$99,3,0)),"NA",VLOOKUP($A22,'Figure B2.2. (2)'!$A$66:$D$99,3,0))</f>
        <v>6.2644745486770001E-2</v>
      </c>
      <c r="J22" s="707">
        <f>IF(ISNA(VLOOKUP($A22,'Figure B2.2. (2)'!$A$66:$D$99,4,0)),"NA",VLOOKUP($A22,'Figure B2.2. (2)'!$A$66:$D$99,4,0))</f>
        <v>2.7066665942074999</v>
      </c>
      <c r="K22" s="707">
        <f t="shared" ca="1" si="10"/>
        <v>11.290701144511999</v>
      </c>
      <c r="L22" s="707" t="str">
        <f t="shared" si="15"/>
        <v>NA</v>
      </c>
      <c r="M22" s="707" t="str">
        <f t="shared" si="16"/>
        <v>NA</v>
      </c>
      <c r="N22" s="709" t="str">
        <f t="shared" si="0"/>
        <v>NA</v>
      </c>
      <c r="O22" s="709" t="str">
        <f t="shared" si="25"/>
        <v>NA</v>
      </c>
      <c r="P22" s="709" t="str">
        <f t="shared" si="1"/>
        <v>NA</v>
      </c>
      <c r="Q22" s="709" t="str">
        <f t="shared" si="21"/>
        <v>NA</v>
      </c>
      <c r="R22" s="709" t="str">
        <f t="shared" si="18"/>
        <v>NA</v>
      </c>
      <c r="S22" s="709" t="str">
        <f t="shared" si="22"/>
        <v>NA</v>
      </c>
      <c r="T22" s="709" t="str">
        <f t="shared" si="19"/>
        <v>NA</v>
      </c>
      <c r="U22" s="709" t="str">
        <f t="shared" si="23"/>
        <v>NA</v>
      </c>
      <c r="V22" s="709" t="str">
        <f t="shared" si="24"/>
        <v>NA</v>
      </c>
      <c r="W22" s="709" t="str">
        <f t="shared" si="20"/>
        <v>NA</v>
      </c>
      <c r="X22" s="709" t="str">
        <f t="shared" si="13"/>
        <v>NA</v>
      </c>
      <c r="Y22" s="709" t="str">
        <f t="shared" si="14"/>
        <v>NA</v>
      </c>
      <c r="Z22" s="709">
        <f t="shared" si="3"/>
        <v>3.392312385601</v>
      </c>
      <c r="AA22" s="709">
        <f t="shared" si="4"/>
        <v>16.924954240390001</v>
      </c>
      <c r="AB22" s="709">
        <f t="shared" si="5"/>
        <v>39.194630872483003</v>
      </c>
      <c r="AC22" s="709">
        <f t="shared" si="6"/>
        <v>40.488102501525987</v>
      </c>
      <c r="AD22" s="709">
        <f t="shared" si="11"/>
        <v>20.317266625991</v>
      </c>
      <c r="AE22" s="709">
        <f t="shared" si="8"/>
        <v>97.085653358607004</v>
      </c>
      <c r="AF22" s="709">
        <f t="shared" si="9"/>
        <v>2.9143466413929957</v>
      </c>
    </row>
    <row r="23" spans="1:32" x14ac:dyDescent="0.2">
      <c r="A23" s="734" t="s">
        <v>75</v>
      </c>
      <c r="B23" s="734" t="s">
        <v>465</v>
      </c>
      <c r="C23" s="750" t="s">
        <v>444</v>
      </c>
      <c r="D23" s="709">
        <f>IF(ISNA(VLOOKUP($A23,'Figure B1.3. (2)'!$A$53:$B$86,2,0)),"NA",VLOOKUP($A23,'Figure B1.3. (2)'!$A$53:$B$86,2,0))</f>
        <v>17959.423879247999</v>
      </c>
      <c r="E23" s="709">
        <f>IF(ISNA(VLOOKUP($A23,'Figure B1.3. (2)'!$D$51:$E$82,2,0)),"NA",VLOOKUP($A23,'Figure B1.3. (2)'!$D$51:$E$82,2,0))</f>
        <v>20076.431849843</v>
      </c>
      <c r="F23" s="709">
        <f>IF(ISNA(VLOOKUP($A23,'Figure B1.4. (2)'!$A$41:$C$73,2,0)),"NA",VLOOKUP($A23,'Figure B1.4. (2)'!$A$41:$C$73,2,0))</f>
        <v>105115.30586199</v>
      </c>
      <c r="G23" s="709">
        <f>IF(ISNA(VLOOKUP($A23,'Figure B1.4. (2)'!$A$41:$C$73,3,0)),"NA",VLOOKUP($A23,'Figure B1.4. (2)'!$A$41:$C$73,3,0))</f>
        <v>69216.948316330003</v>
      </c>
      <c r="H23" s="707">
        <f>IF(ISNA(VLOOKUP($A23,'Figure B2.2. (2)'!$A$66:$D$99,2,0)),"NA",VLOOKUP($A23,'Figure B2.2. (2)'!$A$66:$D$99,2,0))</f>
        <v>2.8496813653875099</v>
      </c>
      <c r="I23" s="707">
        <f>IF(ISNA(VLOOKUP($A23,'Figure B2.2. (2)'!$A$66:$D$99,3,0)),"NA",VLOOKUP($A23,'Figure B2.2. (2)'!$A$66:$D$99,3,0))</f>
        <v>8.4645783748130005E-2</v>
      </c>
      <c r="J23" s="707">
        <f>IF(ISNA(VLOOKUP($A23,'Figure B2.2. (2)'!$A$66:$D$99,4,0)),"NA",VLOOKUP($A23,'Figure B2.2. (2)'!$A$66:$D$99,4,0))</f>
        <v>2.93432714913564</v>
      </c>
      <c r="K23" s="707" t="str">
        <f t="shared" ca="1" si="10"/>
        <v>NA</v>
      </c>
      <c r="L23" s="707">
        <f t="shared" si="15"/>
        <v>12.420989853739146</v>
      </c>
      <c r="M23" s="707">
        <f t="shared" si="16"/>
        <v>11.546665957626429</v>
      </c>
      <c r="N23" s="709">
        <f t="shared" si="0"/>
        <v>89.862586491638993</v>
      </c>
      <c r="O23" s="709">
        <f t="shared" si="25"/>
        <v>92.272184026735999</v>
      </c>
      <c r="P23" s="709">
        <f t="shared" si="1"/>
        <v>63.457348386770036</v>
      </c>
      <c r="Q23" s="709">
        <f t="shared" si="21"/>
        <v>70.615982539824003</v>
      </c>
      <c r="R23" s="709">
        <f t="shared" si="18"/>
        <v>11506.090537343571</v>
      </c>
      <c r="S23" s="709">
        <f t="shared" si="22"/>
        <v>8117.5143332958505</v>
      </c>
      <c r="T23" s="709">
        <f t="shared" si="19"/>
        <v>6132.1310661860589</v>
      </c>
      <c r="U23" s="709">
        <f t="shared" si="23"/>
        <v>-584.10497520771617</v>
      </c>
      <c r="V23" s="709">
        <f t="shared" si="24"/>
        <v>-558.76331919622919</v>
      </c>
      <c r="W23" s="709">
        <f t="shared" si="20"/>
        <v>3128.2515615137404</v>
      </c>
      <c r="X23" s="709">
        <f t="shared" si="13"/>
        <v>108.49429870282476</v>
      </c>
      <c r="Y23" s="709">
        <f t="shared" si="14"/>
        <v>123.48189742338613</v>
      </c>
      <c r="Z23" s="709">
        <f t="shared" si="3"/>
        <v>23.005993545412998</v>
      </c>
      <c r="AA23" s="709">
        <f t="shared" si="4"/>
        <v>33.725218994929001</v>
      </c>
      <c r="AB23" s="709">
        <f t="shared" si="5"/>
        <v>23.098201936376</v>
      </c>
      <c r="AC23" s="709">
        <f t="shared" si="6"/>
        <v>20.170585523282007</v>
      </c>
      <c r="AD23" s="709">
        <f t="shared" si="11"/>
        <v>56.731212540342</v>
      </c>
      <c r="AE23" s="709">
        <f t="shared" si="8"/>
        <v>74.504379898571003</v>
      </c>
      <c r="AF23" s="709">
        <f t="shared" si="9"/>
        <v>25.495620101428997</v>
      </c>
    </row>
    <row r="24" spans="1:32" x14ac:dyDescent="0.2">
      <c r="A24" s="734" t="s">
        <v>17</v>
      </c>
      <c r="B24" s="734" t="s">
        <v>466</v>
      </c>
      <c r="C24" s="750" t="s">
        <v>428</v>
      </c>
      <c r="D24" s="709">
        <f>IF(ISNA(VLOOKUP($A24,'Figure B1.3. (2)'!$A$53:$B$86,2,0)),"NA",VLOOKUP($A24,'Figure B1.3. (2)'!$A$53:$B$86,2,0))</f>
        <v>8371.3864267076005</v>
      </c>
      <c r="E24" s="709">
        <f>IF(ISNA(VLOOKUP($A24,'Figure B1.3. (2)'!$D$51:$E$82,2,0)),"NA",VLOOKUP($A24,'Figure B1.3. (2)'!$D$51:$E$82,2,0))</f>
        <v>12333.867767973001</v>
      </c>
      <c r="F24" s="709">
        <f>IF(ISNA(VLOOKUP($A24,'Figure B1.4. (2)'!$A$41:$C$73,2,0)),"NA",VLOOKUP($A24,'Figure B1.4. (2)'!$A$41:$C$73,2,0))</f>
        <v>53410.205656785998</v>
      </c>
      <c r="G24" s="709">
        <f>IF(ISNA(VLOOKUP($A24,'Figure B1.4. (2)'!$A$41:$C$73,3,0)),"NA",VLOOKUP($A24,'Figure B1.4. (2)'!$A$41:$C$73,3,0))</f>
        <v>48399.251928366997</v>
      </c>
      <c r="H24" s="707">
        <f>IF(ISNA(VLOOKUP($A24,'Figure B2.2. (2)'!$A$66:$D$99,2,0)),"NA",VLOOKUP($A24,'Figure B2.2. (2)'!$A$66:$D$99,2,0))</f>
        <v>3.4370713578190699</v>
      </c>
      <c r="I24" s="707">
        <f>IF(ISNA(VLOOKUP($A24,'Figure B2.2. (2)'!$A$66:$D$99,3,0)),"NA",VLOOKUP($A24,'Figure B2.2. (2)'!$A$66:$D$99,3,0))</f>
        <v>0.36947217791281001</v>
      </c>
      <c r="J24" s="707">
        <f>IF(ISNA(VLOOKUP($A24,'Figure B2.2. (2)'!$A$66:$D$99,4,0)),"NA",VLOOKUP($A24,'Figure B2.2. (2)'!$A$66:$D$99,4,0))</f>
        <v>3.8065435357318798</v>
      </c>
      <c r="K24" s="707">
        <f t="shared" ca="1" si="10"/>
        <v>11.254219877643999</v>
      </c>
      <c r="L24" s="707">
        <f t="shared" si="15"/>
        <v>6.6899365252689584</v>
      </c>
      <c r="M24" s="707">
        <f t="shared" si="16"/>
        <v>8.4719513856709536</v>
      </c>
      <c r="N24" s="709">
        <f t="shared" si="0"/>
        <v>88.161316290586001</v>
      </c>
      <c r="O24" s="709">
        <f t="shared" si="25"/>
        <v>87.024622239832993</v>
      </c>
      <c r="P24" s="709" t="str">
        <f t="shared" si="1"/>
        <v>NA</v>
      </c>
      <c r="Q24" s="709" t="str">
        <f t="shared" si="21"/>
        <v>NA</v>
      </c>
      <c r="R24" s="709">
        <f t="shared" si="18"/>
        <v>4096.6805353999462</v>
      </c>
      <c r="S24" s="709">
        <f t="shared" si="22"/>
        <v>708.10433135222638</v>
      </c>
      <c r="T24" s="709">
        <f t="shared" si="19"/>
        <v>1500.5110444415168</v>
      </c>
      <c r="U24" s="709">
        <f t="shared" si="23"/>
        <v>334.59932655969055</v>
      </c>
      <c r="V24" s="709">
        <f t="shared" si="24"/>
        <v>-347.23274036983008</v>
      </c>
      <c r="W24" s="709">
        <f t="shared" si="20"/>
        <v>-779.77329927915116</v>
      </c>
      <c r="X24" s="709">
        <f t="shared" si="13"/>
        <v>68.349891944015113</v>
      </c>
      <c r="Y24" s="709">
        <f t="shared" si="14"/>
        <v>85.282052225592466</v>
      </c>
      <c r="Z24" s="709">
        <f t="shared" si="3"/>
        <v>16.376007028168999</v>
      </c>
      <c r="AA24" s="709">
        <f t="shared" si="4"/>
        <v>26.947793416700002</v>
      </c>
      <c r="AB24" s="709">
        <f t="shared" si="5"/>
        <v>19.876259369332999</v>
      </c>
      <c r="AC24" s="709">
        <f t="shared" si="6"/>
        <v>36.799940185798</v>
      </c>
      <c r="AD24" s="709">
        <f t="shared" si="11"/>
        <v>43.323800444869001</v>
      </c>
      <c r="AE24" s="709">
        <f t="shared" si="8"/>
        <v>85.932447335465</v>
      </c>
      <c r="AF24" s="709">
        <f t="shared" si="9"/>
        <v>14.067552664535</v>
      </c>
    </row>
    <row r="25" spans="1:32" x14ac:dyDescent="0.2">
      <c r="A25" s="734" t="s">
        <v>22</v>
      </c>
      <c r="B25" s="734" t="s">
        <v>467</v>
      </c>
      <c r="C25" s="750" t="s">
        <v>429</v>
      </c>
      <c r="D25" s="709">
        <f>IF(ISNA(VLOOKUP($A25,'Figure B1.3. (2)'!$A$53:$B$86,2,0)),"NA",VLOOKUP($A25,'Figure B1.3. (2)'!$A$53:$B$86,2,0))</f>
        <v>7354.2224770002003</v>
      </c>
      <c r="E25" s="709">
        <f>IF(ISNA(VLOOKUP($A25,'Figure B1.3. (2)'!$D$51:$E$82,2,0)),"NA",VLOOKUP($A25,'Figure B1.3. (2)'!$D$51:$E$82,2,0))</f>
        <v>9191.0443006301994</v>
      </c>
      <c r="F25" s="709">
        <f>IF(ISNA(VLOOKUP($A25,'Figure B1.4. (2)'!$A$41:$C$73,2,0)),"NA",VLOOKUP($A25,'Figure B1.4. (2)'!$A$41:$C$73,2,0))</f>
        <v>44065.903701802999</v>
      </c>
      <c r="G25" s="709">
        <f>IF(ISNA(VLOOKUP($A25,'Figure B1.4. (2)'!$A$41:$C$73,3,0)),"NA",VLOOKUP($A25,'Figure B1.4. (2)'!$A$41:$C$73,3,0))</f>
        <v>38783.249419273998</v>
      </c>
      <c r="H25" s="707">
        <f>IF(ISNA(VLOOKUP($A25,'Figure B2.2. (2)'!$A$66:$D$99,2,0)),"NA",VLOOKUP($A25,'Figure B2.2. (2)'!$A$66:$D$99,2,0))</f>
        <v>3.8770693032326999</v>
      </c>
      <c r="I25" s="707">
        <f>IF(ISNA(VLOOKUP($A25,'Figure B2.2. (2)'!$A$66:$D$99,3,0)),"NA",VLOOKUP($A25,'Figure B2.2. (2)'!$A$66:$D$99,3,0))</f>
        <v>0.80633228745750996</v>
      </c>
      <c r="J25" s="707">
        <f>IF(ISNA(VLOOKUP($A25,'Figure B2.2. (2)'!$A$66:$D$99,4,0)),"NA",VLOOKUP($A25,'Figure B2.2. (2)'!$A$66:$D$99,4,0))</f>
        <v>4.6834015906902096</v>
      </c>
      <c r="K25" s="707">
        <f t="shared" ca="1" si="10"/>
        <v>18.400399685141998</v>
      </c>
      <c r="L25" s="707" t="str">
        <f t="shared" si="15"/>
        <v>NA</v>
      </c>
      <c r="M25" s="707" t="str">
        <f t="shared" si="16"/>
        <v>NA</v>
      </c>
      <c r="N25" s="709" t="str">
        <f t="shared" si="0"/>
        <v>NA</v>
      </c>
      <c r="O25" s="709" t="str">
        <f t="shared" si="25"/>
        <v>NA</v>
      </c>
      <c r="P25" s="709" t="str">
        <f t="shared" si="1"/>
        <v>NA</v>
      </c>
      <c r="Q25" s="709" t="str">
        <f t="shared" si="21"/>
        <v>NA</v>
      </c>
      <c r="R25" s="709" t="str">
        <f t="shared" si="18"/>
        <v>NA</v>
      </c>
      <c r="S25" s="709" t="str">
        <f t="shared" si="22"/>
        <v>NA</v>
      </c>
      <c r="T25" s="709" t="str">
        <f t="shared" si="19"/>
        <v>NA</v>
      </c>
      <c r="U25" s="709" t="str">
        <f t="shared" si="23"/>
        <v>NA</v>
      </c>
      <c r="V25" s="709" t="str">
        <f t="shared" si="24"/>
        <v>NA</v>
      </c>
      <c r="W25" s="709" t="str">
        <f t="shared" si="20"/>
        <v>NA</v>
      </c>
      <c r="X25" s="709">
        <f t="shared" si="13"/>
        <v>84.739639077815966</v>
      </c>
      <c r="Y25" s="709">
        <f t="shared" si="14"/>
        <v>86.974405998609768</v>
      </c>
      <c r="Z25" s="709">
        <f t="shared" si="3"/>
        <v>11.587500412038001</v>
      </c>
      <c r="AA25" s="709">
        <f t="shared" si="4"/>
        <v>22.095419784421999</v>
      </c>
      <c r="AB25" s="709">
        <f t="shared" si="5"/>
        <v>26.934601311929001</v>
      </c>
      <c r="AC25" s="709">
        <f t="shared" si="6"/>
        <v>39.382478491610996</v>
      </c>
      <c r="AD25" s="709">
        <f t="shared" si="11"/>
        <v>33.682920196460003</v>
      </c>
      <c r="AE25" s="709">
        <f t="shared" si="8"/>
        <v>83.840589219056</v>
      </c>
      <c r="AF25" s="709">
        <f t="shared" si="9"/>
        <v>16.159410780944</v>
      </c>
    </row>
    <row r="26" spans="1:32" x14ac:dyDescent="0.2">
      <c r="A26" s="734" t="s">
        <v>2</v>
      </c>
      <c r="B26" s="734" t="s">
        <v>468</v>
      </c>
      <c r="C26" s="750" t="s">
        <v>430</v>
      </c>
      <c r="D26" s="709">
        <f>IF(ISNA(VLOOKUP($A26,'Figure B1.3. (2)'!$A$53:$B$86,2,0)),"NA",VLOOKUP($A26,'Figure B1.3. (2)'!$A$53:$B$86,2,0))</f>
        <v>13273.921407374</v>
      </c>
      <c r="E26" s="709">
        <f>IF(ISNA(VLOOKUP($A26,'Figure B1.3. (2)'!$D$51:$E$82,2,0)),"NA",VLOOKUP($A26,'Figure B1.3. (2)'!$D$51:$E$82,2,0))</f>
        <v>14103.296159666001</v>
      </c>
      <c r="F26" s="709">
        <f>IF(ISNA(VLOOKUP($A26,'Figure B1.4. (2)'!$A$41:$C$73,2,0)),"NA",VLOOKUP($A26,'Figure B1.4. (2)'!$A$41:$C$73,2,0))</f>
        <v>92585.854705056001</v>
      </c>
      <c r="G26" s="709">
        <f>IF(ISNA(VLOOKUP($A26,'Figure B1.4. (2)'!$A$41:$C$73,3,0)),"NA",VLOOKUP($A26,'Figure B1.4. (2)'!$A$41:$C$73,3,0))</f>
        <v>42352.742502624998</v>
      </c>
      <c r="H26" s="707">
        <f>IF(ISNA(VLOOKUP($A26,'Figure B2.2. (2)'!$A$66:$D$99,2,0)),"NA",VLOOKUP($A26,'Figure B2.2. (2)'!$A$66:$D$99,2,0))</f>
        <v>4.6733898324004404</v>
      </c>
      <c r="I26" s="707">
        <f>IF(ISNA(VLOOKUP($A26,'Figure B2.2. (2)'!$A$66:$D$99,3,0)),"NA",VLOOKUP($A26,'Figure B2.2. (2)'!$A$66:$D$99,3,0))</f>
        <v>0</v>
      </c>
      <c r="J26" s="707">
        <f>IF(ISNA(VLOOKUP($A26,'Figure B2.2. (2)'!$A$66:$D$99,4,0)),"NA",VLOOKUP($A26,'Figure B2.2. (2)'!$A$66:$D$99,4,0))</f>
        <v>4.6733898324004404</v>
      </c>
      <c r="K26" s="707">
        <f t="shared" ca="1" si="10"/>
        <v>12.993187519228</v>
      </c>
      <c r="L26" s="707">
        <f t="shared" si="15"/>
        <v>8.0072124855077345</v>
      </c>
      <c r="M26" s="707">
        <f t="shared" si="16"/>
        <v>8.5055650541976764</v>
      </c>
      <c r="N26" s="709">
        <f t="shared" si="0"/>
        <v>87.903706352043997</v>
      </c>
      <c r="O26" s="709">
        <f t="shared" si="25"/>
        <v>87.903706352043997</v>
      </c>
      <c r="P26" s="709" t="str">
        <f t="shared" si="1"/>
        <v>NA</v>
      </c>
      <c r="Q26" s="709" t="str">
        <f t="shared" si="21"/>
        <v>NA</v>
      </c>
      <c r="R26" s="709">
        <f t="shared" si="18"/>
        <v>4503.6393248510121</v>
      </c>
      <c r="S26" s="709">
        <f t="shared" si="22"/>
        <v>1115.0631208032923</v>
      </c>
      <c r="T26" s="709">
        <f t="shared" si="19"/>
        <v>-41.396139089773193</v>
      </c>
      <c r="U26" s="709">
        <f t="shared" si="23"/>
        <v>-211.2625664188912</v>
      </c>
      <c r="V26" s="709">
        <f t="shared" si="24"/>
        <v>125.93354381668398</v>
      </c>
      <c r="W26" s="709">
        <f t="shared" si="20"/>
        <v>1241.7882824952731</v>
      </c>
      <c r="X26" s="709">
        <f t="shared" si="13"/>
        <v>69.947136146360393</v>
      </c>
      <c r="Y26" s="709">
        <f t="shared" si="14"/>
        <v>69.947136146360393</v>
      </c>
      <c r="Z26" s="709">
        <f t="shared" si="3"/>
        <v>12.737035467006001</v>
      </c>
      <c r="AA26" s="709">
        <f t="shared" si="4"/>
        <v>26.9845979935</v>
      </c>
      <c r="AB26" s="709">
        <f t="shared" si="5"/>
        <v>28.202628232302001</v>
      </c>
      <c r="AC26" s="709">
        <f t="shared" si="6"/>
        <v>32.075738307191997</v>
      </c>
      <c r="AD26" s="709">
        <f t="shared" si="11"/>
        <v>39.721633460505998</v>
      </c>
      <c r="AE26" s="709">
        <f t="shared" si="8"/>
        <v>74.794404408648006</v>
      </c>
      <c r="AF26" s="709">
        <f t="shared" si="9"/>
        <v>25.205595591351994</v>
      </c>
    </row>
    <row r="27" spans="1:32" x14ac:dyDescent="0.2">
      <c r="A27" s="734" t="s">
        <v>28</v>
      </c>
      <c r="B27" s="734" t="s">
        <v>469</v>
      </c>
      <c r="C27" s="750" t="s">
        <v>431</v>
      </c>
      <c r="D27" s="709">
        <f>IF(ISNA(VLOOKUP($A27,'Figure B1.3. (2)'!$A$53:$B$86,2,0)),"NA",VLOOKUP($A27,'Figure B1.3. (2)'!$A$53:$B$86,2,0))</f>
        <v>6919.0636976739997</v>
      </c>
      <c r="E27" s="709">
        <f>IF(ISNA(VLOOKUP($A27,'Figure B1.3. (2)'!$D$51:$E$82,2,0)),"NA",VLOOKUP($A27,'Figure B1.3. (2)'!$D$51:$E$82,2,0))</f>
        <v>6900.1839114019003</v>
      </c>
      <c r="F27" s="709">
        <f>IF(ISNA(VLOOKUP($A27,'Figure B1.4. (2)'!$A$41:$C$73,2,0)),"NA",VLOOKUP($A27,'Figure B1.4. (2)'!$A$41:$C$73,2,0))</f>
        <v>41416.958433961998</v>
      </c>
      <c r="G27" s="709">
        <f>IF(ISNA(VLOOKUP($A27,'Figure B1.4. (2)'!$A$41:$C$73,3,0)),"NA",VLOOKUP($A27,'Figure B1.4. (2)'!$A$41:$C$73,3,0))</f>
        <v>20793.546165725998</v>
      </c>
      <c r="H27" s="707">
        <f>IF(ISNA(VLOOKUP($A27,'Figure B2.2. (2)'!$A$66:$D$99,2,0)),"NA",VLOOKUP($A27,'Figure B2.2. (2)'!$A$66:$D$99,2,0))</f>
        <v>3.1245771691571704</v>
      </c>
      <c r="I27" s="707">
        <f>IF(ISNA(VLOOKUP($A27,'Figure B2.2. (2)'!$A$66:$D$99,3,0)),"NA",VLOOKUP($A27,'Figure B2.2. (2)'!$A$66:$D$99,3,0))</f>
        <v>0.25915580423251999</v>
      </c>
      <c r="J27" s="707">
        <f>IF(ISNA(VLOOKUP($A27,'Figure B2.2. (2)'!$A$66:$D$99,4,0)),"NA",VLOOKUP($A27,'Figure B2.2. (2)'!$A$66:$D$99,4,0))</f>
        <v>3.3837329733896904</v>
      </c>
      <c r="K27" s="707">
        <f t="shared" ca="1" si="10"/>
        <v>10.272993147934001</v>
      </c>
      <c r="L27" s="707">
        <f t="shared" si="15"/>
        <v>8.7490435313073682</v>
      </c>
      <c r="M27" s="707">
        <f t="shared" si="16"/>
        <v>9.3618009800236131</v>
      </c>
      <c r="N27" s="709">
        <f t="shared" si="0"/>
        <v>95.202071075846007</v>
      </c>
      <c r="O27" s="709">
        <f t="shared" si="25"/>
        <v>97.659757553166997</v>
      </c>
      <c r="P27" s="709" t="str">
        <f t="shared" si="1"/>
        <v>NA</v>
      </c>
      <c r="Q27" s="709" t="str">
        <f t="shared" si="21"/>
        <v>NA</v>
      </c>
      <c r="R27" s="709">
        <f t="shared" si="18"/>
        <v>2364.5515117431619</v>
      </c>
      <c r="S27" s="709">
        <f t="shared" si="22"/>
        <v>-1024.0246923045579</v>
      </c>
      <c r="T27" s="709">
        <f t="shared" si="19"/>
        <v>-1696.9041076164131</v>
      </c>
      <c r="U27" s="709">
        <f t="shared" si="23"/>
        <v>-359.84808750405767</v>
      </c>
      <c r="V27" s="709">
        <f t="shared" si="24"/>
        <v>671.00288724561972</v>
      </c>
      <c r="W27" s="709">
        <f t="shared" si="20"/>
        <v>361.72461557029357</v>
      </c>
      <c r="X27" s="709">
        <f t="shared" si="13"/>
        <v>81.595323334125212</v>
      </c>
      <c r="Y27" s="709">
        <f t="shared" si="14"/>
        <v>82.913621080081228</v>
      </c>
      <c r="Z27" s="709">
        <f t="shared" si="3"/>
        <v>9.0558283341460992</v>
      </c>
      <c r="AA27" s="709">
        <f t="shared" si="4"/>
        <v>25.919858334004005</v>
      </c>
      <c r="AB27" s="709">
        <f t="shared" si="5"/>
        <v>38.318947353468999</v>
      </c>
      <c r="AC27" s="709">
        <f t="shared" si="6"/>
        <v>26.705365978380897</v>
      </c>
      <c r="AD27" s="709">
        <f t="shared" si="11"/>
        <v>34.975686668150104</v>
      </c>
      <c r="AE27" s="709">
        <f t="shared" si="8"/>
        <v>85.342872429581007</v>
      </c>
      <c r="AF27" s="709">
        <f t="shared" si="9"/>
        <v>14.657127570418993</v>
      </c>
    </row>
    <row r="28" spans="1:32" x14ac:dyDescent="0.2">
      <c r="A28" s="734" t="s">
        <v>23</v>
      </c>
      <c r="B28" s="734" t="s">
        <v>470</v>
      </c>
      <c r="C28" s="750" t="s">
        <v>432</v>
      </c>
      <c r="D28" s="709">
        <f>IF(ISNA(VLOOKUP($A28,'Figure B1.3. (2)'!$A$53:$B$86,2,0)),"NA",VLOOKUP($A28,'Figure B1.3. (2)'!$A$53:$B$86,2,0))</f>
        <v>7257.5504154340997</v>
      </c>
      <c r="E28" s="709">
        <f>IF(ISNA(VLOOKUP($A28,'Figure B1.3. (2)'!$D$51:$E$82,2,0)),"NA",VLOOKUP($A28,'Figure B1.3. (2)'!$D$51:$E$82,2,0))</f>
        <v>9667.2457028340996</v>
      </c>
      <c r="F28" s="709">
        <f>IF(ISNA(VLOOKUP($A28,'Figure B1.4. (2)'!$A$41:$C$73,2,0)),"NA",VLOOKUP($A28,'Figure B1.4. (2)'!$A$41:$C$73,2,0))</f>
        <v>47251.497563817</v>
      </c>
      <c r="G28" s="709">
        <f>IF(ISNA(VLOOKUP($A28,'Figure B1.4. (2)'!$A$41:$C$73,3,0)),"NA",VLOOKUP($A28,'Figure B1.4. (2)'!$A$41:$C$73,3,0))</f>
        <v>33406.030802989</v>
      </c>
      <c r="H28" s="707">
        <f>IF(ISNA(VLOOKUP($A28,'Figure B2.2. (2)'!$A$66:$D$99,2,0)),"NA",VLOOKUP($A28,'Figure B2.2. (2)'!$A$66:$D$99,2,0))</f>
        <v>4.2260159431791005</v>
      </c>
      <c r="I28" s="707">
        <f>IF(ISNA(VLOOKUP($A28,'Figure B2.2. (2)'!$A$66:$D$99,3,0)),"NA",VLOOKUP($A28,'Figure B2.2. (2)'!$A$66:$D$99,3,0))</f>
        <v>0.49800580821127005</v>
      </c>
      <c r="J28" s="707">
        <f>IF(ISNA(VLOOKUP($A28,'Figure B2.2. (2)'!$A$66:$D$99,4,0)),"NA",VLOOKUP($A28,'Figure B2.2. (2)'!$A$66:$D$99,4,0))</f>
        <v>4.7240217513903708</v>
      </c>
      <c r="K28" s="707">
        <f t="shared" ca="1" si="10"/>
        <v>9.5732640656912995</v>
      </c>
      <c r="L28" s="707">
        <f t="shared" si="15"/>
        <v>9.6742811289777872</v>
      </c>
      <c r="M28" s="707">
        <f t="shared" si="16"/>
        <v>13.57558085565009</v>
      </c>
      <c r="N28" s="709">
        <f t="shared" si="0"/>
        <v>96.579929735066997</v>
      </c>
      <c r="O28" s="709">
        <f t="shared" si="25"/>
        <v>96.382767825824004</v>
      </c>
      <c r="P28" s="709">
        <f t="shared" si="1"/>
        <v>59.129088339710087</v>
      </c>
      <c r="Q28" s="709">
        <f t="shared" si="21"/>
        <v>61.222956469227</v>
      </c>
      <c r="R28" s="709">
        <f t="shared" si="18"/>
        <v>3894.4900007179408</v>
      </c>
      <c r="S28" s="709">
        <f t="shared" si="22"/>
        <v>505.91379667022102</v>
      </c>
      <c r="T28" s="709">
        <f t="shared" si="19"/>
        <v>-571.18169071150749</v>
      </c>
      <c r="U28" s="709">
        <f t="shared" si="23"/>
        <v>-96.549284435419125</v>
      </c>
      <c r="V28" s="709">
        <f t="shared" si="24"/>
        <v>451.60431443800729</v>
      </c>
      <c r="W28" s="709">
        <f t="shared" si="20"/>
        <v>722.04045737913998</v>
      </c>
      <c r="X28" s="709" t="str">
        <f t="shared" si="13"/>
        <v>NA</v>
      </c>
      <c r="Y28" s="709" t="str">
        <f t="shared" si="14"/>
        <v>NA</v>
      </c>
      <c r="Z28" s="709">
        <f t="shared" si="3"/>
        <v>1.5593921553026999</v>
      </c>
      <c r="AA28" s="709">
        <f t="shared" si="4"/>
        <v>28.212268279099</v>
      </c>
      <c r="AB28" s="709">
        <f t="shared" si="5"/>
        <v>35.018696793699</v>
      </c>
      <c r="AC28" s="709">
        <f t="shared" si="6"/>
        <v>35.209642771899304</v>
      </c>
      <c r="AD28" s="709">
        <f t="shared" si="11"/>
        <v>29.771660434401699</v>
      </c>
      <c r="AE28" s="709">
        <f t="shared" si="8"/>
        <v>79.843265176227007</v>
      </c>
      <c r="AF28" s="709">
        <f t="shared" si="9"/>
        <v>20.156734823772993</v>
      </c>
    </row>
    <row r="29" spans="1:32" x14ac:dyDescent="0.2">
      <c r="A29" s="734" t="s">
        <v>111</v>
      </c>
      <c r="B29" s="734" t="s">
        <v>471</v>
      </c>
      <c r="C29" s="750" t="s">
        <v>433</v>
      </c>
      <c r="D29" s="709" t="str">
        <f>IF(ISNA(VLOOKUP($A29,'Figure B1.3. (2)'!$A$53:$B$86,2,0)),"NA",VLOOKUP($A29,'Figure B1.3. (2)'!$A$53:$B$86,2,0))</f>
        <v>NA</v>
      </c>
      <c r="E29" s="709" t="str">
        <f>IF(ISNA(VLOOKUP($A29,'Figure B1.3. (2)'!$D$51:$E$82,2,0)),"NA",VLOOKUP($A29,'Figure B1.3. (2)'!$D$51:$E$82,2,0))</f>
        <v>NA</v>
      </c>
      <c r="F29" s="709" t="str">
        <f>IF(ISNA(VLOOKUP($A29,'Figure B1.4. (2)'!$A$41:$C$73,2,0)),"NA",VLOOKUP($A29,'Figure B1.4. (2)'!$A$41:$C$73,2,0))</f>
        <v>NA</v>
      </c>
      <c r="G29" s="709" t="str">
        <f>IF(ISNA(VLOOKUP($A29,'Figure B1.4. (2)'!$A$41:$C$73,3,0)),"NA",VLOOKUP($A29,'Figure B1.4. (2)'!$A$41:$C$73,3,0))</f>
        <v>NA</v>
      </c>
      <c r="H29" s="707">
        <f>IF(ISNA(VLOOKUP($A29,'Figure B2.2. (2)'!$A$66:$D$99,2,0)),"NA",VLOOKUP($A29,'Figure B2.2. (2)'!$A$66:$D$99,2,0))</f>
        <v>2.0700848772851828</v>
      </c>
      <c r="I29" s="707">
        <f>IF(ISNA(VLOOKUP($A29,'Figure B2.2. (2)'!$A$66:$D$99,3,0)),"NA",VLOOKUP($A29,'Figure B2.2. (2)'!$A$66:$D$99,3,0))</f>
        <v>0.27173797396331756</v>
      </c>
      <c r="J29" s="707">
        <f>IF(ISNA(VLOOKUP($A29,'Figure B2.2. (2)'!$A$66:$D$99,4,0)),"NA",VLOOKUP($A29,'Figure B2.2. (2)'!$A$66:$D$99,4,0))</f>
        <v>2.3418228512485002</v>
      </c>
      <c r="K29" s="707" t="str">
        <f t="shared" ca="1" si="10"/>
        <v>NA</v>
      </c>
      <c r="L29" s="707" t="str">
        <f t="shared" si="15"/>
        <v>NA</v>
      </c>
      <c r="M29" s="707" t="str">
        <f t="shared" si="16"/>
        <v>NA</v>
      </c>
      <c r="N29" s="709" t="str">
        <f t="shared" si="0"/>
        <v>NA</v>
      </c>
      <c r="O29" s="709" t="str">
        <f t="shared" si="25"/>
        <v>NA</v>
      </c>
      <c r="P29" s="709" t="str">
        <f t="shared" si="1"/>
        <v>NA</v>
      </c>
      <c r="Q29" s="709" t="str">
        <f t="shared" si="21"/>
        <v>NA</v>
      </c>
      <c r="R29" s="709" t="str">
        <f t="shared" si="18"/>
        <v>NA</v>
      </c>
      <c r="S29" s="709" t="str">
        <f t="shared" si="22"/>
        <v>NA</v>
      </c>
      <c r="T29" s="709" t="str">
        <f t="shared" si="19"/>
        <v>NA</v>
      </c>
      <c r="U29" s="709" t="str">
        <f t="shared" si="23"/>
        <v>NA</v>
      </c>
      <c r="V29" s="709" t="str">
        <f t="shared" si="24"/>
        <v>NA</v>
      </c>
      <c r="W29" s="709" t="str">
        <f t="shared" si="20"/>
        <v>NA</v>
      </c>
      <c r="X29" s="709" t="str">
        <f t="shared" si="13"/>
        <v>NA</v>
      </c>
      <c r="Y29" s="709" t="str">
        <f t="shared" si="14"/>
        <v>NA</v>
      </c>
      <c r="Z29" s="709" t="str">
        <f t="shared" si="3"/>
        <v>NA</v>
      </c>
      <c r="AA29" s="709" t="str">
        <f t="shared" si="4"/>
        <v>NA</v>
      </c>
      <c r="AB29" s="709" t="str">
        <f t="shared" si="5"/>
        <v>NA</v>
      </c>
      <c r="AC29" s="709" t="str">
        <f t="shared" si="6"/>
        <v>NA</v>
      </c>
      <c r="AD29" s="710" t="str">
        <f t="shared" si="7"/>
        <v>NA</v>
      </c>
      <c r="AE29" s="709">
        <f t="shared" si="8"/>
        <v>98.807476881241996</v>
      </c>
      <c r="AF29" s="709">
        <f t="shared" si="9"/>
        <v>1.1925231187580039</v>
      </c>
    </row>
    <row r="30" spans="1:32" x14ac:dyDescent="0.2">
      <c r="A30" s="734" t="s">
        <v>86</v>
      </c>
      <c r="B30" s="734" t="s">
        <v>472</v>
      </c>
      <c r="C30" s="750" t="s">
        <v>434</v>
      </c>
      <c r="D30" s="709">
        <f>IF(ISNA(VLOOKUP($A30,'Figure B1.3. (2)'!$A$53:$B$86,2,0)),"NA",VLOOKUP($A30,'Figure B1.3. (2)'!$A$53:$B$86,2,0))</f>
        <v>5941.7968076713996</v>
      </c>
      <c r="E30" s="709">
        <f>IF(ISNA(VLOOKUP($A30,'Figure B1.3. (2)'!$D$51:$E$82,2,0)),"NA",VLOOKUP($A30,'Figure B1.3. (2)'!$D$51:$E$82,2,0))</f>
        <v>5755.0691871339004</v>
      </c>
      <c r="F30" s="709">
        <f>IF(ISNA(VLOOKUP($A30,'Figure B1.4. (2)'!$A$41:$C$73,2,0)),"NA",VLOOKUP($A30,'Figure B1.4. (2)'!$A$41:$C$73,2,0))</f>
        <v>23628.185419189998</v>
      </c>
      <c r="G30" s="709">
        <f>IF(ISNA(VLOOKUP($A30,'Figure B1.4. (2)'!$A$41:$C$73,3,0)),"NA",VLOOKUP($A30,'Figure B1.4. (2)'!$A$41:$C$73,3,0))</f>
        <v>27125.460919343001</v>
      </c>
      <c r="H30" s="707">
        <f>IF(ISNA(VLOOKUP($A30,'Figure B2.2. (2)'!$A$66:$D$99,2,0)),"NA",VLOOKUP($A30,'Figure B2.2. (2)'!$A$66:$D$99,2,0))</f>
        <v>2.5454439183320599</v>
      </c>
      <c r="I30" s="707">
        <f>IF(ISNA(VLOOKUP($A30,'Figure B2.2. (2)'!$A$66:$D$99,3,0)),"NA",VLOOKUP($A30,'Figure B2.2. (2)'!$A$66:$D$99,3,0))</f>
        <v>0.19847090861540001</v>
      </c>
      <c r="J30" s="707">
        <f>IF(ISNA(VLOOKUP($A30,'Figure B2.2. (2)'!$A$66:$D$99,4,0)),"NA",VLOOKUP($A30,'Figure B2.2. (2)'!$A$66:$D$99,4,0))</f>
        <v>2.74391482694746</v>
      </c>
      <c r="K30" s="707">
        <f t="shared" ca="1" si="10"/>
        <v>8.7331775652482992</v>
      </c>
      <c r="L30" s="707">
        <f t="shared" si="15"/>
        <v>3.4195936722116032</v>
      </c>
      <c r="M30" s="707">
        <f t="shared" si="16"/>
        <v>4.7036294232689828</v>
      </c>
      <c r="N30" s="709">
        <f t="shared" si="0"/>
        <v>97.358437995326994</v>
      </c>
      <c r="O30" s="709">
        <f t="shared" si="25"/>
        <v>97.166594601026006</v>
      </c>
      <c r="P30" s="709">
        <f t="shared" si="1"/>
        <v>51.015734295882055</v>
      </c>
      <c r="Q30" s="709">
        <f t="shared" si="21"/>
        <v>52.399910420019999</v>
      </c>
      <c r="R30" s="709">
        <f t="shared" si="18"/>
        <v>1333.0331006530062</v>
      </c>
      <c r="S30" s="709">
        <f t="shared" si="22"/>
        <v>-2055.5431033947134</v>
      </c>
      <c r="T30" s="709">
        <f t="shared" si="19"/>
        <v>-2182.2953875206854</v>
      </c>
      <c r="U30" s="709">
        <f t="shared" si="23"/>
        <v>-238.41627490925597</v>
      </c>
      <c r="V30" s="709">
        <f t="shared" si="24"/>
        <v>154.87656371711131</v>
      </c>
      <c r="W30" s="709">
        <f t="shared" si="20"/>
        <v>210.2919953181171</v>
      </c>
      <c r="X30" s="709">
        <f t="shared" si="13"/>
        <v>61.147988541294538</v>
      </c>
      <c r="Y30" s="709">
        <f t="shared" si="14"/>
        <v>61.147988541294538</v>
      </c>
      <c r="Z30" s="709">
        <f t="shared" si="3"/>
        <v>6.9280114041339989</v>
      </c>
      <c r="AA30" s="709">
        <f t="shared" si="4"/>
        <v>28.218104062722997</v>
      </c>
      <c r="AB30" s="709">
        <f t="shared" si="5"/>
        <v>36.707056307911998</v>
      </c>
      <c r="AC30" s="709">
        <f t="shared" si="6"/>
        <v>28.146828225231001</v>
      </c>
      <c r="AD30" s="709">
        <f t="shared" si="11"/>
        <v>35.146115466856998</v>
      </c>
      <c r="AE30" s="709">
        <f t="shared" si="8"/>
        <v>90</v>
      </c>
      <c r="AF30" s="709">
        <f t="shared" si="9"/>
        <v>10</v>
      </c>
    </row>
    <row r="31" spans="1:32" x14ac:dyDescent="0.2">
      <c r="A31" s="734" t="s">
        <v>11</v>
      </c>
      <c r="B31" s="734" t="s">
        <v>473</v>
      </c>
      <c r="C31" s="750" t="s">
        <v>435</v>
      </c>
      <c r="D31" s="709">
        <f>IF(ISNA(VLOOKUP($A31,'Figure B1.3. (2)'!$A$53:$B$86,2,0)),"NA",VLOOKUP($A31,'Figure B1.3. (2)'!$A$53:$B$86,2,0))</f>
        <v>9120.5823938119993</v>
      </c>
      <c r="E31" s="709">
        <f>IF(ISNA(VLOOKUP($A31,'Figure B1.3. (2)'!$D$51:$E$82,2,0)),"NA",VLOOKUP($A31,'Figure B1.3. (2)'!$D$51:$E$82,2,0))</f>
        <v>10084.763414818</v>
      </c>
      <c r="F31" s="709">
        <f>IF(ISNA(VLOOKUP($A31,'Figure B1.4. (2)'!$A$41:$C$73,2,0)),"NA",VLOOKUP($A31,'Figure B1.4. (2)'!$A$41:$C$73,2,0))</f>
        <v>53948.329656615002</v>
      </c>
      <c r="G31" s="709">
        <f>IF(ISNA(VLOOKUP($A31,'Figure B1.4. (2)'!$A$41:$C$73,3,0)),"NA",VLOOKUP($A31,'Figure B1.4. (2)'!$A$41:$C$73,3,0))</f>
        <v>29630.826311254001</v>
      </c>
      <c r="H31" s="707">
        <f>IF(ISNA(VLOOKUP($A31,'Figure B2.2. (2)'!$A$66:$D$99,2,0)),"NA",VLOOKUP($A31,'Figure B2.2. (2)'!$A$66:$D$99,2,0))</f>
        <v>3.3290925404676401</v>
      </c>
      <c r="I31" s="707">
        <f>IF(ISNA(VLOOKUP($A31,'Figure B2.2. (2)'!$A$66:$D$99,3,0)),"NA",VLOOKUP($A31,'Figure B2.2. (2)'!$A$66:$D$99,3,0))</f>
        <v>0.33289868654070998</v>
      </c>
      <c r="J31" s="707">
        <f>IF(ISNA(VLOOKUP($A31,'Figure B2.2. (2)'!$A$66:$D$99,4,0)),"NA",VLOOKUP($A31,'Figure B2.2. (2)'!$A$66:$D$99,4,0))</f>
        <v>3.6619912270083503</v>
      </c>
      <c r="K31" s="707">
        <f t="shared" ca="1" si="10"/>
        <v>7.4943413815593001</v>
      </c>
      <c r="L31" s="707">
        <f t="shared" si="15"/>
        <v>7.8208290995616423</v>
      </c>
      <c r="M31" s="707">
        <f t="shared" si="16"/>
        <v>14.953751113104181</v>
      </c>
      <c r="N31" s="709">
        <f t="shared" si="0"/>
        <v>90.835105752103004</v>
      </c>
      <c r="O31" s="709">
        <f t="shared" si="25"/>
        <v>90.838783111395003</v>
      </c>
      <c r="P31" s="709" t="str">
        <f t="shared" si="1"/>
        <v>NA</v>
      </c>
      <c r="Q31" s="709" t="str">
        <f t="shared" si="21"/>
        <v>NA</v>
      </c>
      <c r="R31" s="709">
        <f t="shared" si="18"/>
        <v>4548.2791067938906</v>
      </c>
      <c r="S31" s="709">
        <f t="shared" si="22"/>
        <v>1159.7029027461708</v>
      </c>
      <c r="T31" s="709">
        <f t="shared" si="19"/>
        <v>-679.96799898475581</v>
      </c>
      <c r="U31" s="709">
        <f t="shared" si="23"/>
        <v>-720.27699689355018</v>
      </c>
      <c r="V31" s="709">
        <f t="shared" si="24"/>
        <v>356.13985580762625</v>
      </c>
      <c r="W31" s="709">
        <f t="shared" si="20"/>
        <v>2203.80804281685</v>
      </c>
      <c r="X31" s="709">
        <f t="shared" si="13"/>
        <v>86.247675759968018</v>
      </c>
      <c r="Y31" s="709">
        <f t="shared" si="14"/>
        <v>87.83020192070137</v>
      </c>
      <c r="Z31" s="709">
        <f t="shared" si="3"/>
        <v>5.7155715571557</v>
      </c>
      <c r="AA31" s="709">
        <f t="shared" si="4"/>
        <v>30.363036303629997</v>
      </c>
      <c r="AB31" s="709">
        <f t="shared" si="5"/>
        <v>33.828382838284</v>
      </c>
      <c r="AC31" s="709">
        <f t="shared" si="6"/>
        <v>30.093009300930305</v>
      </c>
      <c r="AD31" s="709">
        <f t="shared" si="11"/>
        <v>36.078607860785695</v>
      </c>
      <c r="AE31" s="709">
        <f t="shared" si="8"/>
        <v>96.939693969396998</v>
      </c>
      <c r="AF31" s="709">
        <f t="shared" si="9"/>
        <v>3.0603060306030017</v>
      </c>
    </row>
    <row r="32" spans="1:32" x14ac:dyDescent="0.2">
      <c r="A32" s="734" t="s">
        <v>26</v>
      </c>
      <c r="B32" s="734" t="s">
        <v>474</v>
      </c>
      <c r="C32" s="750" t="s">
        <v>436</v>
      </c>
      <c r="D32" s="709">
        <f>IF(ISNA(VLOOKUP($A32,'Figure B1.3. (2)'!$A$53:$B$86,2,0)),"NA",VLOOKUP($A32,'Figure B1.3. (2)'!$A$53:$B$86,2,0))</f>
        <v>6955.6399044913996</v>
      </c>
      <c r="E32" s="709">
        <f>IF(ISNA(VLOOKUP($A32,'Figure B1.3. (2)'!$D$51:$E$82,2,0)),"NA",VLOOKUP($A32,'Figure B1.3. (2)'!$D$51:$E$82,2,0))</f>
        <v>8303.2752496279008</v>
      </c>
      <c r="F32" s="709">
        <f>IF(ISNA(VLOOKUP($A32,'Figure B1.4. (2)'!$A$41:$C$73,2,0)),"NA",VLOOKUP($A32,'Figure B1.4. (2)'!$A$41:$C$73,2,0))</f>
        <v>42194.869401327</v>
      </c>
      <c r="G32" s="709">
        <f>IF(ISNA(VLOOKUP($A32,'Figure B1.4. (2)'!$A$41:$C$73,3,0)),"NA",VLOOKUP($A32,'Figure B1.4. (2)'!$A$41:$C$73,3,0))</f>
        <v>30085.772721978999</v>
      </c>
      <c r="H32" s="707">
        <f>IF(ISNA(VLOOKUP($A32,'Figure B2.2. (2)'!$A$66:$D$99,2,0)),"NA",VLOOKUP($A32,'Figure B2.2. (2)'!$A$66:$D$99,2,0))</f>
        <v>2.6647412127934702</v>
      </c>
      <c r="I32" s="707">
        <f>IF(ISNA(VLOOKUP($A32,'Figure B2.2. (2)'!$A$66:$D$99,3,0)),"NA",VLOOKUP($A32,'Figure B2.2. (2)'!$A$66:$D$99,3,0))</f>
        <v>0.36908914428007999</v>
      </c>
      <c r="J32" s="707">
        <f>IF(ISNA(VLOOKUP($A32,'Figure B2.2. (2)'!$A$66:$D$99,4,0)),"NA",VLOOKUP($A32,'Figure B2.2. (2)'!$A$66:$D$99,4,0))</f>
        <v>3.0338303570735503</v>
      </c>
      <c r="K32" s="707">
        <f t="shared" ca="1" si="10"/>
        <v>8.1518519155117009</v>
      </c>
      <c r="L32" s="707">
        <f t="shared" si="15"/>
        <v>9.9824008355626681</v>
      </c>
      <c r="M32" s="707">
        <f t="shared" si="16"/>
        <v>13.034388095094442</v>
      </c>
      <c r="N32" s="709">
        <f t="shared" si="0"/>
        <v>95.973046512815998</v>
      </c>
      <c r="O32" s="709">
        <f t="shared" si="25"/>
        <v>96.949712744245005</v>
      </c>
      <c r="P32" s="709">
        <f t="shared" si="1"/>
        <v>65.312993935549102</v>
      </c>
      <c r="Q32" s="709">
        <f t="shared" si="21"/>
        <v>68.053475750431005</v>
      </c>
      <c r="R32" s="709">
        <f t="shared" si="18"/>
        <v>4379.9506558941221</v>
      </c>
      <c r="S32" s="709">
        <f t="shared" si="22"/>
        <v>991.37445184640228</v>
      </c>
      <c r="T32" s="709">
        <f t="shared" si="19"/>
        <v>191.76648603347468</v>
      </c>
      <c r="U32" s="709">
        <f t="shared" si="23"/>
        <v>569.98054923177096</v>
      </c>
      <c r="V32" s="709">
        <f t="shared" si="24"/>
        <v>-156.66578094770767</v>
      </c>
      <c r="W32" s="709">
        <f t="shared" si="20"/>
        <v>386.29319752886363</v>
      </c>
      <c r="X32" s="709" t="str">
        <f t="shared" si="13"/>
        <v>NA</v>
      </c>
      <c r="Y32" s="709" t="str">
        <f t="shared" si="14"/>
        <v>NA</v>
      </c>
      <c r="Z32" s="709">
        <f t="shared" si="3"/>
        <v>9.1300770571426</v>
      </c>
      <c r="AA32" s="709">
        <f t="shared" si="4"/>
        <v>32.813868516273999</v>
      </c>
      <c r="AB32" s="709">
        <f t="shared" si="5"/>
        <v>24.863977776401999</v>
      </c>
      <c r="AC32" s="709">
        <f t="shared" si="6"/>
        <v>33.192076650181406</v>
      </c>
      <c r="AD32" s="709">
        <f t="shared" si="11"/>
        <v>41.943945573416599</v>
      </c>
      <c r="AE32" s="709">
        <f t="shared" si="8"/>
        <v>75.989755204231997</v>
      </c>
      <c r="AF32" s="709">
        <f t="shared" si="9"/>
        <v>24.010244795768003</v>
      </c>
    </row>
    <row r="33" spans="1:32" x14ac:dyDescent="0.2">
      <c r="A33" s="734" t="s">
        <v>7</v>
      </c>
      <c r="B33" s="734" t="s">
        <v>475</v>
      </c>
      <c r="C33" s="750" t="s">
        <v>437</v>
      </c>
      <c r="D33" s="709">
        <f>IF(ISNA(VLOOKUP($A33,'Figure B1.3. (2)'!$A$53:$B$86,2,0)),"NA",VLOOKUP($A33,'Figure B1.3. (2)'!$A$53:$B$86,2,0))</f>
        <v>10663.799113703</v>
      </c>
      <c r="E33" s="709">
        <f>IF(ISNA(VLOOKUP($A33,'Figure B1.3. (2)'!$D$51:$E$82,2,0)),"NA",VLOOKUP($A33,'Figure B1.3. (2)'!$D$51:$E$82,2,0))</f>
        <v>11305.570285846001</v>
      </c>
      <c r="F33" s="709">
        <f>IF(ISNA(VLOOKUP($A33,'Figure B1.4. (2)'!$A$41:$C$73,2,0)),"NA",VLOOKUP($A33,'Figure B1.4. (2)'!$A$41:$C$73,2,0))</f>
        <v>71129.368653365003</v>
      </c>
      <c r="G33" s="709">
        <f>IF(ISNA(VLOOKUP($A33,'Figure B1.4. (2)'!$A$41:$C$73,3,0)),"NA",VLOOKUP($A33,'Figure B1.4. (2)'!$A$41:$C$73,3,0))</f>
        <v>35739.909451391999</v>
      </c>
      <c r="H33" s="707">
        <f>IF(ISNA(VLOOKUP($A33,'Figure B2.2. (2)'!$A$66:$D$99,2,0)),"NA",VLOOKUP($A33,'Figure B2.2. (2)'!$A$66:$D$99,2,0))</f>
        <v>3.7027035624115898</v>
      </c>
      <c r="I33" s="707">
        <f>IF(ISNA(VLOOKUP($A33,'Figure B2.2. (2)'!$A$66:$D$99,3,0)),"NA",VLOOKUP($A33,'Figure B2.2. (2)'!$A$66:$D$99,3,0))</f>
        <v>0</v>
      </c>
      <c r="J33" s="707">
        <f>IF(ISNA(VLOOKUP($A33,'Figure B2.2. (2)'!$A$66:$D$99,4,0)),"NA",VLOOKUP($A33,'Figure B2.2. (2)'!$A$66:$D$99,4,0))</f>
        <v>3.7027035624115898</v>
      </c>
      <c r="K33" s="707">
        <f t="shared" ca="1" si="10"/>
        <v>11.235733774081</v>
      </c>
      <c r="L33" s="707" t="str">
        <f t="shared" si="15"/>
        <v>NA</v>
      </c>
      <c r="M33" s="707" t="str">
        <f t="shared" si="16"/>
        <v>NA</v>
      </c>
      <c r="N33" s="709">
        <f t="shared" si="0"/>
        <v>94.057577848275002</v>
      </c>
      <c r="O33" s="709">
        <f t="shared" si="25"/>
        <v>94.088387643391997</v>
      </c>
      <c r="P33" s="709">
        <f t="shared" si="1"/>
        <v>49.663304451372689</v>
      </c>
      <c r="Q33" s="709">
        <f t="shared" si="21"/>
        <v>52.800960419675</v>
      </c>
      <c r="R33" s="709" t="str">
        <f t="shared" si="18"/>
        <v>NA</v>
      </c>
      <c r="S33" s="709" t="str">
        <f t="shared" si="22"/>
        <v>NA</v>
      </c>
      <c r="T33" s="709" t="str">
        <f t="shared" si="19"/>
        <v>NA</v>
      </c>
      <c r="U33" s="709" t="str">
        <f t="shared" si="23"/>
        <v>NA</v>
      </c>
      <c r="V33" s="709" t="str">
        <f t="shared" si="24"/>
        <v>NA</v>
      </c>
      <c r="W33" s="709" t="str">
        <f t="shared" si="20"/>
        <v>NA</v>
      </c>
      <c r="X33" s="709">
        <f t="shared" si="13"/>
        <v>81.968084511113645</v>
      </c>
      <c r="Y33" s="709">
        <f t="shared" si="14"/>
        <v>83.613850688377127</v>
      </c>
      <c r="Z33" s="709">
        <f t="shared" si="3"/>
        <v>6.7121496210628999</v>
      </c>
      <c r="AA33" s="709">
        <f t="shared" si="4"/>
        <v>24.45522870153</v>
      </c>
      <c r="AB33" s="709">
        <f t="shared" si="5"/>
        <v>30.746687254794004</v>
      </c>
      <c r="AC33" s="709">
        <f t="shared" si="6"/>
        <v>38.085934422613093</v>
      </c>
      <c r="AD33" s="709">
        <f t="shared" si="11"/>
        <v>31.167378322592899</v>
      </c>
      <c r="AE33" s="709">
        <f t="shared" si="8"/>
        <v>77.166086312572006</v>
      </c>
      <c r="AF33" s="709">
        <f t="shared" si="9"/>
        <v>22.833913687427994</v>
      </c>
    </row>
    <row r="34" spans="1:32" x14ac:dyDescent="0.2">
      <c r="A34" s="734" t="s">
        <v>121</v>
      </c>
      <c r="B34" s="734" t="s">
        <v>476</v>
      </c>
      <c r="C34" s="750" t="s">
        <v>438</v>
      </c>
      <c r="D34" s="709">
        <f>IF(ISNA(VLOOKUP($A34,'Figure B1.3. (2)'!$A$53:$B$86,2,0)),"NA",VLOOKUP($A34,'Figure B1.3. (2)'!$A$53:$B$86,2,0))</f>
        <v>15929.953941685</v>
      </c>
      <c r="E34" s="709">
        <f>IF(ISNA(VLOOKUP($A34,'Figure B1.3. (2)'!$D$51:$E$82,2,0)),"NA",VLOOKUP($A34,'Figure B1.3. (2)'!$D$51:$E$82,2,0))</f>
        <v>19697.552110859</v>
      </c>
      <c r="F34" s="709">
        <f>IF(ISNA(VLOOKUP($A34,'Figure B1.4. (2)'!$A$41:$C$73,2,0)),"NA",VLOOKUP($A34,'Figure B1.4. (2)'!$A$41:$C$73,2,0))</f>
        <v>98156.515063009996</v>
      </c>
      <c r="G34" s="709">
        <f>IF(ISNA(VLOOKUP($A34,'Figure B1.4. (2)'!$A$41:$C$73,3,0)),"NA",VLOOKUP($A34,'Figure B1.4. (2)'!$A$41:$C$73,3,0))</f>
        <v>62588.003867997002</v>
      </c>
      <c r="H34" s="707" t="str">
        <f>IF(ISNA(VLOOKUP($A34,'Figure B2.2. (2)'!$A$66:$D$99,2,0)),"NA",VLOOKUP($A34,'Figure B2.2. (2)'!$A$66:$D$99,2,0))</f>
        <v>NA</v>
      </c>
      <c r="I34" s="707" t="str">
        <f>IF(ISNA(VLOOKUP($A34,'Figure B2.2. (2)'!$A$66:$D$99,3,0)),"NA",VLOOKUP($A34,'Figure B2.2. (2)'!$A$66:$D$99,3,0))</f>
        <v>NA</v>
      </c>
      <c r="J34" s="707" t="str">
        <f>IF(ISNA(VLOOKUP($A34,'Figure B2.2. (2)'!$A$66:$D$99,4,0)),"NA",VLOOKUP($A34,'Figure B2.2. (2)'!$A$66:$D$99,4,0))</f>
        <v>NA</v>
      </c>
      <c r="K34" s="707">
        <f t="shared" ca="1" si="10"/>
        <v>14.867446854018</v>
      </c>
      <c r="L34" s="707" t="str">
        <f t="shared" si="15"/>
        <v>NA</v>
      </c>
      <c r="M34" s="707" t="str">
        <f t="shared" si="16"/>
        <v>NA</v>
      </c>
      <c r="N34" s="709">
        <f t="shared" si="0"/>
        <v>89.050338778848996</v>
      </c>
      <c r="O34" s="709">
        <f t="shared" si="25"/>
        <v>90.840845855929004</v>
      </c>
      <c r="P34" s="709">
        <f t="shared" si="1"/>
        <v>58.469544383948751</v>
      </c>
      <c r="Q34" s="709">
        <f t="shared" si="21"/>
        <v>65.658980286593007</v>
      </c>
      <c r="R34" s="709" t="str">
        <f t="shared" si="18"/>
        <v>NA</v>
      </c>
      <c r="S34" s="709" t="str">
        <f t="shared" si="22"/>
        <v>NA</v>
      </c>
      <c r="T34" s="709" t="str">
        <f t="shared" si="19"/>
        <v>NA</v>
      </c>
      <c r="U34" s="709" t="str">
        <f t="shared" si="23"/>
        <v>NA</v>
      </c>
      <c r="V34" s="709" t="str">
        <f t="shared" si="24"/>
        <v>NA</v>
      </c>
      <c r="W34" s="709" t="str">
        <f t="shared" si="20"/>
        <v>NA</v>
      </c>
      <c r="X34" s="709" t="str">
        <f t="shared" si="13"/>
        <v>NA</v>
      </c>
      <c r="Y34" s="709" t="str">
        <f t="shared" si="14"/>
        <v>NA</v>
      </c>
      <c r="Z34" s="709">
        <f t="shared" si="3"/>
        <v>16.235461170623999</v>
      </c>
      <c r="AA34" s="709">
        <f t="shared" si="4"/>
        <v>25.703188623692004</v>
      </c>
      <c r="AB34" s="709">
        <f t="shared" si="5"/>
        <v>23.416651005449999</v>
      </c>
      <c r="AC34" s="709">
        <f t="shared" si="6"/>
        <v>34.644699200233994</v>
      </c>
      <c r="AD34" s="709">
        <f t="shared" si="11"/>
        <v>41.938649794316007</v>
      </c>
      <c r="AE34" s="709">
        <f t="shared" si="8"/>
        <v>81.987512789994</v>
      </c>
      <c r="AF34" s="709">
        <f t="shared" si="9"/>
        <v>18.012487210006</v>
      </c>
    </row>
    <row r="35" spans="1:32" x14ac:dyDescent="0.2">
      <c r="A35" s="734" t="s">
        <v>41</v>
      </c>
      <c r="B35" s="734" t="s">
        <v>477</v>
      </c>
      <c r="C35" s="750" t="s">
        <v>439</v>
      </c>
      <c r="D35" s="709" t="str">
        <f>IF(ISNA(VLOOKUP($A35,'Figure B1.3. (2)'!$A$53:$B$86,2,0)),"NA",VLOOKUP($A35,'Figure B1.3. (2)'!$A$53:$B$86,2,0))</f>
        <v>NA</v>
      </c>
      <c r="E35" s="709" t="str">
        <f>IF(ISNA(VLOOKUP($A35,'Figure B1.3. (2)'!$D$51:$E$82,2,0)),"NA",VLOOKUP($A35,'Figure B1.3. (2)'!$D$51:$E$82,2,0))</f>
        <v>NA</v>
      </c>
      <c r="F35" s="709" t="str">
        <f>IF(ISNA(VLOOKUP($A35,'Figure B1.4. (2)'!$A$41:$C$73,2,0)),"NA",VLOOKUP($A35,'Figure B1.4. (2)'!$A$41:$C$73,2,0))</f>
        <v>NA</v>
      </c>
      <c r="G35" s="709" t="str">
        <f>IF(ISNA(VLOOKUP($A35,'Figure B1.4. (2)'!$A$41:$C$73,3,0)),"NA",VLOOKUP($A35,'Figure B1.4. (2)'!$A$41:$C$73,3,0))</f>
        <v>NA</v>
      </c>
      <c r="H35" s="707">
        <f>IF(ISNA(VLOOKUP($A35,'Figure B2.2. (2)'!$A$66:$D$99,2,0)),"NA",VLOOKUP($A35,'Figure B2.2. (2)'!$A$66:$D$99,2,0))</f>
        <v>2.9107966071608797</v>
      </c>
      <c r="I35" s="707">
        <f>IF(ISNA(VLOOKUP($A35,'Figure B2.2. (2)'!$A$66:$D$99,3,0)),"NA",VLOOKUP($A35,'Figure B2.2. (2)'!$A$66:$D$99,3,0))</f>
        <v>0.42503680188603998</v>
      </c>
      <c r="J35" s="707">
        <f>IF(ISNA(VLOOKUP($A35,'Figure B2.2. (2)'!$A$66:$D$99,4,0)),"NA",VLOOKUP($A35,'Figure B2.2. (2)'!$A$66:$D$99,4,0))</f>
        <v>3.3358334090469199</v>
      </c>
      <c r="K35" s="707" t="str">
        <f t="shared" ca="1" si="10"/>
        <v>NA</v>
      </c>
      <c r="L35" s="707">
        <f t="shared" si="15"/>
        <v>7.2683755082152333</v>
      </c>
      <c r="M35" s="707">
        <f t="shared" si="16"/>
        <v>7.8469909882477582</v>
      </c>
      <c r="N35" s="709" t="str">
        <f t="shared" si="0"/>
        <v>NA</v>
      </c>
      <c r="O35" s="709" t="str">
        <f t="shared" si="25"/>
        <v>NA</v>
      </c>
      <c r="P35" s="709" t="str">
        <f t="shared" si="1"/>
        <v>NA</v>
      </c>
      <c r="Q35" s="709" t="str">
        <f t="shared" si="21"/>
        <v>NA</v>
      </c>
      <c r="R35" s="709" t="str">
        <f t="shared" si="18"/>
        <v>NA</v>
      </c>
      <c r="S35" s="709" t="str">
        <f t="shared" si="22"/>
        <v>NA</v>
      </c>
      <c r="T35" s="709" t="str">
        <f t="shared" si="19"/>
        <v>NA</v>
      </c>
      <c r="U35" s="709" t="str">
        <f t="shared" si="23"/>
        <v>NA</v>
      </c>
      <c r="V35" s="709" t="str">
        <f t="shared" si="24"/>
        <v>NA</v>
      </c>
      <c r="W35" s="709" t="str">
        <f t="shared" si="20"/>
        <v>NA</v>
      </c>
      <c r="X35" s="709" t="str">
        <f t="shared" si="13"/>
        <v>NA</v>
      </c>
      <c r="Y35" s="709" t="str">
        <f t="shared" si="14"/>
        <v>NA</v>
      </c>
      <c r="Z35" s="709" t="str">
        <f t="shared" si="3"/>
        <v>NA</v>
      </c>
      <c r="AA35" s="709" t="str">
        <f t="shared" si="4"/>
        <v>NA</v>
      </c>
      <c r="AB35" s="709" t="str">
        <f t="shared" si="5"/>
        <v>NA</v>
      </c>
      <c r="AC35" s="709" t="str">
        <f t="shared" si="6"/>
        <v>NA</v>
      </c>
      <c r="AD35" s="710" t="str">
        <f t="shared" si="7"/>
        <v>NA</v>
      </c>
      <c r="AE35" s="709" t="str">
        <f t="shared" si="8"/>
        <v>NA</v>
      </c>
      <c r="AF35" s="709" t="str">
        <f t="shared" si="9"/>
        <v>NA</v>
      </c>
    </row>
    <row r="36" spans="1:32" x14ac:dyDescent="0.2">
      <c r="A36" s="734" t="s">
        <v>6</v>
      </c>
      <c r="B36" s="734" t="s">
        <v>478</v>
      </c>
      <c r="C36" s="750" t="s">
        <v>440</v>
      </c>
      <c r="D36" s="709">
        <f>IF(ISNA(VLOOKUP($A36,'Figure B1.3. (2)'!$A$53:$B$86,2,0)),"NA",VLOOKUP($A36,'Figure B1.3. (2)'!$A$53:$B$86,2,0))</f>
        <v>10669.367483488</v>
      </c>
      <c r="E36" s="709">
        <f>IF(ISNA(VLOOKUP($A36,'Figure B1.3. (2)'!$D$51:$E$82,2,0)),"NA",VLOOKUP($A36,'Figure B1.3. (2)'!$D$51:$E$82,2,0))</f>
        <v>13092.400304334</v>
      </c>
      <c r="F36" s="709">
        <f>IF(ISNA(VLOOKUP($A36,'Figure B1.4. (2)'!$A$41:$C$73,2,0)),"NA",VLOOKUP($A36,'Figure B1.4. (2)'!$A$41:$C$73,2,0))</f>
        <v>63620.330669893003</v>
      </c>
      <c r="G36" s="709">
        <f>IF(ISNA(VLOOKUP($A36,'Figure B1.4. (2)'!$A$41:$C$73,3,0)),"NA",VLOOKUP($A36,'Figure B1.4. (2)'!$A$41:$C$73,3,0))</f>
        <v>42630.144905585003</v>
      </c>
      <c r="H36" s="707">
        <f>IF(ISNA(VLOOKUP($A36,'Figure B2.2. (2)'!$A$66:$D$99,2,0)),"NA",VLOOKUP($A36,'Figure B2.2. (2)'!$A$66:$D$99,2,0))</f>
        <v>4.0706372187894999</v>
      </c>
      <c r="I36" s="707">
        <f>IF(ISNA(VLOOKUP($A36,'Figure B2.2. (2)'!$A$66:$D$99,3,0)),"NA",VLOOKUP($A36,'Figure B2.2. (2)'!$A$66:$D$99,3,0))</f>
        <v>0.76733069343294003</v>
      </c>
      <c r="J36" s="707">
        <f>IF(ISNA(VLOOKUP($A36,'Figure B2.2. (2)'!$A$66:$D$99,4,0)),"NA",VLOOKUP($A36,'Figure B2.2. (2)'!$A$66:$D$99,4,0))</f>
        <v>4.8379679122224397</v>
      </c>
      <c r="K36" s="707">
        <f t="shared" ca="1" si="10"/>
        <v>12.09727772772</v>
      </c>
      <c r="L36" s="707" t="str">
        <f t="shared" si="15"/>
        <v>NA</v>
      </c>
      <c r="M36" s="707" t="str">
        <f t="shared" si="16"/>
        <v>NA</v>
      </c>
      <c r="N36" s="709">
        <f t="shared" si="0"/>
        <v>97.215083157284994</v>
      </c>
      <c r="O36" s="709">
        <f t="shared" si="25"/>
        <v>97.493235370932993</v>
      </c>
      <c r="P36" s="709">
        <f t="shared" si="1"/>
        <v>65.909606976834809</v>
      </c>
      <c r="Q36" s="709">
        <f t="shared" si="21"/>
        <v>67.797717017018002</v>
      </c>
      <c r="R36" s="709" t="str">
        <f t="shared" si="18"/>
        <v>NA</v>
      </c>
      <c r="S36" s="709" t="str">
        <f t="shared" si="22"/>
        <v>NA</v>
      </c>
      <c r="T36" s="709" t="str">
        <f t="shared" si="19"/>
        <v>NA</v>
      </c>
      <c r="U36" s="709" t="str">
        <f t="shared" si="23"/>
        <v>NA</v>
      </c>
      <c r="V36" s="709" t="str">
        <f t="shared" si="24"/>
        <v>NA</v>
      </c>
      <c r="W36" s="709" t="str">
        <f t="shared" si="20"/>
        <v>NA</v>
      </c>
      <c r="X36" s="709" t="str">
        <f t="shared" si="13"/>
        <v>NA</v>
      </c>
      <c r="Y36" s="709" t="str">
        <f t="shared" si="14"/>
        <v>NA</v>
      </c>
      <c r="Z36" s="709">
        <f t="shared" si="3"/>
        <v>27.298902913035</v>
      </c>
      <c r="AA36" s="709">
        <f t="shared" si="4"/>
        <v>32.616151321270998</v>
      </c>
      <c r="AB36" s="709">
        <f t="shared" si="5"/>
        <v>22.306014020702001</v>
      </c>
      <c r="AC36" s="709">
        <f t="shared" si="6"/>
        <v>17.778931744992008</v>
      </c>
      <c r="AD36" s="709">
        <f t="shared" si="11"/>
        <v>59.915054234305998</v>
      </c>
      <c r="AE36" s="709">
        <f t="shared" si="8"/>
        <v>84.122272299231994</v>
      </c>
      <c r="AF36" s="709">
        <f t="shared" si="9"/>
        <v>15.877727700768006</v>
      </c>
    </row>
    <row r="37" spans="1:32" x14ac:dyDescent="0.2">
      <c r="A37" s="734" t="s">
        <v>4</v>
      </c>
      <c r="B37" s="734" t="s">
        <v>441</v>
      </c>
      <c r="C37" s="750" t="s">
        <v>442</v>
      </c>
      <c r="D37" s="709">
        <f>IF(ISNA(VLOOKUP($A37,'Figure B1.3. (2)'!$A$53:$B$86,2,0)),"NA",VLOOKUP($A37,'Figure B1.3. (2)'!$A$53:$B$86,2,0))</f>
        <v>10958.679328169999</v>
      </c>
      <c r="E37" s="709">
        <f>IF(ISNA(VLOOKUP($A37,'Figure B1.3. (2)'!$D$51:$E$82,2,0)),"NA",VLOOKUP($A37,'Figure B1.3. (2)'!$D$51:$E$82,2,0))</f>
        <v>11946.739410718001</v>
      </c>
      <c r="F37" s="709">
        <f>IF(ISNA(VLOOKUP($A37,'Figure B1.4. (2)'!$A$41:$C$73,2,0)),"NA",VLOOKUP($A37,'Figure B1.4. (2)'!$A$41:$C$73,2,0))</f>
        <v>65301.969139629</v>
      </c>
      <c r="G37" s="709">
        <f>IF(ISNA(VLOOKUP($A37,'Figure B1.4. (2)'!$A$41:$C$73,3,0)),"NA",VLOOKUP($A37,'Figure B1.4. (2)'!$A$41:$C$73,3,0))</f>
        <v>35754.680712371002</v>
      </c>
      <c r="H37" s="707">
        <f>IF(ISNA(VLOOKUP($A37,'Figure B2.2. (2)'!$A$66:$D$99,2,0)),"NA",VLOOKUP($A37,'Figure B2.2. (2)'!$A$66:$D$99,2,0))</f>
        <v>3.25103598569215</v>
      </c>
      <c r="I37" s="707">
        <f>IF(ISNA(VLOOKUP($A37,'Figure B2.2. (2)'!$A$66:$D$99,3,0)),"NA",VLOOKUP($A37,'Figure B2.2. (2)'!$A$66:$D$99,3,0))</f>
        <v>0.27769336447046</v>
      </c>
      <c r="J37" s="707">
        <f>IF(ISNA(VLOOKUP($A37,'Figure B2.2. (2)'!$A$66:$D$99,4,0)),"NA",VLOOKUP($A37,'Figure B2.2. (2)'!$A$66:$D$99,4,0))</f>
        <v>3.5287293501626102</v>
      </c>
      <c r="K37" s="707">
        <f t="shared" ca="1" si="10"/>
        <v>11.564262114573999</v>
      </c>
      <c r="L37" s="708" t="s">
        <v>354</v>
      </c>
      <c r="M37" s="707">
        <f t="shared" si="16"/>
        <v>7.0224541122620581</v>
      </c>
      <c r="N37" s="709">
        <f t="shared" si="0"/>
        <v>92.199633469562002</v>
      </c>
      <c r="O37" s="709">
        <f t="shared" si="25"/>
        <v>92.198866622093007</v>
      </c>
      <c r="P37" s="709">
        <f t="shared" si="1"/>
        <v>50.206487541638282</v>
      </c>
      <c r="Q37" s="709">
        <f t="shared" si="21"/>
        <v>54.454107518999002</v>
      </c>
      <c r="R37" s="709">
        <f t="shared" si="18"/>
        <v>3845.8161490683228</v>
      </c>
      <c r="S37" s="709">
        <f t="shared" si="22"/>
        <v>457.23994502060305</v>
      </c>
      <c r="T37" s="709">
        <f t="shared" si="19"/>
        <v>1205.8601700249724</v>
      </c>
      <c r="U37" s="709">
        <f t="shared" si="23"/>
        <v>365.28618020750116</v>
      </c>
      <c r="V37" s="709">
        <f t="shared" si="24"/>
        <v>-1331.9157014221748</v>
      </c>
      <c r="W37" s="709">
        <f t="shared" si="20"/>
        <v>218.00929621030437</v>
      </c>
      <c r="X37" s="709">
        <f t="shared" si="13"/>
        <v>67.50311812542661</v>
      </c>
      <c r="Y37" s="709">
        <f t="shared" si="14"/>
        <v>68.8303030082334</v>
      </c>
      <c r="Z37" s="709">
        <f t="shared" si="3"/>
        <v>15.376459156084</v>
      </c>
      <c r="AA37" s="709">
        <f t="shared" si="4"/>
        <v>28.638680491323999</v>
      </c>
      <c r="AB37" s="709">
        <f t="shared" si="5"/>
        <v>24.658643395795</v>
      </c>
      <c r="AC37" s="709">
        <f t="shared" si="6"/>
        <v>31.326216956797008</v>
      </c>
      <c r="AD37" s="709">
        <f t="shared" si="11"/>
        <v>44.015139647407999</v>
      </c>
      <c r="AE37" s="709">
        <f t="shared" si="8"/>
        <v>87.159695996531994</v>
      </c>
      <c r="AF37" s="709">
        <f t="shared" si="9"/>
        <v>12.840304003468006</v>
      </c>
    </row>
    <row r="38" spans="1:32" x14ac:dyDescent="0.2">
      <c r="A38" s="705"/>
      <c r="B38" s="705"/>
      <c r="C38" s="751"/>
      <c r="D38" s="719"/>
      <c r="E38" s="720"/>
      <c r="F38" s="706"/>
      <c r="G38" s="706"/>
      <c r="H38" s="706"/>
      <c r="I38" s="706"/>
      <c r="J38" s="706"/>
      <c r="K38" s="706"/>
    </row>
    <row r="39" spans="1:32" x14ac:dyDescent="0.2">
      <c r="A39" s="705"/>
      <c r="B39" s="705"/>
      <c r="C39" s="751"/>
      <c r="D39" s="719"/>
      <c r="E39" s="720"/>
      <c r="F39" s="706"/>
      <c r="G39" s="706"/>
      <c r="H39" s="706"/>
      <c r="I39" s="706"/>
      <c r="J39" s="706"/>
      <c r="K39" s="706"/>
    </row>
    <row r="40" spans="1:32" x14ac:dyDescent="0.2">
      <c r="A40" s="705"/>
      <c r="B40" s="705"/>
      <c r="C40" s="751"/>
      <c r="D40" s="719"/>
      <c r="E40" s="720"/>
      <c r="F40" s="706"/>
      <c r="G40" s="706"/>
      <c r="H40" s="706"/>
      <c r="I40" s="706"/>
      <c r="J40" s="706"/>
      <c r="K40" s="706"/>
    </row>
    <row r="41" spans="1:32" x14ac:dyDescent="0.2">
      <c r="A41" s="705"/>
      <c r="B41" s="705"/>
      <c r="C41" s="751"/>
      <c r="D41" s="705"/>
      <c r="E41" s="705"/>
      <c r="F41" s="705"/>
      <c r="G41" s="705"/>
      <c r="H41" s="759"/>
      <c r="I41" s="758"/>
      <c r="J41" s="705"/>
      <c r="K41" s="705"/>
      <c r="L41" s="705"/>
      <c r="M41" s="705"/>
      <c r="N41" s="705"/>
      <c r="O41" s="705"/>
      <c r="P41" s="705"/>
      <c r="Q41" s="705"/>
      <c r="R41" s="705"/>
      <c r="S41" s="705"/>
      <c r="T41" s="705"/>
      <c r="U41" s="705"/>
      <c r="V41" s="705"/>
      <c r="W41" s="705"/>
      <c r="X41" s="705"/>
      <c r="Y41" s="705"/>
      <c r="Z41" s="705"/>
      <c r="AA41" s="705"/>
      <c r="AB41" s="705"/>
      <c r="AC41" s="705"/>
      <c r="AD41" s="705"/>
      <c r="AE41" s="705"/>
    </row>
    <row r="42" spans="1:32" x14ac:dyDescent="0.2">
      <c r="A42" s="705"/>
      <c r="B42" s="705"/>
      <c r="C42" s="751"/>
      <c r="D42" s="705"/>
      <c r="E42" s="705"/>
      <c r="F42" s="705"/>
      <c r="G42" s="705"/>
      <c r="H42" s="759"/>
      <c r="I42" s="758"/>
      <c r="J42" s="705"/>
      <c r="K42" s="705"/>
      <c r="L42" s="705"/>
      <c r="M42" s="705"/>
      <c r="N42" s="705"/>
      <c r="O42" s="705"/>
      <c r="P42" s="705"/>
      <c r="Q42" s="705"/>
      <c r="R42" s="705"/>
      <c r="S42" s="705"/>
      <c r="T42" s="705"/>
      <c r="U42" s="705"/>
      <c r="V42" s="705"/>
      <c r="W42" s="705"/>
      <c r="X42" s="705"/>
      <c r="Y42" s="705"/>
      <c r="Z42" s="705"/>
      <c r="AA42" s="705"/>
      <c r="AB42" s="705"/>
      <c r="AC42" s="705"/>
      <c r="AD42" s="705"/>
      <c r="AE42" s="705"/>
    </row>
    <row r="43" spans="1:32" x14ac:dyDescent="0.2">
      <c r="A43" s="705"/>
      <c r="B43" s="705"/>
      <c r="C43" s="751"/>
      <c r="D43" s="719"/>
      <c r="E43" s="720"/>
      <c r="F43" s="706"/>
      <c r="G43" s="706"/>
      <c r="H43" s="706"/>
      <c r="I43" s="706"/>
      <c r="J43" s="706"/>
      <c r="K43" s="706"/>
    </row>
    <row r="44" spans="1:32" x14ac:dyDescent="0.2">
      <c r="A44" s="705"/>
      <c r="B44" s="705"/>
      <c r="C44" s="751"/>
      <c r="D44" s="719"/>
      <c r="E44" s="720"/>
      <c r="F44" s="706"/>
      <c r="G44" s="706"/>
      <c r="H44" s="706"/>
      <c r="I44" s="706"/>
      <c r="J44" s="706"/>
      <c r="K44" s="706"/>
    </row>
    <row r="45" spans="1:32" x14ac:dyDescent="0.2">
      <c r="A45" s="705"/>
      <c r="B45" s="705"/>
      <c r="C45" s="751"/>
      <c r="D45" s="719"/>
      <c r="E45" s="720"/>
      <c r="F45" s="706"/>
      <c r="G45" s="706"/>
      <c r="H45" s="706"/>
      <c r="I45" s="706"/>
      <c r="J45" s="706"/>
      <c r="K45" s="706"/>
    </row>
    <row r="46" spans="1:32" x14ac:dyDescent="0.2">
      <c r="A46" s="705"/>
      <c r="B46" s="705"/>
      <c r="C46" s="751"/>
      <c r="D46" s="719"/>
      <c r="E46" s="720"/>
      <c r="F46" s="706"/>
      <c r="G46" s="706"/>
      <c r="H46" s="706"/>
      <c r="I46" s="706"/>
      <c r="J46" s="706"/>
      <c r="K46" s="706"/>
    </row>
    <row r="47" spans="1:32" x14ac:dyDescent="0.2">
      <c r="A47" s="705"/>
      <c r="B47" s="705"/>
      <c r="C47" s="751"/>
      <c r="D47" s="719"/>
      <c r="E47" s="720"/>
      <c r="F47" s="706"/>
      <c r="G47" s="706"/>
      <c r="H47" s="706"/>
      <c r="I47" s="706"/>
      <c r="J47" s="706"/>
      <c r="K47" s="706"/>
    </row>
    <row r="48" spans="1:32" x14ac:dyDescent="0.2">
      <c r="A48" s="705"/>
      <c r="B48" s="705"/>
      <c r="C48" s="751"/>
      <c r="D48" s="719"/>
      <c r="E48" s="720"/>
      <c r="F48" s="706"/>
      <c r="G48" s="706"/>
      <c r="H48" s="706"/>
      <c r="I48" s="706"/>
      <c r="J48" s="706"/>
      <c r="K48" s="706"/>
    </row>
    <row r="49" spans="1:11" x14ac:dyDescent="0.2">
      <c r="A49" s="705"/>
      <c r="B49" s="705"/>
      <c r="C49" s="751"/>
      <c r="D49" s="719"/>
      <c r="E49" s="720"/>
      <c r="F49" s="706"/>
      <c r="G49" s="706"/>
      <c r="H49" s="706"/>
      <c r="I49" s="706"/>
      <c r="J49" s="706"/>
      <c r="K49" s="706"/>
    </row>
    <row r="50" spans="1:11" x14ac:dyDescent="0.2">
      <c r="A50" s="721"/>
      <c r="B50" s="721"/>
      <c r="C50" s="752"/>
      <c r="D50" s="719"/>
      <c r="E50" s="720"/>
      <c r="F50" s="706"/>
      <c r="G50" s="706"/>
      <c r="H50" s="706"/>
      <c r="I50" s="706"/>
      <c r="J50" s="706"/>
      <c r="K50" s="706"/>
    </row>
    <row r="51" spans="1:11" x14ac:dyDescent="0.2">
      <c r="A51" s="705"/>
      <c r="B51" s="705"/>
      <c r="C51" s="751"/>
      <c r="D51" s="719"/>
      <c r="E51" s="720"/>
      <c r="F51" s="706"/>
      <c r="G51" s="706"/>
      <c r="H51" s="706"/>
      <c r="I51" s="706"/>
      <c r="J51" s="706"/>
      <c r="K51" s="706"/>
    </row>
    <row r="52" spans="1:11" x14ac:dyDescent="0.2">
      <c r="A52" s="705"/>
      <c r="B52" s="705"/>
      <c r="C52" s="751"/>
      <c r="D52" s="719"/>
      <c r="E52" s="720"/>
      <c r="F52" s="706"/>
      <c r="G52" s="706"/>
      <c r="H52" s="706"/>
      <c r="I52" s="706"/>
      <c r="J52" s="706"/>
      <c r="K52" s="706"/>
    </row>
    <row r="53" spans="1:11" x14ac:dyDescent="0.2">
      <c r="A53" s="705"/>
      <c r="B53" s="705"/>
      <c r="C53" s="751"/>
      <c r="D53" s="719"/>
      <c r="E53" s="720"/>
      <c r="F53" s="706"/>
      <c r="G53" s="706"/>
      <c r="H53" s="706"/>
      <c r="I53" s="706"/>
      <c r="J53" s="706"/>
      <c r="K53" s="706"/>
    </row>
    <row r="54" spans="1:11" x14ac:dyDescent="0.2">
      <c r="A54" s="705"/>
      <c r="B54" s="705"/>
      <c r="C54" s="751"/>
      <c r="D54" s="719"/>
      <c r="E54" s="720"/>
      <c r="F54" s="706"/>
      <c r="G54" s="706"/>
      <c r="H54" s="706"/>
      <c r="I54" s="706"/>
      <c r="J54" s="706"/>
      <c r="K54" s="706"/>
    </row>
    <row r="55" spans="1:11" x14ac:dyDescent="0.2">
      <c r="A55" s="705"/>
      <c r="B55" s="705"/>
      <c r="C55" s="751"/>
      <c r="D55" s="719"/>
      <c r="E55" s="720"/>
      <c r="F55" s="706"/>
      <c r="G55" s="706"/>
      <c r="H55" s="706"/>
      <c r="I55" s="706"/>
      <c r="J55" s="706"/>
      <c r="K55" s="706"/>
    </row>
    <row r="56" spans="1:11" x14ac:dyDescent="0.2">
      <c r="A56" s="705"/>
      <c r="B56" s="705"/>
      <c r="C56" s="751"/>
      <c r="D56" s="719"/>
      <c r="E56" s="720"/>
      <c r="F56" s="706"/>
      <c r="G56" s="706"/>
      <c r="H56" s="706"/>
      <c r="I56" s="706"/>
      <c r="J56" s="706"/>
      <c r="K56" s="706"/>
    </row>
    <row r="57" spans="1:11" x14ac:dyDescent="0.2">
      <c r="A57" s="705"/>
      <c r="B57" s="705"/>
      <c r="C57" s="751"/>
      <c r="D57" s="719"/>
      <c r="E57" s="720"/>
      <c r="F57" s="706"/>
      <c r="G57" s="706"/>
      <c r="H57" s="706"/>
      <c r="I57" s="706"/>
      <c r="J57" s="706"/>
      <c r="K57" s="706"/>
    </row>
    <row r="58" spans="1:11" x14ac:dyDescent="0.2">
      <c r="A58" s="705"/>
      <c r="B58" s="705"/>
      <c r="C58" s="751"/>
      <c r="D58" s="719"/>
      <c r="E58" s="720"/>
      <c r="F58" s="706"/>
      <c r="G58" s="706"/>
      <c r="H58" s="706"/>
      <c r="I58" s="706"/>
      <c r="J58" s="706"/>
      <c r="K58" s="706"/>
    </row>
    <row r="59" spans="1:11" x14ac:dyDescent="0.2">
      <c r="A59" s="705"/>
      <c r="B59" s="705"/>
      <c r="C59" s="751"/>
      <c r="D59" s="719"/>
      <c r="E59" s="720"/>
      <c r="F59" s="706"/>
      <c r="G59" s="706"/>
      <c r="H59" s="706"/>
      <c r="I59" s="706"/>
      <c r="J59" s="706"/>
      <c r="K59" s="706"/>
    </row>
    <row r="60" spans="1:11" x14ac:dyDescent="0.2">
      <c r="A60" s="705"/>
      <c r="B60" s="705"/>
      <c r="C60" s="751"/>
      <c r="D60" s="719"/>
      <c r="E60" s="720"/>
      <c r="F60" s="706"/>
      <c r="G60" s="706"/>
      <c r="H60" s="706"/>
      <c r="I60" s="706"/>
      <c r="J60" s="706"/>
      <c r="K60" s="706"/>
    </row>
    <row r="61" spans="1:11" x14ac:dyDescent="0.2">
      <c r="A61" s="705"/>
      <c r="B61" s="705"/>
      <c r="C61" s="751"/>
      <c r="D61" s="719"/>
      <c r="E61" s="720"/>
      <c r="F61" s="706"/>
      <c r="G61" s="706"/>
      <c r="H61" s="706"/>
      <c r="I61" s="706"/>
      <c r="J61" s="706"/>
      <c r="K61" s="706"/>
    </row>
    <row r="62" spans="1:11" x14ac:dyDescent="0.2">
      <c r="A62" s="705"/>
      <c r="B62" s="705"/>
      <c r="C62" s="751"/>
      <c r="D62" s="719"/>
      <c r="E62" s="720"/>
      <c r="F62" s="706"/>
      <c r="G62" s="706"/>
      <c r="H62" s="706"/>
      <c r="I62" s="706"/>
      <c r="J62" s="706"/>
      <c r="K62" s="706"/>
    </row>
    <row r="63" spans="1:11" x14ac:dyDescent="0.2">
      <c r="A63" s="705"/>
      <c r="B63" s="705"/>
      <c r="C63" s="751"/>
      <c r="D63" s="719"/>
      <c r="E63" s="720"/>
      <c r="F63" s="706"/>
      <c r="G63" s="706"/>
      <c r="H63" s="706"/>
      <c r="I63" s="706"/>
      <c r="J63" s="706"/>
      <c r="K63" s="706"/>
    </row>
    <row r="64" spans="1:11" x14ac:dyDescent="0.2">
      <c r="A64" s="705"/>
      <c r="B64" s="705"/>
      <c r="C64" s="751"/>
      <c r="D64" s="719"/>
      <c r="E64" s="720"/>
      <c r="F64" s="706"/>
      <c r="G64" s="706"/>
      <c r="H64" s="706"/>
      <c r="I64" s="706"/>
      <c r="J64" s="706"/>
      <c r="K64" s="706"/>
    </row>
    <row r="65" spans="1:11" x14ac:dyDescent="0.2">
      <c r="A65" s="705"/>
      <c r="B65" s="705"/>
      <c r="C65" s="751"/>
      <c r="D65" s="706"/>
      <c r="E65" s="720"/>
      <c r="F65" s="706"/>
      <c r="G65" s="706"/>
      <c r="H65" s="706"/>
      <c r="I65" s="706"/>
      <c r="J65" s="706"/>
      <c r="K65" s="706"/>
    </row>
    <row r="66" spans="1:11" x14ac:dyDescent="0.2">
      <c r="A66" s="705"/>
      <c r="B66" s="705"/>
      <c r="C66" s="751"/>
      <c r="D66" s="706"/>
      <c r="E66" s="720"/>
      <c r="F66" s="706"/>
      <c r="G66" s="706"/>
      <c r="H66" s="706"/>
      <c r="I66" s="706"/>
      <c r="J66" s="706"/>
      <c r="K66" s="706"/>
    </row>
    <row r="67" spans="1:11" x14ac:dyDescent="0.2">
      <c r="A67" s="705"/>
      <c r="B67" s="705"/>
      <c r="C67" s="751"/>
      <c r="D67" s="706"/>
      <c r="E67" s="720"/>
      <c r="F67" s="706"/>
      <c r="G67" s="706"/>
      <c r="H67" s="706"/>
      <c r="I67" s="706"/>
      <c r="J67" s="706"/>
      <c r="K67" s="706"/>
    </row>
    <row r="68" spans="1:11" x14ac:dyDescent="0.2">
      <c r="A68" s="705"/>
      <c r="B68" s="705"/>
      <c r="C68" s="751"/>
      <c r="D68" s="706"/>
      <c r="E68" s="720"/>
      <c r="F68" s="706"/>
      <c r="G68" s="706"/>
      <c r="H68" s="706"/>
      <c r="I68" s="706"/>
      <c r="J68" s="706"/>
      <c r="K68" s="706"/>
    </row>
    <row r="69" spans="1:11" x14ac:dyDescent="0.2">
      <c r="A69" s="705"/>
      <c r="B69" s="705"/>
      <c r="C69" s="751"/>
      <c r="D69" s="706"/>
      <c r="E69" s="720"/>
      <c r="F69" s="706"/>
      <c r="G69" s="706"/>
      <c r="H69" s="706"/>
      <c r="I69" s="706"/>
      <c r="J69" s="706"/>
      <c r="K69" s="706"/>
    </row>
    <row r="70" spans="1:11" x14ac:dyDescent="0.2">
      <c r="A70" s="705"/>
      <c r="B70" s="705"/>
      <c r="C70" s="751"/>
      <c r="D70" s="706"/>
      <c r="E70" s="720"/>
      <c r="F70" s="706"/>
      <c r="G70" s="706"/>
      <c r="H70" s="706"/>
      <c r="I70" s="706"/>
      <c r="J70" s="706"/>
      <c r="K70" s="706"/>
    </row>
    <row r="71" spans="1:11" ht="13.5" x14ac:dyDescent="0.25">
      <c r="A71" s="718"/>
      <c r="B71" s="718"/>
      <c r="C71" s="753"/>
      <c r="D71" s="706"/>
      <c r="E71" s="722"/>
      <c r="F71" s="706"/>
      <c r="G71" s="706"/>
      <c r="H71" s="706"/>
      <c r="I71" s="706"/>
      <c r="J71" s="706"/>
      <c r="K71" s="706"/>
    </row>
    <row r="72" spans="1:11" ht="13.5" x14ac:dyDescent="0.25">
      <c r="A72" s="718"/>
      <c r="B72" s="718"/>
      <c r="C72" s="753"/>
      <c r="D72" s="706"/>
      <c r="E72" s="706"/>
      <c r="F72" s="706"/>
      <c r="G72" s="706"/>
      <c r="H72" s="706"/>
      <c r="I72" s="706"/>
      <c r="J72" s="706"/>
      <c r="K72" s="706"/>
    </row>
    <row r="73" spans="1:11" x14ac:dyDescent="0.2">
      <c r="D73" s="706"/>
      <c r="E73" s="706"/>
      <c r="F73" s="706"/>
      <c r="G73" s="706"/>
      <c r="H73" s="706"/>
      <c r="I73" s="706"/>
      <c r="J73" s="706"/>
      <c r="K73" s="706"/>
    </row>
    <row r="74" spans="1:11" x14ac:dyDescent="0.2">
      <c r="D74" s="706"/>
      <c r="E74" s="706"/>
      <c r="F74" s="706"/>
      <c r="G74" s="706"/>
      <c r="H74" s="706"/>
      <c r="I74" s="706"/>
      <c r="J74" s="706"/>
      <c r="K74" s="706"/>
    </row>
    <row r="75" spans="1:11" x14ac:dyDescent="0.2">
      <c r="D75" s="706"/>
      <c r="E75" s="706"/>
      <c r="F75" s="706"/>
      <c r="G75" s="706"/>
      <c r="H75" s="706"/>
      <c r="I75" s="706"/>
      <c r="J75" s="706"/>
      <c r="K75" s="706"/>
    </row>
    <row r="76" spans="1:11" x14ac:dyDescent="0.2">
      <c r="D76" s="706"/>
      <c r="E76" s="706"/>
      <c r="F76" s="706"/>
      <c r="G76" s="706"/>
      <c r="H76" s="706"/>
      <c r="I76" s="706"/>
      <c r="J76" s="706"/>
      <c r="K76" s="706"/>
    </row>
    <row r="77" spans="1:11" x14ac:dyDescent="0.2">
      <c r="D77" s="706"/>
      <c r="E77" s="706"/>
      <c r="F77" s="706"/>
      <c r="G77" s="706"/>
      <c r="H77" s="706"/>
      <c r="I77" s="706"/>
      <c r="J77" s="706"/>
      <c r="K77" s="706"/>
    </row>
    <row r="78" spans="1:11" x14ac:dyDescent="0.2">
      <c r="D78" s="706"/>
      <c r="E78" s="706"/>
      <c r="F78" s="706"/>
      <c r="G78" s="706"/>
      <c r="H78" s="706"/>
      <c r="I78" s="706"/>
      <c r="J78" s="706"/>
      <c r="K78" s="706"/>
    </row>
    <row r="79" spans="1:11" x14ac:dyDescent="0.2">
      <c r="D79" s="706"/>
      <c r="E79" s="706"/>
      <c r="F79" s="706"/>
      <c r="G79" s="706"/>
      <c r="H79" s="706"/>
      <c r="I79" s="706"/>
      <c r="J79" s="706"/>
      <c r="K79" s="706"/>
    </row>
    <row r="80" spans="1:11" x14ac:dyDescent="0.2">
      <c r="D80" s="706"/>
      <c r="E80" s="706"/>
      <c r="F80" s="706"/>
      <c r="G80" s="706"/>
      <c r="H80" s="706"/>
      <c r="I80" s="706"/>
      <c r="J80" s="706"/>
      <c r="K80" s="706"/>
    </row>
    <row r="81" spans="4:11" x14ac:dyDescent="0.2">
      <c r="D81" s="706"/>
      <c r="E81" s="706"/>
      <c r="F81" s="706"/>
      <c r="G81" s="706"/>
      <c r="H81" s="706"/>
      <c r="I81" s="706"/>
      <c r="J81" s="706"/>
      <c r="K81" s="706"/>
    </row>
    <row r="82" spans="4:11" x14ac:dyDescent="0.2">
      <c r="D82" s="706"/>
      <c r="E82" s="706"/>
      <c r="F82" s="706"/>
      <c r="G82" s="706"/>
      <c r="H82" s="706"/>
      <c r="I82" s="706"/>
      <c r="J82" s="706"/>
      <c r="K82" s="706"/>
    </row>
    <row r="83" spans="4:11" x14ac:dyDescent="0.2">
      <c r="D83" s="706"/>
      <c r="E83" s="706"/>
      <c r="F83" s="706"/>
      <c r="G83" s="706"/>
      <c r="H83" s="706"/>
      <c r="I83" s="706"/>
      <c r="J83" s="706"/>
      <c r="K83" s="706"/>
    </row>
    <row r="84" spans="4:11" x14ac:dyDescent="0.2">
      <c r="D84" s="706"/>
      <c r="E84" s="706"/>
      <c r="F84" s="706"/>
      <c r="G84" s="706"/>
      <c r="H84" s="706"/>
      <c r="I84" s="706"/>
      <c r="J84" s="706"/>
      <c r="K84" s="706"/>
    </row>
    <row r="85" spans="4:11" x14ac:dyDescent="0.2">
      <c r="D85" s="706"/>
      <c r="E85" s="706"/>
      <c r="F85" s="706"/>
      <c r="G85" s="706"/>
      <c r="H85" s="706"/>
      <c r="I85" s="706"/>
      <c r="J85" s="706"/>
      <c r="K85" s="706"/>
    </row>
    <row r="86" spans="4:11" x14ac:dyDescent="0.2">
      <c r="D86" s="706"/>
      <c r="E86" s="706"/>
      <c r="F86" s="706"/>
      <c r="G86" s="706"/>
      <c r="H86" s="706"/>
      <c r="I86" s="706"/>
      <c r="J86" s="706"/>
      <c r="K86" s="706"/>
    </row>
    <row r="87" spans="4:11" x14ac:dyDescent="0.2">
      <c r="D87" s="706"/>
      <c r="E87" s="706"/>
      <c r="F87" s="706"/>
      <c r="G87" s="706"/>
      <c r="H87" s="706"/>
      <c r="I87" s="706"/>
      <c r="J87" s="706"/>
      <c r="K87" s="706"/>
    </row>
    <row r="88" spans="4:11" x14ac:dyDescent="0.2">
      <c r="D88" s="706"/>
      <c r="E88" s="706"/>
      <c r="F88" s="706"/>
      <c r="G88" s="706"/>
      <c r="H88" s="706"/>
      <c r="I88" s="706"/>
      <c r="J88" s="706"/>
      <c r="K88" s="706"/>
    </row>
    <row r="89" spans="4:11" x14ac:dyDescent="0.2">
      <c r="D89" s="706"/>
      <c r="E89" s="706"/>
      <c r="F89" s="706"/>
      <c r="G89" s="706"/>
      <c r="H89" s="706"/>
      <c r="I89" s="706"/>
      <c r="J89" s="706"/>
      <c r="K89" s="706"/>
    </row>
    <row r="90" spans="4:11" x14ac:dyDescent="0.2">
      <c r="D90" s="706"/>
      <c r="E90" s="706"/>
      <c r="F90" s="706"/>
      <c r="G90" s="706"/>
      <c r="H90" s="706"/>
      <c r="I90" s="706"/>
      <c r="J90" s="706"/>
      <c r="K90" s="706"/>
    </row>
    <row r="91" spans="4:11" x14ac:dyDescent="0.2">
      <c r="D91" s="706"/>
      <c r="E91" s="706"/>
      <c r="F91" s="706"/>
      <c r="G91" s="706"/>
      <c r="H91" s="706"/>
      <c r="I91" s="706"/>
      <c r="J91" s="706"/>
      <c r="K91" s="706"/>
    </row>
    <row r="92" spans="4:11" x14ac:dyDescent="0.2">
      <c r="D92" s="706"/>
      <c r="E92" s="706"/>
      <c r="F92" s="706"/>
      <c r="G92" s="706"/>
      <c r="H92" s="706"/>
      <c r="I92" s="706"/>
      <c r="J92" s="706"/>
      <c r="K92" s="706"/>
    </row>
    <row r="93" spans="4:11" x14ac:dyDescent="0.2">
      <c r="D93" s="706"/>
      <c r="E93" s="706"/>
      <c r="F93" s="706"/>
      <c r="G93" s="706"/>
      <c r="H93" s="706"/>
      <c r="I93" s="706"/>
      <c r="J93" s="706"/>
      <c r="K93" s="706"/>
    </row>
    <row r="94" spans="4:11" x14ac:dyDescent="0.2">
      <c r="D94" s="706"/>
      <c r="E94" s="706"/>
      <c r="F94" s="706"/>
      <c r="G94" s="706"/>
      <c r="H94" s="706"/>
      <c r="I94" s="706"/>
      <c r="J94" s="706"/>
      <c r="K94" s="706"/>
    </row>
    <row r="95" spans="4:11" x14ac:dyDescent="0.2">
      <c r="D95" s="706"/>
      <c r="E95" s="706"/>
      <c r="F95" s="706"/>
      <c r="G95" s="706"/>
      <c r="H95" s="706"/>
      <c r="I95" s="706"/>
      <c r="J95" s="706"/>
      <c r="K95" s="706"/>
    </row>
    <row r="96" spans="4:11" x14ac:dyDescent="0.2">
      <c r="D96" s="706"/>
      <c r="E96" s="706"/>
      <c r="F96" s="706"/>
      <c r="G96" s="706"/>
      <c r="H96" s="706"/>
      <c r="I96" s="706"/>
      <c r="J96" s="706"/>
      <c r="K96" s="706"/>
    </row>
    <row r="97" spans="4:11" x14ac:dyDescent="0.2">
      <c r="D97" s="706"/>
      <c r="E97" s="706"/>
      <c r="F97" s="706"/>
      <c r="G97" s="706"/>
      <c r="H97" s="706"/>
      <c r="I97" s="706"/>
      <c r="J97" s="706"/>
      <c r="K97" s="706"/>
    </row>
    <row r="98" spans="4:11" x14ac:dyDescent="0.2">
      <c r="D98" s="706"/>
      <c r="E98" s="706"/>
      <c r="F98" s="706"/>
      <c r="G98" s="706"/>
      <c r="H98" s="706"/>
      <c r="I98" s="706"/>
      <c r="J98" s="706"/>
      <c r="K98" s="706"/>
    </row>
    <row r="99" spans="4:11" x14ac:dyDescent="0.2">
      <c r="D99" s="706"/>
      <c r="E99" s="706"/>
      <c r="F99" s="706"/>
      <c r="G99" s="706"/>
      <c r="H99" s="706"/>
      <c r="I99" s="706"/>
      <c r="J99" s="706"/>
      <c r="K99" s="706"/>
    </row>
    <row r="100" spans="4:11" x14ac:dyDescent="0.2">
      <c r="D100" s="706"/>
      <c r="E100" s="706"/>
      <c r="F100" s="706"/>
      <c r="G100" s="706"/>
      <c r="H100" s="706"/>
      <c r="I100" s="706"/>
      <c r="J100" s="706"/>
      <c r="K100" s="706"/>
    </row>
    <row r="101" spans="4:11" x14ac:dyDescent="0.2">
      <c r="D101" s="706"/>
      <c r="E101" s="706"/>
      <c r="F101" s="706"/>
      <c r="G101" s="706"/>
      <c r="H101" s="706"/>
      <c r="I101" s="706"/>
      <c r="J101" s="706"/>
      <c r="K101" s="706"/>
    </row>
    <row r="102" spans="4:11" x14ac:dyDescent="0.2">
      <c r="D102" s="706"/>
      <c r="E102" s="706"/>
      <c r="F102" s="706"/>
      <c r="G102" s="706"/>
      <c r="H102" s="706"/>
      <c r="I102" s="706"/>
      <c r="J102" s="706"/>
      <c r="K102" s="706"/>
    </row>
    <row r="103" spans="4:11" x14ac:dyDescent="0.2">
      <c r="D103" s="706"/>
      <c r="E103" s="706"/>
      <c r="F103" s="706"/>
      <c r="G103" s="706"/>
      <c r="H103" s="706"/>
      <c r="I103" s="706"/>
      <c r="J103" s="706"/>
      <c r="K103" s="706"/>
    </row>
    <row r="104" spans="4:11" x14ac:dyDescent="0.2">
      <c r="D104" s="706"/>
      <c r="E104" s="706"/>
      <c r="F104" s="706"/>
      <c r="G104" s="706"/>
      <c r="H104" s="706"/>
      <c r="I104" s="706"/>
      <c r="J104" s="706"/>
      <c r="K104" s="706"/>
    </row>
    <row r="105" spans="4:11" x14ac:dyDescent="0.2">
      <c r="D105" s="706"/>
      <c r="E105" s="706"/>
      <c r="F105" s="706"/>
      <c r="G105" s="706"/>
      <c r="H105" s="706"/>
      <c r="I105" s="706"/>
      <c r="J105" s="706"/>
      <c r="K105" s="706"/>
    </row>
    <row r="106" spans="4:11" x14ac:dyDescent="0.2">
      <c r="D106" s="706"/>
      <c r="E106" s="706"/>
      <c r="F106" s="706"/>
      <c r="G106" s="706"/>
      <c r="H106" s="706"/>
      <c r="I106" s="706"/>
      <c r="J106" s="706"/>
      <c r="K106" s="706"/>
    </row>
    <row r="107" spans="4:11" x14ac:dyDescent="0.2">
      <c r="D107" s="706"/>
      <c r="E107" s="706"/>
      <c r="F107" s="706"/>
      <c r="G107" s="706"/>
      <c r="H107" s="706"/>
      <c r="I107" s="706"/>
      <c r="J107" s="706"/>
      <c r="K107" s="706"/>
    </row>
    <row r="108" spans="4:11" x14ac:dyDescent="0.2">
      <c r="D108" s="706"/>
      <c r="E108" s="706"/>
      <c r="F108" s="706"/>
      <c r="G108" s="706"/>
      <c r="H108" s="706"/>
      <c r="I108" s="706"/>
      <c r="J108" s="706"/>
      <c r="K108" s="706"/>
    </row>
    <row r="109" spans="4:11" x14ac:dyDescent="0.2">
      <c r="D109" s="706"/>
      <c r="E109" s="706"/>
      <c r="F109" s="706"/>
      <c r="G109" s="706"/>
      <c r="H109" s="706"/>
      <c r="I109" s="706"/>
      <c r="J109" s="706"/>
      <c r="K109" s="706"/>
    </row>
    <row r="110" spans="4:11" x14ac:dyDescent="0.2">
      <c r="D110" s="706"/>
      <c r="E110" s="706"/>
      <c r="F110" s="706"/>
      <c r="G110" s="706"/>
      <c r="H110" s="706"/>
      <c r="I110" s="706"/>
      <c r="J110" s="706"/>
      <c r="K110" s="706"/>
    </row>
    <row r="111" spans="4:11" x14ac:dyDescent="0.2">
      <c r="D111" s="706"/>
      <c r="E111" s="706"/>
      <c r="F111" s="706"/>
      <c r="G111" s="706"/>
      <c r="H111" s="706"/>
      <c r="I111" s="706"/>
      <c r="J111" s="706"/>
      <c r="K111" s="706"/>
    </row>
    <row r="112" spans="4:11" x14ac:dyDescent="0.2">
      <c r="D112" s="706"/>
      <c r="E112" s="706"/>
      <c r="F112" s="706"/>
      <c r="G112" s="706"/>
      <c r="H112" s="706"/>
      <c r="I112" s="706"/>
      <c r="J112" s="706"/>
      <c r="K112" s="706"/>
    </row>
    <row r="113" spans="4:11" x14ac:dyDescent="0.2">
      <c r="D113" s="706"/>
      <c r="E113" s="706"/>
      <c r="F113" s="706"/>
      <c r="G113" s="706"/>
      <c r="H113" s="706"/>
      <c r="I113" s="706"/>
      <c r="J113" s="706"/>
      <c r="K113" s="706"/>
    </row>
    <row r="114" spans="4:11" x14ac:dyDescent="0.2">
      <c r="D114" s="706"/>
      <c r="E114" s="706"/>
      <c r="F114" s="706"/>
      <c r="G114" s="706"/>
      <c r="H114" s="706"/>
      <c r="I114" s="706"/>
      <c r="J114" s="706"/>
      <c r="K114" s="706"/>
    </row>
    <row r="115" spans="4:11" x14ac:dyDescent="0.2">
      <c r="D115" s="706"/>
      <c r="E115" s="706"/>
      <c r="F115" s="706"/>
      <c r="G115" s="706"/>
      <c r="H115" s="706"/>
      <c r="I115" s="706"/>
      <c r="J115" s="706"/>
      <c r="K115" s="706"/>
    </row>
    <row r="116" spans="4:11" x14ac:dyDescent="0.2">
      <c r="D116" s="706"/>
      <c r="E116" s="706"/>
      <c r="F116" s="706"/>
      <c r="G116" s="706"/>
      <c r="H116" s="706"/>
      <c r="I116" s="706"/>
      <c r="J116" s="706"/>
      <c r="K116" s="706"/>
    </row>
    <row r="117" spans="4:11" x14ac:dyDescent="0.2">
      <c r="D117" s="706"/>
      <c r="E117" s="706"/>
      <c r="F117" s="706"/>
      <c r="G117" s="706"/>
      <c r="H117" s="706"/>
      <c r="I117" s="706"/>
      <c r="J117" s="706"/>
      <c r="K117" s="706"/>
    </row>
    <row r="118" spans="4:11" x14ac:dyDescent="0.2">
      <c r="D118" s="706"/>
      <c r="E118" s="706"/>
      <c r="F118" s="706"/>
      <c r="G118" s="706"/>
      <c r="H118" s="706"/>
      <c r="I118" s="706"/>
      <c r="J118" s="706"/>
      <c r="K118" s="706"/>
    </row>
    <row r="119" spans="4:11" x14ac:dyDescent="0.2">
      <c r="D119" s="706"/>
      <c r="E119" s="706"/>
      <c r="F119" s="706"/>
      <c r="G119" s="706"/>
      <c r="H119" s="706"/>
      <c r="I119" s="706"/>
      <c r="J119" s="706"/>
      <c r="K119" s="706"/>
    </row>
    <row r="120" spans="4:11" x14ac:dyDescent="0.2">
      <c r="D120" s="706"/>
      <c r="E120" s="706"/>
      <c r="F120" s="706"/>
      <c r="G120" s="706"/>
      <c r="H120" s="706"/>
      <c r="I120" s="706"/>
      <c r="J120" s="706"/>
      <c r="K120" s="706"/>
    </row>
    <row r="121" spans="4:11" x14ac:dyDescent="0.2">
      <c r="D121" s="706"/>
      <c r="E121" s="706"/>
      <c r="F121" s="706"/>
      <c r="G121" s="706"/>
      <c r="H121" s="706"/>
      <c r="I121" s="706"/>
      <c r="J121" s="706"/>
      <c r="K121" s="706"/>
    </row>
    <row r="122" spans="4:11" x14ac:dyDescent="0.2">
      <c r="D122" s="706"/>
      <c r="E122" s="706"/>
      <c r="F122" s="706"/>
      <c r="G122" s="706"/>
      <c r="H122" s="706"/>
      <c r="I122" s="706"/>
      <c r="J122" s="706"/>
      <c r="K122" s="706"/>
    </row>
    <row r="123" spans="4:11" x14ac:dyDescent="0.2">
      <c r="D123" s="706"/>
      <c r="E123" s="706"/>
      <c r="F123" s="706"/>
      <c r="G123" s="706"/>
      <c r="H123" s="706"/>
      <c r="I123" s="706"/>
      <c r="J123" s="706"/>
      <c r="K123" s="706"/>
    </row>
    <row r="124" spans="4:11" x14ac:dyDescent="0.2">
      <c r="D124" s="706"/>
      <c r="E124" s="706"/>
      <c r="F124" s="706"/>
      <c r="G124" s="706"/>
      <c r="H124" s="706"/>
      <c r="I124" s="706"/>
      <c r="J124" s="706"/>
      <c r="K124" s="706"/>
    </row>
    <row r="125" spans="4:11" x14ac:dyDescent="0.2">
      <c r="D125" s="706"/>
      <c r="E125" s="706"/>
      <c r="F125" s="706"/>
      <c r="G125" s="706"/>
      <c r="H125" s="706"/>
      <c r="I125" s="706"/>
      <c r="J125" s="706"/>
      <c r="K125" s="706"/>
    </row>
    <row r="126" spans="4:11" x14ac:dyDescent="0.2">
      <c r="D126" s="706"/>
      <c r="E126" s="706"/>
      <c r="F126" s="706"/>
      <c r="G126" s="706"/>
      <c r="H126" s="706"/>
      <c r="I126" s="706"/>
      <c r="J126" s="706"/>
      <c r="K126" s="706"/>
    </row>
    <row r="127" spans="4:11" x14ac:dyDescent="0.2">
      <c r="D127" s="706"/>
      <c r="E127" s="706"/>
      <c r="F127" s="706"/>
      <c r="G127" s="706"/>
      <c r="H127" s="706"/>
      <c r="I127" s="706"/>
      <c r="J127" s="706"/>
      <c r="K127" s="706"/>
    </row>
    <row r="128" spans="4:11" x14ac:dyDescent="0.2">
      <c r="D128" s="706"/>
      <c r="E128" s="706"/>
      <c r="F128" s="706"/>
      <c r="G128" s="706"/>
      <c r="H128" s="706"/>
      <c r="I128" s="706"/>
      <c r="J128" s="706"/>
      <c r="K128" s="706"/>
    </row>
    <row r="129" spans="4:11" x14ac:dyDescent="0.2">
      <c r="D129" s="706"/>
      <c r="E129" s="706"/>
      <c r="F129" s="706"/>
      <c r="G129" s="706"/>
      <c r="H129" s="706"/>
      <c r="I129" s="706"/>
      <c r="J129" s="706"/>
      <c r="K129" s="706"/>
    </row>
    <row r="130" spans="4:11" x14ac:dyDescent="0.2">
      <c r="D130" s="706"/>
      <c r="E130" s="706"/>
      <c r="F130" s="706"/>
      <c r="G130" s="706"/>
      <c r="H130" s="706"/>
      <c r="I130" s="706"/>
      <c r="J130" s="706"/>
      <c r="K130" s="706"/>
    </row>
    <row r="131" spans="4:11" x14ac:dyDescent="0.2">
      <c r="D131" s="706"/>
      <c r="E131" s="706"/>
      <c r="F131" s="706"/>
      <c r="G131" s="706"/>
      <c r="H131" s="706"/>
      <c r="I131" s="706"/>
      <c r="J131" s="706"/>
      <c r="K131" s="706"/>
    </row>
    <row r="132" spans="4:11" x14ac:dyDescent="0.2">
      <c r="D132" s="706"/>
      <c r="E132" s="706"/>
      <c r="F132" s="706"/>
      <c r="G132" s="706"/>
      <c r="H132" s="706"/>
      <c r="I132" s="706"/>
      <c r="J132" s="706"/>
      <c r="K132" s="706"/>
    </row>
    <row r="133" spans="4:11" x14ac:dyDescent="0.2">
      <c r="D133" s="706"/>
      <c r="E133" s="706"/>
      <c r="F133" s="706"/>
      <c r="G133" s="706"/>
      <c r="H133" s="706"/>
      <c r="I133" s="706"/>
      <c r="J133" s="706"/>
      <c r="K133" s="706"/>
    </row>
    <row r="134" spans="4:11" x14ac:dyDescent="0.2">
      <c r="D134" s="706"/>
      <c r="E134" s="706"/>
      <c r="F134" s="706"/>
      <c r="G134" s="706"/>
      <c r="H134" s="706"/>
      <c r="I134" s="706"/>
      <c r="J134" s="706"/>
      <c r="K134" s="706"/>
    </row>
    <row r="135" spans="4:11" x14ac:dyDescent="0.2">
      <c r="D135" s="706"/>
      <c r="E135" s="706"/>
      <c r="F135" s="706"/>
      <c r="G135" s="706"/>
      <c r="H135" s="706"/>
      <c r="I135" s="706"/>
      <c r="J135" s="706"/>
      <c r="K135"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6" t="s">
        <v>47</v>
      </c>
      <c r="B51" s="6"/>
      <c r="D51" s="6" t="s">
        <v>34</v>
      </c>
      <c r="E51" s="6"/>
      <c r="F51" s="6"/>
      <c r="G51" s="6"/>
      <c r="I51" s="6" t="s">
        <v>46</v>
      </c>
      <c r="J51" s="6"/>
    </row>
    <row r="52" spans="1:10" ht="33.75" x14ac:dyDescent="0.2">
      <c r="A52" s="3"/>
      <c r="B52" s="5"/>
      <c r="D52" s="3"/>
      <c r="E52" s="4" t="s">
        <v>35</v>
      </c>
      <c r="F52" s="4" t="s">
        <v>36</v>
      </c>
      <c r="G52" s="5" t="s">
        <v>37</v>
      </c>
      <c r="I52" s="3"/>
      <c r="J52" s="5"/>
    </row>
    <row r="53" spans="1:10" ht="11.25" customHeight="1" x14ac:dyDescent="0.2">
      <c r="A53" s="7" t="s">
        <v>0</v>
      </c>
      <c r="B53" s="9">
        <v>17959.423879247999</v>
      </c>
      <c r="D53" s="7" t="s">
        <v>0</v>
      </c>
      <c r="E53" s="8">
        <v>20076.431849843</v>
      </c>
      <c r="F53" s="8">
        <v>19472.969098545</v>
      </c>
      <c r="G53" s="9">
        <v>19762.273449196</v>
      </c>
      <c r="I53" s="7" t="s">
        <v>0</v>
      </c>
      <c r="J53" s="9">
        <v>40932.867749826997</v>
      </c>
    </row>
    <row r="54" spans="1:10" ht="11.25" customHeight="1" x14ac:dyDescent="0.2">
      <c r="A54" s="10" t="s">
        <v>1</v>
      </c>
      <c r="B54" s="12">
        <v>15929.953941685</v>
      </c>
      <c r="D54" s="10" t="s">
        <v>1</v>
      </c>
      <c r="E54" s="11">
        <v>19697.552110859</v>
      </c>
      <c r="F54" s="11">
        <v>18478.883021598002</v>
      </c>
      <c r="G54" s="12">
        <v>18994.129390743001</v>
      </c>
      <c r="I54" s="10" t="s">
        <v>1</v>
      </c>
      <c r="J54" s="12">
        <v>25125.508017142001</v>
      </c>
    </row>
    <row r="55" spans="1:10" ht="11.25" customHeight="1" x14ac:dyDescent="0.2">
      <c r="A55" s="13" t="s">
        <v>2</v>
      </c>
      <c r="B55" s="15">
        <v>13273.921407374</v>
      </c>
      <c r="D55" s="13" t="s">
        <v>2</v>
      </c>
      <c r="E55" s="14">
        <v>14103.296159666001</v>
      </c>
      <c r="F55" s="14">
        <v>16152.978957609001</v>
      </c>
      <c r="G55" s="15">
        <v>15282.852360733999</v>
      </c>
      <c r="I55" s="13" t="s">
        <v>2</v>
      </c>
      <c r="J55" s="15">
        <v>20378.521351889998</v>
      </c>
    </row>
    <row r="56" spans="1:10" ht="11.25" customHeight="1" x14ac:dyDescent="0.2">
      <c r="A56" s="10" t="s">
        <v>3</v>
      </c>
      <c r="B56" s="12">
        <v>11355.416483042</v>
      </c>
      <c r="D56" s="10" t="s">
        <v>3</v>
      </c>
      <c r="E56" s="11">
        <v>11906.409094121</v>
      </c>
      <c r="F56" s="11">
        <v>10165.496862652</v>
      </c>
      <c r="G56" s="12">
        <v>10932.681527604</v>
      </c>
      <c r="I56" s="10" t="s">
        <v>3</v>
      </c>
      <c r="J56" s="12">
        <v>16460.495288458002</v>
      </c>
    </row>
    <row r="57" spans="1:10" ht="11.25" customHeight="1" x14ac:dyDescent="0.2">
      <c r="A57" s="13" t="s">
        <v>4</v>
      </c>
      <c r="B57" s="15">
        <v>10958.679328169999</v>
      </c>
      <c r="D57" s="13" t="s">
        <v>4</v>
      </c>
      <c r="E57" s="14">
        <v>11946.739410718001</v>
      </c>
      <c r="F57" s="14">
        <v>13587.455753893</v>
      </c>
      <c r="G57" s="15">
        <v>12739.771157468</v>
      </c>
      <c r="I57" s="13" t="s">
        <v>4</v>
      </c>
      <c r="J57" s="15">
        <v>27923.718748387</v>
      </c>
    </row>
    <row r="58" spans="1:10" ht="11.25" customHeight="1" x14ac:dyDescent="0.2">
      <c r="A58" s="10" t="s">
        <v>5</v>
      </c>
      <c r="B58" s="12">
        <v>10780.098245768</v>
      </c>
      <c r="D58" s="10" t="s">
        <v>5</v>
      </c>
      <c r="E58" s="11">
        <v>14831.176037477</v>
      </c>
      <c r="F58" s="11">
        <v>15254.902787617</v>
      </c>
      <c r="G58" s="12">
        <v>15023.562027485999</v>
      </c>
      <c r="I58" s="10" t="s">
        <v>5</v>
      </c>
      <c r="J58" s="12">
        <v>16695.036873124001</v>
      </c>
    </row>
    <row r="59" spans="1:10" ht="11.25" customHeight="1" x14ac:dyDescent="0.2">
      <c r="A59" s="13" t="s">
        <v>6</v>
      </c>
      <c r="B59" s="15">
        <v>10669.367483488</v>
      </c>
      <c r="D59" s="13" t="s">
        <v>6</v>
      </c>
      <c r="E59" s="14">
        <v>13092.400304334</v>
      </c>
      <c r="F59" s="14">
        <v>11626.650363989</v>
      </c>
      <c r="G59" s="15">
        <v>12200.370816015</v>
      </c>
      <c r="I59" s="13" t="s">
        <v>6</v>
      </c>
      <c r="J59" s="15">
        <v>25743.817908004999</v>
      </c>
    </row>
    <row r="60" spans="1:10" ht="11.25" customHeight="1" x14ac:dyDescent="0.2">
      <c r="A60" s="10" t="s">
        <v>7</v>
      </c>
      <c r="B60" s="12">
        <v>10663.799113703</v>
      </c>
      <c r="D60" s="10" t="s">
        <v>7</v>
      </c>
      <c r="E60" s="11">
        <v>11305.570285846001</v>
      </c>
      <c r="F60" s="11">
        <v>11388.738036815001</v>
      </c>
      <c r="G60" s="12">
        <v>11353.935798623001</v>
      </c>
      <c r="I60" s="10" t="s">
        <v>7</v>
      </c>
      <c r="J60" s="12">
        <v>23219.209503599999</v>
      </c>
    </row>
    <row r="61" spans="1:10" ht="11.25" customHeight="1" x14ac:dyDescent="0.2">
      <c r="A61" s="13" t="s">
        <v>8</v>
      </c>
      <c r="B61" s="15">
        <v>10569.071335384</v>
      </c>
      <c r="D61" s="13" t="s">
        <v>8</v>
      </c>
      <c r="E61" s="14">
        <v>11275.992816816</v>
      </c>
      <c r="F61" s="14">
        <v>7743.2999840154998</v>
      </c>
      <c r="G61" s="15">
        <v>9041.2691903462</v>
      </c>
      <c r="I61" s="13" t="s">
        <v>8</v>
      </c>
      <c r="J61" s="15">
        <v>11255.515521437001</v>
      </c>
    </row>
    <row r="62" spans="1:10" ht="11.25" customHeight="1" x14ac:dyDescent="0.2">
      <c r="A62" s="10" t="s">
        <v>9</v>
      </c>
      <c r="B62" s="12">
        <v>9956.8500755445002</v>
      </c>
      <c r="D62" s="10" t="s">
        <v>9</v>
      </c>
      <c r="E62" s="11">
        <v>12267.480552896001</v>
      </c>
      <c r="F62" s="11">
        <v>13019.816482929</v>
      </c>
      <c r="G62" s="12">
        <v>12763.069392394</v>
      </c>
      <c r="I62" s="10" t="s">
        <v>9</v>
      </c>
      <c r="J62" s="12">
        <v>15910.657860347999</v>
      </c>
    </row>
    <row r="63" spans="1:10" ht="11.25" customHeight="1" x14ac:dyDescent="0.2">
      <c r="A63" s="13" t="s">
        <v>10</v>
      </c>
      <c r="B63" s="15">
        <v>9129.7290261313992</v>
      </c>
      <c r="D63" s="13" t="s">
        <v>10</v>
      </c>
      <c r="E63" s="14"/>
      <c r="F63" s="14">
        <v>12086.061459514</v>
      </c>
      <c r="G63" s="15"/>
      <c r="I63" s="13" t="s">
        <v>10</v>
      </c>
      <c r="J63" s="15">
        <v>21457.897053172001</v>
      </c>
    </row>
    <row r="64" spans="1:10" ht="11.25" customHeight="1" x14ac:dyDescent="0.2">
      <c r="A64" s="10" t="s">
        <v>11</v>
      </c>
      <c r="B64" s="12">
        <v>9120.5823938119993</v>
      </c>
      <c r="D64" s="10" t="s">
        <v>11</v>
      </c>
      <c r="E64" s="11">
        <v>10084.763414818</v>
      </c>
      <c r="F64" s="11">
        <v>7872.3788636816998</v>
      </c>
      <c r="G64" s="12">
        <v>8738.7003171601991</v>
      </c>
      <c r="I64" s="10" t="s">
        <v>11</v>
      </c>
      <c r="J64" s="12">
        <v>12063.698251498001</v>
      </c>
    </row>
    <row r="65" spans="1:10" ht="11.25" customHeight="1" x14ac:dyDescent="0.2">
      <c r="A65" s="13" t="s">
        <v>12</v>
      </c>
      <c r="B65" s="15">
        <v>8748.0948487578007</v>
      </c>
      <c r="D65" s="13" t="s">
        <v>12</v>
      </c>
      <c r="E65" s="14">
        <v>10083.954812815</v>
      </c>
      <c r="F65" s="14">
        <v>10459.475851667001</v>
      </c>
      <c r="G65" s="15">
        <v>10272.766287609</v>
      </c>
      <c r="I65" s="13" t="s">
        <v>12</v>
      </c>
      <c r="J65" s="15">
        <v>17882.623689856999</v>
      </c>
    </row>
    <row r="66" spans="1:10" ht="11.25" customHeight="1" x14ac:dyDescent="0.2">
      <c r="A66" s="10" t="s">
        <v>13</v>
      </c>
      <c r="B66" s="12">
        <v>8545.0482214373405</v>
      </c>
      <c r="D66" s="10" t="s">
        <v>13</v>
      </c>
      <c r="E66" s="11">
        <v>10209.552945070804</v>
      </c>
      <c r="F66" s="11">
        <v>10086.684618362857</v>
      </c>
      <c r="G66" s="12">
        <v>10053.060185273536</v>
      </c>
      <c r="I66" s="10" t="s">
        <v>13</v>
      </c>
      <c r="J66" s="12">
        <v>15663.608399691717</v>
      </c>
    </row>
    <row r="67" spans="1:10" ht="11.25" customHeight="1" x14ac:dyDescent="0.2">
      <c r="A67" s="13" t="s">
        <v>14</v>
      </c>
      <c r="B67" s="15">
        <v>8519.0095441072008</v>
      </c>
      <c r="D67" s="13" t="s">
        <v>14</v>
      </c>
      <c r="E67" s="14">
        <v>13312.206545888999</v>
      </c>
      <c r="F67" s="14">
        <v>8785.6698512124003</v>
      </c>
      <c r="G67" s="15">
        <v>10237.497848216</v>
      </c>
      <c r="I67" s="13" t="s">
        <v>14</v>
      </c>
      <c r="J67" s="15">
        <v>17868.426361092999</v>
      </c>
    </row>
    <row r="68" spans="1:10" ht="11.25" customHeight="1" x14ac:dyDescent="0.2">
      <c r="A68" s="10" t="s">
        <v>15</v>
      </c>
      <c r="B68" s="12">
        <v>8477.3450313484936</v>
      </c>
      <c r="D68" s="10" t="s">
        <v>15</v>
      </c>
      <c r="E68" s="11">
        <v>9980.084158644986</v>
      </c>
      <c r="F68" s="11">
        <v>9990.3835674770471</v>
      </c>
      <c r="G68" s="12">
        <v>9811.4852460599686</v>
      </c>
      <c r="I68" s="10" t="s">
        <v>15</v>
      </c>
      <c r="J68" s="12">
        <v>15771.675920911584</v>
      </c>
    </row>
    <row r="69" spans="1:10" ht="11.25" customHeight="1" x14ac:dyDescent="0.2">
      <c r="A69" s="13" t="s">
        <v>16</v>
      </c>
      <c r="B69" s="15">
        <v>8392.1763581826926</v>
      </c>
      <c r="D69" s="13" t="s">
        <v>16</v>
      </c>
      <c r="E69" s="14">
        <v>8797.361035558888</v>
      </c>
      <c r="F69" s="14">
        <v>9173.9124194220058</v>
      </c>
      <c r="G69" s="15">
        <v>9023.1887080488887</v>
      </c>
      <c r="I69" s="13" t="s">
        <v>16</v>
      </c>
      <c r="J69" s="15">
        <v>11171.658222427999</v>
      </c>
    </row>
    <row r="70" spans="1:10" ht="11.25" customHeight="1" x14ac:dyDescent="0.2">
      <c r="A70" s="10" t="s">
        <v>17</v>
      </c>
      <c r="B70" s="12">
        <v>8371.3864267076005</v>
      </c>
      <c r="D70" s="10" t="s">
        <v>17</v>
      </c>
      <c r="E70" s="11">
        <v>12333.867767973001</v>
      </c>
      <c r="F70" s="11">
        <v>12200.157535241</v>
      </c>
      <c r="G70" s="12">
        <v>12269.115070456</v>
      </c>
      <c r="I70" s="10" t="s">
        <v>17</v>
      </c>
      <c r="J70" s="12">
        <v>18947.052008613999</v>
      </c>
    </row>
    <row r="71" spans="1:10" ht="11.25" customHeight="1" x14ac:dyDescent="0.2">
      <c r="A71" s="13" t="s">
        <v>18</v>
      </c>
      <c r="B71" s="15">
        <v>8289.1706435784999</v>
      </c>
      <c r="D71" s="13" t="s">
        <v>18</v>
      </c>
      <c r="E71" s="14">
        <v>11430.652801295</v>
      </c>
      <c r="F71" s="14">
        <v>10203.025642687</v>
      </c>
      <c r="G71" s="15">
        <v>10932.31227221</v>
      </c>
      <c r="I71" s="13" t="s">
        <v>18</v>
      </c>
      <c r="J71" s="15">
        <v>18336.882643382</v>
      </c>
    </row>
    <row r="72" spans="1:10" ht="11.25" customHeight="1" x14ac:dyDescent="0.2">
      <c r="A72" s="10" t="s">
        <v>19</v>
      </c>
      <c r="B72" s="12">
        <v>8103.4701890935003</v>
      </c>
      <c r="D72" s="10" t="s">
        <v>19</v>
      </c>
      <c r="E72" s="11">
        <v>9966.6702538216996</v>
      </c>
      <c r="F72" s="11">
        <v>13092.815135985</v>
      </c>
      <c r="G72" s="12">
        <v>11106.431078403</v>
      </c>
      <c r="I72" s="10" t="s">
        <v>19</v>
      </c>
      <c r="J72" s="12">
        <v>16894.549135252</v>
      </c>
    </row>
    <row r="73" spans="1:10" ht="11.25" customHeight="1" x14ac:dyDescent="0.2">
      <c r="A73" s="13" t="s">
        <v>20</v>
      </c>
      <c r="B73" s="15">
        <v>8001.8726025385004</v>
      </c>
      <c r="D73" s="13" t="s">
        <v>20</v>
      </c>
      <c r="E73" s="14">
        <v>10773.411482989</v>
      </c>
      <c r="F73" s="14">
        <v>10839.879994622999</v>
      </c>
      <c r="G73" s="15">
        <v>10803.706206887</v>
      </c>
      <c r="I73" s="13" t="s">
        <v>20</v>
      </c>
      <c r="J73" s="15">
        <v>13663.209724774</v>
      </c>
    </row>
    <row r="74" spans="1:10" ht="11.25" customHeight="1" x14ac:dyDescent="0.2">
      <c r="A74" s="10" t="s">
        <v>21</v>
      </c>
      <c r="B74" s="12">
        <v>7957.4664712631002</v>
      </c>
      <c r="D74" s="10" t="s">
        <v>21</v>
      </c>
      <c r="E74" s="11">
        <v>7323.5835250070004</v>
      </c>
      <c r="F74" s="11">
        <v>9801.2653446924996</v>
      </c>
      <c r="G74" s="12">
        <v>8591.5907925436004</v>
      </c>
      <c r="I74" s="10" t="s">
        <v>21</v>
      </c>
      <c r="J74" s="12">
        <v>9323.2934456383009</v>
      </c>
    </row>
    <row r="75" spans="1:10" ht="11.25" customHeight="1" x14ac:dyDescent="0.2">
      <c r="A75" s="13" t="s">
        <v>22</v>
      </c>
      <c r="B75" s="15">
        <v>7354.2224770002003</v>
      </c>
      <c r="D75" s="13" t="s">
        <v>22</v>
      </c>
      <c r="E75" s="14">
        <v>9191.0443006301994</v>
      </c>
      <c r="F75" s="14">
        <v>11328.366197243</v>
      </c>
      <c r="G75" s="15">
        <v>10197.810204592</v>
      </c>
      <c r="I75" s="13" t="s">
        <v>22</v>
      </c>
      <c r="J75" s="15">
        <v>14585.380804840001</v>
      </c>
    </row>
    <row r="76" spans="1:10" ht="11.25" customHeight="1" x14ac:dyDescent="0.2">
      <c r="A76" s="10" t="s">
        <v>23</v>
      </c>
      <c r="B76" s="12">
        <v>7257.5504154340997</v>
      </c>
      <c r="D76" s="10" t="s">
        <v>23</v>
      </c>
      <c r="E76" s="11">
        <v>9667.2457028340996</v>
      </c>
      <c r="F76" s="11">
        <v>10503.036865112999</v>
      </c>
      <c r="G76" s="12">
        <v>10073.699005345999</v>
      </c>
      <c r="I76" s="10" t="s">
        <v>23</v>
      </c>
      <c r="J76" s="12">
        <v>11105.979890309</v>
      </c>
    </row>
    <row r="77" spans="1:10" ht="11.25" customHeight="1" x14ac:dyDescent="0.2">
      <c r="A77" s="13" t="s">
        <v>24</v>
      </c>
      <c r="B77" s="15">
        <v>7200.5868667896002</v>
      </c>
      <c r="D77" s="13" t="s">
        <v>24</v>
      </c>
      <c r="E77" s="14">
        <v>9947.2783773035007</v>
      </c>
      <c r="F77" s="14">
        <v>13642.956415305</v>
      </c>
      <c r="G77" s="15">
        <v>11482.008249511</v>
      </c>
      <c r="I77" s="13" t="s">
        <v>24</v>
      </c>
      <c r="J77" s="15">
        <v>16194.152485353001</v>
      </c>
    </row>
    <row r="78" spans="1:10" ht="11.25" customHeight="1" x14ac:dyDescent="0.2">
      <c r="A78" s="10" t="s">
        <v>25</v>
      </c>
      <c r="B78" s="12">
        <v>7138.2482945030997</v>
      </c>
      <c r="D78" s="10" t="s">
        <v>25</v>
      </c>
      <c r="E78" s="11">
        <v>7009.3698991622996</v>
      </c>
      <c r="F78" s="11">
        <v>5908.9284533382997</v>
      </c>
      <c r="G78" s="12">
        <v>6417.2039747887002</v>
      </c>
      <c r="I78" s="10" t="s">
        <v>25</v>
      </c>
      <c r="J78" s="12">
        <v>11607.217641145</v>
      </c>
    </row>
    <row r="79" spans="1:10" ht="11.25" customHeight="1" x14ac:dyDescent="0.2">
      <c r="A79" s="13" t="s">
        <v>26</v>
      </c>
      <c r="B79" s="15">
        <v>6955.6399044913996</v>
      </c>
      <c r="D79" s="13" t="s">
        <v>26</v>
      </c>
      <c r="E79" s="14">
        <v>8303.2752496279008</v>
      </c>
      <c r="F79" s="14">
        <v>8729.1322827020995</v>
      </c>
      <c r="G79" s="15">
        <v>8519.7411513627994</v>
      </c>
      <c r="I79" s="13" t="s">
        <v>26</v>
      </c>
      <c r="J79" s="15">
        <v>12603.546061872001</v>
      </c>
    </row>
    <row r="80" spans="1:10" ht="11.25" customHeight="1" x14ac:dyDescent="0.2">
      <c r="A80" s="10" t="s">
        <v>27</v>
      </c>
      <c r="B80" s="12">
        <v>6941.2237529915001</v>
      </c>
      <c r="D80" s="10" t="s">
        <v>27</v>
      </c>
      <c r="E80" s="11"/>
      <c r="F80" s="11">
        <v>5831.3221678296004</v>
      </c>
      <c r="G80" s="12">
        <v>5831.3221678296004</v>
      </c>
      <c r="I80" s="10" t="s">
        <v>27</v>
      </c>
      <c r="J80" s="12">
        <v>15184.69881514</v>
      </c>
    </row>
    <row r="81" spans="1:10" ht="11.25" customHeight="1" x14ac:dyDescent="0.2">
      <c r="A81" s="13" t="s">
        <v>28</v>
      </c>
      <c r="B81" s="15">
        <v>6919.0636976739997</v>
      </c>
      <c r="D81" s="13" t="s">
        <v>28</v>
      </c>
      <c r="E81" s="14">
        <v>6900.1839114019003</v>
      </c>
      <c r="F81" s="14">
        <v>6177.9632187569996</v>
      </c>
      <c r="G81" s="15">
        <v>6505.4010093547004</v>
      </c>
      <c r="I81" s="13" t="s">
        <v>28</v>
      </c>
      <c r="J81" s="15">
        <v>8928.9618946540995</v>
      </c>
    </row>
    <row r="82" spans="1:10" ht="11.25" customHeight="1" x14ac:dyDescent="0.2">
      <c r="A82" s="10" t="s">
        <v>29</v>
      </c>
      <c r="B82" s="12">
        <v>5974.4449684084002</v>
      </c>
      <c r="D82" s="10" t="s">
        <v>29</v>
      </c>
      <c r="E82" s="11">
        <v>6015.7611986257998</v>
      </c>
      <c r="F82" s="11">
        <v>6004.8238027760999</v>
      </c>
      <c r="G82" s="12">
        <v>6009.8247774014999</v>
      </c>
      <c r="I82" s="10" t="s">
        <v>29</v>
      </c>
      <c r="J82" s="12">
        <v>8192.7043683645006</v>
      </c>
    </row>
    <row r="83" spans="1:10" ht="11.25" customHeight="1" x14ac:dyDescent="0.2">
      <c r="A83" s="13" t="s">
        <v>30</v>
      </c>
      <c r="B83" s="15">
        <v>5941.7968076713996</v>
      </c>
      <c r="D83" s="13" t="s">
        <v>30</v>
      </c>
      <c r="E83" s="14">
        <v>5755.0691871339004</v>
      </c>
      <c r="F83" s="14">
        <v>5839.0683965433</v>
      </c>
      <c r="G83" s="15">
        <v>5794.7943837295998</v>
      </c>
      <c r="I83" s="13" t="s">
        <v>30</v>
      </c>
      <c r="J83" s="15">
        <v>10320.718590908</v>
      </c>
    </row>
    <row r="84" spans="1:10" ht="11.25" customHeight="1" x14ac:dyDescent="0.2">
      <c r="A84" s="10" t="s">
        <v>31</v>
      </c>
      <c r="B84" s="12">
        <v>5434.8741860959999</v>
      </c>
      <c r="D84" s="10" t="s">
        <v>31</v>
      </c>
      <c r="E84" s="11">
        <v>3994.1732466010999</v>
      </c>
      <c r="F84" s="11">
        <v>4439.0205650331</v>
      </c>
      <c r="G84" s="12">
        <v>4236.4053224559002</v>
      </c>
      <c r="I84" s="10" t="s">
        <v>31</v>
      </c>
      <c r="J84" s="12">
        <v>9979.7835142865006</v>
      </c>
    </row>
    <row r="85" spans="1:10" ht="11.25" customHeight="1" x14ac:dyDescent="0.2">
      <c r="A85" s="13" t="s">
        <v>32</v>
      </c>
      <c r="B85" s="15">
        <v>5078.6233819134004</v>
      </c>
      <c r="D85" s="13" t="s">
        <v>32</v>
      </c>
      <c r="E85" s="14">
        <v>4596.0386892751003</v>
      </c>
      <c r="F85" s="14">
        <v>5345.4053711273</v>
      </c>
      <c r="G85" s="15">
        <v>4826.3682612810999</v>
      </c>
      <c r="I85" s="13" t="s">
        <v>32</v>
      </c>
      <c r="J85" s="15">
        <v>8696.7975425291006</v>
      </c>
    </row>
    <row r="86" spans="1:10" ht="11.25" customHeight="1" x14ac:dyDescent="0.2">
      <c r="A86" s="10" t="s">
        <v>33</v>
      </c>
      <c r="B86" s="12">
        <v>4730.3547138812</v>
      </c>
      <c r="D86" s="10" t="s">
        <v>33</v>
      </c>
      <c r="E86" s="11">
        <v>8060.5064482298003</v>
      </c>
      <c r="F86" s="11">
        <v>7682.0595533400001</v>
      </c>
      <c r="G86" s="12">
        <v>7860.6537763050001</v>
      </c>
      <c r="I86" s="10" t="s">
        <v>33</v>
      </c>
      <c r="J86" s="12">
        <v>10432.033059613001</v>
      </c>
    </row>
    <row r="87" spans="1:10" ht="11.25" customHeight="1" x14ac:dyDescent="0.2">
      <c r="A87" s="13" t="s">
        <v>38</v>
      </c>
      <c r="B87" s="15">
        <v>4021.3623027045001</v>
      </c>
      <c r="D87" s="13" t="s">
        <v>38</v>
      </c>
      <c r="E87" s="14">
        <v>4098.5991141346003</v>
      </c>
      <c r="F87" s="14">
        <v>4141.0615840807004</v>
      </c>
      <c r="G87" s="15">
        <v>4126.7562706150002</v>
      </c>
      <c r="I87" s="13" t="s">
        <v>38</v>
      </c>
      <c r="J87" s="15">
        <v>7642.0336067197004</v>
      </c>
    </row>
    <row r="88" spans="1:10" ht="11.25" customHeight="1" x14ac:dyDescent="0.2">
      <c r="A88" s="10" t="s">
        <v>39</v>
      </c>
      <c r="B88" s="12">
        <v>3825.8200406559999</v>
      </c>
      <c r="D88" s="10" t="s">
        <v>39</v>
      </c>
      <c r="E88" s="11">
        <v>3802.4345506577001</v>
      </c>
      <c r="F88" s="11">
        <v>3851.6102139285999</v>
      </c>
      <c r="G88" s="12">
        <v>3822.3438634741001</v>
      </c>
      <c r="I88" s="10" t="s">
        <v>39</v>
      </c>
      <c r="J88" s="12">
        <v>13539.901995331</v>
      </c>
    </row>
    <row r="89" spans="1:10" ht="11.25" customHeight="1" x14ac:dyDescent="0.2">
      <c r="A89" s="13" t="s">
        <v>40</v>
      </c>
      <c r="B89" s="15">
        <v>3728.8358034927001</v>
      </c>
      <c r="D89" s="13" t="s">
        <v>40</v>
      </c>
      <c r="E89" s="14">
        <v>5265.5389524483999</v>
      </c>
      <c r="F89" s="14">
        <v>5607.5808615835003</v>
      </c>
      <c r="G89" s="15">
        <v>5399.2723716789997</v>
      </c>
      <c r="I89" s="13" t="s">
        <v>40</v>
      </c>
      <c r="J89" s="15"/>
    </row>
    <row r="90" spans="1:10" ht="11.25" customHeight="1" x14ac:dyDescent="0.2">
      <c r="A90" s="10" t="s">
        <v>41</v>
      </c>
      <c r="B90" s="12">
        <v>2893.6720467091</v>
      </c>
      <c r="D90" s="10" t="s">
        <v>41</v>
      </c>
      <c r="E90" s="11">
        <v>3337.4634759219998</v>
      </c>
      <c r="F90" s="11">
        <v>3913.5383066851</v>
      </c>
      <c r="G90" s="12">
        <v>3589.6499943828999</v>
      </c>
      <c r="I90" s="10" t="s">
        <v>41</v>
      </c>
      <c r="J90" s="12">
        <v>10637.499048449001</v>
      </c>
    </row>
    <row r="91" spans="1:10" ht="11.25" customHeight="1" x14ac:dyDescent="0.2">
      <c r="A91" s="13" t="s">
        <v>42</v>
      </c>
      <c r="B91" s="15">
        <v>2717.1508339154998</v>
      </c>
      <c r="D91" s="13" t="s">
        <v>42</v>
      </c>
      <c r="E91" s="14">
        <v>2473.2027022898001</v>
      </c>
      <c r="F91" s="14">
        <v>4125.9300370850997</v>
      </c>
      <c r="G91" s="15">
        <v>3064.5191401613001</v>
      </c>
      <c r="I91" s="13" t="s">
        <v>42</v>
      </c>
      <c r="J91" s="15">
        <v>7567.6321714139003</v>
      </c>
    </row>
    <row r="92" spans="1:10" ht="11.25" customHeight="1" x14ac:dyDescent="0.2">
      <c r="A92" s="10" t="s">
        <v>43</v>
      </c>
      <c r="B92" s="12">
        <v>2365.6757447795999</v>
      </c>
      <c r="D92" s="10" t="s">
        <v>43</v>
      </c>
      <c r="E92" s="11"/>
      <c r="F92" s="11"/>
      <c r="G92" s="12">
        <v>2513.1451276703001</v>
      </c>
      <c r="I92" s="10" t="s">
        <v>43</v>
      </c>
      <c r="J92" s="12"/>
    </row>
    <row r="93" spans="1:10" ht="11.25" customHeight="1" x14ac:dyDescent="0.2">
      <c r="A93" s="13" t="s">
        <v>44</v>
      </c>
      <c r="B93" s="15">
        <v>2073.6483983315002</v>
      </c>
      <c r="D93" s="13" t="s">
        <v>44</v>
      </c>
      <c r="E93" s="14">
        <v>2727.5664988016001</v>
      </c>
      <c r="F93" s="14">
        <v>3116.8447518028001</v>
      </c>
      <c r="G93" s="15">
        <v>2835.4451235900001</v>
      </c>
      <c r="I93" s="13" t="s">
        <v>44</v>
      </c>
      <c r="J93" s="15">
        <v>6391.3266136075999</v>
      </c>
    </row>
    <row r="94" spans="1:10" ht="11.25" customHeight="1" x14ac:dyDescent="0.2">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A34" zoomScaleNormal="125" zoomScalePageLayoutView="125" workbookViewId="0">
      <selection activeCell="B76" sqref="B76"/>
    </sheetView>
  </sheetViews>
  <sheetFormatPr defaultColWidth="8.85546875" defaultRowHeight="12.75" x14ac:dyDescent="0.2"/>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x14ac:dyDescent="0.2">
      <c r="A1" s="27" t="s">
        <v>59</v>
      </c>
    </row>
    <row r="2" spans="1:12" s="26" customFormat="1" x14ac:dyDescent="0.2">
      <c r="A2" s="26" t="s">
        <v>60</v>
      </c>
      <c r="B2" s="26" t="s">
        <v>61</v>
      </c>
    </row>
    <row r="3" spans="1:12" s="26" customFormat="1" x14ac:dyDescent="0.2">
      <c r="A3" s="26" t="s">
        <v>62</v>
      </c>
    </row>
    <row r="4" spans="1:12" s="26" customFormat="1" x14ac:dyDescent="0.2">
      <c r="A4" s="27" t="s">
        <v>63</v>
      </c>
    </row>
    <row r="5" spans="1:12" s="26" customFormat="1" x14ac:dyDescent="0.2"/>
    <row r="6" spans="1:12" x14ac:dyDescent="0.2">
      <c r="A6" s="19" t="s">
        <v>48</v>
      </c>
    </row>
    <row r="7" spans="1:12" x14ac:dyDescent="0.2">
      <c r="A7" s="19" t="s">
        <v>49</v>
      </c>
    </row>
    <row r="8" spans="1:12" ht="13.5" x14ac:dyDescent="0.25">
      <c r="A8" s="20" t="s">
        <v>50</v>
      </c>
    </row>
    <row r="9" spans="1:12" ht="12.75" customHeight="1" x14ac:dyDescent="0.25">
      <c r="A9" s="1"/>
      <c r="B9" s="1"/>
      <c r="C9" s="1"/>
      <c r="D9" s="1"/>
      <c r="E9" s="1"/>
      <c r="F9" s="1"/>
      <c r="G9" s="1"/>
      <c r="H9" s="1"/>
      <c r="I9" s="1"/>
      <c r="J9" s="1"/>
      <c r="K9" s="1"/>
      <c r="L9" s="1"/>
    </row>
    <row r="10" spans="1:12" ht="12.75" customHeight="1" x14ac:dyDescent="0.25">
      <c r="A10" s="2"/>
      <c r="B10" s="2"/>
      <c r="C10" s="2"/>
      <c r="D10" s="2"/>
      <c r="E10" s="2"/>
      <c r="F10" s="2"/>
      <c r="G10" s="2"/>
      <c r="H10" s="2"/>
      <c r="I10" s="2"/>
      <c r="J10" s="2"/>
      <c r="K10" s="2"/>
      <c r="L10" s="2"/>
    </row>
    <row r="11" spans="1:12" ht="12.75" customHeight="1" x14ac:dyDescent="0.25">
      <c r="A11" s="2"/>
      <c r="B11" s="2"/>
      <c r="C11" s="2"/>
      <c r="D11" s="2"/>
      <c r="E11" s="2"/>
      <c r="F11" s="2"/>
      <c r="G11" s="2"/>
      <c r="H11" s="2"/>
      <c r="I11" s="2"/>
      <c r="J11" s="2"/>
      <c r="K11" s="2"/>
      <c r="L11" s="2"/>
    </row>
    <row r="12" spans="1:12" ht="12.75" customHeight="1" x14ac:dyDescent="0.25">
      <c r="A12" s="2"/>
      <c r="B12" s="2"/>
      <c r="C12" s="2"/>
      <c r="D12" s="2"/>
      <c r="E12" s="2"/>
      <c r="F12" s="2"/>
      <c r="G12" s="2"/>
      <c r="H12" s="2"/>
      <c r="I12" s="2"/>
      <c r="J12" s="2"/>
      <c r="K12" s="2"/>
      <c r="L12" s="2"/>
    </row>
    <row r="13" spans="1:12" ht="12.75" customHeight="1" x14ac:dyDescent="0.25">
      <c r="A13" s="2"/>
      <c r="B13" s="2"/>
      <c r="C13" s="2"/>
      <c r="D13" s="2"/>
      <c r="E13" s="2"/>
      <c r="F13" s="2"/>
      <c r="G13" s="2"/>
      <c r="H13" s="2"/>
      <c r="I13" s="2"/>
      <c r="J13" s="2"/>
      <c r="K13" s="2"/>
      <c r="L13" s="2"/>
    </row>
    <row r="14" spans="1:12" ht="12.75" customHeight="1" x14ac:dyDescent="0.25">
      <c r="A14" s="2"/>
      <c r="B14" s="2"/>
      <c r="C14" s="2"/>
      <c r="D14" s="2"/>
      <c r="E14" s="2"/>
      <c r="F14" s="2"/>
      <c r="G14" s="2"/>
      <c r="H14" s="2"/>
      <c r="I14" s="2"/>
      <c r="J14" s="2"/>
      <c r="K14" s="2"/>
      <c r="L14" s="2"/>
    </row>
    <row r="15" spans="1:12" ht="12.75" customHeight="1" x14ac:dyDescent="0.25">
      <c r="A15" s="2"/>
      <c r="B15" s="2"/>
      <c r="C15" s="2"/>
      <c r="D15" s="2"/>
      <c r="E15" s="2"/>
      <c r="F15" s="2"/>
      <c r="G15" s="2"/>
      <c r="H15" s="2"/>
      <c r="I15" s="2"/>
      <c r="J15" s="2"/>
      <c r="K15" s="2"/>
      <c r="L15" s="2"/>
    </row>
    <row r="16" spans="1:12" ht="12.75" customHeight="1" x14ac:dyDescent="0.25">
      <c r="A16" s="2"/>
      <c r="B16" s="2"/>
      <c r="C16" s="2"/>
      <c r="D16" s="2"/>
      <c r="E16" s="2"/>
      <c r="F16" s="2"/>
      <c r="G16" s="2"/>
      <c r="H16" s="2"/>
      <c r="I16" s="2"/>
      <c r="J16" s="2"/>
      <c r="K16" s="2"/>
      <c r="L16" s="2"/>
    </row>
    <row r="17" spans="1:12" ht="12.75" customHeight="1" x14ac:dyDescent="0.25">
      <c r="A17" s="2"/>
      <c r="B17" s="2"/>
      <c r="C17" s="2"/>
      <c r="D17" s="2"/>
      <c r="E17" s="2"/>
      <c r="F17" s="2"/>
      <c r="G17" s="2"/>
      <c r="H17" s="2"/>
      <c r="I17" s="2"/>
      <c r="J17" s="2"/>
      <c r="K17" s="2"/>
      <c r="L17" s="2"/>
    </row>
    <row r="18" spans="1:12" ht="12.75" customHeight="1" x14ac:dyDescent="0.25">
      <c r="A18" s="2"/>
      <c r="B18" s="2"/>
      <c r="C18" s="2"/>
      <c r="D18" s="2"/>
      <c r="E18" s="2"/>
      <c r="F18" s="2"/>
      <c r="G18" s="2"/>
      <c r="H18" s="2"/>
      <c r="I18" s="2"/>
      <c r="J18" s="2"/>
      <c r="K18" s="2"/>
      <c r="L18" s="2"/>
    </row>
    <row r="19" spans="1:12" ht="12.75" customHeight="1" x14ac:dyDescent="0.25">
      <c r="A19" s="2"/>
      <c r="B19" s="2"/>
      <c r="C19" s="2"/>
      <c r="D19" s="2"/>
      <c r="E19" s="2"/>
      <c r="F19" s="2"/>
      <c r="G19" s="2"/>
      <c r="H19" s="2"/>
      <c r="I19" s="2"/>
      <c r="J19" s="2"/>
      <c r="K19" s="2"/>
      <c r="L19" s="2"/>
    </row>
    <row r="20" spans="1:12" ht="12.75" customHeight="1" x14ac:dyDescent="0.25">
      <c r="A20" s="2"/>
      <c r="B20" s="2"/>
      <c r="C20" s="2"/>
      <c r="D20" s="2"/>
      <c r="E20" s="2"/>
      <c r="F20" s="2"/>
      <c r="G20" s="2"/>
      <c r="H20" s="2"/>
      <c r="I20" s="2"/>
      <c r="J20" s="2"/>
      <c r="K20" s="2"/>
      <c r="L20" s="2"/>
    </row>
    <row r="21" spans="1:12" ht="12.75" customHeight="1" x14ac:dyDescent="0.25">
      <c r="A21" s="2"/>
      <c r="B21" s="2"/>
      <c r="C21" s="2"/>
      <c r="D21" s="2"/>
      <c r="E21" s="2"/>
      <c r="F21" s="2"/>
      <c r="G21" s="2"/>
      <c r="H21" s="2"/>
      <c r="I21" s="2"/>
      <c r="J21" s="2"/>
      <c r="K21" s="2"/>
      <c r="L21" s="2"/>
    </row>
    <row r="22" spans="1:12" ht="12.75" customHeight="1" x14ac:dyDescent="0.25">
      <c r="A22" s="2"/>
      <c r="B22" s="2"/>
      <c r="C22" s="2"/>
      <c r="D22" s="2"/>
      <c r="E22" s="2"/>
      <c r="F22" s="2"/>
      <c r="G22" s="2"/>
      <c r="H22" s="2"/>
      <c r="I22" s="2"/>
      <c r="J22" s="2"/>
      <c r="K22" s="2"/>
      <c r="L22" s="2"/>
    </row>
    <row r="23" spans="1:12" ht="12.75" customHeight="1" x14ac:dyDescent="0.25">
      <c r="A23" s="2"/>
      <c r="B23" s="2"/>
      <c r="C23" s="2"/>
      <c r="D23" s="2"/>
      <c r="E23" s="2"/>
      <c r="F23" s="2"/>
      <c r="G23" s="2"/>
      <c r="H23" s="2"/>
      <c r="I23" s="2"/>
      <c r="J23" s="2"/>
      <c r="K23" s="2"/>
      <c r="L23" s="2"/>
    </row>
    <row r="24" spans="1:12" ht="12.75" customHeight="1" x14ac:dyDescent="0.25">
      <c r="A24" s="2"/>
      <c r="B24" s="2"/>
      <c r="C24" s="2"/>
      <c r="D24" s="2"/>
      <c r="E24" s="2"/>
      <c r="F24" s="2"/>
      <c r="G24" s="2"/>
      <c r="H24" s="2"/>
      <c r="I24" s="2"/>
      <c r="J24" s="2"/>
      <c r="K24" s="2"/>
      <c r="L24" s="2"/>
    </row>
    <row r="25" spans="1:12" ht="12.75" customHeight="1" x14ac:dyDescent="0.25">
      <c r="A25" s="2"/>
      <c r="B25" s="2"/>
      <c r="C25" s="2"/>
      <c r="D25" s="2"/>
      <c r="E25" s="2"/>
      <c r="F25" s="2"/>
      <c r="G25" s="2"/>
      <c r="H25" s="2"/>
      <c r="I25" s="2"/>
      <c r="J25" s="2"/>
      <c r="K25" s="2"/>
      <c r="L25" s="2"/>
    </row>
    <row r="26" spans="1:12" ht="12.75" customHeight="1" x14ac:dyDescent="0.25">
      <c r="A26" s="2"/>
      <c r="B26" s="2"/>
      <c r="C26" s="2"/>
      <c r="D26" s="2"/>
      <c r="E26" s="2"/>
      <c r="F26" s="2"/>
      <c r="G26" s="2"/>
      <c r="H26" s="2"/>
      <c r="I26" s="2"/>
      <c r="J26" s="2"/>
      <c r="K26" s="2"/>
      <c r="L26" s="2"/>
    </row>
    <row r="27" spans="1:12" ht="12.75" customHeight="1" x14ac:dyDescent="0.25">
      <c r="A27" s="2"/>
      <c r="B27" s="2"/>
      <c r="C27" s="2"/>
      <c r="D27" s="2"/>
      <c r="E27" s="2"/>
      <c r="F27" s="2"/>
      <c r="G27" s="2"/>
      <c r="H27" s="2"/>
      <c r="I27" s="2"/>
      <c r="J27" s="2"/>
      <c r="K27" s="2"/>
      <c r="L27" s="2"/>
    </row>
    <row r="28" spans="1:12" ht="12.75" customHeight="1" x14ac:dyDescent="0.25">
      <c r="A28" s="2"/>
      <c r="B28" s="2"/>
      <c r="C28" s="2"/>
      <c r="D28" s="2"/>
      <c r="E28" s="2"/>
      <c r="F28" s="2"/>
      <c r="G28" s="2"/>
      <c r="H28" s="2"/>
      <c r="I28" s="2"/>
      <c r="J28" s="2"/>
      <c r="K28" s="2"/>
      <c r="L28" s="2"/>
    </row>
    <row r="29" spans="1:12" ht="12.75" customHeight="1" x14ac:dyDescent="0.25">
      <c r="A29" s="2"/>
      <c r="B29" s="2"/>
      <c r="C29" s="2"/>
      <c r="D29" s="2"/>
      <c r="E29" s="2"/>
      <c r="F29" s="2"/>
      <c r="G29" s="2"/>
      <c r="H29" s="2"/>
      <c r="I29" s="2"/>
      <c r="J29" s="2"/>
      <c r="K29" s="2"/>
      <c r="L29" s="2"/>
    </row>
    <row r="30" spans="1:12" ht="12.75" customHeight="1" x14ac:dyDescent="0.25">
      <c r="A30" s="2"/>
      <c r="B30" s="2"/>
      <c r="C30" s="2"/>
      <c r="D30" s="2"/>
      <c r="E30" s="2"/>
      <c r="F30" s="2"/>
      <c r="G30" s="2"/>
      <c r="H30" s="2"/>
      <c r="I30" s="2"/>
      <c r="J30" s="2"/>
      <c r="K30" s="2"/>
      <c r="L30" s="2"/>
    </row>
    <row r="31" spans="1:12" ht="12.75" customHeight="1" x14ac:dyDescent="0.25">
      <c r="A31" s="2"/>
      <c r="B31" s="2"/>
      <c r="C31" s="2"/>
      <c r="D31" s="2"/>
      <c r="E31" s="2"/>
      <c r="F31" s="2"/>
      <c r="G31" s="2"/>
      <c r="H31" s="2"/>
      <c r="I31" s="2"/>
      <c r="J31" s="2"/>
      <c r="K31" s="2"/>
      <c r="L31" s="2"/>
    </row>
    <row r="32" spans="1:12" ht="12.75" customHeight="1" x14ac:dyDescent="0.25">
      <c r="A32" s="2"/>
      <c r="B32" s="2"/>
      <c r="C32" s="2"/>
      <c r="D32" s="2"/>
      <c r="E32" s="2"/>
      <c r="F32" s="2"/>
      <c r="G32" s="2"/>
      <c r="H32" s="2"/>
      <c r="I32" s="2"/>
      <c r="J32" s="2"/>
      <c r="K32" s="2"/>
      <c r="L32" s="2"/>
    </row>
    <row r="33" spans="1:12" ht="203.25" customHeight="1" x14ac:dyDescent="0.25">
      <c r="A33" s="2"/>
      <c r="B33" s="2"/>
      <c r="C33" s="2"/>
      <c r="D33" s="2"/>
      <c r="E33" s="2"/>
      <c r="F33" s="2"/>
      <c r="G33" s="2"/>
      <c r="H33" s="2"/>
      <c r="I33" s="2"/>
      <c r="J33" s="2"/>
      <c r="K33" s="2"/>
      <c r="L33" s="2"/>
    </row>
    <row r="34" spans="1:12" ht="12.75" customHeight="1" x14ac:dyDescent="0.25">
      <c r="A34" s="2"/>
      <c r="B34" s="2"/>
      <c r="C34" s="2"/>
      <c r="D34" s="2"/>
      <c r="E34" s="2"/>
      <c r="F34" s="2"/>
      <c r="G34" s="2"/>
      <c r="H34" s="2"/>
      <c r="I34" s="2"/>
      <c r="J34" s="2"/>
      <c r="K34" s="2"/>
      <c r="L34" s="2"/>
    </row>
    <row r="35" spans="1:12" ht="12.75" customHeight="1" x14ac:dyDescent="0.25">
      <c r="A35" s="2"/>
      <c r="B35" s="2"/>
      <c r="C35" s="2"/>
      <c r="D35" s="2"/>
      <c r="E35" s="2"/>
      <c r="F35" s="2"/>
      <c r="G35" s="2"/>
      <c r="H35" s="2"/>
      <c r="I35" s="2"/>
      <c r="J35" s="2"/>
      <c r="K35" s="2"/>
      <c r="L35" s="2"/>
    </row>
    <row r="36" spans="1:12" ht="12.75" customHeight="1" x14ac:dyDescent="0.25">
      <c r="A36" s="2"/>
      <c r="B36" s="2"/>
      <c r="C36" s="2"/>
      <c r="D36" s="2"/>
      <c r="E36" s="2"/>
      <c r="F36" s="2"/>
      <c r="G36" s="2"/>
      <c r="H36" s="2"/>
      <c r="I36" s="2"/>
      <c r="J36" s="2"/>
      <c r="K36" s="2"/>
      <c r="L36" s="2"/>
    </row>
    <row r="37" spans="1:12" ht="12.75" customHeight="1" x14ac:dyDescent="0.25">
      <c r="A37" s="2"/>
      <c r="B37" s="2"/>
      <c r="C37" s="2"/>
      <c r="D37" s="2"/>
      <c r="E37" s="2"/>
      <c r="F37" s="2"/>
      <c r="G37" s="2"/>
      <c r="H37" s="2"/>
      <c r="I37" s="2"/>
      <c r="J37" s="2"/>
      <c r="K37" s="2"/>
      <c r="L37" s="2"/>
    </row>
    <row r="38" spans="1:12" ht="12.75" customHeight="1" x14ac:dyDescent="0.25">
      <c r="A38" s="2"/>
      <c r="B38" s="2"/>
      <c r="C38" s="2"/>
      <c r="D38" s="2"/>
      <c r="E38" s="2"/>
      <c r="F38" s="2"/>
      <c r="G38" s="2"/>
      <c r="H38" s="2"/>
      <c r="I38" s="2"/>
      <c r="J38" s="2"/>
      <c r="K38" s="2"/>
      <c r="L38" s="2"/>
    </row>
    <row r="39" spans="1:12" ht="12.75" customHeight="1" x14ac:dyDescent="0.25">
      <c r="A39" s="2"/>
      <c r="B39" s="2"/>
      <c r="C39" s="2"/>
      <c r="D39" s="2"/>
      <c r="E39" s="2"/>
      <c r="F39" s="2"/>
      <c r="G39" s="2"/>
      <c r="H39" s="2"/>
      <c r="I39" s="2"/>
      <c r="J39" s="2"/>
      <c r="K39" s="2"/>
      <c r="L39" s="2"/>
    </row>
    <row r="40" spans="1:12" ht="12.75" customHeight="1" x14ac:dyDescent="0.25">
      <c r="A40" s="2"/>
      <c r="B40" s="2"/>
      <c r="C40" s="2"/>
      <c r="D40" s="2"/>
      <c r="E40" s="2"/>
      <c r="F40" s="2"/>
      <c r="G40" s="2"/>
      <c r="H40" s="2"/>
      <c r="I40" s="2"/>
      <c r="J40" s="2"/>
      <c r="K40" s="2"/>
      <c r="L40" s="2"/>
    </row>
    <row r="42" spans="1:12" ht="13.5" x14ac:dyDescent="0.25">
      <c r="A42" s="21" t="s">
        <v>51</v>
      </c>
    </row>
    <row r="43" spans="1:12" ht="13.5" x14ac:dyDescent="0.25">
      <c r="A43" s="22" t="s">
        <v>52</v>
      </c>
    </row>
    <row r="44" spans="1:12" ht="13.5" x14ac:dyDescent="0.25">
      <c r="A44" s="21" t="s">
        <v>53</v>
      </c>
    </row>
    <row r="45" spans="1:12" ht="13.5" x14ac:dyDescent="0.25">
      <c r="A45" s="22" t="s">
        <v>54</v>
      </c>
    </row>
    <row r="46" spans="1:12" ht="13.5" x14ac:dyDescent="0.25">
      <c r="A46" s="21" t="s">
        <v>55</v>
      </c>
    </row>
    <row r="47" spans="1:12" x14ac:dyDescent="0.2">
      <c r="A47" s="23" t="s">
        <v>56</v>
      </c>
    </row>
    <row r="48" spans="1:12" x14ac:dyDescent="0.2">
      <c r="A48" s="24" t="s">
        <v>57</v>
      </c>
    </row>
    <row r="49" spans="1:10" x14ac:dyDescent="0.2">
      <c r="A49" s="25" t="s">
        <v>58</v>
      </c>
    </row>
    <row r="51" spans="1:10" x14ac:dyDescent="0.2">
      <c r="A51" s="362" t="s">
        <v>47</v>
      </c>
      <c r="B51" s="362"/>
      <c r="D51" s="362" t="s">
        <v>34</v>
      </c>
      <c r="E51" s="362"/>
      <c r="F51" s="362"/>
      <c r="G51" s="362"/>
      <c r="I51" s="6" t="s">
        <v>46</v>
      </c>
      <c r="J51" s="6"/>
    </row>
    <row r="52" spans="1:10" ht="22.5" x14ac:dyDescent="0.2">
      <c r="A52" s="363"/>
      <c r="B52" s="364"/>
      <c r="D52" s="363"/>
      <c r="E52" s="370" t="s">
        <v>218</v>
      </c>
      <c r="F52" s="4" t="s">
        <v>217</v>
      </c>
      <c r="G52" s="5" t="s">
        <v>219</v>
      </c>
      <c r="I52" s="3"/>
      <c r="J52" s="5"/>
    </row>
    <row r="53" spans="1:10" ht="11.25" customHeight="1" x14ac:dyDescent="0.2">
      <c r="A53" s="365" t="s">
        <v>75</v>
      </c>
      <c r="B53" s="366">
        <v>17959.423879247999</v>
      </c>
      <c r="D53" s="365" t="s">
        <v>75</v>
      </c>
      <c r="E53" s="371">
        <v>20076.431849843</v>
      </c>
      <c r="F53" s="8">
        <v>19472.969098545</v>
      </c>
      <c r="G53" s="9">
        <v>19762.273449196</v>
      </c>
      <c r="I53" s="7" t="s">
        <v>0</v>
      </c>
      <c r="J53" s="9">
        <v>40932.867749826997</v>
      </c>
    </row>
    <row r="54" spans="1:10" ht="11.25" customHeight="1" x14ac:dyDescent="0.2">
      <c r="A54" s="102" t="s">
        <v>121</v>
      </c>
      <c r="B54" s="104">
        <v>15929.953941685</v>
      </c>
      <c r="D54" s="102" t="s">
        <v>121</v>
      </c>
      <c r="E54" s="103">
        <v>19697.552110859</v>
      </c>
      <c r="F54" s="11">
        <v>18478.883021598002</v>
      </c>
      <c r="G54" s="12">
        <v>18994.129390743001</v>
      </c>
      <c r="I54" s="10" t="s">
        <v>1</v>
      </c>
      <c r="J54" s="12">
        <v>25125.508017142001</v>
      </c>
    </row>
    <row r="55" spans="1:10" ht="11.25" customHeight="1" x14ac:dyDescent="0.2">
      <c r="A55" s="80" t="s">
        <v>2</v>
      </c>
      <c r="B55" s="367">
        <v>13273.921407374</v>
      </c>
      <c r="D55" s="102" t="s">
        <v>5</v>
      </c>
      <c r="E55" s="103">
        <v>14831.176037477</v>
      </c>
      <c r="F55" s="11">
        <v>15254.902787617</v>
      </c>
      <c r="G55" s="12">
        <v>15023.562027485999</v>
      </c>
      <c r="I55" s="13" t="s">
        <v>2</v>
      </c>
      <c r="J55" s="15">
        <v>20378.521351889998</v>
      </c>
    </row>
    <row r="56" spans="1:10" ht="11.25" customHeight="1" x14ac:dyDescent="0.2">
      <c r="A56" s="102" t="s">
        <v>3</v>
      </c>
      <c r="B56" s="104">
        <v>11355.416483042</v>
      </c>
      <c r="D56" s="80" t="s">
        <v>2</v>
      </c>
      <c r="E56" s="372">
        <v>14103.296159666001</v>
      </c>
      <c r="F56" s="14">
        <v>16152.978957609001</v>
      </c>
      <c r="G56" s="15">
        <v>15282.852360733999</v>
      </c>
      <c r="I56" s="10" t="s">
        <v>3</v>
      </c>
      <c r="J56" s="12">
        <v>16460.495288458002</v>
      </c>
    </row>
    <row r="57" spans="1:10" ht="11.25" customHeight="1" x14ac:dyDescent="0.2">
      <c r="A57" s="80" t="s">
        <v>4</v>
      </c>
      <c r="B57" s="367">
        <v>10958.679328169999</v>
      </c>
      <c r="D57" s="80" t="s">
        <v>14</v>
      </c>
      <c r="E57" s="372">
        <v>13312.206545888999</v>
      </c>
      <c r="F57" s="14">
        <v>8785.6698512124003</v>
      </c>
      <c r="G57" s="15">
        <v>10237.497848216</v>
      </c>
      <c r="I57" s="13" t="s">
        <v>4</v>
      </c>
      <c r="J57" s="15">
        <v>27923.718748387</v>
      </c>
    </row>
    <row r="58" spans="1:10" ht="11.25" customHeight="1" x14ac:dyDescent="0.2">
      <c r="A58" s="102" t="s">
        <v>5</v>
      </c>
      <c r="B58" s="104">
        <v>10780.098245768</v>
      </c>
      <c r="D58" s="80" t="s">
        <v>6</v>
      </c>
      <c r="E58" s="372">
        <v>13092.400304334</v>
      </c>
      <c r="F58" s="14">
        <v>11626.650363989</v>
      </c>
      <c r="G58" s="15">
        <v>12200.370816015</v>
      </c>
      <c r="I58" s="10" t="s">
        <v>5</v>
      </c>
      <c r="J58" s="12">
        <v>16695.036873124001</v>
      </c>
    </row>
    <row r="59" spans="1:10" ht="11.25" customHeight="1" x14ac:dyDescent="0.2">
      <c r="A59" s="80" t="s">
        <v>6</v>
      </c>
      <c r="B59" s="367">
        <v>10669.367483488</v>
      </c>
      <c r="D59" s="102" t="s">
        <v>17</v>
      </c>
      <c r="E59" s="103">
        <v>12333.867767973001</v>
      </c>
      <c r="F59" s="11">
        <v>12200.157535241</v>
      </c>
      <c r="G59" s="12">
        <v>12269.115070456</v>
      </c>
      <c r="I59" s="13" t="s">
        <v>6</v>
      </c>
      <c r="J59" s="15">
        <v>25743.817908004999</v>
      </c>
    </row>
    <row r="60" spans="1:10" ht="11.25" customHeight="1" x14ac:dyDescent="0.2">
      <c r="A60" s="102" t="s">
        <v>7</v>
      </c>
      <c r="B60" s="104">
        <v>10663.799113703</v>
      </c>
      <c r="D60" s="102" t="s">
        <v>9</v>
      </c>
      <c r="E60" s="103">
        <v>12267.480552896001</v>
      </c>
      <c r="F60" s="11">
        <v>13019.816482929</v>
      </c>
      <c r="G60" s="12">
        <v>12763.069392394</v>
      </c>
      <c r="I60" s="10" t="s">
        <v>7</v>
      </c>
      <c r="J60" s="12">
        <v>23219.209503599999</v>
      </c>
    </row>
    <row r="61" spans="1:10" ht="11.25" customHeight="1" x14ac:dyDescent="0.2">
      <c r="A61" s="80" t="s">
        <v>8</v>
      </c>
      <c r="B61" s="367">
        <v>10569.071335384</v>
      </c>
      <c r="D61" s="80" t="s">
        <v>4</v>
      </c>
      <c r="E61" s="372">
        <v>11946.739410718001</v>
      </c>
      <c r="F61" s="14">
        <v>13587.455753893</v>
      </c>
      <c r="G61" s="15">
        <v>12739.771157468</v>
      </c>
      <c r="I61" s="13" t="s">
        <v>8</v>
      </c>
      <c r="J61" s="15">
        <v>11255.515521437001</v>
      </c>
    </row>
    <row r="62" spans="1:10" ht="11.25" customHeight="1" x14ac:dyDescent="0.2">
      <c r="A62" s="102" t="s">
        <v>9</v>
      </c>
      <c r="B62" s="104">
        <v>9956.8500755445002</v>
      </c>
      <c r="D62" s="102" t="s">
        <v>3</v>
      </c>
      <c r="E62" s="103">
        <v>11906.409094121</v>
      </c>
      <c r="F62" s="11">
        <v>10165.496862652</v>
      </c>
      <c r="G62" s="12">
        <v>10932.681527604</v>
      </c>
      <c r="I62" s="10" t="s">
        <v>9</v>
      </c>
      <c r="J62" s="12">
        <v>15910.657860347999</v>
      </c>
    </row>
    <row r="63" spans="1:10" ht="11.25" customHeight="1" x14ac:dyDescent="0.2">
      <c r="A63" s="80" t="s">
        <v>157</v>
      </c>
      <c r="B63" s="367">
        <v>9129.7290261313992</v>
      </c>
      <c r="D63" s="80" t="s">
        <v>18</v>
      </c>
      <c r="E63" s="372">
        <v>11430.652801295</v>
      </c>
      <c r="F63" s="14">
        <v>10203.025642687</v>
      </c>
      <c r="G63" s="15">
        <v>10932.31227221</v>
      </c>
      <c r="I63" s="13" t="s">
        <v>10</v>
      </c>
      <c r="J63" s="15">
        <v>21457.897053172001</v>
      </c>
    </row>
    <row r="64" spans="1:10" ht="11.25" customHeight="1" x14ac:dyDescent="0.2">
      <c r="A64" s="102" t="s">
        <v>11</v>
      </c>
      <c r="B64" s="104">
        <v>9120.5823938119993</v>
      </c>
      <c r="D64" s="102" t="s">
        <v>7</v>
      </c>
      <c r="E64" s="103">
        <v>11305.570285846001</v>
      </c>
      <c r="F64" s="11">
        <v>11388.738036815001</v>
      </c>
      <c r="G64" s="12">
        <v>11353.935798623001</v>
      </c>
      <c r="I64" s="10" t="s">
        <v>11</v>
      </c>
      <c r="J64" s="12">
        <v>12063.698251498001</v>
      </c>
    </row>
    <row r="65" spans="1:10" ht="11.25" customHeight="1" x14ac:dyDescent="0.2">
      <c r="A65" s="80" t="s">
        <v>12</v>
      </c>
      <c r="B65" s="367">
        <v>8748.0948487578007</v>
      </c>
      <c r="D65" s="80" t="s">
        <v>8</v>
      </c>
      <c r="E65" s="372">
        <v>11275.992816816</v>
      </c>
      <c r="F65" s="14">
        <v>7743.2999840154998</v>
      </c>
      <c r="G65" s="15">
        <v>9041.2691903462</v>
      </c>
      <c r="I65" s="13" t="s">
        <v>12</v>
      </c>
      <c r="J65" s="15">
        <v>17882.623689856999</v>
      </c>
    </row>
    <row r="66" spans="1:10" ht="11.25" customHeight="1" x14ac:dyDescent="0.2">
      <c r="A66" s="102" t="s">
        <v>13</v>
      </c>
      <c r="B66" s="104">
        <v>8545.0482214373405</v>
      </c>
      <c r="D66" s="80" t="s">
        <v>109</v>
      </c>
      <c r="E66" s="372">
        <v>10773.411482989</v>
      </c>
      <c r="F66" s="14">
        <v>10839.879994622999</v>
      </c>
      <c r="G66" s="15">
        <v>10803.706206887</v>
      </c>
      <c r="I66" s="10" t="s">
        <v>13</v>
      </c>
      <c r="J66" s="12">
        <v>15663.608399691717</v>
      </c>
    </row>
    <row r="67" spans="1:10" ht="11.25" customHeight="1" x14ac:dyDescent="0.2">
      <c r="A67" s="80" t="s">
        <v>14</v>
      </c>
      <c r="B67" s="367">
        <v>8519.0095441072008</v>
      </c>
      <c r="D67" s="102" t="s">
        <v>13</v>
      </c>
      <c r="E67" s="103">
        <v>10209.552945070804</v>
      </c>
      <c r="F67" s="11">
        <v>10086.684618362857</v>
      </c>
      <c r="G67" s="12">
        <v>10053.060185273536</v>
      </c>
      <c r="I67" s="13" t="s">
        <v>14</v>
      </c>
      <c r="J67" s="15">
        <v>17868.426361092999</v>
      </c>
    </row>
    <row r="68" spans="1:10" ht="11.25" customHeight="1" x14ac:dyDescent="0.2">
      <c r="A68" s="102" t="s">
        <v>15</v>
      </c>
      <c r="B68" s="104">
        <v>8477.3450313484936</v>
      </c>
      <c r="D68" s="102" t="s">
        <v>11</v>
      </c>
      <c r="E68" s="103">
        <v>10084.763414818</v>
      </c>
      <c r="F68" s="11">
        <v>7872.3788636816998</v>
      </c>
      <c r="G68" s="12">
        <v>8738.7003171601991</v>
      </c>
      <c r="I68" s="10" t="s">
        <v>15</v>
      </c>
      <c r="J68" s="12">
        <v>15771.675920911584</v>
      </c>
    </row>
    <row r="69" spans="1:10" ht="11.25" customHeight="1" x14ac:dyDescent="0.2">
      <c r="A69" s="80" t="s">
        <v>82</v>
      </c>
      <c r="B69" s="367">
        <v>8392.1763581826926</v>
      </c>
      <c r="D69" s="80" t="s">
        <v>12</v>
      </c>
      <c r="E69" s="372">
        <v>10083.954812815</v>
      </c>
      <c r="F69" s="14">
        <v>10459.475851667001</v>
      </c>
      <c r="G69" s="15">
        <v>10272.766287609</v>
      </c>
      <c r="I69" s="13" t="s">
        <v>16</v>
      </c>
      <c r="J69" s="15">
        <v>11171.658222427999</v>
      </c>
    </row>
    <row r="70" spans="1:10" ht="11.25" customHeight="1" x14ac:dyDescent="0.2">
      <c r="A70" s="102" t="s">
        <v>17</v>
      </c>
      <c r="B70" s="104">
        <v>8371.3864267076005</v>
      </c>
      <c r="D70" s="102" t="s">
        <v>15</v>
      </c>
      <c r="E70" s="103">
        <v>9980.084158644986</v>
      </c>
      <c r="F70" s="11">
        <v>9990.3835674770471</v>
      </c>
      <c r="G70" s="12">
        <v>9811.4852460599686</v>
      </c>
      <c r="I70" s="10" t="s">
        <v>17</v>
      </c>
      <c r="J70" s="12">
        <v>18947.052008613999</v>
      </c>
    </row>
    <row r="71" spans="1:10" ht="11.25" customHeight="1" x14ac:dyDescent="0.2">
      <c r="A71" s="80" t="s">
        <v>18</v>
      </c>
      <c r="B71" s="367">
        <v>8289.1706435784999</v>
      </c>
      <c r="D71" s="102" t="s">
        <v>19</v>
      </c>
      <c r="E71" s="103">
        <v>9966.6702538216996</v>
      </c>
      <c r="F71" s="11">
        <v>13092.815135985</v>
      </c>
      <c r="G71" s="12">
        <v>11106.431078403</v>
      </c>
      <c r="I71" s="13" t="s">
        <v>18</v>
      </c>
      <c r="J71" s="15">
        <v>18336.882643382</v>
      </c>
    </row>
    <row r="72" spans="1:10" ht="11.25" customHeight="1" x14ac:dyDescent="0.2">
      <c r="A72" s="102" t="s">
        <v>19</v>
      </c>
      <c r="B72" s="104">
        <v>8103.4701890935003</v>
      </c>
      <c r="D72" s="80" t="s">
        <v>24</v>
      </c>
      <c r="E72" s="372">
        <v>9947.2783773035007</v>
      </c>
      <c r="F72" s="14">
        <v>13642.956415305</v>
      </c>
      <c r="G72" s="15">
        <v>11482.008249511</v>
      </c>
      <c r="I72" s="10" t="s">
        <v>19</v>
      </c>
      <c r="J72" s="12">
        <v>16894.549135252</v>
      </c>
    </row>
    <row r="73" spans="1:10" ht="11.25" customHeight="1" x14ac:dyDescent="0.2">
      <c r="A73" s="80" t="s">
        <v>109</v>
      </c>
      <c r="B73" s="367">
        <v>8001.8726025385004</v>
      </c>
      <c r="D73" s="102" t="s">
        <v>23</v>
      </c>
      <c r="E73" s="103">
        <v>9667.2457028340996</v>
      </c>
      <c r="F73" s="11">
        <v>10503.036865112999</v>
      </c>
      <c r="G73" s="12">
        <v>10073.699005345999</v>
      </c>
      <c r="I73" s="13" t="s">
        <v>20</v>
      </c>
      <c r="J73" s="15">
        <v>13663.209724774</v>
      </c>
    </row>
    <row r="74" spans="1:10" ht="11.25" customHeight="1" x14ac:dyDescent="0.2">
      <c r="A74" s="102" t="s">
        <v>21</v>
      </c>
      <c r="B74" s="104">
        <v>7957.4664712631002</v>
      </c>
      <c r="D74" s="80" t="s">
        <v>22</v>
      </c>
      <c r="E74" s="372">
        <v>9191.0443006301994</v>
      </c>
      <c r="F74" s="14">
        <v>11328.366197243</v>
      </c>
      <c r="G74" s="15">
        <v>10197.810204592</v>
      </c>
      <c r="I74" s="10" t="s">
        <v>21</v>
      </c>
      <c r="J74" s="12">
        <v>9323.2934456383009</v>
      </c>
    </row>
    <row r="75" spans="1:10" ht="11.25" customHeight="1" x14ac:dyDescent="0.2">
      <c r="A75" s="80" t="s">
        <v>22</v>
      </c>
      <c r="B75" s="367">
        <v>7354.2224770002003</v>
      </c>
      <c r="D75" s="80" t="s">
        <v>82</v>
      </c>
      <c r="E75" s="372">
        <v>8797.361035558888</v>
      </c>
      <c r="F75" s="14">
        <v>9173.9124194220058</v>
      </c>
      <c r="G75" s="15">
        <v>9023.1887080488887</v>
      </c>
      <c r="I75" s="13" t="s">
        <v>22</v>
      </c>
      <c r="J75" s="15">
        <v>14585.380804840001</v>
      </c>
    </row>
    <row r="76" spans="1:10" ht="11.25" customHeight="1" x14ac:dyDescent="0.2">
      <c r="A76" s="102" t="s">
        <v>23</v>
      </c>
      <c r="B76" s="104">
        <v>7257.5504154340997</v>
      </c>
      <c r="D76" s="80" t="s">
        <v>26</v>
      </c>
      <c r="E76" s="372">
        <v>8303.2752496279008</v>
      </c>
      <c r="F76" s="14">
        <v>8729.1322827020995</v>
      </c>
      <c r="G76" s="15">
        <v>8519.7411513627994</v>
      </c>
      <c r="I76" s="10" t="s">
        <v>23</v>
      </c>
      <c r="J76" s="12">
        <v>11105.979890309</v>
      </c>
    </row>
    <row r="77" spans="1:10" ht="11.25" customHeight="1" x14ac:dyDescent="0.2">
      <c r="A77" s="80" t="s">
        <v>24</v>
      </c>
      <c r="B77" s="367">
        <v>7200.5868667896002</v>
      </c>
      <c r="D77" s="102" t="s">
        <v>33</v>
      </c>
      <c r="E77" s="103">
        <v>8060.5064482298003</v>
      </c>
      <c r="F77" s="11">
        <v>7682.0595533400001</v>
      </c>
      <c r="G77" s="12">
        <v>7860.6537763050001</v>
      </c>
      <c r="I77" s="13" t="s">
        <v>24</v>
      </c>
      <c r="J77" s="15">
        <v>16194.152485353001</v>
      </c>
    </row>
    <row r="78" spans="1:10" ht="11.25" customHeight="1" x14ac:dyDescent="0.2">
      <c r="A78" s="102" t="s">
        <v>25</v>
      </c>
      <c r="B78" s="104">
        <v>7138.2482945030997</v>
      </c>
      <c r="D78" s="102" t="s">
        <v>21</v>
      </c>
      <c r="E78" s="103">
        <v>7323.5835250070004</v>
      </c>
      <c r="F78" s="11">
        <v>9801.2653446924996</v>
      </c>
      <c r="G78" s="12">
        <v>8591.5907925436004</v>
      </c>
      <c r="I78" s="10" t="s">
        <v>25</v>
      </c>
      <c r="J78" s="12">
        <v>11607.217641145</v>
      </c>
    </row>
    <row r="79" spans="1:10" ht="11.25" customHeight="1" x14ac:dyDescent="0.2">
      <c r="A79" s="80" t="s">
        <v>26</v>
      </c>
      <c r="B79" s="367">
        <v>6955.6399044913996</v>
      </c>
      <c r="D79" s="102" t="s">
        <v>25</v>
      </c>
      <c r="E79" s="103">
        <v>7009.3698991622996</v>
      </c>
      <c r="F79" s="11">
        <v>5908.9284533382997</v>
      </c>
      <c r="G79" s="12">
        <v>6417.2039747887002</v>
      </c>
      <c r="I79" s="13" t="s">
        <v>26</v>
      </c>
      <c r="J79" s="15">
        <v>12603.546061872001</v>
      </c>
    </row>
    <row r="80" spans="1:10" ht="11.25" customHeight="1" x14ac:dyDescent="0.2">
      <c r="A80" s="102" t="s">
        <v>27</v>
      </c>
      <c r="B80" s="104">
        <v>6941.2237529915001</v>
      </c>
      <c r="D80" s="80" t="s">
        <v>28</v>
      </c>
      <c r="E80" s="372">
        <v>6900.1839114019003</v>
      </c>
      <c r="F80" s="14">
        <v>6177.9632187569996</v>
      </c>
      <c r="G80" s="15">
        <v>6505.4010093547004</v>
      </c>
      <c r="I80" s="10" t="s">
        <v>27</v>
      </c>
      <c r="J80" s="12">
        <v>15184.69881514</v>
      </c>
    </row>
    <row r="81" spans="1:10" ht="11.25" customHeight="1" x14ac:dyDescent="0.2">
      <c r="A81" s="80" t="s">
        <v>28</v>
      </c>
      <c r="B81" s="367">
        <v>6919.0636976739997</v>
      </c>
      <c r="D81" s="102" t="s">
        <v>29</v>
      </c>
      <c r="E81" s="103">
        <v>6015.7611986257998</v>
      </c>
      <c r="F81" s="11">
        <v>6004.8238027760999</v>
      </c>
      <c r="G81" s="12">
        <v>6009.8247774014999</v>
      </c>
      <c r="I81" s="13" t="s">
        <v>28</v>
      </c>
      <c r="J81" s="15">
        <v>8928.9618946540995</v>
      </c>
    </row>
    <row r="82" spans="1:10" ht="11.25" customHeight="1" x14ac:dyDescent="0.2">
      <c r="A82" s="102" t="s">
        <v>29</v>
      </c>
      <c r="B82" s="104">
        <v>5974.4449684084002</v>
      </c>
      <c r="D82" s="80" t="s">
        <v>86</v>
      </c>
      <c r="E82" s="372">
        <v>5755.0691871339004</v>
      </c>
      <c r="F82" s="14">
        <v>5839.0683965433</v>
      </c>
      <c r="G82" s="15">
        <v>5794.7943837295998</v>
      </c>
      <c r="I82" s="10" t="s">
        <v>29</v>
      </c>
      <c r="J82" s="12">
        <v>8192.7043683645006</v>
      </c>
    </row>
    <row r="83" spans="1:10" ht="11.25" customHeight="1" x14ac:dyDescent="0.2">
      <c r="A83" s="80" t="s">
        <v>86</v>
      </c>
      <c r="B83" s="367">
        <v>5941.7968076713996</v>
      </c>
      <c r="D83" s="80" t="s">
        <v>32</v>
      </c>
      <c r="E83" s="372">
        <v>4596.0386892751003</v>
      </c>
      <c r="F83" s="14">
        <v>5345.4053711273</v>
      </c>
      <c r="G83" s="15">
        <v>4826.3682612810999</v>
      </c>
      <c r="I83" s="13" t="s">
        <v>30</v>
      </c>
      <c r="J83" s="15">
        <v>10320.718590908</v>
      </c>
    </row>
    <row r="84" spans="1:10" ht="11.25" customHeight="1" x14ac:dyDescent="0.2">
      <c r="A84" s="102" t="s">
        <v>31</v>
      </c>
      <c r="B84" s="104">
        <v>5434.8741860959999</v>
      </c>
      <c r="D84" s="102" t="s">
        <v>31</v>
      </c>
      <c r="E84" s="103">
        <v>3994.1732466010999</v>
      </c>
      <c r="F84" s="11">
        <v>4439.0205650331</v>
      </c>
      <c r="G84" s="12">
        <v>4236.4053224559002</v>
      </c>
      <c r="I84" s="10" t="s">
        <v>31</v>
      </c>
      <c r="J84" s="12">
        <v>9979.7835142865006</v>
      </c>
    </row>
    <row r="85" spans="1:10" ht="11.25" customHeight="1" x14ac:dyDescent="0.2">
      <c r="A85" s="80" t="s">
        <v>32</v>
      </c>
      <c r="B85" s="367">
        <v>5078.6233819134004</v>
      </c>
      <c r="D85" s="80"/>
      <c r="E85" s="372"/>
      <c r="F85" s="14">
        <v>5607.5808615835003</v>
      </c>
      <c r="G85" s="15">
        <v>5399.2723716789997</v>
      </c>
      <c r="I85" s="13" t="s">
        <v>32</v>
      </c>
      <c r="J85" s="15">
        <v>8696.7975425291006</v>
      </c>
    </row>
    <row r="86" spans="1:10" ht="11.25" customHeight="1" x14ac:dyDescent="0.2">
      <c r="A86" s="102" t="s">
        <v>33</v>
      </c>
      <c r="B86" s="104">
        <v>4730.3547138812</v>
      </c>
      <c r="D86" s="80"/>
      <c r="E86" s="372"/>
      <c r="F86" s="14">
        <v>4141.0615840807004</v>
      </c>
      <c r="G86" s="15">
        <v>4126.7562706150002</v>
      </c>
      <c r="I86" s="10" t="s">
        <v>33</v>
      </c>
      <c r="J86" s="12">
        <v>10432.033059613001</v>
      </c>
    </row>
    <row r="87" spans="1:10" ht="11.25" customHeight="1" x14ac:dyDescent="0.2">
      <c r="A87" s="80"/>
      <c r="B87" s="367"/>
      <c r="D87" s="102"/>
      <c r="E87" s="103"/>
      <c r="F87" s="11">
        <v>3851.6102139285999</v>
      </c>
      <c r="G87" s="12">
        <v>3822.3438634741001</v>
      </c>
      <c r="I87" s="13" t="s">
        <v>38</v>
      </c>
      <c r="J87" s="15">
        <v>7642.0336067197004</v>
      </c>
    </row>
    <row r="88" spans="1:10" ht="11.25" customHeight="1" x14ac:dyDescent="0.2">
      <c r="A88" s="102"/>
      <c r="B88" s="104"/>
      <c r="D88" s="102"/>
      <c r="E88" s="103"/>
      <c r="F88" s="11">
        <v>3913.5383066851</v>
      </c>
      <c r="G88" s="12">
        <v>3589.6499943828999</v>
      </c>
      <c r="I88" s="10" t="s">
        <v>39</v>
      </c>
      <c r="J88" s="12">
        <v>13539.901995331</v>
      </c>
    </row>
    <row r="89" spans="1:10" ht="11.25" customHeight="1" x14ac:dyDescent="0.2">
      <c r="A89" s="80"/>
      <c r="B89" s="367"/>
      <c r="D89" s="80"/>
      <c r="E89" s="372"/>
      <c r="F89" s="14">
        <v>3116.8447518028001</v>
      </c>
      <c r="G89" s="15">
        <v>2835.4451235900001</v>
      </c>
      <c r="I89" s="13" t="s">
        <v>40</v>
      </c>
      <c r="J89" s="15"/>
    </row>
    <row r="90" spans="1:10" ht="11.25" customHeight="1" x14ac:dyDescent="0.2">
      <c r="A90" s="102"/>
      <c r="B90" s="104"/>
      <c r="D90" s="80"/>
      <c r="E90" s="372"/>
      <c r="F90" s="14">
        <v>4125.9300370850997</v>
      </c>
      <c r="G90" s="15">
        <v>3064.5191401613001</v>
      </c>
      <c r="I90" s="10" t="s">
        <v>41</v>
      </c>
      <c r="J90" s="12">
        <v>10637.499048449001</v>
      </c>
    </row>
    <row r="91" spans="1:10" ht="11.25" customHeight="1" x14ac:dyDescent="0.2">
      <c r="A91" s="80"/>
      <c r="B91" s="367"/>
      <c r="D91" s="102"/>
      <c r="E91" s="103"/>
      <c r="F91" s="11">
        <v>1069.6875323413001</v>
      </c>
      <c r="G91" s="12">
        <v>983.84682134060995</v>
      </c>
      <c r="I91" s="13" t="s">
        <v>42</v>
      </c>
      <c r="J91" s="15">
        <v>7567.6321714139003</v>
      </c>
    </row>
    <row r="92" spans="1:10" ht="11.25" customHeight="1" x14ac:dyDescent="0.2">
      <c r="A92" s="102"/>
      <c r="B92" s="104"/>
      <c r="D92" s="102"/>
      <c r="E92" s="103"/>
      <c r="F92" s="11">
        <v>5831.3221678296004</v>
      </c>
      <c r="G92" s="12">
        <v>5831.3221678296004</v>
      </c>
      <c r="I92" s="10" t="s">
        <v>43</v>
      </c>
      <c r="J92" s="12"/>
    </row>
    <row r="93" spans="1:10" ht="11.25" customHeight="1" x14ac:dyDescent="0.2">
      <c r="A93" s="80"/>
      <c r="B93" s="367"/>
      <c r="D93" s="102"/>
      <c r="E93" s="103"/>
      <c r="F93" s="11"/>
      <c r="G93" s="12">
        <v>2513.1451276703001</v>
      </c>
      <c r="I93" s="13" t="s">
        <v>44</v>
      </c>
      <c r="J93" s="15">
        <v>6391.3266136075999</v>
      </c>
    </row>
    <row r="94" spans="1:10" ht="11.25" customHeight="1" x14ac:dyDescent="0.2">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x14ac:dyDescent="0.2"/>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
      <c r="B40" s="4" t="s">
        <v>73</v>
      </c>
      <c r="C40" s="4" t="s">
        <v>74</v>
      </c>
      <c r="D40" s="5" t="s">
        <v>36</v>
      </c>
    </row>
    <row r="41" spans="1:14" ht="11.25" customHeight="1" x14ac:dyDescent="0.2">
      <c r="A41" s="7" t="s">
        <v>75</v>
      </c>
      <c r="B41" s="43">
        <v>105115.30586199</v>
      </c>
      <c r="C41" s="43">
        <v>69216.948316330003</v>
      </c>
      <c r="D41" s="44">
        <v>73490.184437183998</v>
      </c>
    </row>
    <row r="42" spans="1:14" ht="11.25" customHeight="1" x14ac:dyDescent="0.2">
      <c r="A42" s="10" t="s">
        <v>76</v>
      </c>
      <c r="B42" s="45">
        <v>98156.515063009996</v>
      </c>
      <c r="C42" s="45">
        <v>62588.003867997002</v>
      </c>
      <c r="D42" s="46">
        <v>70752.557086757995</v>
      </c>
    </row>
    <row r="43" spans="1:14" ht="11.25" customHeight="1" x14ac:dyDescent="0.2">
      <c r="A43" s="13" t="s">
        <v>77</v>
      </c>
      <c r="B43" s="47">
        <v>92585.854705056001</v>
      </c>
      <c r="C43" s="47">
        <v>42352.742502624998</v>
      </c>
      <c r="D43" s="48">
        <v>61087.474090622003</v>
      </c>
    </row>
    <row r="44" spans="1:14" ht="11.25" customHeight="1" x14ac:dyDescent="0.2">
      <c r="A44" s="10" t="s">
        <v>3</v>
      </c>
      <c r="B44" s="45">
        <v>80484.597089748</v>
      </c>
      <c r="C44" s="45">
        <v>42174.419674901997</v>
      </c>
      <c r="D44" s="46">
        <v>42507.295525043002</v>
      </c>
    </row>
    <row r="45" spans="1:14" ht="11.25" customHeight="1" x14ac:dyDescent="0.2">
      <c r="A45" s="13" t="s">
        <v>6</v>
      </c>
      <c r="B45" s="47">
        <v>63620.330669893003</v>
      </c>
      <c r="C45" s="47">
        <v>42630.144905585003</v>
      </c>
      <c r="D45" s="48">
        <v>57539.270151197998</v>
      </c>
    </row>
    <row r="46" spans="1:14" ht="11.25" customHeight="1" x14ac:dyDescent="0.2">
      <c r="A46" s="10" t="s">
        <v>5</v>
      </c>
      <c r="B46" s="45">
        <v>43301.093671410003</v>
      </c>
      <c r="C46" s="45">
        <v>59709.018443319001</v>
      </c>
      <c r="D46" s="46">
        <v>59389.294388030001</v>
      </c>
    </row>
    <row r="47" spans="1:14" ht="11.25" customHeight="1" x14ac:dyDescent="0.2">
      <c r="A47" s="13" t="s">
        <v>78</v>
      </c>
      <c r="B47" s="47">
        <v>60871.463756443001</v>
      </c>
      <c r="C47" s="47">
        <v>36216.736775434001</v>
      </c>
      <c r="D47" s="48">
        <v>64956.390235881001</v>
      </c>
    </row>
    <row r="48" spans="1:14" ht="11.25" customHeight="1" x14ac:dyDescent="0.2">
      <c r="A48" s="10" t="s">
        <v>7</v>
      </c>
      <c r="B48" s="45">
        <v>71129.368653365003</v>
      </c>
      <c r="C48" s="45">
        <v>35739.909451391999</v>
      </c>
      <c r="D48" s="46">
        <v>47636.600337246004</v>
      </c>
    </row>
    <row r="49" spans="1:4" ht="11.25" customHeight="1" x14ac:dyDescent="0.2">
      <c r="A49" s="13" t="s">
        <v>8</v>
      </c>
      <c r="B49" s="47">
        <v>73088.079480194996</v>
      </c>
      <c r="C49" s="47">
        <v>33474.538134538998</v>
      </c>
      <c r="D49" s="48">
        <v>40109.354876473997</v>
      </c>
    </row>
    <row r="50" spans="1:4" ht="11.25" customHeight="1" x14ac:dyDescent="0.2">
      <c r="A50" s="10" t="s">
        <v>17</v>
      </c>
      <c r="B50" s="45">
        <v>53410.205656785998</v>
      </c>
      <c r="C50" s="45">
        <v>48399.251928366997</v>
      </c>
      <c r="D50" s="46">
        <v>42377.001970899997</v>
      </c>
    </row>
    <row r="51" spans="1:4" ht="11.25" customHeight="1" x14ac:dyDescent="0.2">
      <c r="A51" s="13" t="s">
        <v>18</v>
      </c>
      <c r="B51" s="47">
        <v>61381.877942083003</v>
      </c>
      <c r="C51" s="47">
        <v>48488.883869810001</v>
      </c>
      <c r="D51" s="48">
        <v>31684.877658131001</v>
      </c>
    </row>
    <row r="52" spans="1:4" ht="11.25" customHeight="1" x14ac:dyDescent="0.2">
      <c r="A52" s="10" t="s">
        <v>4</v>
      </c>
      <c r="B52" s="45">
        <v>65301.969139629</v>
      </c>
      <c r="C52" s="45">
        <v>35754.680712371002</v>
      </c>
      <c r="D52" s="46">
        <v>37634.954219997999</v>
      </c>
    </row>
    <row r="53" spans="1:4" ht="11.25" customHeight="1" x14ac:dyDescent="0.2">
      <c r="A53" s="13" t="s">
        <v>19</v>
      </c>
      <c r="B53" s="47">
        <v>33188.46894038</v>
      </c>
      <c r="C53" s="47">
        <v>60101.800125708003</v>
      </c>
      <c r="D53" s="48">
        <v>40264.816943042002</v>
      </c>
    </row>
    <row r="54" spans="1:4" ht="11.25" customHeight="1" x14ac:dyDescent="0.2">
      <c r="A54" s="10" t="s">
        <v>79</v>
      </c>
      <c r="B54" s="45">
        <v>50952.003794388002</v>
      </c>
      <c r="C54" s="45">
        <v>40381.697844326998</v>
      </c>
      <c r="D54" s="46">
        <v>42064.148755586</v>
      </c>
    </row>
    <row r="55" spans="1:4" ht="11.25" customHeight="1" x14ac:dyDescent="0.2">
      <c r="A55" s="13" t="s">
        <v>20</v>
      </c>
      <c r="B55" s="47">
        <v>62273.312312039547</v>
      </c>
      <c r="C55" s="47">
        <v>33815.255697283348</v>
      </c>
      <c r="D55" s="48">
        <v>29239.207022572671</v>
      </c>
    </row>
    <row r="56" spans="1:4" ht="11.25" customHeight="1" x14ac:dyDescent="0.2">
      <c r="A56" s="10" t="s">
        <v>13</v>
      </c>
      <c r="B56" s="45">
        <v>49335.300790433306</v>
      </c>
      <c r="C56" s="45">
        <v>36540.127342456006</v>
      </c>
      <c r="D56" s="46">
        <v>39224.224924347203</v>
      </c>
    </row>
    <row r="57" spans="1:4" ht="11.25" customHeight="1" x14ac:dyDescent="0.2">
      <c r="A57" s="13" t="s">
        <v>22</v>
      </c>
      <c r="B57" s="47">
        <v>44065.903701802999</v>
      </c>
      <c r="C57" s="47">
        <v>38783.249419273998</v>
      </c>
      <c r="D57" s="48">
        <v>42149.333749571997</v>
      </c>
    </row>
    <row r="58" spans="1:4" ht="11.25" customHeight="1" x14ac:dyDescent="0.2">
      <c r="A58" s="10" t="s">
        <v>80</v>
      </c>
      <c r="B58" s="45">
        <v>54721.05726522638</v>
      </c>
      <c r="C58" s="45">
        <v>28080.005296315838</v>
      </c>
      <c r="D58" s="46">
        <v>40987.436268120728</v>
      </c>
    </row>
    <row r="59" spans="1:4" ht="11.25" customHeight="1" x14ac:dyDescent="0.2">
      <c r="A59" s="13" t="s">
        <v>15</v>
      </c>
      <c r="B59" s="47">
        <v>50680.216453929585</v>
      </c>
      <c r="C59" s="47">
        <v>34571.313758944263</v>
      </c>
      <c r="D59" s="48">
        <v>37780.030882088795</v>
      </c>
    </row>
    <row r="60" spans="1:4" ht="11.25" customHeight="1" x14ac:dyDescent="0.2">
      <c r="A60" s="10" t="s">
        <v>24</v>
      </c>
      <c r="B60" s="45">
        <v>36840.776782726003</v>
      </c>
      <c r="C60" s="45">
        <v>40563.395170978998</v>
      </c>
      <c r="D60" s="46">
        <v>44217.299271928998</v>
      </c>
    </row>
    <row r="61" spans="1:4" ht="11.25" customHeight="1" x14ac:dyDescent="0.2">
      <c r="A61" s="13" t="s">
        <v>11</v>
      </c>
      <c r="B61" s="47">
        <v>53948.329656615002</v>
      </c>
      <c r="C61" s="47">
        <v>29630.826311254001</v>
      </c>
      <c r="D61" s="48">
        <v>35728.097687902002</v>
      </c>
    </row>
    <row r="62" spans="1:4" ht="11.25" customHeight="1" x14ac:dyDescent="0.2">
      <c r="A62" s="10" t="s">
        <v>81</v>
      </c>
      <c r="B62" s="45">
        <v>47251.497563817</v>
      </c>
      <c r="C62" s="45">
        <v>33406.030802989</v>
      </c>
      <c r="D62" s="46">
        <v>36537.315403394998</v>
      </c>
    </row>
    <row r="63" spans="1:4" ht="11.25" customHeight="1" x14ac:dyDescent="0.2">
      <c r="A63" s="13" t="s">
        <v>82</v>
      </c>
      <c r="B63" s="47">
        <v>42655.110183177065</v>
      </c>
      <c r="C63" s="47">
        <v>28238.854174073796</v>
      </c>
      <c r="D63" s="48">
        <v>45329.189728190577</v>
      </c>
    </row>
    <row r="64" spans="1:4" ht="11.25" customHeight="1" x14ac:dyDescent="0.2">
      <c r="A64" s="10" t="s">
        <v>83</v>
      </c>
      <c r="B64" s="45">
        <v>53682.122859192001</v>
      </c>
      <c r="C64" s="45">
        <v>30626.622872682001</v>
      </c>
      <c r="D64" s="46">
        <v>30841.491503269001</v>
      </c>
    </row>
    <row r="65" spans="1:4" ht="11.25" customHeight="1" x14ac:dyDescent="0.2">
      <c r="A65" s="13" t="s">
        <v>84</v>
      </c>
      <c r="B65" s="47">
        <v>42194.869401327</v>
      </c>
      <c r="C65" s="47">
        <v>30085.772721978999</v>
      </c>
      <c r="D65" s="48">
        <v>30776.094037663999</v>
      </c>
    </row>
    <row r="66" spans="1:4" ht="11.25" customHeight="1" x14ac:dyDescent="0.2">
      <c r="A66" s="10" t="s">
        <v>21</v>
      </c>
      <c r="B66" s="45">
        <v>47518.998163297998</v>
      </c>
      <c r="C66" s="45">
        <v>22016.510374172001</v>
      </c>
      <c r="D66" s="46">
        <v>28482.831082113</v>
      </c>
    </row>
    <row r="67" spans="1:4" ht="11.25" customHeight="1" x14ac:dyDescent="0.2">
      <c r="A67" s="13" t="s">
        <v>33</v>
      </c>
      <c r="B67" s="47">
        <v>23814.475147181998</v>
      </c>
      <c r="C67" s="47">
        <v>32399.700835429001</v>
      </c>
      <c r="D67" s="48">
        <v>31362.281977267001</v>
      </c>
    </row>
    <row r="68" spans="1:4" ht="11.25" customHeight="1" x14ac:dyDescent="0.2">
      <c r="A68" s="10" t="s">
        <v>85</v>
      </c>
      <c r="B68" s="45">
        <v>41416.958433961998</v>
      </c>
      <c r="C68" s="45">
        <v>20793.546165725998</v>
      </c>
      <c r="D68" s="46">
        <v>21162.297132491</v>
      </c>
    </row>
    <row r="69" spans="1:4" ht="11.25" customHeight="1" x14ac:dyDescent="0.2">
      <c r="A69" s="13" t="s">
        <v>25</v>
      </c>
      <c r="B69" s="47">
        <v>42059.657423516001</v>
      </c>
      <c r="C69" s="47">
        <v>21737.999857328999</v>
      </c>
      <c r="D69" s="48">
        <v>19062.798379480999</v>
      </c>
    </row>
    <row r="70" spans="1:4" ht="11.25" customHeight="1" x14ac:dyDescent="0.2">
      <c r="A70" s="10" t="s">
        <v>29</v>
      </c>
      <c r="B70" s="45">
        <v>36067.175618066001</v>
      </c>
      <c r="C70" s="45">
        <v>18933.786131909001</v>
      </c>
      <c r="D70" s="46">
        <v>20297.803142261</v>
      </c>
    </row>
    <row r="71" spans="1:4" ht="11.25" customHeight="1" x14ac:dyDescent="0.2">
      <c r="A71" s="13" t="s">
        <v>86</v>
      </c>
      <c r="B71" s="47">
        <v>23628.185419189998</v>
      </c>
      <c r="C71" s="47">
        <v>27125.460919343001</v>
      </c>
      <c r="D71" s="48">
        <v>20538.317523436999</v>
      </c>
    </row>
    <row r="72" spans="1:4" ht="11.25" customHeight="1" x14ac:dyDescent="0.2">
      <c r="A72" s="10" t="s">
        <v>32</v>
      </c>
      <c r="B72" s="45">
        <v>20649.743592381001</v>
      </c>
      <c r="C72" s="45">
        <v>28539.861784543999</v>
      </c>
      <c r="D72" s="46">
        <v>12570.741866926999</v>
      </c>
    </row>
    <row r="73" spans="1:4" ht="11.25" customHeight="1" x14ac:dyDescent="0.2">
      <c r="A73" s="13" t="s">
        <v>31</v>
      </c>
      <c r="B73" s="47">
        <v>21818.130563079001</v>
      </c>
      <c r="C73" s="47">
        <v>16042.117937917999</v>
      </c>
      <c r="D73" s="48">
        <v>19233.019360590999</v>
      </c>
    </row>
    <row r="74" spans="1:4" ht="11.25" customHeight="1" x14ac:dyDescent="0.2">
      <c r="A74" s="10" t="s">
        <v>87</v>
      </c>
      <c r="B74" s="45">
        <v>24718.841253218001</v>
      </c>
      <c r="C74" s="45">
        <v>8553.1502811526007</v>
      </c>
      <c r="D74" s="46">
        <v>16028.742109174</v>
      </c>
    </row>
    <row r="75" spans="1:4" ht="11.25" customHeight="1" x14ac:dyDescent="0.2">
      <c r="A75" s="13" t="s">
        <v>39</v>
      </c>
      <c r="B75" s="47">
        <v>20291.702445173785</v>
      </c>
      <c r="C75" s="47">
        <v>16325.788959851554</v>
      </c>
      <c r="D75" s="48">
        <v>10814.716939440217</v>
      </c>
    </row>
    <row r="76" spans="1:4" ht="11.25" customHeight="1" x14ac:dyDescent="0.2">
      <c r="A76" s="10" t="s">
        <v>41</v>
      </c>
      <c r="B76" s="45">
        <v>13212.080261955</v>
      </c>
      <c r="C76" s="45">
        <v>14270.525629947</v>
      </c>
      <c r="D76" s="46">
        <v>15070.26652368</v>
      </c>
    </row>
    <row r="77" spans="1:4" ht="11.25" customHeight="1" x14ac:dyDescent="0.2">
      <c r="A77" s="13" t="s">
        <v>42</v>
      </c>
      <c r="B77" s="47">
        <v>17880.114448418</v>
      </c>
      <c r="C77" s="47">
        <v>8521.7668926989008</v>
      </c>
      <c r="D77" s="48">
        <v>8202.9765297271006</v>
      </c>
    </row>
    <row r="78" spans="1:4" ht="11.25" customHeight="1" x14ac:dyDescent="0.2">
      <c r="A78" s="10" t="s">
        <v>44</v>
      </c>
      <c r="B78" s="45">
        <v>11153.069162203001</v>
      </c>
      <c r="C78" s="45">
        <v>11086.767546569001</v>
      </c>
      <c r="D78" s="46">
        <v>4813.8106169273997</v>
      </c>
    </row>
    <row r="79" spans="1:4" ht="11.25" customHeight="1" x14ac:dyDescent="0.2">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25" zoomScaleNormal="100" workbookViewId="0">
      <selection activeCell="H7" sqref="H7"/>
    </sheetView>
  </sheetViews>
  <sheetFormatPr defaultColWidth="8.85546875" defaultRowHeight="12.75" x14ac:dyDescent="0.2"/>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x14ac:dyDescent="0.2">
      <c r="A1" s="27" t="s">
        <v>59</v>
      </c>
    </row>
    <row r="2" spans="1:14" s="26" customFormat="1" x14ac:dyDescent="0.2">
      <c r="A2" s="26" t="s">
        <v>60</v>
      </c>
      <c r="B2" s="26" t="s">
        <v>64</v>
      </c>
    </row>
    <row r="3" spans="1:14" s="26" customFormat="1" x14ac:dyDescent="0.2">
      <c r="A3" s="26" t="s">
        <v>62</v>
      </c>
    </row>
    <row r="4" spans="1:14" s="26" customFormat="1" x14ac:dyDescent="0.2">
      <c r="A4" s="27" t="s">
        <v>63</v>
      </c>
    </row>
    <row r="5" spans="1:14" s="26" customFormat="1" x14ac:dyDescent="0.2"/>
    <row r="6" spans="1:14" ht="12.75" customHeight="1" x14ac:dyDescent="0.2">
      <c r="A6" s="19" t="s">
        <v>65</v>
      </c>
      <c r="B6" s="31"/>
      <c r="C6" s="31"/>
      <c r="D6" s="32"/>
      <c r="E6" s="31"/>
      <c r="F6" s="31"/>
      <c r="G6" s="31"/>
      <c r="H6" s="31"/>
      <c r="I6" s="31"/>
      <c r="J6" s="31"/>
      <c r="K6" s="31"/>
      <c r="L6" s="31"/>
      <c r="M6" s="31"/>
      <c r="N6" s="31"/>
    </row>
    <row r="7" spans="1:14" ht="12.75" customHeight="1" x14ac:dyDescent="0.25">
      <c r="A7" s="19" t="s">
        <v>66</v>
      </c>
      <c r="B7" s="33"/>
      <c r="C7" s="33"/>
      <c r="D7" s="34"/>
      <c r="E7" s="33"/>
      <c r="F7" s="33"/>
      <c r="G7" s="33"/>
      <c r="H7" s="33"/>
      <c r="I7" s="33"/>
      <c r="J7" s="33"/>
      <c r="K7" s="33"/>
      <c r="L7" s="33"/>
      <c r="M7" s="33"/>
      <c r="N7" s="33"/>
    </row>
    <row r="8" spans="1:14" ht="12.75" customHeight="1" x14ac:dyDescent="0.25">
      <c r="A8" s="33" t="s">
        <v>67</v>
      </c>
      <c r="B8" s="35"/>
      <c r="C8" s="35"/>
      <c r="D8" s="36"/>
      <c r="E8" s="35"/>
      <c r="F8" s="35"/>
      <c r="G8" s="35"/>
      <c r="H8" s="35"/>
      <c r="I8" s="35"/>
      <c r="J8" s="35"/>
      <c r="K8" s="35"/>
      <c r="L8" s="35"/>
      <c r="M8" s="35"/>
      <c r="N8" s="35"/>
    </row>
    <row r="9" spans="1:14" ht="12.75" customHeight="1" x14ac:dyDescent="0.25">
      <c r="A9" s="37"/>
      <c r="B9" s="37"/>
      <c r="C9" s="37"/>
      <c r="D9" s="38"/>
      <c r="E9" s="37"/>
      <c r="F9" s="37"/>
      <c r="G9" s="37"/>
      <c r="H9" s="37"/>
      <c r="I9" s="37"/>
      <c r="J9" s="37"/>
      <c r="K9" s="37"/>
      <c r="L9" s="37"/>
      <c r="M9" s="37"/>
      <c r="N9" s="37"/>
    </row>
    <row r="10" spans="1:14" ht="12.75" customHeight="1" x14ac:dyDescent="0.25">
      <c r="A10" s="35"/>
      <c r="B10" s="35"/>
      <c r="C10" s="35"/>
      <c r="D10" s="36"/>
      <c r="E10" s="35"/>
      <c r="F10" s="35"/>
      <c r="G10" s="35"/>
      <c r="H10" s="35"/>
      <c r="I10" s="35"/>
      <c r="J10" s="35"/>
      <c r="K10" s="35"/>
      <c r="L10" s="35"/>
      <c r="M10" s="35"/>
      <c r="N10" s="35"/>
    </row>
    <row r="11" spans="1:14" ht="12.75" customHeight="1" x14ac:dyDescent="0.25">
      <c r="A11" s="35"/>
      <c r="B11" s="35"/>
      <c r="C11" s="35"/>
      <c r="D11" s="36"/>
      <c r="E11" s="35"/>
      <c r="F11" s="35"/>
      <c r="G11" s="35"/>
      <c r="H11" s="35"/>
      <c r="I11" s="35"/>
      <c r="J11" s="35"/>
      <c r="K11" s="35"/>
      <c r="L11" s="35"/>
      <c r="M11" s="35"/>
      <c r="N11" s="35"/>
    </row>
    <row r="12" spans="1:14" ht="12.75" customHeight="1" x14ac:dyDescent="0.25">
      <c r="A12" s="36"/>
      <c r="B12" s="36"/>
      <c r="C12" s="36"/>
      <c r="D12" s="36"/>
      <c r="E12" s="36"/>
      <c r="F12" s="36"/>
      <c r="G12" s="36"/>
      <c r="H12" s="36"/>
      <c r="I12" s="36"/>
      <c r="J12" s="36"/>
      <c r="K12" s="36"/>
      <c r="L12" s="36"/>
      <c r="M12" s="36"/>
      <c r="N12" s="36"/>
    </row>
    <row r="13" spans="1:14" ht="12.75" customHeight="1" x14ac:dyDescent="0.25">
      <c r="A13" s="36"/>
      <c r="B13" s="36"/>
      <c r="C13" s="36"/>
      <c r="D13" s="36"/>
      <c r="E13" s="36"/>
      <c r="F13" s="36"/>
      <c r="G13" s="36"/>
      <c r="H13" s="36"/>
      <c r="I13" s="36"/>
      <c r="J13" s="36"/>
      <c r="K13" s="36"/>
      <c r="L13" s="36"/>
      <c r="M13" s="36"/>
      <c r="N13" s="36"/>
    </row>
    <row r="14" spans="1:14" ht="12.75" customHeight="1" x14ac:dyDescent="0.25">
      <c r="A14" s="36"/>
      <c r="B14" s="36"/>
      <c r="C14" s="36"/>
      <c r="D14" s="36"/>
      <c r="E14" s="36"/>
      <c r="F14" s="36"/>
      <c r="G14" s="36"/>
      <c r="H14" s="36"/>
      <c r="I14" s="36"/>
      <c r="J14" s="36"/>
      <c r="K14" s="36"/>
      <c r="L14" s="36"/>
      <c r="M14" s="36"/>
      <c r="N14" s="36"/>
    </row>
    <row r="15" spans="1:14" ht="12.75" customHeight="1" x14ac:dyDescent="0.25">
      <c r="A15" s="36"/>
      <c r="B15" s="36"/>
      <c r="C15" s="36"/>
      <c r="D15" s="36"/>
      <c r="E15" s="36"/>
      <c r="F15" s="36"/>
      <c r="G15" s="36"/>
      <c r="H15" s="36"/>
      <c r="I15" s="36"/>
      <c r="J15" s="36"/>
      <c r="K15" s="36"/>
      <c r="L15" s="36"/>
      <c r="M15" s="36"/>
      <c r="N15" s="36"/>
    </row>
    <row r="16" spans="1:14" ht="12.75" customHeight="1" x14ac:dyDescent="0.25">
      <c r="A16" s="36"/>
      <c r="B16" s="36"/>
      <c r="C16" s="36"/>
      <c r="D16" s="36"/>
      <c r="E16" s="36"/>
      <c r="F16" s="36"/>
      <c r="G16" s="36"/>
      <c r="H16" s="36"/>
      <c r="I16" s="36"/>
      <c r="J16" s="36"/>
      <c r="K16" s="36"/>
      <c r="L16" s="36"/>
      <c r="M16" s="36"/>
      <c r="N16" s="36"/>
    </row>
    <row r="17" spans="1:14" ht="12.75" customHeight="1" x14ac:dyDescent="0.25">
      <c r="A17" s="36"/>
      <c r="B17" s="36"/>
      <c r="C17" s="36"/>
      <c r="D17" s="36"/>
      <c r="E17" s="36"/>
      <c r="F17" s="36"/>
      <c r="G17" s="36"/>
      <c r="H17" s="36"/>
      <c r="I17" s="36"/>
      <c r="J17" s="36"/>
      <c r="K17" s="36"/>
      <c r="L17" s="36"/>
      <c r="M17" s="36"/>
      <c r="N17" s="36"/>
    </row>
    <row r="18" spans="1:14" ht="12.75" customHeight="1" x14ac:dyDescent="0.25">
      <c r="A18" s="36"/>
      <c r="B18" s="36"/>
      <c r="C18" s="36"/>
      <c r="D18" s="36"/>
      <c r="E18" s="36"/>
      <c r="F18" s="36"/>
      <c r="G18" s="36"/>
      <c r="H18" s="36"/>
      <c r="I18" s="36"/>
      <c r="J18" s="36"/>
      <c r="K18" s="36"/>
      <c r="L18" s="36"/>
      <c r="M18" s="36"/>
      <c r="N18" s="36"/>
    </row>
    <row r="19" spans="1:14" ht="12.75" customHeight="1" x14ac:dyDescent="0.25">
      <c r="A19" s="36"/>
      <c r="B19" s="36"/>
      <c r="C19" s="36"/>
      <c r="D19" s="36"/>
      <c r="E19" s="36"/>
      <c r="F19" s="36"/>
      <c r="G19" s="36"/>
      <c r="H19" s="36"/>
      <c r="I19" s="36"/>
      <c r="J19" s="36"/>
      <c r="K19" s="36"/>
      <c r="L19" s="36"/>
      <c r="M19" s="36"/>
      <c r="N19" s="36"/>
    </row>
    <row r="20" spans="1:14" ht="12.75" customHeight="1" x14ac:dyDescent="0.25">
      <c r="A20" s="36"/>
      <c r="B20" s="36"/>
      <c r="C20" s="36"/>
      <c r="D20" s="36"/>
      <c r="E20" s="36"/>
      <c r="F20" s="36"/>
      <c r="G20" s="36"/>
      <c r="H20" s="36"/>
      <c r="I20" s="36"/>
      <c r="J20" s="36"/>
      <c r="K20" s="36"/>
      <c r="L20" s="36"/>
      <c r="M20" s="36"/>
      <c r="N20" s="36"/>
    </row>
    <row r="21" spans="1:14" ht="12.75" customHeight="1" x14ac:dyDescent="0.25">
      <c r="A21" s="36"/>
      <c r="B21" s="36"/>
      <c r="C21" s="36"/>
      <c r="D21" s="36"/>
      <c r="E21" s="36"/>
      <c r="F21" s="36"/>
      <c r="G21" s="36"/>
      <c r="H21" s="36"/>
      <c r="I21" s="36"/>
      <c r="J21" s="36"/>
      <c r="K21" s="36"/>
      <c r="L21" s="36"/>
      <c r="M21" s="36"/>
      <c r="N21" s="36"/>
    </row>
    <row r="22" spans="1:14" ht="12.75" customHeight="1" x14ac:dyDescent="0.25">
      <c r="A22" s="36"/>
      <c r="B22" s="36"/>
      <c r="C22" s="36"/>
      <c r="D22" s="36"/>
      <c r="E22" s="36"/>
      <c r="F22" s="36"/>
      <c r="G22" s="36"/>
      <c r="H22" s="36"/>
      <c r="I22" s="36"/>
      <c r="J22" s="36"/>
      <c r="K22" s="36"/>
      <c r="L22" s="36"/>
      <c r="M22" s="36"/>
      <c r="N22" s="36"/>
    </row>
    <row r="23" spans="1:14" ht="12.75" customHeight="1" x14ac:dyDescent="0.25">
      <c r="A23" s="36"/>
      <c r="B23" s="36"/>
      <c r="C23" s="36"/>
      <c r="D23" s="36"/>
      <c r="E23" s="36"/>
      <c r="F23" s="36"/>
      <c r="G23" s="36"/>
      <c r="H23" s="36"/>
      <c r="I23" s="36"/>
      <c r="J23" s="36"/>
      <c r="K23" s="36"/>
      <c r="L23" s="36"/>
      <c r="M23" s="36"/>
      <c r="N23" s="36"/>
    </row>
    <row r="24" spans="1:14" ht="12.75" customHeight="1" x14ac:dyDescent="0.25">
      <c r="A24" s="36"/>
      <c r="B24" s="36"/>
      <c r="C24" s="36"/>
      <c r="D24" s="36"/>
      <c r="E24" s="36"/>
      <c r="F24" s="36"/>
      <c r="G24" s="36"/>
      <c r="H24" s="36"/>
      <c r="I24" s="36"/>
      <c r="J24" s="36"/>
      <c r="K24" s="36"/>
      <c r="L24" s="36"/>
      <c r="M24" s="36"/>
      <c r="N24" s="36"/>
    </row>
    <row r="25" spans="1:14" ht="12.75" customHeight="1" x14ac:dyDescent="0.25">
      <c r="A25" s="36"/>
      <c r="B25" s="36"/>
      <c r="C25" s="36"/>
      <c r="D25" s="36"/>
      <c r="E25" s="36"/>
      <c r="F25" s="36"/>
      <c r="G25" s="36"/>
      <c r="H25" s="36"/>
      <c r="I25" s="36"/>
      <c r="J25" s="36"/>
      <c r="K25" s="36"/>
      <c r="L25" s="36"/>
      <c r="M25" s="36"/>
      <c r="N25" s="36"/>
    </row>
    <row r="26" spans="1:14" ht="12.75" customHeight="1" x14ac:dyDescent="0.25">
      <c r="A26" s="36"/>
      <c r="B26" s="36"/>
      <c r="C26" s="36"/>
      <c r="D26" s="36"/>
      <c r="E26" s="36"/>
      <c r="F26" s="36"/>
      <c r="G26" s="36"/>
      <c r="H26" s="36"/>
      <c r="I26" s="36"/>
      <c r="J26" s="36"/>
      <c r="K26" s="36"/>
      <c r="L26" s="36"/>
      <c r="M26" s="36"/>
      <c r="N26" s="36"/>
    </row>
    <row r="27" spans="1:14" ht="12.75" customHeight="1" x14ac:dyDescent="0.25">
      <c r="A27" s="36"/>
      <c r="B27" s="36"/>
      <c r="C27" s="36"/>
      <c r="D27" s="36"/>
      <c r="E27" s="36"/>
      <c r="F27" s="36"/>
      <c r="G27" s="36"/>
      <c r="H27" s="36"/>
      <c r="I27" s="36"/>
      <c r="J27" s="36"/>
      <c r="K27" s="36"/>
      <c r="L27" s="36"/>
      <c r="M27" s="36"/>
      <c r="N27" s="36"/>
    </row>
    <row r="28" spans="1:14" ht="12.75" customHeight="1" x14ac:dyDescent="0.25">
      <c r="A28" s="36"/>
      <c r="B28" s="36"/>
      <c r="C28" s="36"/>
      <c r="D28" s="36"/>
      <c r="E28" s="36"/>
      <c r="F28" s="36"/>
      <c r="G28" s="36"/>
      <c r="H28" s="36"/>
      <c r="I28" s="36"/>
      <c r="J28" s="36"/>
      <c r="K28" s="36"/>
      <c r="L28" s="36"/>
      <c r="M28" s="36"/>
      <c r="N28" s="36"/>
    </row>
    <row r="29" spans="1:14" ht="12.75" customHeight="1" x14ac:dyDescent="0.25">
      <c r="A29" s="36"/>
      <c r="B29" s="36"/>
      <c r="C29" s="36"/>
      <c r="D29" s="36"/>
      <c r="E29" s="36"/>
      <c r="F29" s="36"/>
      <c r="G29" s="36"/>
      <c r="H29" s="36"/>
      <c r="I29" s="36"/>
      <c r="J29" s="36"/>
      <c r="K29" s="36"/>
      <c r="L29" s="36"/>
      <c r="M29" s="36"/>
      <c r="N29" s="36"/>
    </row>
    <row r="30" spans="1:14" ht="12.75" customHeight="1" x14ac:dyDescent="0.25">
      <c r="A30" s="36"/>
      <c r="B30" s="36"/>
      <c r="C30" s="36"/>
      <c r="D30" s="36"/>
      <c r="E30" s="36"/>
      <c r="F30" s="36"/>
      <c r="G30" s="36"/>
      <c r="H30" s="36"/>
      <c r="I30" s="36"/>
      <c r="J30" s="36"/>
      <c r="K30" s="36"/>
      <c r="L30" s="36"/>
      <c r="M30" s="36"/>
      <c r="N30" s="36"/>
    </row>
    <row r="31" spans="1:14" ht="12.75" customHeight="1" x14ac:dyDescent="0.25">
      <c r="A31" s="36"/>
      <c r="B31" s="36"/>
      <c r="C31" s="36"/>
      <c r="D31" s="36"/>
      <c r="E31" s="36"/>
      <c r="F31" s="36"/>
      <c r="G31" s="36"/>
      <c r="H31" s="36"/>
      <c r="I31" s="36"/>
      <c r="J31" s="36"/>
      <c r="K31" s="36"/>
      <c r="L31" s="36"/>
      <c r="M31" s="36"/>
      <c r="N31" s="36"/>
    </row>
    <row r="32" spans="1:14" ht="12.75" customHeight="1" x14ac:dyDescent="0.25">
      <c r="A32" s="21" t="s">
        <v>68</v>
      </c>
      <c r="B32" s="36"/>
      <c r="C32" s="36"/>
      <c r="D32" s="36"/>
      <c r="E32" s="36"/>
      <c r="F32" s="36"/>
      <c r="G32" s="36"/>
      <c r="H32" s="36"/>
      <c r="I32" s="36"/>
      <c r="J32" s="36"/>
      <c r="K32" s="36"/>
      <c r="L32" s="36"/>
      <c r="M32" s="36"/>
      <c r="N32" s="36"/>
    </row>
    <row r="33" spans="1:14" ht="12.75" customHeight="1" x14ac:dyDescent="0.25">
      <c r="A33" s="22" t="s">
        <v>52</v>
      </c>
      <c r="B33" s="39"/>
      <c r="C33" s="39"/>
      <c r="D33" s="21"/>
      <c r="E33" s="39"/>
      <c r="F33" s="39"/>
      <c r="G33" s="39"/>
      <c r="H33" s="39"/>
      <c r="I33" s="39"/>
      <c r="J33" s="39"/>
      <c r="K33" s="39"/>
      <c r="L33" s="39"/>
      <c r="M33" s="39"/>
      <c r="N33" s="39"/>
    </row>
    <row r="34" spans="1:14" ht="12.75" customHeight="1" x14ac:dyDescent="0.25">
      <c r="A34" s="21" t="s">
        <v>69</v>
      </c>
      <c r="B34" s="39"/>
      <c r="C34" s="39"/>
      <c r="D34" s="39"/>
      <c r="E34" s="39"/>
      <c r="F34" s="39"/>
      <c r="G34" s="39"/>
      <c r="H34" s="39"/>
      <c r="I34" s="39"/>
      <c r="J34" s="39"/>
      <c r="K34" s="39"/>
      <c r="L34" s="39"/>
      <c r="M34" s="39"/>
      <c r="N34" s="39"/>
    </row>
    <row r="35" spans="1:14" ht="12.75" customHeight="1" x14ac:dyDescent="0.25">
      <c r="A35" s="21" t="s">
        <v>70</v>
      </c>
      <c r="B35" s="39"/>
      <c r="C35" s="39"/>
      <c r="D35" s="39"/>
      <c r="E35" s="39"/>
      <c r="F35" s="39"/>
      <c r="G35" s="39"/>
      <c r="H35" s="39"/>
      <c r="I35" s="39"/>
      <c r="J35" s="39"/>
      <c r="K35" s="39"/>
      <c r="L35" s="39"/>
      <c r="M35" s="39"/>
      <c r="N35" s="39"/>
    </row>
    <row r="36" spans="1:14" ht="12.75" customHeight="1" x14ac:dyDescent="0.25">
      <c r="A36" s="40" t="s">
        <v>71</v>
      </c>
      <c r="B36" s="39"/>
      <c r="C36" s="39"/>
      <c r="D36" s="39"/>
      <c r="E36" s="39"/>
      <c r="F36" s="39"/>
      <c r="G36" s="39"/>
      <c r="H36" s="39"/>
      <c r="I36" s="39"/>
      <c r="J36" s="39"/>
      <c r="K36" s="39"/>
      <c r="L36" s="39"/>
      <c r="M36" s="39"/>
      <c r="N36" s="39"/>
    </row>
    <row r="37" spans="1:14" ht="12.75" customHeight="1" x14ac:dyDescent="0.25">
      <c r="A37" s="41" t="s">
        <v>72</v>
      </c>
      <c r="B37" s="39"/>
      <c r="C37" s="39"/>
      <c r="D37" s="39"/>
      <c r="E37" s="39"/>
      <c r="F37" s="39"/>
      <c r="G37" s="39"/>
      <c r="H37" s="39"/>
      <c r="I37" s="39"/>
      <c r="J37" s="39"/>
      <c r="K37" s="39"/>
      <c r="L37" s="39"/>
      <c r="M37" s="39"/>
      <c r="N37" s="39"/>
    </row>
    <row r="38" spans="1:14" ht="12.75" customHeight="1" x14ac:dyDescent="0.25">
      <c r="A38" s="42" t="s">
        <v>58</v>
      </c>
      <c r="B38" s="39"/>
      <c r="C38" s="39"/>
      <c r="D38" s="39"/>
      <c r="E38" s="39"/>
      <c r="F38" s="39"/>
      <c r="G38" s="39"/>
      <c r="H38" s="39"/>
      <c r="I38" s="39"/>
      <c r="J38" s="39"/>
      <c r="K38" s="39"/>
      <c r="L38" s="39"/>
      <c r="M38" s="39"/>
      <c r="N38" s="39"/>
    </row>
    <row r="39" spans="1:14" x14ac:dyDescent="0.2">
      <c r="A39" s="6"/>
      <c r="B39" s="6"/>
      <c r="C39" s="6"/>
      <c r="D39" s="6"/>
    </row>
    <row r="40" spans="1:14" ht="33.75" x14ac:dyDescent="0.2">
      <c r="A40" s="363"/>
      <c r="B40" s="370" t="s">
        <v>381</v>
      </c>
      <c r="C40" s="370" t="s">
        <v>382</v>
      </c>
      <c r="D40" s="5" t="s">
        <v>36</v>
      </c>
      <c r="E40" s="380" t="s">
        <v>220</v>
      </c>
    </row>
    <row r="41" spans="1:14" ht="11.25" customHeight="1" x14ac:dyDescent="0.2">
      <c r="A41" s="365" t="s">
        <v>75</v>
      </c>
      <c r="B41" s="375">
        <v>105115.30586199</v>
      </c>
      <c r="C41" s="375">
        <v>69216.948316330003</v>
      </c>
      <c r="D41" s="44">
        <v>73490.184437183998</v>
      </c>
      <c r="E41" s="379">
        <f t="shared" ref="E41:E73" si="0">+C41+B41</f>
        <v>174332.25417832</v>
      </c>
    </row>
    <row r="42" spans="1:14" ht="11.25" customHeight="1" x14ac:dyDescent="0.2">
      <c r="A42" s="102" t="s">
        <v>121</v>
      </c>
      <c r="B42" s="376">
        <v>98156.515063009996</v>
      </c>
      <c r="C42" s="376">
        <v>62588.003867997002</v>
      </c>
      <c r="D42" s="46">
        <v>70752.557086757995</v>
      </c>
      <c r="E42" s="379">
        <f t="shared" si="0"/>
        <v>160744.51893100701</v>
      </c>
    </row>
    <row r="43" spans="1:14" ht="11.25" customHeight="1" x14ac:dyDescent="0.2">
      <c r="A43" s="80" t="s">
        <v>2</v>
      </c>
      <c r="B43" s="377">
        <v>92585.854705056001</v>
      </c>
      <c r="C43" s="377">
        <v>42352.742502624998</v>
      </c>
      <c r="D43" s="48">
        <v>61087.474090622003</v>
      </c>
      <c r="E43" s="379">
        <f t="shared" si="0"/>
        <v>134938.59720768098</v>
      </c>
    </row>
    <row r="44" spans="1:14" ht="11.25" customHeight="1" x14ac:dyDescent="0.2">
      <c r="A44" s="102" t="s">
        <v>3</v>
      </c>
      <c r="B44" s="376">
        <v>80484.597089748</v>
      </c>
      <c r="C44" s="376">
        <v>42174.419674901997</v>
      </c>
      <c r="D44" s="46">
        <v>42507.295525043002</v>
      </c>
      <c r="E44" s="379">
        <f t="shared" si="0"/>
        <v>122659.01676465</v>
      </c>
    </row>
    <row r="45" spans="1:14" ht="11.25" customHeight="1" x14ac:dyDescent="0.2">
      <c r="A45" s="80" t="s">
        <v>18</v>
      </c>
      <c r="B45" s="377">
        <v>61381.877942083003</v>
      </c>
      <c r="C45" s="377">
        <v>48488.883869810001</v>
      </c>
      <c r="D45" s="48">
        <v>31684.877658131001</v>
      </c>
      <c r="E45" s="379">
        <f t="shared" si="0"/>
        <v>109870.761811893</v>
      </c>
    </row>
    <row r="46" spans="1:14" ht="11.25" customHeight="1" x14ac:dyDescent="0.2">
      <c r="A46" s="102" t="s">
        <v>7</v>
      </c>
      <c r="B46" s="376">
        <v>71129.368653365003</v>
      </c>
      <c r="C46" s="376">
        <v>35739.909451391999</v>
      </c>
      <c r="D46" s="46">
        <v>47636.600337246004</v>
      </c>
      <c r="E46" s="379">
        <f t="shared" si="0"/>
        <v>106869.278104757</v>
      </c>
    </row>
    <row r="47" spans="1:14" ht="11.25" customHeight="1" x14ac:dyDescent="0.2">
      <c r="A47" s="80" t="s">
        <v>8</v>
      </c>
      <c r="B47" s="377">
        <v>73088.079480194996</v>
      </c>
      <c r="C47" s="377">
        <v>33474.538134538998</v>
      </c>
      <c r="D47" s="48">
        <v>40109.354876473997</v>
      </c>
      <c r="E47" s="379">
        <f t="shared" si="0"/>
        <v>106562.61761473399</v>
      </c>
    </row>
    <row r="48" spans="1:14" ht="11.25" customHeight="1" x14ac:dyDescent="0.2">
      <c r="A48" s="80" t="s">
        <v>6</v>
      </c>
      <c r="B48" s="377">
        <v>63620.330669893003</v>
      </c>
      <c r="C48" s="377">
        <v>42630.144905585003</v>
      </c>
      <c r="D48" s="48">
        <v>57539.270151197998</v>
      </c>
      <c r="E48" s="379">
        <f t="shared" si="0"/>
        <v>106250.47557547801</v>
      </c>
    </row>
    <row r="49" spans="1:5" ht="11.25" customHeight="1" x14ac:dyDescent="0.2">
      <c r="A49" s="102" t="s">
        <v>5</v>
      </c>
      <c r="B49" s="376">
        <v>43301.093671410003</v>
      </c>
      <c r="C49" s="376">
        <v>59709.018443319001</v>
      </c>
      <c r="D49" s="46">
        <v>59389.294388030001</v>
      </c>
      <c r="E49" s="379">
        <f t="shared" si="0"/>
        <v>103010.11211472901</v>
      </c>
    </row>
    <row r="50" spans="1:5" ht="11.25" customHeight="1" x14ac:dyDescent="0.2">
      <c r="A50" s="102" t="s">
        <v>17</v>
      </c>
      <c r="B50" s="376">
        <v>53410.205656785998</v>
      </c>
      <c r="C50" s="376">
        <v>48399.251928366997</v>
      </c>
      <c r="D50" s="46">
        <v>42377.001970899997</v>
      </c>
      <c r="E50" s="379">
        <f t="shared" si="0"/>
        <v>101809.457585153</v>
      </c>
    </row>
    <row r="51" spans="1:5" ht="11.25" customHeight="1" x14ac:dyDescent="0.2">
      <c r="A51" s="102" t="s">
        <v>4</v>
      </c>
      <c r="B51" s="376">
        <v>65301.969139629</v>
      </c>
      <c r="C51" s="376">
        <v>35754.680712371002</v>
      </c>
      <c r="D51" s="46">
        <v>37634.954219997999</v>
      </c>
      <c r="E51" s="379">
        <f t="shared" si="0"/>
        <v>101056.649852</v>
      </c>
    </row>
    <row r="52" spans="1:5" ht="11.25" customHeight="1" x14ac:dyDescent="0.2">
      <c r="A52" s="80" t="s">
        <v>9</v>
      </c>
      <c r="B52" s="377">
        <v>60871.463756443001</v>
      </c>
      <c r="C52" s="377">
        <v>36216.736775434001</v>
      </c>
      <c r="D52" s="48">
        <v>64956.390235881001</v>
      </c>
      <c r="E52" s="379">
        <f t="shared" si="0"/>
        <v>97088.200531876995</v>
      </c>
    </row>
    <row r="53" spans="1:5" ht="11.25" customHeight="1" x14ac:dyDescent="0.2">
      <c r="A53" s="80" t="s">
        <v>109</v>
      </c>
      <c r="B53" s="377">
        <v>62273.312312039547</v>
      </c>
      <c r="C53" s="377">
        <v>33815.255697283348</v>
      </c>
      <c r="D53" s="48">
        <v>29239.207022572671</v>
      </c>
      <c r="E53" s="379">
        <f t="shared" si="0"/>
        <v>96088.568009322888</v>
      </c>
    </row>
    <row r="54" spans="1:5" ht="11.25" customHeight="1" x14ac:dyDescent="0.2">
      <c r="A54" s="80" t="s">
        <v>19</v>
      </c>
      <c r="B54" s="377">
        <v>33188.46894038</v>
      </c>
      <c r="C54" s="377">
        <v>60101.800125708003</v>
      </c>
      <c r="D54" s="48">
        <v>40264.816943042002</v>
      </c>
      <c r="E54" s="379">
        <f t="shared" si="0"/>
        <v>93290.269066088003</v>
      </c>
    </row>
    <row r="55" spans="1:5" ht="11.25" customHeight="1" x14ac:dyDescent="0.2">
      <c r="A55" s="102" t="s">
        <v>14</v>
      </c>
      <c r="B55" s="376">
        <v>50952.003794388002</v>
      </c>
      <c r="C55" s="376">
        <v>40381.697844326998</v>
      </c>
      <c r="D55" s="46">
        <v>42064.148755586</v>
      </c>
      <c r="E55" s="379">
        <f t="shared" si="0"/>
        <v>91333.701638714992</v>
      </c>
    </row>
    <row r="56" spans="1:5" ht="11.25" customHeight="1" x14ac:dyDescent="0.2">
      <c r="A56" s="102" t="s">
        <v>13</v>
      </c>
      <c r="B56" s="376">
        <v>49335.300790433306</v>
      </c>
      <c r="C56" s="376">
        <v>36540.127342456006</v>
      </c>
      <c r="D56" s="46">
        <v>39224.224924347203</v>
      </c>
      <c r="E56" s="379">
        <f t="shared" si="0"/>
        <v>85875.428132889312</v>
      </c>
    </row>
    <row r="57" spans="1:5" ht="11.25" customHeight="1" x14ac:dyDescent="0.2">
      <c r="A57" s="80" t="s">
        <v>15</v>
      </c>
      <c r="B57" s="377">
        <v>50680.216453929585</v>
      </c>
      <c r="C57" s="377">
        <v>34571.313758944263</v>
      </c>
      <c r="D57" s="48">
        <v>37780.030882088795</v>
      </c>
      <c r="E57" s="379">
        <f t="shared" si="0"/>
        <v>85251.530212873855</v>
      </c>
    </row>
    <row r="58" spans="1:5" ht="11.25" customHeight="1" x14ac:dyDescent="0.2">
      <c r="A58" s="102" t="s">
        <v>12</v>
      </c>
      <c r="B58" s="376">
        <v>53682.122859192001</v>
      </c>
      <c r="C58" s="376">
        <v>30626.622872682001</v>
      </c>
      <c r="D58" s="46">
        <v>30841.491503269001</v>
      </c>
      <c r="E58" s="379">
        <f t="shared" si="0"/>
        <v>84308.745731874005</v>
      </c>
    </row>
    <row r="59" spans="1:5" ht="11.25" customHeight="1" x14ac:dyDescent="0.2">
      <c r="A59" s="80" t="s">
        <v>11</v>
      </c>
      <c r="B59" s="377">
        <v>53948.329656615002</v>
      </c>
      <c r="C59" s="377">
        <v>29630.826311254001</v>
      </c>
      <c r="D59" s="48">
        <v>35728.097687902002</v>
      </c>
      <c r="E59" s="379">
        <f t="shared" si="0"/>
        <v>83579.15596786901</v>
      </c>
    </row>
    <row r="60" spans="1:5" ht="11.25" customHeight="1" x14ac:dyDescent="0.2">
      <c r="A60" s="80" t="s">
        <v>22</v>
      </c>
      <c r="B60" s="377">
        <v>44065.903701802999</v>
      </c>
      <c r="C60" s="377">
        <v>38783.249419273998</v>
      </c>
      <c r="D60" s="48">
        <v>42149.333749571997</v>
      </c>
      <c r="E60" s="379">
        <f t="shared" si="0"/>
        <v>82849.15312107699</v>
      </c>
    </row>
    <row r="61" spans="1:5" ht="11.25" customHeight="1" x14ac:dyDescent="0.2">
      <c r="A61" s="102" t="s">
        <v>157</v>
      </c>
      <c r="B61" s="376">
        <v>54721.05726522638</v>
      </c>
      <c r="C61" s="376">
        <v>28080.005296315838</v>
      </c>
      <c r="D61" s="46">
        <v>40987.436268120728</v>
      </c>
      <c r="E61" s="379">
        <f t="shared" si="0"/>
        <v>82801.062561542218</v>
      </c>
    </row>
    <row r="62" spans="1:5" ht="11.25" customHeight="1" x14ac:dyDescent="0.2">
      <c r="A62" s="102" t="s">
        <v>23</v>
      </c>
      <c r="B62" s="376">
        <v>47251.497563817</v>
      </c>
      <c r="C62" s="376">
        <v>33406.030802989</v>
      </c>
      <c r="D62" s="46">
        <v>36537.315403394998</v>
      </c>
      <c r="E62" s="379">
        <f t="shared" si="0"/>
        <v>80657.528366806</v>
      </c>
    </row>
    <row r="63" spans="1:5" ht="11.25" customHeight="1" x14ac:dyDescent="0.2">
      <c r="A63" s="102" t="s">
        <v>24</v>
      </c>
      <c r="B63" s="376">
        <v>36840.776782726003</v>
      </c>
      <c r="C63" s="376">
        <v>40563.395170978998</v>
      </c>
      <c r="D63" s="46">
        <v>44217.299271928998</v>
      </c>
      <c r="E63" s="379">
        <f t="shared" si="0"/>
        <v>77404.171953704994</v>
      </c>
    </row>
    <row r="64" spans="1:5" ht="11.25" customHeight="1" x14ac:dyDescent="0.2">
      <c r="A64" s="80" t="s">
        <v>26</v>
      </c>
      <c r="B64" s="377">
        <v>42194.869401327</v>
      </c>
      <c r="C64" s="377">
        <v>30085.772721978999</v>
      </c>
      <c r="D64" s="48">
        <v>30776.094037663999</v>
      </c>
      <c r="E64" s="379">
        <f t="shared" si="0"/>
        <v>72280.642123305995</v>
      </c>
    </row>
    <row r="65" spans="1:5" ht="11.25" customHeight="1" x14ac:dyDescent="0.2">
      <c r="A65" s="80" t="s">
        <v>82</v>
      </c>
      <c r="B65" s="377">
        <v>42655.110183177065</v>
      </c>
      <c r="C65" s="377">
        <v>28238.854174073796</v>
      </c>
      <c r="D65" s="48">
        <v>45329.189728190577</v>
      </c>
      <c r="E65" s="379">
        <f t="shared" si="0"/>
        <v>70893.964357250865</v>
      </c>
    </row>
    <row r="66" spans="1:5" ht="11.25" customHeight="1" x14ac:dyDescent="0.2">
      <c r="A66" s="102" t="s">
        <v>21</v>
      </c>
      <c r="B66" s="376">
        <v>47518.998163297998</v>
      </c>
      <c r="C66" s="376">
        <v>22016.510374172001</v>
      </c>
      <c r="D66" s="46">
        <v>28482.831082113</v>
      </c>
      <c r="E66" s="379">
        <f t="shared" si="0"/>
        <v>69535.508537469999</v>
      </c>
    </row>
    <row r="67" spans="1:5" ht="11.25" customHeight="1" x14ac:dyDescent="0.2">
      <c r="A67" s="80" t="s">
        <v>25</v>
      </c>
      <c r="B67" s="377">
        <v>42059.657423516001</v>
      </c>
      <c r="C67" s="377">
        <v>21737.999857328999</v>
      </c>
      <c r="D67" s="48">
        <v>19062.798379480999</v>
      </c>
      <c r="E67" s="379">
        <f t="shared" si="0"/>
        <v>63797.657280845</v>
      </c>
    </row>
    <row r="68" spans="1:5" ht="11.25" customHeight="1" x14ac:dyDescent="0.2">
      <c r="A68" s="102" t="s">
        <v>28</v>
      </c>
      <c r="B68" s="376">
        <v>41416.958433961998</v>
      </c>
      <c r="C68" s="376">
        <v>20793.546165725998</v>
      </c>
      <c r="D68" s="46">
        <v>21162.297132491</v>
      </c>
      <c r="E68" s="379">
        <f t="shared" si="0"/>
        <v>62210.504599687993</v>
      </c>
    </row>
    <row r="69" spans="1:5" ht="11.25" customHeight="1" x14ac:dyDescent="0.2">
      <c r="A69" s="80" t="s">
        <v>33</v>
      </c>
      <c r="B69" s="377">
        <v>23814.475147181998</v>
      </c>
      <c r="C69" s="377">
        <v>32399.700835429001</v>
      </c>
      <c r="D69" s="48">
        <v>31362.281977267001</v>
      </c>
      <c r="E69" s="379">
        <f t="shared" si="0"/>
        <v>56214.175982610999</v>
      </c>
    </row>
    <row r="70" spans="1:5" ht="11.25" customHeight="1" x14ac:dyDescent="0.2">
      <c r="A70" s="102" t="s">
        <v>29</v>
      </c>
      <c r="B70" s="376">
        <v>36067.175618066001</v>
      </c>
      <c r="C70" s="376">
        <v>18933.786131909001</v>
      </c>
      <c r="D70" s="46">
        <v>20297.803142261</v>
      </c>
      <c r="E70" s="379">
        <f t="shared" si="0"/>
        <v>55000.961749975002</v>
      </c>
    </row>
    <row r="71" spans="1:5" ht="11.25" customHeight="1" x14ac:dyDescent="0.2">
      <c r="A71" s="80" t="s">
        <v>86</v>
      </c>
      <c r="B71" s="377">
        <v>23628.185419189998</v>
      </c>
      <c r="C71" s="377">
        <v>27125.460919343001</v>
      </c>
      <c r="D71" s="48">
        <v>20538.317523436999</v>
      </c>
      <c r="E71" s="379">
        <f t="shared" si="0"/>
        <v>50753.646338532999</v>
      </c>
    </row>
    <row r="72" spans="1:5" ht="11.25" customHeight="1" x14ac:dyDescent="0.2">
      <c r="A72" s="102" t="s">
        <v>32</v>
      </c>
      <c r="B72" s="376">
        <v>20649.743592381001</v>
      </c>
      <c r="C72" s="376">
        <v>28539.861784543999</v>
      </c>
      <c r="D72" s="46">
        <v>12570.741866926999</v>
      </c>
      <c r="E72" s="379">
        <f t="shared" si="0"/>
        <v>49189.605376924999</v>
      </c>
    </row>
    <row r="73" spans="1:5" ht="11.25" customHeight="1" x14ac:dyDescent="0.2">
      <c r="A73" s="80" t="s">
        <v>31</v>
      </c>
      <c r="B73" s="377">
        <v>21818.130563079001</v>
      </c>
      <c r="C73" s="377">
        <v>16042.117937917999</v>
      </c>
      <c r="D73" s="48">
        <v>19233.019360590999</v>
      </c>
      <c r="E73" s="379">
        <f t="shared" si="0"/>
        <v>37860.248500996997</v>
      </c>
    </row>
    <row r="74" spans="1:5" ht="11.25" customHeight="1" x14ac:dyDescent="0.2">
      <c r="A74" s="80"/>
      <c r="B74" s="377"/>
      <c r="C74" s="377"/>
      <c r="D74" s="48"/>
      <c r="E74" s="379"/>
    </row>
    <row r="75" spans="1:5" ht="11.25" customHeight="1" x14ac:dyDescent="0.2">
      <c r="A75" s="102"/>
      <c r="B75" s="376"/>
      <c r="C75" s="376"/>
      <c r="D75" s="46"/>
      <c r="E75" s="379"/>
    </row>
    <row r="76" spans="1:5" ht="11.25" customHeight="1" x14ac:dyDescent="0.2">
      <c r="A76" s="102"/>
      <c r="B76" s="376"/>
      <c r="C76" s="376"/>
      <c r="D76" s="46"/>
      <c r="E76" s="379"/>
    </row>
    <row r="77" spans="1:5" ht="11.25" customHeight="1" x14ac:dyDescent="0.2">
      <c r="A77" s="80"/>
      <c r="B77" s="377"/>
      <c r="C77" s="377"/>
      <c r="D77" s="48"/>
      <c r="E77" s="379"/>
    </row>
    <row r="78" spans="1:5" ht="11.25" customHeight="1" x14ac:dyDescent="0.2">
      <c r="A78" s="102"/>
      <c r="B78" s="376"/>
      <c r="C78" s="376"/>
      <c r="D78" s="46"/>
      <c r="E78" s="379"/>
    </row>
    <row r="79" spans="1:5" ht="11.25" customHeight="1" x14ac:dyDescent="0.2">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Machacek Vit</cp:lastModifiedBy>
  <dcterms:created xsi:type="dcterms:W3CDTF">2016-09-02T07:38:41Z</dcterms:created>
  <dcterms:modified xsi:type="dcterms:W3CDTF">2017-06-21T08:52:51Z</dcterms:modified>
</cp:coreProperties>
</file>