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citani cen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yfLmd037JnWTz8xX7Co8aWwpMmBK19owZHUTg20lABA="/>
    </ext>
  </extLst>
</workbook>
</file>

<file path=xl/sharedStrings.xml><?xml version="1.0" encoding="utf-8"?>
<sst xmlns="http://schemas.openxmlformats.org/spreadsheetml/2006/main" count="57" uniqueCount="46">
  <si>
    <t>Činnost</t>
  </si>
  <si>
    <t>člh</t>
  </si>
  <si>
    <t>Cena bez DPH</t>
  </si>
  <si>
    <t>averag plat</t>
  </si>
  <si>
    <t>Návrh databáze a architektury</t>
  </si>
  <si>
    <t>dnu</t>
  </si>
  <si>
    <t>Analýza a návrh</t>
  </si>
  <si>
    <t>Vývoj základních modulů</t>
  </si>
  <si>
    <t>hodin</t>
  </si>
  <si>
    <t>Vývoj nových modulů</t>
  </si>
  <si>
    <t>Integrace funkcí a testování</t>
  </si>
  <si>
    <t>per hour</t>
  </si>
  <si>
    <t>Integrace modulů do aplikace</t>
  </si>
  <si>
    <t>Rozvoj uživatelského rozhraní a UX</t>
  </si>
  <si>
    <t>Rozvoj uživatelského rozhraní</t>
  </si>
  <si>
    <t>Příprava prostředí</t>
  </si>
  <si>
    <t>Školení testerů</t>
  </si>
  <si>
    <t>Testování uživateli</t>
  </si>
  <si>
    <t>Školení uživatelů</t>
  </si>
  <si>
    <t>Nasazení</t>
  </si>
  <si>
    <t>Nasazení a první provoz</t>
  </si>
  <si>
    <t>Rutinní provoz Etapy 1 s podporou</t>
  </si>
  <si>
    <t>Rutinní provoz Etapy 2</t>
  </si>
  <si>
    <t>Celkem:</t>
  </si>
  <si>
    <t>Rok</t>
  </si>
  <si>
    <t>Licence</t>
  </si>
  <si>
    <t>Etapa 1</t>
  </si>
  <si>
    <t>Etapa 2</t>
  </si>
  <si>
    <t>Ostatní náklady</t>
  </si>
  <si>
    <t>Údržba</t>
  </si>
  <si>
    <t>Podpora</t>
  </si>
  <si>
    <t>Úspory</t>
  </si>
  <si>
    <t>CF (cash flow)</t>
  </si>
  <si>
    <t>DCF (discounted cash flow)</t>
  </si>
  <si>
    <t>Náklady celkem (za 5 let)</t>
  </si>
  <si>
    <t>Úspory celkem (za 5 let)</t>
  </si>
  <si>
    <t>NPV</t>
  </si>
  <si>
    <t>ROI*</t>
  </si>
  <si>
    <t>phase1</t>
  </si>
  <si>
    <t>phase2</t>
  </si>
  <si>
    <t>work days</t>
  </si>
  <si>
    <t>work hours</t>
  </si>
  <si>
    <t>workers</t>
  </si>
  <si>
    <t>price</t>
  </si>
  <si>
    <t>license 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</si>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</sst>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7">
    <font>
      <sz val="11.0"/>
      <color theme="1"/>
      <name val="Calibri"/>
      <scheme val="minor"/>
    </font>
    <font>
      <b/>
      <color rgb="FF000000"/>
      <name val="Arial"/>
    </font>
    <font>
      <color rgb="FF000000"/>
      <name val="Arial"/>
    </font>
    <font>
      <color theme="1"/>
      <name val="Calibri"/>
      <scheme val="minor"/>
    </font>
    <font>
      <sz val="11.0"/>
      <color rgb="FF000000"/>
      <name val="Arial"/>
    </font>
    <font>
      <b/>
      <sz val="11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3" numFmtId="0" xfId="0" applyFont="1"/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right" readingOrder="0" shrinkToFit="0" wrapText="1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wrapText="1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8">
      <c r="A8" s="1" t="s">
        <v>0</v>
      </c>
      <c r="B8" s="2" t="s">
        <v>1</v>
      </c>
      <c r="C8" s="2" t="s">
        <v>2</v>
      </c>
      <c r="F8" s="3" t="s">
        <v>3</v>
      </c>
      <c r="G8" s="3">
        <v>70000.0</v>
      </c>
      <c r="J8" s="1" t="s">
        <v>0</v>
      </c>
      <c r="K8" s="1" t="s">
        <v>1</v>
      </c>
      <c r="L8" s="1" t="s">
        <v>2</v>
      </c>
    </row>
    <row r="9">
      <c r="A9" s="2" t="s">
        <v>4</v>
      </c>
      <c r="B9" s="2">
        <v>240.0</v>
      </c>
      <c r="C9" s="4">
        <f t="shared" ref="C9:C18" si="1">B9*3*$G$11</f>
        <v>300000</v>
      </c>
      <c r="F9" s="3" t="s">
        <v>5</v>
      </c>
      <c r="G9" s="3">
        <v>21.0</v>
      </c>
      <c r="J9" s="2" t="s">
        <v>6</v>
      </c>
      <c r="K9" s="5">
        <f>16*8</f>
        <v>128</v>
      </c>
      <c r="L9" s="6">
        <f t="shared" ref="L9:L18" si="2">K9*3*$G$11</f>
        <v>160000</v>
      </c>
    </row>
    <row r="10">
      <c r="A10" s="2" t="s">
        <v>7</v>
      </c>
      <c r="B10" s="2">
        <v>320.0</v>
      </c>
      <c r="C10" s="4">
        <f t="shared" si="1"/>
        <v>400000</v>
      </c>
      <c r="F10" s="3" t="s">
        <v>8</v>
      </c>
      <c r="G10" s="3">
        <v>8.0</v>
      </c>
      <c r="J10" s="2" t="s">
        <v>9</v>
      </c>
      <c r="K10" s="5">
        <f>32*8</f>
        <v>256</v>
      </c>
      <c r="L10" s="6">
        <f t="shared" si="2"/>
        <v>320000</v>
      </c>
    </row>
    <row r="11">
      <c r="A11" s="2" t="s">
        <v>10</v>
      </c>
      <c r="B11" s="2">
        <v>208.0</v>
      </c>
      <c r="C11" s="4">
        <f t="shared" si="1"/>
        <v>260000</v>
      </c>
      <c r="F11" s="3" t="s">
        <v>11</v>
      </c>
      <c r="G11" s="3">
        <f>G8/G9/G10</f>
        <v>416.6666667</v>
      </c>
      <c r="J11" s="2" t="s">
        <v>12</v>
      </c>
      <c r="K11" s="5">
        <f>14*8</f>
        <v>112</v>
      </c>
      <c r="L11" s="6">
        <f t="shared" si="2"/>
        <v>140000</v>
      </c>
    </row>
    <row r="12">
      <c r="A12" s="2" t="s">
        <v>13</v>
      </c>
      <c r="B12" s="2">
        <v>176.0</v>
      </c>
      <c r="C12" s="4">
        <f t="shared" si="1"/>
        <v>220000</v>
      </c>
      <c r="J12" s="2" t="s">
        <v>14</v>
      </c>
      <c r="K12" s="5">
        <f>10*8</f>
        <v>80</v>
      </c>
      <c r="L12" s="6">
        <f t="shared" si="2"/>
        <v>100000</v>
      </c>
    </row>
    <row r="13">
      <c r="A13" s="2" t="s">
        <v>15</v>
      </c>
      <c r="B13" s="2">
        <v>64.0</v>
      </c>
      <c r="C13" s="4">
        <f t="shared" si="1"/>
        <v>80000</v>
      </c>
      <c r="J13" s="2" t="s">
        <v>15</v>
      </c>
      <c r="K13" s="5">
        <f>3*8</f>
        <v>24</v>
      </c>
      <c r="L13" s="6">
        <f t="shared" si="2"/>
        <v>30000</v>
      </c>
    </row>
    <row r="14">
      <c r="A14" s="2" t="s">
        <v>16</v>
      </c>
      <c r="B14" s="2">
        <v>56.0</v>
      </c>
      <c r="C14" s="4">
        <f t="shared" si="1"/>
        <v>70000</v>
      </c>
      <c r="J14" s="2" t="s">
        <v>16</v>
      </c>
      <c r="K14" s="5">
        <f>5*8</f>
        <v>40</v>
      </c>
      <c r="L14" s="6">
        <f t="shared" si="2"/>
        <v>50000</v>
      </c>
    </row>
    <row r="15">
      <c r="A15" s="2" t="s">
        <v>17</v>
      </c>
      <c r="B15" s="2">
        <v>112.0</v>
      </c>
      <c r="C15" s="4">
        <f t="shared" si="1"/>
        <v>140000</v>
      </c>
      <c r="J15" s="2" t="s">
        <v>17</v>
      </c>
      <c r="K15" s="5">
        <f>10*8</f>
        <v>80</v>
      </c>
      <c r="L15" s="6">
        <f t="shared" si="2"/>
        <v>100000</v>
      </c>
    </row>
    <row r="16">
      <c r="A16" s="2" t="s">
        <v>18</v>
      </c>
      <c r="B16" s="2">
        <v>48.0</v>
      </c>
      <c r="C16" s="4">
        <f t="shared" si="1"/>
        <v>60000</v>
      </c>
      <c r="J16" s="2" t="s">
        <v>19</v>
      </c>
      <c r="K16" s="5">
        <f>5*8</f>
        <v>40</v>
      </c>
      <c r="L16" s="6">
        <f t="shared" si="2"/>
        <v>50000</v>
      </c>
    </row>
    <row r="17">
      <c r="A17" s="2" t="s">
        <v>20</v>
      </c>
      <c r="B17" s="2">
        <v>96.0</v>
      </c>
      <c r="C17" s="4">
        <f t="shared" si="1"/>
        <v>120000</v>
      </c>
      <c r="J17" s="2" t="s">
        <v>18</v>
      </c>
      <c r="K17" s="5">
        <f t="shared" ref="K17:K18" si="3">7*8</f>
        <v>56</v>
      </c>
      <c r="L17" s="6">
        <f t="shared" si="2"/>
        <v>70000</v>
      </c>
    </row>
    <row r="18">
      <c r="A18" s="2" t="s">
        <v>21</v>
      </c>
      <c r="B18" s="2">
        <v>24.0</v>
      </c>
      <c r="C18" s="4">
        <f t="shared" si="1"/>
        <v>30000</v>
      </c>
      <c r="J18" s="2" t="s">
        <v>22</v>
      </c>
      <c r="K18" s="5">
        <f t="shared" si="3"/>
        <v>56</v>
      </c>
      <c r="L18" s="6">
        <f t="shared" si="2"/>
        <v>70000</v>
      </c>
    </row>
    <row r="19">
      <c r="C19" s="3">
        <f>SUM(C9:C18)</f>
        <v>1680000</v>
      </c>
      <c r="J19" s="7" t="s">
        <v>23</v>
      </c>
      <c r="K19" s="7">
        <f t="shared" ref="K19:L19" si="4">SUM(K9:K18)</f>
        <v>872</v>
      </c>
      <c r="L19" s="8">
        <f t="shared" si="4"/>
        <v>1090000</v>
      </c>
    </row>
    <row r="22">
      <c r="K22" s="3">
        <f>SUM(K9:K18)</f>
        <v>872</v>
      </c>
    </row>
    <row r="24">
      <c r="K24" s="9">
        <v>872.0</v>
      </c>
    </row>
    <row r="26">
      <c r="B26" s="2" t="s">
        <v>24</v>
      </c>
      <c r="C26" s="2">
        <v>0.0</v>
      </c>
      <c r="D26" s="2">
        <v>1.0</v>
      </c>
      <c r="E26" s="2">
        <v>2.0</v>
      </c>
      <c r="F26" s="2">
        <v>3.0</v>
      </c>
      <c r="G26" s="2">
        <v>4.0</v>
      </c>
      <c r="H26" s="2">
        <v>5.0</v>
      </c>
    </row>
    <row r="27">
      <c r="B27" s="2" t="s">
        <v>25</v>
      </c>
      <c r="C27" s="2">
        <v>-630000.0</v>
      </c>
      <c r="D27" s="4"/>
      <c r="E27" s="4"/>
      <c r="F27" s="4"/>
      <c r="G27" s="4"/>
      <c r="H27" s="4"/>
    </row>
    <row r="28">
      <c r="B28" s="2" t="s">
        <v>26</v>
      </c>
      <c r="C28" s="2">
        <v>-1680000.0</v>
      </c>
      <c r="D28" s="4"/>
      <c r="E28" s="4"/>
      <c r="F28" s="4"/>
      <c r="G28" s="4"/>
      <c r="H28" s="4"/>
    </row>
    <row r="29">
      <c r="B29" s="2" t="s">
        <v>27</v>
      </c>
      <c r="C29" s="2">
        <v>-1090000.0</v>
      </c>
      <c r="D29" s="4"/>
      <c r="E29" s="4"/>
      <c r="F29" s="4"/>
      <c r="G29" s="4"/>
      <c r="H29" s="4"/>
    </row>
    <row r="30">
      <c r="B30" s="2" t="s">
        <v>28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</row>
    <row r="31">
      <c r="B31" s="2" t="s">
        <v>29</v>
      </c>
      <c r="C31" s="10">
        <v>0.0</v>
      </c>
      <c r="D31" s="2">
        <v>-400000.0</v>
      </c>
      <c r="E31" s="2">
        <v>-400000.0</v>
      </c>
      <c r="F31" s="2">
        <v>-400000.0</v>
      </c>
      <c r="G31" s="2">
        <v>-400000.0</v>
      </c>
      <c r="H31" s="2">
        <v>-400000.0</v>
      </c>
    </row>
    <row r="32">
      <c r="B32" s="2" t="s">
        <v>30</v>
      </c>
      <c r="C32" s="10">
        <v>0.0</v>
      </c>
      <c r="D32" s="2">
        <v>-150000.0</v>
      </c>
      <c r="E32" s="2">
        <v>-150000.0</v>
      </c>
      <c r="F32" s="2">
        <v>-150000.0</v>
      </c>
      <c r="G32" s="2">
        <v>-150000.0</v>
      </c>
      <c r="H32" s="2">
        <v>-150000.0</v>
      </c>
    </row>
    <row r="33">
      <c r="B33" s="2" t="s">
        <v>31</v>
      </c>
      <c r="C33" s="10">
        <v>0.0</v>
      </c>
      <c r="D33" s="2">
        <v>1600000.0</v>
      </c>
      <c r="E33" s="2">
        <v>1600000.0</v>
      </c>
      <c r="F33" s="2">
        <v>1600000.0</v>
      </c>
      <c r="G33" s="2">
        <v>1600000.0</v>
      </c>
      <c r="H33" s="2">
        <v>1600000.0</v>
      </c>
    </row>
    <row r="34">
      <c r="B34" s="2" t="s">
        <v>32</v>
      </c>
      <c r="C34" s="4">
        <f t="shared" ref="C34:H34" si="5">SUM(C27:C33)</f>
        <v>-3400000</v>
      </c>
      <c r="D34" s="4">
        <f t="shared" si="5"/>
        <v>1050000</v>
      </c>
      <c r="E34" s="4">
        <f t="shared" si="5"/>
        <v>1050000</v>
      </c>
      <c r="F34" s="4">
        <f t="shared" si="5"/>
        <v>1050000</v>
      </c>
      <c r="G34" s="4">
        <f t="shared" si="5"/>
        <v>1050000</v>
      </c>
      <c r="H34" s="4">
        <f t="shared" si="5"/>
        <v>1050000</v>
      </c>
    </row>
    <row r="35">
      <c r="B35" s="2" t="s">
        <v>33</v>
      </c>
      <c r="C35" s="4">
        <f t="shared" ref="C35:H35" si="6">C34/(1+0.06)^C26</f>
        <v>-3400000</v>
      </c>
      <c r="D35" s="4">
        <f t="shared" si="6"/>
        <v>990566.0377</v>
      </c>
      <c r="E35" s="4">
        <f t="shared" si="6"/>
        <v>934496.262</v>
      </c>
      <c r="F35" s="4">
        <f t="shared" si="6"/>
        <v>881600.2472</v>
      </c>
      <c r="G35" s="4">
        <f t="shared" si="6"/>
        <v>831698.3464</v>
      </c>
      <c r="H35" s="4">
        <f t="shared" si="6"/>
        <v>784621.0815</v>
      </c>
    </row>
    <row r="36">
      <c r="B36" s="2" t="s">
        <v>34</v>
      </c>
      <c r="C36" s="4"/>
      <c r="D36" s="4"/>
      <c r="E36" s="4"/>
      <c r="F36" s="4"/>
      <c r="G36" s="4"/>
      <c r="H36" s="4">
        <f>SUM(D31:H32)+SUM(C27:C29)</f>
        <v>-6150000</v>
      </c>
    </row>
    <row r="37">
      <c r="B37" s="2" t="s">
        <v>35</v>
      </c>
      <c r="C37" s="4"/>
      <c r="D37" s="4"/>
      <c r="E37" s="4"/>
      <c r="F37" s="4"/>
      <c r="G37" s="4"/>
      <c r="H37" s="4">
        <f>SUM(D33:H33)</f>
        <v>8000000</v>
      </c>
    </row>
    <row r="38">
      <c r="B38" s="2" t="s">
        <v>36</v>
      </c>
      <c r="C38" s="4"/>
      <c r="D38" s="4"/>
      <c r="E38" s="4"/>
      <c r="F38" s="4"/>
      <c r="G38" s="4"/>
      <c r="H38" s="4">
        <f>SUM(C35:H35)</f>
        <v>1022981.975</v>
      </c>
    </row>
    <row r="39">
      <c r="B39" s="2" t="s">
        <v>37</v>
      </c>
      <c r="C39" s="4"/>
      <c r="D39" s="4"/>
      <c r="E39" s="4"/>
      <c r="F39" s="4"/>
      <c r="G39" s="4"/>
      <c r="H39" s="4">
        <f>((H37-ABS(H36))/ABS(H36))*100</f>
        <v>30.08130081</v>
      </c>
    </row>
    <row r="43">
      <c r="C43" s="11">
        <f t="shared" ref="C43:C44" si="8">C34</f>
        <v>-3400000</v>
      </c>
      <c r="D43" s="11">
        <f t="shared" ref="D43:H43" si="7">D34 +C43</f>
        <v>-2350000</v>
      </c>
      <c r="E43" s="11">
        <f t="shared" si="7"/>
        <v>-1300000</v>
      </c>
      <c r="F43" s="11">
        <f t="shared" si="7"/>
        <v>-250000</v>
      </c>
      <c r="G43" s="11">
        <f t="shared" si="7"/>
        <v>800000</v>
      </c>
      <c r="H43" s="11">
        <f t="shared" si="7"/>
        <v>1850000</v>
      </c>
    </row>
    <row r="44">
      <c r="C44" s="11">
        <f t="shared" si="8"/>
        <v>-3400000</v>
      </c>
      <c r="D44" s="11">
        <f t="shared" ref="D44:H44" si="9">C44+D35</f>
        <v>-2409433.962</v>
      </c>
      <c r="E44" s="11">
        <f t="shared" si="9"/>
        <v>-1474937.7</v>
      </c>
      <c r="F44" s="11">
        <f t="shared" si="9"/>
        <v>-593337.4531</v>
      </c>
      <c r="G44" s="11">
        <f t="shared" si="9"/>
        <v>238360.8933</v>
      </c>
      <c r="H44" s="11">
        <f t="shared" si="9"/>
        <v>1022981.975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8.71"/>
    <col customWidth="1" min="4" max="4" width="12.71"/>
    <col customWidth="1" min="5" max="5" width="8.71"/>
    <col customWidth="1" min="6" max="6" width="10.71"/>
    <col customWidth="1" min="7" max="8" width="12.71"/>
    <col customWidth="1" min="9" max="26" width="8.71"/>
  </cols>
  <sheetData>
    <row r="2">
      <c r="B2" s="12">
        <f>65000+15000+35000+80000</f>
        <v>195000</v>
      </c>
      <c r="E2" s="12"/>
      <c r="G2" s="3" t="s">
        <v>38</v>
      </c>
      <c r="H2" s="12" t="s">
        <v>39</v>
      </c>
    </row>
    <row r="3">
      <c r="C3" s="3" t="s">
        <v>3</v>
      </c>
      <c r="D3" s="3">
        <v>70000.0</v>
      </c>
      <c r="F3" s="3" t="s">
        <v>40</v>
      </c>
      <c r="G3" s="3">
        <v>168.0</v>
      </c>
      <c r="H3" s="3">
        <v>109.0</v>
      </c>
    </row>
    <row r="4">
      <c r="C4" s="3" t="s">
        <v>5</v>
      </c>
      <c r="D4" s="3">
        <v>21.0</v>
      </c>
      <c r="F4" s="3" t="s">
        <v>41</v>
      </c>
      <c r="G4" s="3">
        <f t="shared" ref="G4:H4" si="1">G3*8</f>
        <v>1344</v>
      </c>
      <c r="H4" s="3">
        <f t="shared" si="1"/>
        <v>872</v>
      </c>
    </row>
    <row r="5">
      <c r="C5" s="3" t="s">
        <v>8</v>
      </c>
      <c r="D5" s="3">
        <v>8.0</v>
      </c>
      <c r="F5" s="3" t="s">
        <v>42</v>
      </c>
      <c r="G5" s="3">
        <v>3.0</v>
      </c>
      <c r="H5" s="3">
        <v>3.0</v>
      </c>
    </row>
    <row r="6">
      <c r="C6" s="3" t="s">
        <v>11</v>
      </c>
      <c r="D6" s="3">
        <f>D3/D4/D5</f>
        <v>416.6666667</v>
      </c>
      <c r="F6" s="9" t="s">
        <v>43</v>
      </c>
      <c r="G6" s="12">
        <f>G4*D6*G5</f>
        <v>1680000</v>
      </c>
      <c r="H6" s="12">
        <f>H4*D6*H5</f>
        <v>1090000</v>
      </c>
    </row>
    <row r="9">
      <c r="C9" s="3" t="s">
        <v>44</v>
      </c>
      <c r="D9" s="3">
        <v>1600000.0</v>
      </c>
    </row>
    <row r="11">
      <c r="C11" s="3" t="s">
        <v>45</v>
      </c>
      <c r="D11" s="12">
        <f>D9+G6+H6</f>
        <v>4370000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2024-11-12T09:21:39Z</dcterms:created>
  <dc:creator>Morozov, Eduard</dc:creator>
</cp:coreProperties>
</file>