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zyHomePC\Desktop\"/>
    </mc:Choice>
  </mc:AlternateContent>
  <xr:revisionPtr revIDLastSave="0" documentId="10_ncr:8100000_{D22C6C0D-6B29-49FA-89BD-E9A7854F3400}" xr6:coauthVersionLast="34" xr6:coauthVersionMax="34" xr10:uidLastSave="{00000000-0000-0000-0000-000000000000}"/>
  <bookViews>
    <workbookView xWindow="0" yWindow="900" windowWidth="23580" windowHeight="10035" activeTab="1" xr2:uid="{B40C5E9C-4B4F-4983-B03C-533BE084DEF8}"/>
  </bookViews>
  <sheets>
    <sheet name="자본금" sheetId="1" r:id="rId1"/>
    <sheet name="결혼예산내역" sheetId="2" r:id="rId2"/>
    <sheet name="자금운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X7" i="2"/>
  <c r="Q8" i="2"/>
  <c r="X8" i="2"/>
  <c r="X15" i="2"/>
  <c r="X19" i="2"/>
  <c r="X27" i="2"/>
  <c r="X31" i="2"/>
  <c r="X35" i="2"/>
  <c r="D9" i="2"/>
  <c r="E9" i="2" s="1"/>
  <c r="X59" i="2"/>
  <c r="X63" i="2"/>
  <c r="I8" i="2"/>
  <c r="J8" i="2" s="1"/>
  <c r="D7" i="2"/>
  <c r="E7" i="2" s="1"/>
  <c r="X21" i="2"/>
  <c r="X37" i="2"/>
  <c r="X49" i="2"/>
  <c r="D15" i="2"/>
  <c r="E15" i="2" s="1"/>
  <c r="I6" i="2"/>
  <c r="X16" i="2"/>
  <c r="X20" i="2"/>
  <c r="X36" i="2"/>
  <c r="X40" i="2"/>
  <c r="X48" i="2"/>
  <c r="D13" i="2"/>
  <c r="E13" i="2" s="1"/>
  <c r="X64" i="2"/>
  <c r="N7" i="2"/>
  <c r="O7" i="2" s="1"/>
  <c r="L6" i="2"/>
  <c r="L7" i="2"/>
  <c r="L5" i="1"/>
  <c r="L6" i="1"/>
  <c r="L7" i="1"/>
  <c r="L8" i="1"/>
  <c r="M8" i="1" s="1"/>
  <c r="L9" i="1"/>
  <c r="L10" i="1"/>
  <c r="M6" i="1"/>
  <c r="B7" i="2"/>
  <c r="I7" i="2"/>
  <c r="J7" i="2" s="1"/>
  <c r="I10" i="2"/>
  <c r="J10" i="2" s="1"/>
  <c r="G6" i="2"/>
  <c r="G8" i="2"/>
  <c r="G9" i="2"/>
  <c r="G7" i="2"/>
  <c r="G10" i="2"/>
  <c r="Q25" i="2"/>
  <c r="D10" i="2"/>
  <c r="E10" i="2" s="1"/>
  <c r="D8" i="2"/>
  <c r="E8" i="2" s="1"/>
  <c r="D11" i="2"/>
  <c r="E11" i="2" s="1"/>
  <c r="D12" i="2"/>
  <c r="E12" i="2" s="1"/>
  <c r="B6" i="2"/>
  <c r="B10" i="2"/>
  <c r="B14" i="2"/>
  <c r="B8" i="2"/>
  <c r="B11" i="2"/>
  <c r="B15" i="2"/>
  <c r="B9" i="2"/>
  <c r="B13" i="2"/>
  <c r="B12" i="2"/>
  <c r="Q64" i="2"/>
  <c r="Q63" i="2"/>
  <c r="Q5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Q37" i="2"/>
  <c r="X52" i="2"/>
  <c r="X53" i="2"/>
  <c r="Q52" i="2"/>
  <c r="Q53" i="2"/>
  <c r="Q50" i="2"/>
  <c r="X50" i="2"/>
  <c r="Q48" i="2"/>
  <c r="Q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68" i="2"/>
  <c r="Q69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9" i="2"/>
  <c r="Q51" i="2"/>
  <c r="Q54" i="2"/>
  <c r="Q55" i="2"/>
  <c r="Q56" i="2"/>
  <c r="Q57" i="2"/>
  <c r="Q58" i="2"/>
  <c r="Q60" i="2"/>
  <c r="Q61" i="2"/>
  <c r="Q62" i="2"/>
  <c r="Q65" i="2"/>
  <c r="Q66" i="2"/>
  <c r="Q67" i="2"/>
  <c r="X9" i="2"/>
  <c r="X10" i="2"/>
  <c r="X18" i="2"/>
  <c r="X54" i="2"/>
  <c r="X46" i="2"/>
  <c r="X62" i="2"/>
  <c r="X14" i="2"/>
  <c r="X17" i="2"/>
  <c r="B18" i="1"/>
  <c r="B16" i="1"/>
  <c r="X51" i="2" l="1"/>
  <c r="X11" i="2"/>
  <c r="I9" i="2"/>
  <c r="J9" i="2" s="1"/>
  <c r="D6" i="2"/>
  <c r="E6" i="2" s="1"/>
  <c r="N6" i="2"/>
  <c r="O6" i="2" s="1"/>
  <c r="J6" i="2"/>
  <c r="X13" i="2"/>
  <c r="I11" i="2" l="1"/>
  <c r="N8" i="2"/>
  <c r="M10" i="1"/>
  <c r="M9" i="1"/>
  <c r="B17" i="1"/>
  <c r="B15" i="1"/>
  <c r="O8" i="2" l="1"/>
  <c r="D14" i="2"/>
  <c r="J5" i="3"/>
  <c r="J4" i="3"/>
  <c r="J8" i="3" s="1"/>
  <c r="E14" i="2" l="1"/>
  <c r="D16" i="2"/>
  <c r="E16" i="2" s="1"/>
  <c r="X6" i="2"/>
  <c r="X12" i="2"/>
  <c r="X22" i="2"/>
  <c r="X23" i="2"/>
  <c r="X24" i="2"/>
  <c r="X55" i="2"/>
  <c r="X68" i="2"/>
  <c r="X69" i="2"/>
  <c r="X25" i="2"/>
  <c r="X61" i="2"/>
  <c r="X26" i="2"/>
  <c r="X28" i="2"/>
  <c r="X29" i="2"/>
  <c r="X30" i="2"/>
  <c r="X32" i="2"/>
  <c r="X33" i="2"/>
  <c r="X34" i="2"/>
  <c r="X38" i="2"/>
  <c r="X39" i="2"/>
  <c r="X41" i="2"/>
  <c r="X42" i="2"/>
  <c r="X43" i="2"/>
  <c r="X44" i="2"/>
  <c r="X45" i="2"/>
  <c r="X47" i="2"/>
  <c r="X56" i="2"/>
  <c r="X57" i="2"/>
  <c r="X58" i="2"/>
  <c r="X65" i="2"/>
  <c r="X60" i="2"/>
  <c r="X66" i="2"/>
  <c r="X67" i="2"/>
  <c r="O5" i="1"/>
  <c r="B14" i="1"/>
  <c r="B13" i="1"/>
  <c r="B12" i="1"/>
  <c r="B11" i="1"/>
  <c r="B10" i="1" l="1"/>
  <c r="M7" i="1"/>
  <c r="Q5" i="1"/>
  <c r="M5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<sst xmlns="http://schemas.openxmlformats.org/spreadsheetml/2006/main" count="640" uniqueCount="250">
  <si>
    <t>idx</t>
  </si>
  <si>
    <t>이름</t>
  </si>
  <si>
    <t>위치</t>
  </si>
  <si>
    <t>비고</t>
  </si>
  <si>
    <t>윤광호</t>
  </si>
  <si>
    <t>일반통장</t>
  </si>
  <si>
    <t>2018. 5. 22 조회 기준</t>
  </si>
  <si>
    <t>보증금</t>
  </si>
  <si>
    <t>2018. 7. 8 회수 예정</t>
  </si>
  <si>
    <t>적금통장</t>
  </si>
  <si>
    <t>2021. 04. 01 만기예정</t>
  </si>
  <si>
    <t>주식계좌</t>
  </si>
  <si>
    <t>퇴직금</t>
  </si>
  <si>
    <t>금액(원)</t>
    <phoneticPr fontId="2" type="noConversion"/>
  </si>
  <si>
    <t>연금식 상품으로 사용 시 해지필요
 :  위약금 발생 예정</t>
    <phoneticPr fontId="2" type="noConversion"/>
  </si>
  <si>
    <t>ㅁ부부 자본금 현황</t>
    <phoneticPr fontId="2" type="noConversion"/>
  </si>
  <si>
    <t>idx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</si>
  <si>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</si>
  <si>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</si>
  <si>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</si>
  <si>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내용</t>
    <phoneticPr fontId="2" type="noConversion"/>
  </si>
  <si>
    <t>비고</t>
    <phoneticPr fontId="2" type="noConversion"/>
  </si>
  <si>
    <t>이름</t>
    <phoneticPr fontId="2" type="noConversion"/>
  </si>
  <si>
    <t>윤광호</t>
    <phoneticPr fontId="2" type="noConversion"/>
  </si>
  <si>
    <t>총 금액(한글)</t>
    <phoneticPr fontId="2" type="noConversion"/>
  </si>
  <si>
    <t>총 금액(원)</t>
    <phoneticPr fontId="2" type="noConversion"/>
  </si>
  <si>
    <t>ㅁ개인별 자본금 현황</t>
    <phoneticPr fontId="2" type="noConversion"/>
  </si>
  <si>
    <t>ㅁ총 자본금 현황</t>
    <phoneticPr fontId="2" type="noConversion"/>
  </si>
  <si>
    <t>곽미향</t>
    <phoneticPr fontId="2" type="noConversion"/>
  </si>
  <si>
    <t>예산</t>
    <phoneticPr fontId="2" type="noConversion"/>
  </si>
  <si>
    <t>가전</t>
    <phoneticPr fontId="2" type="noConversion"/>
  </si>
  <si>
    <t>가구</t>
    <phoneticPr fontId="2" type="noConversion"/>
  </si>
  <si>
    <t>신혼여행</t>
    <phoneticPr fontId="2" type="noConversion"/>
  </si>
  <si>
    <t>집</t>
    <phoneticPr fontId="2" type="noConversion"/>
  </si>
  <si>
    <t>곽미향</t>
    <phoneticPr fontId="2" type="noConversion"/>
  </si>
  <si>
    <t>신한은행적금</t>
    <phoneticPr fontId="2" type="noConversion"/>
  </si>
  <si>
    <t>2018.07.31 만기</t>
    <phoneticPr fontId="2" type="noConversion"/>
  </si>
  <si>
    <t>월급적금</t>
    <phoneticPr fontId="2" type="noConversion"/>
  </si>
  <si>
    <t>2018.08.17 만기</t>
    <phoneticPr fontId="2" type="noConversion"/>
  </si>
  <si>
    <t>저축은행적금</t>
    <phoneticPr fontId="2" type="noConversion"/>
  </si>
  <si>
    <t>2018.10.18 만기</t>
    <phoneticPr fontId="2" type="noConversion"/>
  </si>
  <si>
    <t>펀드</t>
    <phoneticPr fontId="2" type="noConversion"/>
  </si>
  <si>
    <t>2019.06.30 만기</t>
    <phoneticPr fontId="2" type="noConversion"/>
  </si>
  <si>
    <t>가용여부</t>
    <phoneticPr fontId="2" type="noConversion"/>
  </si>
  <si>
    <t>가</t>
    <phoneticPr fontId="2" type="noConversion"/>
  </si>
  <si>
    <t>부</t>
    <phoneticPr fontId="2" type="noConversion"/>
  </si>
  <si>
    <t>피부과</t>
    <phoneticPr fontId="2" type="noConversion"/>
  </si>
  <si>
    <t>결혼식</t>
    <phoneticPr fontId="2" type="noConversion"/>
  </si>
  <si>
    <t>ㅁ예산내역</t>
    <phoneticPr fontId="2" type="noConversion"/>
  </si>
  <si>
    <t>인건비</t>
    <phoneticPr fontId="2" type="noConversion"/>
  </si>
  <si>
    <t>전담도우미</t>
    <phoneticPr fontId="2" type="noConversion"/>
  </si>
  <si>
    <t>촬영 도우미 비용</t>
    <phoneticPr fontId="2" type="noConversion"/>
  </si>
  <si>
    <t>할일 목록</t>
    <phoneticPr fontId="2" type="noConversion"/>
  </si>
  <si>
    <t>예식장</t>
    <phoneticPr fontId="2" type="noConversion"/>
  </si>
  <si>
    <t>식전 영상 제작은 광호가 만들고 돈 챙기기 20만원</t>
    <phoneticPr fontId="2" type="noConversion"/>
  </si>
  <si>
    <t>계약 후기 작성 후 공유하기 - 언제까지?
 : 화촉컨시어즈 &amp; 플라워샤워 &amp; 출포 신청하기 서비스 받을 수 있음</t>
    <phoneticPr fontId="2" type="noConversion"/>
  </si>
  <si>
    <t>현악 3중주 신청하기 (50만원 서비스 금액 중 사용)</t>
    <phoneticPr fontId="2" type="noConversion"/>
  </si>
  <si>
    <t>본식 동영상 35만원짜리 신청하기</t>
    <phoneticPr fontId="2" type="noConversion"/>
  </si>
  <si>
    <t>www.naver.com</t>
    <phoneticPr fontId="2" type="noConversion"/>
  </si>
  <si>
    <t>스튜디오</t>
    <phoneticPr fontId="2" type="noConversion"/>
  </si>
  <si>
    <t>촬영 예정일 9월</t>
    <phoneticPr fontId="2" type="noConversion"/>
  </si>
  <si>
    <t>수정 CD</t>
    <phoneticPr fontId="2" type="noConversion"/>
  </si>
  <si>
    <t>원본 CD</t>
    <phoneticPr fontId="2" type="noConversion"/>
  </si>
  <si>
    <t>르플랑 스튜디오에서 레퍼런스 참조 정리 (http://leplein.co.kr/Portfolio)</t>
    <phoneticPr fontId="2" type="noConversion"/>
  </si>
  <si>
    <t>광호</t>
    <phoneticPr fontId="2" type="noConversion"/>
  </si>
  <si>
    <t>미향</t>
    <phoneticPr fontId="2" type="noConversion"/>
  </si>
  <si>
    <t>집</t>
    <phoneticPr fontId="2" type="noConversion"/>
  </si>
  <si>
    <t>복비</t>
    <phoneticPr fontId="2" type="noConversion"/>
  </si>
  <si>
    <t>예물</t>
    <phoneticPr fontId="2" type="noConversion"/>
  </si>
  <si>
    <t>한복</t>
    <phoneticPr fontId="2" type="noConversion"/>
  </si>
  <si>
    <t>대여</t>
    <phoneticPr fontId="2" type="noConversion"/>
  </si>
  <si>
    <t>양복</t>
    <phoneticPr fontId="2" type="noConversion"/>
  </si>
  <si>
    <t>선물구매</t>
    <phoneticPr fontId="2" type="noConversion"/>
  </si>
  <si>
    <t>양가 가족까지</t>
    <phoneticPr fontId="2" type="noConversion"/>
  </si>
  <si>
    <t>미용</t>
    <phoneticPr fontId="2" type="noConversion"/>
  </si>
  <si>
    <t>양가 형수님 메이크업 및 헤어 여부 물어보기</t>
    <phoneticPr fontId="2" type="noConversion"/>
  </si>
  <si>
    <t>반지(1쌍)</t>
    <phoneticPr fontId="2" type="noConversion"/>
  </si>
  <si>
    <t>백화점 티파니 방문</t>
    <phoneticPr fontId="2" type="noConversion"/>
  </si>
  <si>
    <t>TV</t>
    <phoneticPr fontId="2" type="noConversion"/>
  </si>
  <si>
    <t>세탁기</t>
    <phoneticPr fontId="2" type="noConversion"/>
  </si>
  <si>
    <t>냉장고</t>
    <phoneticPr fontId="2" type="noConversion"/>
  </si>
  <si>
    <t>에어컨</t>
    <phoneticPr fontId="2" type="noConversion"/>
  </si>
  <si>
    <t>청소기</t>
    <phoneticPr fontId="2" type="noConversion"/>
  </si>
  <si>
    <t>밥솥</t>
    <phoneticPr fontId="2" type="noConversion"/>
  </si>
  <si>
    <t>전자레인지</t>
    <phoneticPr fontId="2" type="noConversion"/>
  </si>
  <si>
    <t>침대</t>
    <phoneticPr fontId="2" type="noConversion"/>
  </si>
  <si>
    <t>침대-프레임</t>
    <phoneticPr fontId="2" type="noConversion"/>
  </si>
  <si>
    <t>소파</t>
    <phoneticPr fontId="2" type="noConversion"/>
  </si>
  <si>
    <t>식탁</t>
    <phoneticPr fontId="2" type="noConversion"/>
  </si>
  <si>
    <t>화장대</t>
    <phoneticPr fontId="2" type="noConversion"/>
  </si>
  <si>
    <t>책상</t>
    <phoneticPr fontId="2" type="noConversion"/>
  </si>
  <si>
    <t>조리기구</t>
    <phoneticPr fontId="2" type="noConversion"/>
  </si>
  <si>
    <t>가방</t>
    <phoneticPr fontId="2" type="noConversion"/>
  </si>
  <si>
    <t>신발</t>
    <phoneticPr fontId="2" type="noConversion"/>
  </si>
  <si>
    <t>예산(한글)</t>
    <phoneticPr fontId="2" type="noConversion"/>
  </si>
  <si>
    <t>항목</t>
    <phoneticPr fontId="2" type="noConversion"/>
  </si>
  <si>
    <t>담당</t>
    <phoneticPr fontId="2" type="noConversion"/>
  </si>
  <si>
    <t>분류</t>
    <phoneticPr fontId="2" type="noConversion"/>
  </si>
  <si>
    <t>월급</t>
    <phoneticPr fontId="2" type="noConversion"/>
  </si>
  <si>
    <t>수입</t>
    <phoneticPr fontId="2" type="noConversion"/>
  </si>
  <si>
    <t>연봉 4700만원 기준</t>
    <phoneticPr fontId="2" type="noConversion"/>
  </si>
  <si>
    <t>연봉 2400만원 기준</t>
    <phoneticPr fontId="2" type="noConversion"/>
  </si>
  <si>
    <t>지출</t>
    <phoneticPr fontId="2" type="noConversion"/>
  </si>
  <si>
    <t>관리비</t>
    <phoneticPr fontId="2" type="noConversion"/>
  </si>
  <si>
    <t>공통</t>
    <phoneticPr fontId="2" type="noConversion"/>
  </si>
  <si>
    <t>주거</t>
    <phoneticPr fontId="2" type="noConversion"/>
  </si>
  <si>
    <t>핸드폰요금</t>
    <phoneticPr fontId="2" type="noConversion"/>
  </si>
  <si>
    <t>생활</t>
    <phoneticPr fontId="2" type="noConversion"/>
  </si>
  <si>
    <t>가급적 핸드폰(2~3년 주기로 중고로 교체)을 바꾸지 않는다. (아이패드로 고사양 사용)</t>
    <phoneticPr fontId="2" type="noConversion"/>
  </si>
  <si>
    <t>핸드폰비요금</t>
    <phoneticPr fontId="2" type="noConversion"/>
  </si>
  <si>
    <t>남는 비용은 용돈으로 사용</t>
    <phoneticPr fontId="2" type="noConversion"/>
  </si>
  <si>
    <t>차액</t>
    <phoneticPr fontId="2" type="noConversion"/>
  </si>
  <si>
    <t>교통비</t>
    <phoneticPr fontId="2" type="noConversion"/>
  </si>
  <si>
    <t>-</t>
    <phoneticPr fontId="2" type="noConversion"/>
  </si>
  <si>
    <t>신혼부부 혜택을 많이 찾아 보자</t>
    <phoneticPr fontId="2" type="noConversion"/>
  </si>
  <si>
    <t>기름값</t>
    <phoneticPr fontId="2" type="noConversion"/>
  </si>
  <si>
    <t>대출 등등..</t>
    <phoneticPr fontId="2" type="noConversion"/>
  </si>
  <si>
    <t>차유지비용</t>
    <phoneticPr fontId="2" type="noConversion"/>
  </si>
  <si>
    <t>어떤 부품을 교체할 시즌이 왔을때 사용할 금액</t>
    <phoneticPr fontId="2" type="noConversion"/>
  </si>
  <si>
    <t>세금(연말정산) 등등..</t>
    <phoneticPr fontId="2" type="noConversion"/>
  </si>
  <si>
    <t>이자</t>
    <phoneticPr fontId="2" type="noConversion"/>
  </si>
  <si>
    <t>이건 대출을 어떤 방식으로 하느냐에 따라 결정</t>
    <phoneticPr fontId="2" type="noConversion"/>
  </si>
  <si>
    <t>형-카드</t>
    <phoneticPr fontId="2" type="noConversion"/>
  </si>
  <si>
    <t>용돈</t>
    <phoneticPr fontId="2" type="noConversion"/>
  </si>
  <si>
    <t>자유롭게 사용</t>
    <phoneticPr fontId="2" type="noConversion"/>
  </si>
  <si>
    <t>출산 계획</t>
    <phoneticPr fontId="2" type="noConversion"/>
  </si>
  <si>
    <t>공동 생활에 들어가는 물건 구입비용( 부족시 여유 돈에서 사용)</t>
    <phoneticPr fontId="2" type="noConversion"/>
  </si>
  <si>
    <t>해외여행저축</t>
    <phoneticPr fontId="2" type="noConversion"/>
  </si>
  <si>
    <t>해외 여행을 위한 경비 저축</t>
    <phoneticPr fontId="2" type="noConversion"/>
  </si>
  <si>
    <t>보험</t>
    <phoneticPr fontId="2" type="noConversion"/>
  </si>
  <si>
    <t>이건 임시로 잡은 가격이라 확인 필수</t>
    <phoneticPr fontId="2" type="noConversion"/>
  </si>
  <si>
    <t>저축-1</t>
    <phoneticPr fontId="2" type="noConversion"/>
  </si>
  <si>
    <t>저축을 할지 대출 원금을 갚을지 고민</t>
    <phoneticPr fontId="2" type="noConversion"/>
  </si>
  <si>
    <t>저축-2</t>
    <phoneticPr fontId="2" type="noConversion"/>
  </si>
  <si>
    <t>비상용 저축(큰 돈이 나갈 수 있는 치과같은 것들은 주기적으로 관리해 예방)</t>
    <phoneticPr fontId="2" type="noConversion"/>
  </si>
  <si>
    <t>집안행사용</t>
    <phoneticPr fontId="2" type="noConversion"/>
  </si>
  <si>
    <t>부모님 생신에 사용할 금액 (1년에 4번있음)</t>
    <phoneticPr fontId="2" type="noConversion"/>
  </si>
  <si>
    <t>경조사용</t>
    <phoneticPr fontId="2" type="noConversion"/>
  </si>
  <si>
    <t>주변에 결혼하는 친구들, 친척들을 위한 예산</t>
    <phoneticPr fontId="2" type="noConversion"/>
  </si>
  <si>
    <t>여유 돈</t>
    <phoneticPr fontId="2" type="noConversion"/>
  </si>
  <si>
    <t>중간에 돈이 필요할 수 있는 상황이 있을 수 있음</t>
    <phoneticPr fontId="2" type="noConversion"/>
  </si>
  <si>
    <t>한달 예산 예상 기록</t>
    <phoneticPr fontId="2" type="noConversion"/>
  </si>
  <si>
    <t>친가</t>
    <phoneticPr fontId="2" type="noConversion"/>
  </si>
  <si>
    <t>외가</t>
    <phoneticPr fontId="2" type="noConversion"/>
  </si>
  <si>
    <t>지불여부</t>
    <phoneticPr fontId="2" type="noConversion"/>
  </si>
  <si>
    <t>집</t>
    <phoneticPr fontId="2" type="noConversion"/>
  </si>
  <si>
    <t>미지불</t>
    <phoneticPr fontId="2" type="noConversion"/>
  </si>
  <si>
    <t>에어컨</t>
    <phoneticPr fontId="2" type="noConversion"/>
  </si>
  <si>
    <t>설치비</t>
    <phoneticPr fontId="2" type="noConversion"/>
  </si>
  <si>
    <t>기계비</t>
    <phoneticPr fontId="2" type="noConversion"/>
  </si>
  <si>
    <t>언제든지 출금 가능
 - 18년 9월 2일 전부 옮겨 놓음</t>
    <phoneticPr fontId="2" type="noConversion"/>
  </si>
  <si>
    <t>기타</t>
  </si>
  <si>
    <t>기타</t>
    <phoneticPr fontId="2" type="noConversion"/>
  </si>
  <si>
    <t>가</t>
    <phoneticPr fontId="2" type="noConversion"/>
  </si>
  <si>
    <t>침대+미향이(예복) 지원 비용</t>
    <phoneticPr fontId="2" type="noConversion"/>
  </si>
  <si>
    <t>외가</t>
  </si>
  <si>
    <t>지원금</t>
    <phoneticPr fontId="2" type="noConversion"/>
  </si>
  <si>
    <t>미향이 아버님 지원금</t>
    <phoneticPr fontId="2" type="noConversion"/>
  </si>
  <si>
    <t>아파트 구매 비용 지원</t>
    <phoneticPr fontId="2" type="noConversion"/>
  </si>
  <si>
    <t>지불</t>
    <phoneticPr fontId="2" type="noConversion"/>
  </si>
  <si>
    <t>세금</t>
    <phoneticPr fontId="2" type="noConversion"/>
  </si>
  <si>
    <t>취득세</t>
    <phoneticPr fontId="2" type="noConversion"/>
  </si>
  <si>
    <t>지방교육세</t>
    <phoneticPr fontId="2" type="noConversion"/>
  </si>
  <si>
    <t>등기신청수수료 및 수입인지</t>
    <phoneticPr fontId="2" type="noConversion"/>
  </si>
  <si>
    <t>국민주택채권</t>
    <phoneticPr fontId="2" type="noConversion"/>
  </si>
  <si>
    <t>중개보수</t>
    <phoneticPr fontId="2" type="noConversion"/>
  </si>
  <si>
    <t>매매비용</t>
    <phoneticPr fontId="2" type="noConversion"/>
  </si>
  <si>
    <t>-</t>
    <phoneticPr fontId="2" type="noConversion"/>
  </si>
  <si>
    <t>미지불</t>
    <phoneticPr fontId="2" type="noConversion"/>
  </si>
  <si>
    <t>양가어머님&amp;신부신랑-계약금</t>
    <phoneticPr fontId="2" type="noConversion"/>
  </si>
  <si>
    <t>양가어머님&amp;신부신랑-잔금</t>
    <phoneticPr fontId="2" type="noConversion"/>
  </si>
  <si>
    <t>양복, 와이셔츠, 넥타이</t>
    <phoneticPr fontId="2" type="noConversion"/>
  </si>
  <si>
    <t>양가-며느리</t>
    <phoneticPr fontId="2" type="noConversion"/>
  </si>
  <si>
    <t>지불자</t>
    <phoneticPr fontId="2" type="noConversion"/>
  </si>
  <si>
    <t>부부</t>
  </si>
  <si>
    <t>부부</t>
    <phoneticPr fontId="2" type="noConversion"/>
  </si>
  <si>
    <t>외가</t>
    <phoneticPr fontId="2" type="noConversion"/>
  </si>
  <si>
    <t>사운드바</t>
    <phoneticPr fontId="2" type="noConversion"/>
  </si>
  <si>
    <t>예산</t>
  </si>
  <si>
    <t>예산</t>
    <phoneticPr fontId="2" type="noConversion"/>
  </si>
  <si>
    <t>수납장</t>
    <phoneticPr fontId="2" type="noConversion"/>
  </si>
  <si>
    <t>거실 테이블</t>
    <phoneticPr fontId="2" type="noConversion"/>
  </si>
  <si>
    <t>책장</t>
    <phoneticPr fontId="2" type="noConversion"/>
  </si>
  <si>
    <t>신혼여행지에서 사용할 비용</t>
  </si>
  <si>
    <t>집</t>
  </si>
  <si>
    <t>집</t>
    <phoneticPr fontId="2" type="noConversion"/>
  </si>
  <si>
    <t>인테리어</t>
    <phoneticPr fontId="2" type="noConversion"/>
  </si>
  <si>
    <t>도배, 장판</t>
    <phoneticPr fontId="2" type="noConversion"/>
  </si>
  <si>
    <t>화장실(거실, 부부)</t>
    <phoneticPr fontId="2" type="noConversion"/>
  </si>
  <si>
    <t>붙박이장</t>
    <phoneticPr fontId="2" type="noConversion"/>
  </si>
  <si>
    <t>기타비용</t>
    <phoneticPr fontId="2" type="noConversion"/>
  </si>
  <si>
    <t>경비</t>
    <phoneticPr fontId="2" type="noConversion"/>
  </si>
  <si>
    <t>현지-경비</t>
    <phoneticPr fontId="2" type="noConversion"/>
  </si>
  <si>
    <t>친가</t>
  </si>
  <si>
    <t>친가</t>
    <phoneticPr fontId="2" type="noConversion"/>
  </si>
  <si>
    <t>은행</t>
  </si>
  <si>
    <t>은행</t>
    <phoneticPr fontId="2" type="noConversion"/>
  </si>
  <si>
    <t>17평 스탠드, 안방 벽걸이</t>
    <phoneticPr fontId="2" type="noConversion"/>
  </si>
  <si>
    <t>커피머신</t>
    <phoneticPr fontId="2" type="noConversion"/>
  </si>
  <si>
    <t>전기주전자</t>
    <phoneticPr fontId="2" type="noConversion"/>
  </si>
  <si>
    <t>주방도구</t>
    <phoneticPr fontId="2" type="noConversion"/>
  </si>
  <si>
    <t>머신+캡슐</t>
    <phoneticPr fontId="2" type="noConversion"/>
  </si>
  <si>
    <t>부엌(스토브, 후드)</t>
    <phoneticPr fontId="2" type="noConversion"/>
  </si>
  <si>
    <t>스튜디오 선정</t>
    <phoneticPr fontId="2" type="noConversion"/>
  </si>
  <si>
    <t>침대-이불</t>
    <phoneticPr fontId="2" type="noConversion"/>
  </si>
  <si>
    <t>리프트업</t>
    <phoneticPr fontId="2" type="noConversion"/>
  </si>
  <si>
    <t>책장을 2개 이상 설치</t>
    <phoneticPr fontId="2" type="noConversion"/>
  </si>
  <si>
    <t>네이버 부동산 가격 기준</t>
    <phoneticPr fontId="2" type="noConversion"/>
  </si>
  <si>
    <t>도마, 키친툴(국자, 뒤집기등)</t>
    <phoneticPr fontId="2" type="noConversion"/>
  </si>
  <si>
    <t>냄비, 프라이팬</t>
    <phoneticPr fontId="2" type="noConversion"/>
  </si>
  <si>
    <t>휘슬러(삼성전자 사은품 브랜드), 테팔</t>
    <phoneticPr fontId="2" type="noConversion"/>
  </si>
  <si>
    <t>칼</t>
    <phoneticPr fontId="2" type="noConversion"/>
  </si>
  <si>
    <t>헹켈 9종 셋트</t>
    <phoneticPr fontId="2" type="noConversion"/>
  </si>
  <si>
    <t>그릇, 접시, 수저</t>
    <phoneticPr fontId="2" type="noConversion"/>
  </si>
  <si>
    <t>계약금</t>
    <phoneticPr fontId="2" type="noConversion"/>
  </si>
  <si>
    <t>중도금</t>
    <phoneticPr fontId="2" type="noConversion"/>
  </si>
  <si>
    <t>잔금</t>
    <phoneticPr fontId="2" type="noConversion"/>
  </si>
  <si>
    <t>드라이기</t>
    <phoneticPr fontId="2" type="noConversion"/>
  </si>
  <si>
    <t>계약금</t>
    <phoneticPr fontId="2" type="noConversion"/>
  </si>
  <si>
    <t>식장비용</t>
    <phoneticPr fontId="2" type="noConversion"/>
  </si>
  <si>
    <t>예식 도우미 비용 (현금 지불)</t>
    <phoneticPr fontId="2" type="noConversion"/>
  </si>
  <si>
    <t>드레스</t>
    <phoneticPr fontId="2" type="noConversion"/>
  </si>
  <si>
    <t>고급 드레스 사용비</t>
    <phoneticPr fontId="2" type="noConversion"/>
  </si>
  <si>
    <t>양가-어머니, 아버지</t>
    <phoneticPr fontId="2" type="noConversion"/>
  </si>
  <si>
    <t>합계</t>
    <phoneticPr fontId="2" type="noConversion"/>
  </si>
  <si>
    <t>가구</t>
  </si>
  <si>
    <t>가전</t>
  </si>
  <si>
    <t>결혼식</t>
  </si>
  <si>
    <t>신혼여행</t>
  </si>
  <si>
    <t>예물</t>
  </si>
  <si>
    <t>조리기구</t>
  </si>
  <si>
    <t>피부과</t>
  </si>
  <si>
    <t>한복</t>
  </si>
  <si>
    <t>청접장</t>
    <phoneticPr fontId="2" type="noConversion"/>
  </si>
  <si>
    <t>idx</t>
    <phoneticPr fontId="2" type="noConversion"/>
  </si>
  <si>
    <t>분류</t>
    <phoneticPr fontId="2" type="noConversion"/>
  </si>
  <si>
    <t>예산(한글)</t>
  </si>
  <si>
    <t>예산(한글)</t>
    <phoneticPr fontId="2" type="noConversion"/>
  </si>
  <si>
    <t>생활비</t>
    <phoneticPr fontId="2" type="noConversion"/>
  </si>
  <si>
    <t>가용여부</t>
    <phoneticPr fontId="2" type="noConversion"/>
  </si>
  <si>
    <t>부</t>
    <phoneticPr fontId="2" type="noConversion"/>
  </si>
  <si>
    <t>금액(한글)</t>
    <phoneticPr fontId="2" type="noConversion"/>
  </si>
  <si>
    <t>▷ 예산이 들어가는 항목별 합계량과 비율</t>
    <phoneticPr fontId="2" type="noConversion"/>
  </si>
  <si>
    <t>▷ 지불 현황</t>
    <phoneticPr fontId="2" type="noConversion"/>
  </si>
  <si>
    <t>▷ 항목별 상세 내용</t>
    <phoneticPr fontId="2" type="noConversion"/>
  </si>
  <si>
    <t>□ 예산 요약</t>
    <phoneticPr fontId="2" type="noConversion"/>
  </si>
  <si>
    <t>대출 1억</t>
    <phoneticPr fontId="2" type="noConversion"/>
  </si>
  <si>
    <t>몇 개나 필요할지 모름</t>
    <phoneticPr fontId="2" type="noConversion"/>
  </si>
  <si>
    <t>인건비, 폐기물처리비용 등등</t>
    <phoneticPr fontId="2" type="noConversion"/>
  </si>
  <si>
    <t>▷ 예산 지급 경로와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</si>
</sst>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double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145481734672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41" fontId="3" fillId="0" borderId="2" xfId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quotePrefix="1" applyFont="1" applyBorder="1" applyAlignme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2" applyFont="1">
      <alignment vertical="center"/>
    </xf>
    <xf numFmtId="14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quotePrefix="1" applyFont="1" applyAlignment="1">
      <alignment vertical="center"/>
    </xf>
    <xf numFmtId="0" fontId="9" fillId="4" borderId="6" xfId="4" applyAlignment="1">
      <alignment horizontal="center" vertical="center"/>
    </xf>
    <xf numFmtId="41" fontId="8" fillId="3" borderId="6" xfId="3" applyNumberFormat="1" applyBorder="1">
      <alignment vertical="center"/>
    </xf>
    <xf numFmtId="0" fontId="11" fillId="0" borderId="0" xfId="0" applyFont="1">
      <alignment vertical="center"/>
    </xf>
    <xf numFmtId="0" fontId="3" fillId="0" borderId="2" xfId="0" quotePrefix="1" applyFont="1" applyBorder="1" applyAlignment="1">
      <alignment horizontal="center" vertical="center"/>
    </xf>
    <xf numFmtId="9" fontId="3" fillId="0" borderId="0" xfId="5" applyFo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1" fontId="3" fillId="0" borderId="7" xfId="1" applyFont="1" applyBorder="1" applyAlignment="1">
      <alignment horizontal="right" vertical="center"/>
    </xf>
    <xf numFmtId="41" fontId="3" fillId="0" borderId="7" xfId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1" fontId="3" fillId="0" borderId="14" xfId="1" applyFont="1" applyBorder="1">
      <alignment vertical="center"/>
    </xf>
    <xf numFmtId="41" fontId="3" fillId="0" borderId="14" xfId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41" fontId="3" fillId="0" borderId="7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41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17" xfId="0" applyFont="1" applyBorder="1">
      <alignment vertical="center"/>
    </xf>
    <xf numFmtId="41" fontId="3" fillId="0" borderId="14" xfId="1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quotePrefix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4" xfId="0" quotePrefix="1" applyFont="1" applyBorder="1" applyAlignment="1">
      <alignment horizontal="right" vertical="center"/>
    </xf>
    <xf numFmtId="0" fontId="4" fillId="0" borderId="16" xfId="0" applyFont="1" applyBorder="1">
      <alignment vertical="center"/>
    </xf>
  </cellXfs>
  <cellStyles count="6">
    <cellStyle name="계산" xfId="4" builtinId="22"/>
    <cellStyle name="백분율" xfId="5" builtinId="5"/>
    <cellStyle name="보통" xfId="3" builtinId="28"/>
    <cellStyle name="쉼표 [0]" xfId="1" builtinId="6"/>
    <cellStyle name="표준" xfId="0" builtinId="0"/>
    <cellStyle name="하이퍼링크" xfId="2" builtinId="8"/>
  </cellStyles>
  <dxfs count="98"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border>
        <top style="thin">
          <color theme="8" tint="0.39994506668294322"/>
        </top>
      </border>
    </dxf>
    <dxf>
      <border>
        <bottom style="thin">
          <color theme="8" tint="0.39994506668294322"/>
        </bottom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>
        <bottom style="thin">
          <color theme="8" tint="0.39994506668294322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>
        <bottom style="thin">
          <color theme="8" tint="0.39994506668294322"/>
        </bottom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>
        <bottom style="thin">
          <color theme="8" tint="0.39994506668294322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품목별 예산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F-46E8-A8BC-AA7BC16BE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F-46E8-A8BC-AA7BC16BE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F-46E8-A8BC-AA7BC16BEB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F-46E8-A8BC-AA7BC16BEB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F-46E8-A8BC-AA7BC16BEB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F-46E8-A8BC-AA7BC16BEB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F-46E8-A8BC-AA7BC16BEB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F-46E8-A8BC-AA7BC16BEB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8F-46E8-A8BC-AA7BC16BEBFD}"/>
              </c:ext>
            </c:extLst>
          </c:dPt>
          <c:dLbls>
            <c:dLbl>
              <c:idx val="0"/>
              <c:layout>
                <c:manualLayout>
                  <c:x val="-1.505026859357568E-3"/>
                  <c:y val="-3.40865725117693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46E8-A8BC-AA7BC16BEBFD}"/>
                </c:ext>
              </c:extLst>
            </c:dLbl>
            <c:dLbl>
              <c:idx val="1"/>
              <c:layout>
                <c:manualLayout>
                  <c:x val="3.762218911825211E-2"/>
                  <c:y val="-3.3585246288658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46E8-A8BC-AA7BC16BEBFD}"/>
                </c:ext>
              </c:extLst>
            </c:dLbl>
            <c:dLbl>
              <c:idx val="2"/>
              <c:layout>
                <c:manualLayout>
                  <c:x val="-1.4569186222729531E-2"/>
                  <c:y val="5.487925120470922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F-46E8-A8BC-AA7BC16BEBFD}"/>
                </c:ext>
              </c:extLst>
            </c:dLbl>
            <c:dLbl>
              <c:idx val="3"/>
              <c:layout>
                <c:manualLayout>
                  <c:x val="-3.7203531376759726E-2"/>
                  <c:y val="-1.302448305072976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F-46E8-A8BC-AA7BC16BEBFD}"/>
                </c:ext>
              </c:extLst>
            </c:dLbl>
            <c:dLbl>
              <c:idx val="4"/>
              <c:layout>
                <c:manualLayout>
                  <c:x val="-3.0436907917222877E-2"/>
                  <c:y val="2.1786165618186614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F-46E8-A8BC-AA7BC16BEBFD}"/>
                </c:ext>
              </c:extLst>
            </c:dLbl>
            <c:dLbl>
              <c:idx val="5"/>
              <c:layout>
                <c:manualLayout>
                  <c:x val="-8.7987128144608462E-2"/>
                  <c:y val="2.044911052785071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F-46E8-A8BC-AA7BC16BEBFD}"/>
                </c:ext>
              </c:extLst>
            </c:dLbl>
            <c:dLbl>
              <c:idx val="6"/>
              <c:layout>
                <c:manualLayout>
                  <c:x val="-8.0865690314509242E-2"/>
                  <c:y val="7.5904400838784037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F-46E8-A8BC-AA7BC16BE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결혼예산내역!$C$7:$C$15</c:f>
              <c:strCache>
                <c:ptCount val="9"/>
                <c:pt idx="0">
                  <c:v>인테리어</c:v>
                </c:pt>
                <c:pt idx="1">
                  <c:v>가전</c:v>
                </c:pt>
                <c:pt idx="2">
                  <c:v>신혼여행</c:v>
                </c:pt>
                <c:pt idx="3">
                  <c:v>예물</c:v>
                </c:pt>
                <c:pt idx="4">
                  <c:v>가구</c:v>
                </c:pt>
                <c:pt idx="5">
                  <c:v>결혼식</c:v>
                </c:pt>
                <c:pt idx="6">
                  <c:v>피부과</c:v>
                </c:pt>
                <c:pt idx="7">
                  <c:v>한복</c:v>
                </c:pt>
                <c:pt idx="8">
                  <c:v>조리기구</c:v>
                </c:pt>
              </c:strCache>
            </c:strRef>
          </c:cat>
          <c:val>
            <c:numRef>
              <c:f>결혼예산내역!$D$7:$D$15</c:f>
              <c:numCache>
                <c:formatCode>_(* #,##0_);_(* \(#,##0\);_(* "-"_);_(@_)</c:formatCode>
                <c:ptCount val="9"/>
                <c:pt idx="0">
                  <c:v>18000000</c:v>
                </c:pt>
                <c:pt idx="1">
                  <c:v>11000000</c:v>
                </c:pt>
                <c:pt idx="2">
                  <c:v>9880000</c:v>
                </c:pt>
                <c:pt idx="3">
                  <c:v>3500000</c:v>
                </c:pt>
                <c:pt idx="4">
                  <c:v>5500000</c:v>
                </c:pt>
                <c:pt idx="5">
                  <c:v>4015000</c:v>
                </c:pt>
                <c:pt idx="6">
                  <c:v>2230000</c:v>
                </c:pt>
                <c:pt idx="7">
                  <c:v>700000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F-46E8-A8BC-AA7BC16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</a:t>
            </a:r>
            <a:r>
              <a:rPr lang="ko-KR" altLang="en-US" baseline="0"/>
              <a:t> 경로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6D0-B35C-827AEBD87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D-46D0-B35C-827AEBD87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6D0-B35C-827AEBD87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D-46D0-B35C-827AEBD87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1718563588642329E-2"/>
                  <c:y val="-0.1464935112277631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D-46D0-B35C-827AEBD87473}"/>
                </c:ext>
              </c:extLst>
            </c:dLbl>
            <c:dLbl>
              <c:idx val="1"/>
              <c:layout>
                <c:manualLayout>
                  <c:x val="-0.12908136482939633"/>
                  <c:y val="-2.996901428988043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D-46D0-B35C-827AEBD87473}"/>
                </c:ext>
              </c:extLst>
            </c:dLbl>
            <c:dLbl>
              <c:idx val="2"/>
              <c:layout>
                <c:manualLayout>
                  <c:x val="-1.9993885707468385E-2"/>
                  <c:y val="-2.240449110527850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D-46D0-B35C-827AEBD87473}"/>
                </c:ext>
              </c:extLst>
            </c:dLbl>
            <c:dLbl>
              <c:idx val="3"/>
              <c:layout>
                <c:manualLayout>
                  <c:x val="-9.0494512049629806E-3"/>
                  <c:y val="3.6453776611256925E-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D-46D0-B35C-827AEBD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결혼예산내역!$H$6:$H$10</c:f>
              <c:strCache>
                <c:ptCount val="5"/>
                <c:pt idx="0">
                  <c:v>부부</c:v>
                </c:pt>
                <c:pt idx="1">
                  <c:v>친가</c:v>
                </c:pt>
                <c:pt idx="2">
                  <c:v>은행</c:v>
                </c:pt>
                <c:pt idx="3">
                  <c:v>외가</c:v>
                </c:pt>
                <c:pt idx="4">
                  <c:v>기타</c:v>
                </c:pt>
              </c:strCache>
            </c:strRef>
          </c:cat>
          <c:val>
            <c:numRef>
              <c:f>결혼예산내역!$I$6:$I$10</c:f>
              <c:numCache>
                <c:formatCode>_(* #,##0_);_(* \(#,##0\);_(* "-"_);_(@_)</c:formatCode>
                <c:ptCount val="5"/>
                <c:pt idx="0">
                  <c:v>196472700</c:v>
                </c:pt>
                <c:pt idx="1">
                  <c:v>102319400</c:v>
                </c:pt>
                <c:pt idx="2">
                  <c:v>100000000</c:v>
                </c:pt>
                <c:pt idx="3">
                  <c:v>62800000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D0-B35C-827AEBD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D-4007-8DBD-56898655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D-4007-8DBD-56898655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결혼예산내역!$M$6:$M$7</c:f>
              <c:strCache>
                <c:ptCount val="2"/>
                <c:pt idx="0">
                  <c:v>미지불</c:v>
                </c:pt>
                <c:pt idx="1">
                  <c:v>지불</c:v>
                </c:pt>
              </c:strCache>
            </c:strRef>
          </c:cat>
          <c:val>
            <c:numRef>
              <c:f>결혼예산내역!$N$6:$N$7</c:f>
              <c:numCache>
                <c:formatCode>_(* #,##0_);_(* \(#,##0\);_(* "-"_);_(@_)</c:formatCode>
                <c:ptCount val="2"/>
                <c:pt idx="0">
                  <c:v>405562100</c:v>
                </c:pt>
                <c:pt idx="1">
                  <c:v>56030000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07-8DBD-5689865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5</xdr:col>
      <xdr:colOff>38100</xdr:colOff>
      <xdr:row>34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80AC11-A89E-4A75-AFF1-C8BD45F9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12</xdr:row>
      <xdr:rowOff>4762</xdr:rowOff>
    </xdr:from>
    <xdr:to>
      <xdr:col>10</xdr:col>
      <xdr:colOff>9525</xdr:colOff>
      <xdr:row>25</xdr:row>
      <xdr:rowOff>23812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9B7F85-D814-4041-9759-CFB9CCC2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1028700</xdr:colOff>
      <xdr:row>17</xdr:row>
      <xdr:rowOff>28575</xdr:rowOff>
    </xdr:from>
    <xdr:ext cx="925510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CA86D7-8260-414C-BB8B-BEE5DBBA6F2A}"/>
            </a:ext>
          </a:extLst>
        </xdr:cNvPr>
        <xdr:cNvSpPr txBox="1"/>
      </xdr:nvSpPr>
      <xdr:spPr>
        <a:xfrm>
          <a:off x="3181350" y="2809875"/>
          <a:ext cx="9255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1"/>
            <a:t>※ </a:t>
          </a:r>
          <a:r>
            <a:rPr lang="ko-KR" altLang="en-US" sz="1100" b="1"/>
            <a:t>집은 제외</a:t>
          </a:r>
        </a:p>
      </xdr:txBody>
    </xdr:sp>
    <xdr:clientData/>
  </xdr:oneCellAnchor>
  <xdr:twoCellAnchor>
    <xdr:from>
      <xdr:col>10</xdr:col>
      <xdr:colOff>257175</xdr:colOff>
      <xdr:row>9</xdr:row>
      <xdr:rowOff>71437</xdr:rowOff>
    </xdr:from>
    <xdr:to>
      <xdr:col>14</xdr:col>
      <xdr:colOff>1933575</xdr:colOff>
      <xdr:row>22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DAE7086-1550-444B-8CB6-76F6395B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A593C-9E25-4E0A-9E60-110D4BF40B16}" name="표1" displayName="표1" ref="B4:H18" totalsRowShown="0" headerRowDxfId="97" dataDxfId="96" tableBorderDxfId="95">
  <tableColumns count="7">
    <tableColumn id="1" xr3:uid="{231FD0AE-9928-4BE3-9B66-84203D841CA6}" name="idx" dataDxfId="94">
      <calculatedColumnFormula>ROW()-ROW(표1[[#Headers],[idx]])</calculatedColumnFormula>
    </tableColumn>
    <tableColumn id="2" xr3:uid="{8FC83E17-6CA6-4CC0-BC88-AB6F2D351043}" name="이름" dataDxfId="93"/>
    <tableColumn id="3" xr3:uid="{BE6B9234-3D54-474F-9AB2-F6BE762EA776}" name="위치" dataDxfId="92"/>
    <tableColumn id="7" xr3:uid="{747CC4A8-372B-4342-9352-CAA7AE3D282A}" name="가용여부" dataDxfId="91"/>
    <tableColumn id="4" xr3:uid="{E4AF1FD4-3287-48D8-9847-C59A3AFFE087}" name="금액(원)" dataDxfId="77" dataCellStyle="쉼표 [0]"/>
    <tableColumn id="6" xr3:uid="{0F10D7B0-4C31-4730-998E-543CAE3C1590}" name="금액(한글)" dataDxfId="75" dataCellStyle="쉼표 [0]">
      <calculatedColumnFormula>NUMBERSTRING(표1[금액(원)], 1)</calculatedColumnFormula>
    </tableColumn>
    <tableColumn id="5" xr3:uid="{7CE544A7-FFD1-4586-B9CB-3D60754C7243}" name="비고" dataDxfId="7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3ECE3-1C5F-42F2-B23D-9984115EC527}" name="표2" displayName="표2" ref="J4:M10" totalsRowShown="0" headerRowDxfId="47" dataDxfId="46" tableBorderDxfId="45">
  <tableColumns count="4">
    <tableColumn id="1" xr3:uid="{C4844300-5422-4E84-9D85-013AFBECEDE5}" name="이름" dataDxfId="44"/>
    <tableColumn id="5" xr3:uid="{6A138BCA-7CDB-411C-991C-F3B92E00AC7D}" name="가용여부" dataDxfId="43"/>
    <tableColumn id="2" xr3:uid="{76AAB6EB-3D92-4278-ABA7-FC324CB6D154}" name="총 금액(원)" dataDxfId="42" dataCellStyle="쉼표 [0]">
      <calculatedColumnFormula>SUMIFS(표1[금액(원)], 표1[이름], 표2[[#This Row],[이름]], 표1[가용여부], 표2[가용여부])</calculatedColumnFormula>
    </tableColumn>
    <tableColumn id="3" xr3:uid="{75BC5CDD-0BFA-4DB7-917E-144CEE56C2D9}" name="총 금액(한글)" dataDxfId="41">
      <calculatedColumnFormula>NUMBERSTRING(표2[총 금액(원)], 1)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BC65D-7DEB-48CC-BFC0-703D919AD896}" name="표3" displayName="표3" ref="Q5:Y69" totalsRowShown="0" headerRowDxfId="27" dataDxfId="26" headerRowBorderDxfId="24" tableBorderDxfId="25" totalsRowBorderDxfId="23">
  <tableColumns count="9">
    <tableColumn id="1" xr3:uid="{E5C709EC-0E47-4EDD-9AB4-82AF8B5411A5}" name="idx" dataDxfId="21" totalsRowDxfId="22">
      <calculatedColumnFormula>ROW()-ROW(표3[[#Headers],[idx]])</calculatedColumnFormula>
    </tableColumn>
    <tableColumn id="2" xr3:uid="{032192ED-0766-44F7-B9BA-201AC15667F2}" name="대분류" dataDxfId="19" totalsRowDxfId="20"/>
    <tableColumn id="3" xr3:uid="{676152BA-B8A3-4CCD-B6FB-17F2F86B68B1}" name="중분류" dataDxfId="2" totalsRowDxfId="18"/>
    <tableColumn id="4" xr3:uid="{AB904A36-93D6-4381-8BDD-5B9EB9190422}" name="소분류" dataDxfId="0" totalsRowDxfId="17"/>
    <tableColumn id="10" xr3:uid="{3A5F6F4C-1C18-4BF9-92C1-2B1EFE1DEF4C}" name="지불자" dataDxfId="1" totalsRowDxfId="16"/>
    <tableColumn id="9" xr3:uid="{915B80BF-58AD-4453-B3DE-E2466B56274D}" name="지불여부" dataDxfId="14" totalsRowDxfId="15"/>
    <tableColumn id="5" xr3:uid="{B9CAB3FE-4A1D-470C-AC88-A96041EA3259}" name="예산" dataDxfId="13" dataCellStyle="쉼표 [0]"/>
    <tableColumn id="8" xr3:uid="{F8B507DA-F643-41E8-964C-BE9288CF0913}" name="예산(한글)" dataDxfId="11" totalsRowDxfId="12" dataCellStyle="쉼표 [0]">
      <calculatedColumnFormula>NUMBERSTRING(표3[[#This Row],[예산]], 1)</calculatedColumnFormula>
    </tableColumn>
    <tableColumn id="6" xr3:uid="{02EB1C3D-28FF-414C-B4B1-8E06ADD3C327}" name="내용" dataDxfId="9" totalsRow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64D37-4340-44DE-9947-46BB555F9F82}" name="표6" displayName="표6" ref="B5:E16" totalsRowCount="1" headerRowDxfId="48" dataDxfId="74" totalsRowDxfId="65" headerRowBorderDxfId="71" tableBorderDxfId="72" totalsRowBorderDxfId="70">
  <sortState ref="B6:E15">
    <sortCondition descending="1" ref="D5:D15"/>
  </sortState>
  <tableColumns count="4">
    <tableColumn id="1" xr3:uid="{76637792-AEA0-4A51-A431-6B2908A4CD02}" name="idx" dataDxfId="69" totalsRowDxfId="52">
      <calculatedColumnFormula>ROW()-ROW(표6[[#Headers],[idx]])</calculatedColumnFormula>
    </tableColumn>
    <tableColumn id="2" xr3:uid="{CBA5D722-BC58-4EED-8F39-A53E43AB0527}" name="분류" totalsRowLabel="합계" dataDxfId="68" totalsRowDxfId="49"/>
    <tableColumn id="3" xr3:uid="{5C4D2FED-9706-4B2B-BAC0-67356BD4A62F}" name="예산" totalsRowFunction="custom" dataDxfId="67" totalsRowDxfId="51" dataCellStyle="쉼표 [0]" totalsRowCellStyle="쉼표 [0]">
      <calculatedColumnFormula>SUMIF(표3[대분류], 표6[[#This Row],[분류]], 표3[예산])</calculatedColumnFormula>
      <totalsRowFormula>SUM(D6:D15)</totalsRowFormula>
    </tableColumn>
    <tableColumn id="4" xr3:uid="{51AAEA17-AE4D-4DDC-B8F9-A9C789F0838D}" name="예산(한글)" totalsRowFunction="custom" dataDxfId="66" totalsRowDxfId="50">
      <calculatedColumnFormula>NUMBERSTRING(표6[[#This Row],[예산]], 1)</calculatedColumnFormula>
      <totalsRowFormula>IF(표6[[#Totals],[예산]]=표8[[#Totals],[예산]],"-","합산 오류")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ECE26-4A17-4B75-8688-7740EE3CBE32}" name="표8" displayName="표8" ref="G5:J11" totalsRowCount="1" headerRowDxfId="60" dataDxfId="73" headerRowBorderDxfId="63" tableBorderDxfId="64" totalsRowBorderDxfId="62">
  <sortState ref="G6:J10">
    <sortCondition descending="1" ref="I5:I10"/>
  </sortState>
  <tableColumns count="4">
    <tableColumn id="1" xr3:uid="{540A0581-ADA6-4004-85E0-D092716FAAE9}" name="idx" dataDxfId="59" totalsRowDxfId="56">
      <calculatedColumnFormula>ROW()-ROW(표8[[#Headers],[idx]])</calculatedColumnFormula>
    </tableColumn>
    <tableColumn id="2" xr3:uid="{6359FBD5-DBFF-43F8-9ABA-51B2290BD522}" name="분류" totalsRowLabel="합계" dataDxfId="57" totalsRowDxfId="55"/>
    <tableColumn id="3" xr3:uid="{4519376C-A553-4890-A233-321D99656061}" name="예산" totalsRowFunction="custom" dataDxfId="58" totalsRowDxfId="54" dataCellStyle="쉼표 [0]" totalsRowCellStyle="쉼표 [0]">
      <calculatedColumnFormula>SUMIF(표3[지불자], 표8[[#This Row],[분류]], 표3[예산])</calculatedColumnFormula>
      <totalsRowFormula>SUM(I6:I10)</totalsRowFormula>
    </tableColumn>
    <tableColumn id="4" xr3:uid="{C1E9D029-AFEC-45E5-A63A-E49E3977A4C1}" name="예산(한글)" dataDxfId="61" totalsRowDxfId="53">
      <calculatedColumnFormula>NUMBERSTRING(표8[[#This Row],[예산]], 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39AED1-8792-481D-8922-3AE5314E74E9}" name="표10" displayName="표10" ref="L5:O8" totalsRowCount="1" headerRowDxfId="34" dataDxfId="40" headerRowBorderDxfId="38" tableBorderDxfId="39" totalsRowBorderDxfId="37">
  <tableColumns count="4">
    <tableColumn id="1" xr3:uid="{2E0C6E11-36A5-43C0-BB22-D9D60123C0F3}" name="idx" dataDxfId="36" totalsRowDxfId="31">
      <calculatedColumnFormula>ROW()-ROW(표10[[#Headers],[idx]])</calculatedColumnFormula>
    </tableColumn>
    <tableColumn id="2" xr3:uid="{289915BB-85F7-4ADC-BBBD-62418B45B79F}" name="분류" dataDxfId="33" totalsRowDxfId="30"/>
    <tableColumn id="3" xr3:uid="{B95ADE38-4448-456D-AA72-2449147BE063}" name="예산" totalsRowFunction="custom" dataDxfId="32" totalsRowDxfId="29" dataCellStyle="쉼표 [0]" totalsRowCellStyle="쉼표 [0]">
      <calculatedColumnFormula>SUMIF(표3[지불여부], 표10[[#This Row],[분류]], 표3[예산])</calculatedColumnFormula>
      <totalsRowFormula>SUM(N6:N7)</totalsRowFormula>
    </tableColumn>
    <tableColumn id="4" xr3:uid="{F74F4C14-33A7-4B28-BF3E-F4EED536BA9A}" name="예산(한글)" totalsRowFunction="custom" dataDxfId="35" totalsRowDxfId="28">
      <calculatedColumnFormula>NUMBERSTRING(표10[[#This Row],[예산]], 1)</calculatedColumnFormula>
      <totalsRowFormula>IF(표8[[#Totals],[예산]] = 표10[[#Totals],[예산]], "-", "합산 오류")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D69C3-4D7E-43E3-A085-29A40661E7B3}" name="표1_5" displayName="표1_5" ref="B3:G22" totalsRowShown="0" headerRowDxfId="89" dataDxfId="88">
  <tableColumns count="6">
    <tableColumn id="1" xr3:uid="{FB59FD60-0D31-46F9-A305-748A5BDC1C01}" name="항목" dataDxfId="87"/>
    <tableColumn id="5" xr3:uid="{493D2591-3A6F-4007-A71D-B29E0EB70B18}" name="담당" dataDxfId="86"/>
    <tableColumn id="4" xr3:uid="{7454D39F-20F3-44B1-BC0F-FC859792CDFC}" name="대분류" dataDxfId="85"/>
    <tableColumn id="3" xr3:uid="{F5433CDD-586B-4B78-8D02-97356F4CEEA5}" name="분류" dataDxfId="84"/>
    <tableColumn id="2" xr3:uid="{111249A5-1F95-43EF-B024-E7FC81A817DC}" name="금액(원)" dataDxfId="83" dataCellStyle="쉼표 [0]"/>
    <tableColumn id="6" xr3:uid="{2E7249F5-A239-4EC6-AECD-10B3A526009A}" name="비고" dataDxfId="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EBFF01-4944-44F1-ABC7-0B61B21A510A}" name="표4" displayName="표4" ref="I3:J5" totalsRowShown="0" headerRowDxfId="81" dataDxfId="80">
  <tableColumns count="2">
    <tableColumn id="1" xr3:uid="{76F44294-16A0-4FBA-A30D-6AE72BCA53D0}" name="항목" dataDxfId="79"/>
    <tableColumn id="2" xr3:uid="{2AA03351-874D-4094-9D5A-8EF5AE708506}" name="금액(원)" dataDxfId="78" dataCellStyle="쉼표 [0]">
      <calculatedColumnFormula>SUMIFS((표1_5[금액(원)]), 표1_5[분류],표4[[#This Row],[항목]])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ver.com/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64AF-5E49-48C0-A399-26E95F617486}">
  <dimension ref="B2:R18"/>
  <sheetViews>
    <sheetView showGridLines="0" workbookViewId="0">
      <selection activeCell="P5" sqref="P5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6.375" style="6" bestFit="1" customWidth="1"/>
    <col min="4" max="4" width="11.375" style="6" bestFit="1" customWidth="1"/>
    <col min="5" max="5" width="8" style="6" bestFit="1" customWidth="1"/>
    <col min="6" max="6" width="11.5" style="6" bestFit="1" customWidth="1"/>
    <col min="7" max="7" width="11.5" style="6" customWidth="1"/>
    <col min="8" max="8" width="28.625" style="6" bestFit="1" customWidth="1"/>
    <col min="9" max="9" width="3.625" style="6" customWidth="1"/>
    <col min="10" max="11" width="9" style="6"/>
    <col min="12" max="12" width="13" style="6" bestFit="1" customWidth="1"/>
    <col min="13" max="13" width="19.25" style="6" bestFit="1" customWidth="1"/>
    <col min="14" max="14" width="3.625" style="6" customWidth="1"/>
    <col min="15" max="15" width="13.25" style="6" customWidth="1"/>
    <col min="16" max="16" width="8" style="6" bestFit="1" customWidth="1"/>
    <col min="17" max="17" width="16.75" style="6" bestFit="1" customWidth="1"/>
    <col min="18" max="16384" width="9" style="6"/>
  </cols>
  <sheetData>
    <row r="2" spans="2:18" ht="14.25" thickBot="1" x14ac:dyDescent="0.35">
      <c r="B2" s="7" t="s">
        <v>15</v>
      </c>
      <c r="C2" s="8"/>
      <c r="D2" s="8"/>
      <c r="E2" s="8"/>
      <c r="F2" s="8"/>
      <c r="G2" s="8"/>
      <c r="H2" s="8"/>
      <c r="J2" s="7" t="s">
        <v>26</v>
      </c>
      <c r="K2" s="7"/>
      <c r="L2" s="8"/>
      <c r="M2" s="8"/>
      <c r="O2" s="7" t="s">
        <v>27</v>
      </c>
      <c r="P2" s="7"/>
      <c r="Q2" s="8"/>
    </row>
    <row r="3" spans="2:18" ht="3" customHeight="1" thickTop="1" x14ac:dyDescent="0.3"/>
    <row r="4" spans="2:18" x14ac:dyDescent="0.3">
      <c r="B4" s="9" t="s">
        <v>0</v>
      </c>
      <c r="C4" s="5" t="s">
        <v>1</v>
      </c>
      <c r="D4" s="5" t="s">
        <v>2</v>
      </c>
      <c r="E4" s="5" t="s">
        <v>43</v>
      </c>
      <c r="F4" s="5" t="s">
        <v>13</v>
      </c>
      <c r="G4" s="10" t="s">
        <v>241</v>
      </c>
      <c r="H4" s="10" t="s">
        <v>3</v>
      </c>
      <c r="J4" s="9" t="s">
        <v>22</v>
      </c>
      <c r="K4" s="9" t="s">
        <v>239</v>
      </c>
      <c r="L4" s="5" t="s">
        <v>25</v>
      </c>
      <c r="M4" s="10" t="s">
        <v>24</v>
      </c>
      <c r="O4" s="12" t="s">
        <v>25</v>
      </c>
      <c r="P4" s="12" t="s">
        <v>43</v>
      </c>
      <c r="Q4" s="12" t="s">
        <v>24</v>
      </c>
    </row>
    <row r="5" spans="2:18" x14ac:dyDescent="0.3">
      <c r="B5" s="9">
        <f>ROW()-ROW(표1[[#Headers],[idx]])</f>
        <v>1</v>
      </c>
      <c r="C5" s="5" t="s">
        <v>4</v>
      </c>
      <c r="D5" s="5" t="s">
        <v>5</v>
      </c>
      <c r="E5" s="5" t="s">
        <v>44</v>
      </c>
      <c r="F5" s="1">
        <v>32000000</v>
      </c>
      <c r="G5" s="46" t="str">
        <f>NUMBERSTRING(표1[금액(원)], 1)</f>
        <v>삼천이백만</v>
      </c>
      <c r="H5" s="2" t="s">
        <v>6</v>
      </c>
      <c r="J5" s="9" t="s">
        <v>23</v>
      </c>
      <c r="K5" s="9" t="s">
        <v>153</v>
      </c>
      <c r="L5" s="11">
        <f>SUMIFS(표1[금액(원)], 표1[이름], 표2[[#This Row],[이름]], 표1[가용여부], 표2[가용여부])</f>
        <v>139000000</v>
      </c>
      <c r="M5" s="32" t="str">
        <f>NUMBERSTRING(표2[총 금액(원)], 1)</f>
        <v>일억삼천구백만</v>
      </c>
      <c r="O5" s="13">
        <f>SUMIFS(표1[금액(원)], 표1[가용여부], P5)</f>
        <v>350000000</v>
      </c>
      <c r="P5" s="13" t="s">
        <v>44</v>
      </c>
      <c r="Q5" s="14" t="str">
        <f>NUMBERSTRING(O5, 1)</f>
        <v>삼억오천만</v>
      </c>
    </row>
    <row r="6" spans="2:18" x14ac:dyDescent="0.3">
      <c r="B6" s="9">
        <f>ROW()-ROW(표1[[#Headers],[idx]])</f>
        <v>2</v>
      </c>
      <c r="C6" s="5" t="s">
        <v>4</v>
      </c>
      <c r="D6" s="5" t="s">
        <v>7</v>
      </c>
      <c r="E6" s="5" t="s">
        <v>44</v>
      </c>
      <c r="F6" s="1">
        <v>50000000</v>
      </c>
      <c r="G6" s="46" t="str">
        <f>NUMBERSTRING(표1[금액(원)], 1)</f>
        <v>오천만</v>
      </c>
      <c r="H6" s="2" t="s">
        <v>8</v>
      </c>
      <c r="J6" s="9" t="s">
        <v>23</v>
      </c>
      <c r="K6" s="9" t="s">
        <v>240</v>
      </c>
      <c r="L6" s="11">
        <f>SUMIFS(표1[금액(원)], 표1[이름], 표2[[#This Row],[이름]], 표1[가용여부], 표2[가용여부])</f>
        <v>5500000</v>
      </c>
      <c r="M6" s="32" t="str">
        <f>NUMBERSTRING(표2[총 금액(원)], 1)</f>
        <v>오백오십만</v>
      </c>
    </row>
    <row r="7" spans="2:18" x14ac:dyDescent="0.3">
      <c r="B7" s="9">
        <f>ROW()-ROW(표1[[#Headers],[idx]])</f>
        <v>3</v>
      </c>
      <c r="C7" s="5" t="s">
        <v>4</v>
      </c>
      <c r="D7" s="5" t="s">
        <v>9</v>
      </c>
      <c r="E7" s="5" t="s">
        <v>44</v>
      </c>
      <c r="F7" s="1">
        <v>43000000</v>
      </c>
      <c r="G7" s="46" t="str">
        <f>NUMBERSTRING(표1[금액(원)], 1)</f>
        <v>사천삼백만</v>
      </c>
      <c r="H7" s="2" t="s">
        <v>10</v>
      </c>
      <c r="J7" s="9" t="s">
        <v>28</v>
      </c>
      <c r="K7" s="9" t="s">
        <v>153</v>
      </c>
      <c r="L7" s="11">
        <f>SUMIFS(표1[금액(원)], 표1[이름], 표2[[#This Row],[이름]], 표1[가용여부], 표2[가용여부])</f>
        <v>46000000</v>
      </c>
      <c r="M7" s="32" t="str">
        <f>NUMBERSTRING(표2[총 금액(원)], 1)</f>
        <v>사천육백만</v>
      </c>
    </row>
    <row r="8" spans="2:18" ht="27" x14ac:dyDescent="0.3">
      <c r="B8" s="9">
        <f>ROW()-ROW(표1[[#Headers],[idx]])</f>
        <v>4</v>
      </c>
      <c r="C8" s="5" t="s">
        <v>4</v>
      </c>
      <c r="D8" s="5" t="s">
        <v>11</v>
      </c>
      <c r="E8" s="5" t="s">
        <v>44</v>
      </c>
      <c r="F8" s="1">
        <v>14000000</v>
      </c>
      <c r="G8" s="46" t="str">
        <f>NUMBERSTRING(표1[금액(원)], 1)</f>
        <v>일천사백만</v>
      </c>
      <c r="H8" s="3" t="s">
        <v>150</v>
      </c>
      <c r="J8" s="9" t="s">
        <v>28</v>
      </c>
      <c r="K8" s="9" t="s">
        <v>240</v>
      </c>
      <c r="L8" s="11">
        <f>SUMIFS(표1[금액(원)], 표1[이름], 표2[[#This Row],[이름]], 표1[가용여부], 표2[가용여부])</f>
        <v>2500000</v>
      </c>
      <c r="M8" s="32" t="str">
        <f>NUMBERSTRING(표2[총 금액(원)], 1)</f>
        <v>이백오십만</v>
      </c>
    </row>
    <row r="9" spans="2:18" ht="27" x14ac:dyDescent="0.3">
      <c r="B9" s="9">
        <f>ROW()-ROW(표1[[#Headers],[idx]])</f>
        <v>5</v>
      </c>
      <c r="C9" s="5" t="s">
        <v>4</v>
      </c>
      <c r="D9" s="5" t="s">
        <v>12</v>
      </c>
      <c r="E9" s="5" t="s">
        <v>45</v>
      </c>
      <c r="F9" s="1">
        <v>5500000</v>
      </c>
      <c r="G9" s="46" t="str">
        <f>NUMBERSTRING(표1[금액(원)], 1)</f>
        <v>오백오십만</v>
      </c>
      <c r="H9" s="3" t="s">
        <v>14</v>
      </c>
      <c r="J9" s="9" t="s">
        <v>142</v>
      </c>
      <c r="K9" s="9" t="s">
        <v>153</v>
      </c>
      <c r="L9" s="11">
        <f>SUMIFS(표1[금액(원)], 표1[이름], 표2[[#This Row],[이름]], 표1[가용여부], 표2[가용여부])</f>
        <v>105000000</v>
      </c>
      <c r="M9" s="32" t="str">
        <f>NUMBERSTRING(표2[총 금액(원)], 1)</f>
        <v>일억오백만</v>
      </c>
    </row>
    <row r="10" spans="2:18" x14ac:dyDescent="0.3">
      <c r="B10" s="4">
        <f>ROW()-ROW(표1[[#Headers],[idx]])</f>
        <v>6</v>
      </c>
      <c r="C10" s="5" t="s">
        <v>28</v>
      </c>
      <c r="D10" s="5" t="s">
        <v>35</v>
      </c>
      <c r="E10" s="5" t="s">
        <v>44</v>
      </c>
      <c r="F10" s="1">
        <v>6000000</v>
      </c>
      <c r="G10" s="46" t="str">
        <f>NUMBERSTRING(표1[금액(원)], 1)</f>
        <v>육백만</v>
      </c>
      <c r="H10" s="15" t="s">
        <v>36</v>
      </c>
      <c r="J10" s="9" t="s">
        <v>143</v>
      </c>
      <c r="K10" s="9" t="s">
        <v>44</v>
      </c>
      <c r="L10" s="11">
        <f>SUMIFS(표1[금액(원)], 표1[이름], 표2[[#This Row],[이름]], 표1[가용여부], 표2[가용여부])</f>
        <v>60000000</v>
      </c>
      <c r="M10" s="32" t="str">
        <f>NUMBERSTRING(표2[총 금액(원)], 1)</f>
        <v>육천만</v>
      </c>
    </row>
    <row r="11" spans="2:18" x14ac:dyDescent="0.3">
      <c r="B11" s="4">
        <f>ROW()-ROW(표1[[#Headers],[idx]])</f>
        <v>7</v>
      </c>
      <c r="C11" s="5" t="s">
        <v>34</v>
      </c>
      <c r="D11" s="5" t="s">
        <v>37</v>
      </c>
      <c r="E11" s="5" t="s">
        <v>44</v>
      </c>
      <c r="F11" s="1">
        <v>12000000</v>
      </c>
      <c r="G11" s="46" t="str">
        <f>NUMBERSTRING(표1[금액(원)], 1)</f>
        <v>일천이백만</v>
      </c>
      <c r="H11" s="2" t="s">
        <v>38</v>
      </c>
      <c r="O11" s="16"/>
      <c r="Q11" s="16"/>
    </row>
    <row r="12" spans="2:18" x14ac:dyDescent="0.3">
      <c r="B12" s="4">
        <f>ROW()-ROW(표1[[#Headers],[idx]])</f>
        <v>8</v>
      </c>
      <c r="C12" s="5" t="s">
        <v>28</v>
      </c>
      <c r="D12" s="5" t="s">
        <v>39</v>
      </c>
      <c r="E12" s="5" t="s">
        <v>44</v>
      </c>
      <c r="F12" s="1">
        <v>18000000</v>
      </c>
      <c r="G12" s="46" t="str">
        <f>NUMBERSTRING(표1[금액(원)], 1)</f>
        <v>일천팔백만</v>
      </c>
      <c r="H12" s="2" t="s">
        <v>36</v>
      </c>
      <c r="R12" s="31"/>
    </row>
    <row r="13" spans="2:18" x14ac:dyDescent="0.3">
      <c r="B13" s="4">
        <f>ROW()-ROW(표1[[#Headers],[idx]])</f>
        <v>9</v>
      </c>
      <c r="C13" s="5" t="s">
        <v>28</v>
      </c>
      <c r="D13" s="5" t="s">
        <v>39</v>
      </c>
      <c r="E13" s="5" t="s">
        <v>44</v>
      </c>
      <c r="F13" s="1">
        <v>10000000</v>
      </c>
      <c r="G13" s="46" t="str">
        <f>NUMBERSTRING(표1[금액(원)], 1)</f>
        <v>일천만</v>
      </c>
      <c r="H13" s="2" t="s">
        <v>40</v>
      </c>
      <c r="O13" s="22"/>
    </row>
    <row r="14" spans="2:18" x14ac:dyDescent="0.3">
      <c r="B14" s="4">
        <f>ROW()-ROW(표1[[#Headers],[idx]])</f>
        <v>10</v>
      </c>
      <c r="C14" s="5" t="s">
        <v>28</v>
      </c>
      <c r="D14" s="5" t="s">
        <v>41</v>
      </c>
      <c r="E14" s="5" t="s">
        <v>45</v>
      </c>
      <c r="F14" s="1">
        <v>2500000</v>
      </c>
      <c r="G14" s="46" t="str">
        <f>NUMBERSTRING(표1[금액(원)], 1)</f>
        <v>이백오십만</v>
      </c>
      <c r="H14" s="2" t="s">
        <v>42</v>
      </c>
    </row>
    <row r="15" spans="2:18" x14ac:dyDescent="0.3">
      <c r="B15" s="4">
        <f>ROW()-ROW(표1[[#Headers],[idx]])</f>
        <v>11</v>
      </c>
      <c r="C15" s="5" t="s">
        <v>142</v>
      </c>
      <c r="D15" s="30" t="s">
        <v>156</v>
      </c>
      <c r="E15" s="5" t="s">
        <v>44</v>
      </c>
      <c r="F15" s="1">
        <v>100000000</v>
      </c>
      <c r="G15" s="46" t="str">
        <f>NUMBERSTRING(표1[금액(원)], 1)</f>
        <v>일억</v>
      </c>
      <c r="H15" s="2" t="s">
        <v>158</v>
      </c>
    </row>
    <row r="16" spans="2:18" x14ac:dyDescent="0.3">
      <c r="B16" s="4">
        <f>ROW()-ROW(표1[[#Headers],[idx]])</f>
        <v>12</v>
      </c>
      <c r="C16" s="5" t="s">
        <v>142</v>
      </c>
      <c r="D16" s="30" t="s">
        <v>152</v>
      </c>
      <c r="E16" s="5" t="s">
        <v>153</v>
      </c>
      <c r="F16" s="1">
        <v>5000000</v>
      </c>
      <c r="G16" s="46" t="str">
        <f>NUMBERSTRING(표1[금액(원)], 1)</f>
        <v>오백만</v>
      </c>
      <c r="H16" s="2" t="s">
        <v>154</v>
      </c>
    </row>
    <row r="17" spans="2:17" x14ac:dyDescent="0.3">
      <c r="B17" s="4">
        <f>ROW()-ROW(표1[[#Headers],[idx]])</f>
        <v>13</v>
      </c>
      <c r="C17" s="5" t="s">
        <v>143</v>
      </c>
      <c r="D17" s="30" t="s">
        <v>156</v>
      </c>
      <c r="E17" s="5" t="s">
        <v>44</v>
      </c>
      <c r="F17" s="1">
        <v>50000000</v>
      </c>
      <c r="G17" s="46" t="str">
        <f>NUMBERSTRING(표1[금액(원)], 1)</f>
        <v>오천만</v>
      </c>
      <c r="H17" s="2" t="s">
        <v>158</v>
      </c>
      <c r="Q17" s="16"/>
    </row>
    <row r="18" spans="2:17" x14ac:dyDescent="0.3">
      <c r="B18" s="4">
        <f>ROW()-ROW(표1[[#Headers],[idx]])</f>
        <v>14</v>
      </c>
      <c r="C18" s="5" t="s">
        <v>143</v>
      </c>
      <c r="D18" s="5" t="s">
        <v>152</v>
      </c>
      <c r="E18" s="5" t="s">
        <v>153</v>
      </c>
      <c r="F18" s="1">
        <v>10000000</v>
      </c>
      <c r="G18" s="46" t="str">
        <f>NUMBERSTRING(표1[금액(원)], 1)</f>
        <v>일천만</v>
      </c>
      <c r="H18" s="2" t="s">
        <v>157</v>
      </c>
    </row>
  </sheetData>
  <phoneticPr fontId="2" type="noConversion"/>
  <conditionalFormatting sqref="B5:H18">
    <cfRule type="expression" dxfId="8" priority="2">
      <formula>IF($C5&lt;&gt;$C6,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DAAA-C3F9-4C36-A7BB-AD2815D694F8}">
  <dimension ref="B2:AF69"/>
  <sheetViews>
    <sheetView showGridLines="0" tabSelected="1" workbookViewId="0">
      <selection activeCell="N33" sqref="N33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8" style="6" bestFit="1" customWidth="1"/>
    <col min="4" max="4" width="12.75" style="6" bestFit="1" customWidth="1"/>
    <col min="5" max="5" width="25.75" style="6" bestFit="1" customWidth="1"/>
    <col min="6" max="6" width="3.625" style="6" customWidth="1"/>
    <col min="7" max="7" width="3.875" style="6" bestFit="1" customWidth="1"/>
    <col min="8" max="8" width="4.75" style="6" bestFit="1" customWidth="1"/>
    <col min="9" max="9" width="12.75" style="6" bestFit="1" customWidth="1"/>
    <col min="10" max="10" width="25.75" style="6" bestFit="1" customWidth="1"/>
    <col min="11" max="11" width="3.625" style="6" customWidth="1"/>
    <col min="12" max="12" width="3.875" style="6" bestFit="1" customWidth="1"/>
    <col min="13" max="13" width="6.375" style="6" bestFit="1" customWidth="1"/>
    <col min="14" max="14" width="12.75" style="6" bestFit="1" customWidth="1"/>
    <col min="15" max="15" width="25.75" style="6" bestFit="1" customWidth="1"/>
    <col min="16" max="16" width="3.625" style="6" customWidth="1"/>
    <col min="17" max="17" width="3.875" style="6" bestFit="1" customWidth="1"/>
    <col min="18" max="18" width="8" style="6" bestFit="1" customWidth="1"/>
    <col min="19" max="19" width="15.375" style="6" bestFit="1" customWidth="1"/>
    <col min="20" max="20" width="24.375" style="6" bestFit="1" customWidth="1"/>
    <col min="21" max="21" width="6.375" style="6" bestFit="1" customWidth="1"/>
    <col min="22" max="22" width="8" style="6" bestFit="1" customWidth="1"/>
    <col min="23" max="23" width="11.5" style="6" bestFit="1" customWidth="1"/>
    <col min="24" max="24" width="20" style="6" bestFit="1" customWidth="1"/>
    <col min="25" max="25" width="31.25" style="6" bestFit="1" customWidth="1"/>
    <col min="26" max="26" width="3.625" style="6" customWidth="1"/>
    <col min="27" max="27" width="9" style="6"/>
    <col min="28" max="28" width="13" style="6" bestFit="1" customWidth="1"/>
    <col min="29" max="29" width="19.75" style="6" customWidth="1"/>
    <col min="30" max="30" width="11.125" style="6" bestFit="1" customWidth="1"/>
    <col min="31" max="16384" width="9" style="6"/>
  </cols>
  <sheetData>
    <row r="2" spans="2:31" ht="14.25" thickBot="1" x14ac:dyDescent="0.35">
      <c r="B2" s="66" t="s">
        <v>245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Q2" s="56" t="s">
        <v>48</v>
      </c>
      <c r="R2" s="57"/>
      <c r="S2" s="57"/>
      <c r="T2" s="57"/>
      <c r="U2" s="57"/>
      <c r="V2" s="57"/>
      <c r="W2" s="57"/>
      <c r="X2" s="57"/>
      <c r="Y2" s="57"/>
      <c r="AB2" s="6" t="s">
        <v>52</v>
      </c>
    </row>
    <row r="3" spans="2:31" ht="5.0999999999999996" customHeight="1" x14ac:dyDescent="0.3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62"/>
      <c r="R3" s="61"/>
      <c r="S3" s="61"/>
      <c r="T3" s="61"/>
      <c r="U3" s="61"/>
      <c r="V3" s="61"/>
      <c r="W3" s="61"/>
      <c r="X3" s="61"/>
      <c r="Y3" s="61"/>
    </row>
    <row r="4" spans="2:31" x14ac:dyDescent="0.3">
      <c r="B4" s="63" t="s">
        <v>242</v>
      </c>
      <c r="G4" s="63" t="s">
        <v>249</v>
      </c>
      <c r="L4" s="63" t="s">
        <v>243</v>
      </c>
      <c r="Q4" s="63" t="s">
        <v>244</v>
      </c>
    </row>
    <row r="5" spans="2:31" x14ac:dyDescent="0.3">
      <c r="B5" s="33" t="s">
        <v>234</v>
      </c>
      <c r="C5" s="34" t="s">
        <v>235</v>
      </c>
      <c r="D5" s="34" t="s">
        <v>179</v>
      </c>
      <c r="E5" s="35" t="s">
        <v>237</v>
      </c>
      <c r="G5" s="33" t="s">
        <v>234</v>
      </c>
      <c r="H5" s="34" t="s">
        <v>235</v>
      </c>
      <c r="I5" s="34" t="s">
        <v>178</v>
      </c>
      <c r="J5" s="35" t="s">
        <v>236</v>
      </c>
      <c r="L5" s="33" t="s">
        <v>0</v>
      </c>
      <c r="M5" s="34" t="s">
        <v>235</v>
      </c>
      <c r="N5" s="34" t="s">
        <v>178</v>
      </c>
      <c r="O5" s="35" t="s">
        <v>236</v>
      </c>
      <c r="Q5" s="33" t="s">
        <v>16</v>
      </c>
      <c r="R5" s="34" t="s">
        <v>17</v>
      </c>
      <c r="S5" s="34" t="s">
        <v>18</v>
      </c>
      <c r="T5" s="34" t="s">
        <v>19</v>
      </c>
      <c r="U5" s="34" t="s">
        <v>173</v>
      </c>
      <c r="V5" s="34" t="s">
        <v>144</v>
      </c>
      <c r="W5" s="34" t="s">
        <v>29</v>
      </c>
      <c r="X5" s="34" t="s">
        <v>94</v>
      </c>
      <c r="Y5" s="34" t="s">
        <v>20</v>
      </c>
    </row>
    <row r="6" spans="2:31" x14ac:dyDescent="0.3">
      <c r="B6" s="48">
        <f>ROW()-ROW(표6[[#Headers],[idx]])</f>
        <v>1</v>
      </c>
      <c r="C6" s="36" t="s">
        <v>184</v>
      </c>
      <c r="D6" s="39">
        <f>SUMIF(표3[대분류], 표6[[#This Row],[분류]], 표3[예산])</f>
        <v>406167100</v>
      </c>
      <c r="E6" s="49" t="str">
        <f>NUMBERSTRING(표6[[#This Row],[예산]], 1)</f>
        <v>사억육백일십육만칠천일백</v>
      </c>
      <c r="G6" s="48">
        <f>ROW()-ROW(표8[[#Headers],[idx]])</f>
        <v>1</v>
      </c>
      <c r="H6" s="36" t="s">
        <v>174</v>
      </c>
      <c r="I6" s="39">
        <f>SUMIF(표3[지불자], 표8[[#This Row],[분류]], 표3[예산])</f>
        <v>196472700</v>
      </c>
      <c r="J6" s="49" t="str">
        <f>NUMBERSTRING(표8[[#This Row],[예산]], 1)</f>
        <v>일억구천육백사십칠만이천칠백</v>
      </c>
      <c r="L6" s="48">
        <f>ROW()-ROW(표10[[#Headers],[idx]])</f>
        <v>1</v>
      </c>
      <c r="M6" s="36" t="s">
        <v>168</v>
      </c>
      <c r="N6" s="39">
        <f>SUMIF(표3[지불여부], 표10[[#This Row],[분류]], 표3[예산])</f>
        <v>405562100</v>
      </c>
      <c r="O6" s="49" t="str">
        <f>NUMBERSTRING(표10[[#This Row],[예산]], 1)</f>
        <v>사억오백오십육만이천일백</v>
      </c>
      <c r="Q6" s="48">
        <f>ROW()-ROW(표3[[#Headers],[idx]])</f>
        <v>1</v>
      </c>
      <c r="R6" s="36" t="s">
        <v>33</v>
      </c>
      <c r="S6" s="37" t="s">
        <v>214</v>
      </c>
      <c r="T6" s="37" t="s">
        <v>167</v>
      </c>
      <c r="U6" s="36" t="s">
        <v>175</v>
      </c>
      <c r="V6" s="36" t="s">
        <v>146</v>
      </c>
      <c r="W6" s="38">
        <v>140000000</v>
      </c>
      <c r="X6" s="38" t="str">
        <f>NUMBERSTRING(표3[[#This Row],[예산]], 1)</f>
        <v>일억사천만</v>
      </c>
      <c r="Y6" s="60" t="s">
        <v>167</v>
      </c>
      <c r="AC6" s="6" t="s">
        <v>53</v>
      </c>
      <c r="AE6" s="6" t="s">
        <v>54</v>
      </c>
    </row>
    <row r="7" spans="2:31" x14ac:dyDescent="0.3">
      <c r="B7" s="48">
        <f>ROW()-ROW(표6[[#Headers],[idx]])</f>
        <v>2</v>
      </c>
      <c r="C7" s="36" t="s">
        <v>186</v>
      </c>
      <c r="D7" s="39">
        <f>SUMIF(표3[대분류], 표6[[#This Row],[분류]], 표3[예산])</f>
        <v>18000000</v>
      </c>
      <c r="E7" s="49" t="str">
        <f>NUMBERSTRING(표6[[#This Row],[예산]], 1)</f>
        <v>일천팔백만</v>
      </c>
      <c r="G7" s="48">
        <f>ROW()-ROW(표8[[#Headers],[idx]])</f>
        <v>2</v>
      </c>
      <c r="H7" s="36" t="s">
        <v>193</v>
      </c>
      <c r="I7" s="39">
        <f>SUMIF(표3[지불자], 표8[[#This Row],[분류]], 표3[예산])</f>
        <v>102319400</v>
      </c>
      <c r="J7" s="49" t="str">
        <f>NUMBERSTRING(표8[[#This Row],[예산]], 1)</f>
        <v>일억이백삼십일만구천사백</v>
      </c>
      <c r="L7" s="48">
        <f>ROW()-ROW(표10[[#Headers],[idx]])</f>
        <v>2</v>
      </c>
      <c r="M7" s="36" t="s">
        <v>159</v>
      </c>
      <c r="N7" s="39">
        <f>SUMIF(표3[지불여부], 표10[[#This Row],[분류]], 표3[예산])</f>
        <v>56030000</v>
      </c>
      <c r="O7" s="49" t="str">
        <f>NUMBERSTRING(표10[[#This Row],[예산]], 1)</f>
        <v>오천육백삼만</v>
      </c>
      <c r="Q7" s="48">
        <f>ROW()-ROW(표3[[#Headers],[idx]])</f>
        <v>2</v>
      </c>
      <c r="R7" s="36" t="s">
        <v>33</v>
      </c>
      <c r="S7" s="37" t="s">
        <v>214</v>
      </c>
      <c r="T7" s="37" t="s">
        <v>167</v>
      </c>
      <c r="U7" s="36" t="s">
        <v>175</v>
      </c>
      <c r="V7" s="36" t="s">
        <v>159</v>
      </c>
      <c r="W7" s="38">
        <v>10000000</v>
      </c>
      <c r="X7" s="38" t="str">
        <f>NUMBERSTRING(표3[[#This Row],[예산]], 1)</f>
        <v>일천만</v>
      </c>
      <c r="Y7" s="60" t="s">
        <v>167</v>
      </c>
      <c r="AE7" s="18" t="s">
        <v>55</v>
      </c>
    </row>
    <row r="8" spans="2:31" x14ac:dyDescent="0.3">
      <c r="B8" s="48">
        <f>ROW()-ROW(표6[[#Headers],[idx]])</f>
        <v>3</v>
      </c>
      <c r="C8" s="36" t="s">
        <v>226</v>
      </c>
      <c r="D8" s="39">
        <f>SUMIF(표3[대분류], 표6[[#This Row],[분류]], 표3[예산])</f>
        <v>11000000</v>
      </c>
      <c r="E8" s="49" t="str">
        <f>NUMBERSTRING(표6[[#This Row],[예산]], 1)</f>
        <v>일천일백만</v>
      </c>
      <c r="G8" s="48">
        <f>ROW()-ROW(표8[[#Headers],[idx]])</f>
        <v>3</v>
      </c>
      <c r="H8" s="36" t="s">
        <v>195</v>
      </c>
      <c r="I8" s="39">
        <f>SUMIF(표3[지불자], 표8[[#This Row],[분류]], 표3[예산])</f>
        <v>100000000</v>
      </c>
      <c r="J8" s="49" t="str">
        <f>NUMBERSTRING(표8[[#This Row],[예산]], 1)</f>
        <v>일억</v>
      </c>
      <c r="L8" s="50"/>
      <c r="M8" s="40"/>
      <c r="N8" s="58">
        <f>SUM(N6:N7)</f>
        <v>461592100</v>
      </c>
      <c r="O8" s="51" t="str">
        <f>IF(표8[[#Totals],[예산]] = 표10[[#Totals],[예산]], "-", "합산 오류")</f>
        <v>-</v>
      </c>
      <c r="Q8" s="48">
        <f>ROW()-ROW(표3[[#Headers],[idx]])</f>
        <v>3</v>
      </c>
      <c r="R8" s="36" t="s">
        <v>185</v>
      </c>
      <c r="S8" s="37" t="s">
        <v>214</v>
      </c>
      <c r="T8" s="37" t="s">
        <v>167</v>
      </c>
      <c r="U8" s="36" t="s">
        <v>194</v>
      </c>
      <c r="V8" s="36" t="s">
        <v>159</v>
      </c>
      <c r="W8" s="38">
        <v>40000000</v>
      </c>
      <c r="X8" s="38" t="str">
        <f>NUMBERSTRING(표3[[#This Row],[예산]], 1)</f>
        <v>사천만</v>
      </c>
      <c r="Y8" s="60" t="s">
        <v>167</v>
      </c>
    </row>
    <row r="9" spans="2:31" x14ac:dyDescent="0.3">
      <c r="B9" s="48">
        <f>ROW()-ROW(표6[[#Headers],[idx]])</f>
        <v>4</v>
      </c>
      <c r="C9" s="36" t="s">
        <v>228</v>
      </c>
      <c r="D9" s="39">
        <f>SUMIF(표3[대분류], 표6[[#This Row],[분류]], 표3[예산])</f>
        <v>9880000</v>
      </c>
      <c r="E9" s="49" t="str">
        <f>NUMBERSTRING(표6[[#This Row],[예산]], 1)</f>
        <v>구백팔십팔만</v>
      </c>
      <c r="G9" s="48">
        <f>ROW()-ROW(표8[[#Headers],[idx]])</f>
        <v>4</v>
      </c>
      <c r="H9" s="36" t="s">
        <v>155</v>
      </c>
      <c r="I9" s="39">
        <f>SUMIF(표3[지불자], 표8[[#This Row],[분류]], 표3[예산])</f>
        <v>62800000</v>
      </c>
      <c r="J9" s="49" t="str">
        <f>NUMBERSTRING(표8[[#This Row],[예산]], 1)</f>
        <v>육천이백팔십만</v>
      </c>
      <c r="Q9" s="48">
        <f>ROW()-ROW(표3[[#Headers],[idx]])</f>
        <v>4</v>
      </c>
      <c r="R9" s="36" t="s">
        <v>33</v>
      </c>
      <c r="S9" s="37" t="s">
        <v>166</v>
      </c>
      <c r="T9" s="37" t="s">
        <v>167</v>
      </c>
      <c r="U9" s="36" t="s">
        <v>196</v>
      </c>
      <c r="V9" s="36" t="s">
        <v>146</v>
      </c>
      <c r="W9" s="38">
        <v>100000000</v>
      </c>
      <c r="X9" s="38" t="str">
        <f>NUMBERSTRING(표3[[#This Row],[예산]], 1)</f>
        <v>일억</v>
      </c>
      <c r="Y9" s="59" t="s">
        <v>246</v>
      </c>
      <c r="AE9" s="6" t="s">
        <v>56</v>
      </c>
    </row>
    <row r="10" spans="2:31" x14ac:dyDescent="0.3">
      <c r="B10" s="48">
        <f>ROW()-ROW(표6[[#Headers],[idx]])</f>
        <v>5</v>
      </c>
      <c r="C10" s="36" t="s">
        <v>229</v>
      </c>
      <c r="D10" s="39">
        <f>SUMIF(표3[대분류], 표6[[#This Row],[분류]], 표3[예산])</f>
        <v>3500000</v>
      </c>
      <c r="E10" s="49" t="str">
        <f>NUMBERSTRING(표6[[#This Row],[예산]], 1)</f>
        <v>삼백오십만</v>
      </c>
      <c r="G10" s="52">
        <f>ROW()-ROW(표8[[#Headers],[idx]])</f>
        <v>5</v>
      </c>
      <c r="H10" s="40" t="s">
        <v>151</v>
      </c>
      <c r="I10" s="42">
        <f>SUMIF(표3[지불자], 표8[[#This Row],[분류]], 표3[예산])</f>
        <v>0</v>
      </c>
      <c r="J10" s="53" t="str">
        <f>NUMBERSTRING(표8[[#This Row],[예산]], 1)</f>
        <v>영</v>
      </c>
      <c r="Q10" s="48">
        <f>ROW()-ROW(표3[[#Headers],[idx]])</f>
        <v>5</v>
      </c>
      <c r="R10" s="36" t="s">
        <v>33</v>
      </c>
      <c r="S10" s="37" t="s">
        <v>166</v>
      </c>
      <c r="T10" s="37" t="s">
        <v>167</v>
      </c>
      <c r="U10" s="36" t="s">
        <v>194</v>
      </c>
      <c r="V10" s="36" t="s">
        <v>146</v>
      </c>
      <c r="W10" s="38">
        <v>60000000</v>
      </c>
      <c r="X10" s="38" t="str">
        <f>NUMBERSTRING(표3[[#This Row],[예산]], 1)</f>
        <v>육천만</v>
      </c>
      <c r="Y10" s="60" t="s">
        <v>167</v>
      </c>
      <c r="AE10" s="6" t="s">
        <v>57</v>
      </c>
    </row>
    <row r="11" spans="2:31" x14ac:dyDescent="0.3">
      <c r="B11" s="48">
        <f>ROW()-ROW(표6[[#Headers],[idx]])</f>
        <v>6</v>
      </c>
      <c r="C11" s="36" t="s">
        <v>225</v>
      </c>
      <c r="D11" s="39">
        <f>SUMIF(표3[대분류], 표6[[#This Row],[분류]], 표3[예산])</f>
        <v>5500000</v>
      </c>
      <c r="E11" s="49" t="str">
        <f>NUMBERSTRING(표6[[#This Row],[예산]], 1)</f>
        <v>오백오십만</v>
      </c>
      <c r="G11" s="50"/>
      <c r="H11" s="44" t="s">
        <v>224</v>
      </c>
      <c r="I11" s="42">
        <f>SUM(I6:I10)</f>
        <v>461592100</v>
      </c>
      <c r="J11" s="51"/>
      <c r="Q11" s="48">
        <f>ROW()-ROW(표3[[#Headers],[idx]])</f>
        <v>6</v>
      </c>
      <c r="R11" s="36" t="s">
        <v>33</v>
      </c>
      <c r="S11" s="37" t="s">
        <v>166</v>
      </c>
      <c r="T11" s="37" t="s">
        <v>167</v>
      </c>
      <c r="U11" s="36" t="s">
        <v>176</v>
      </c>
      <c r="V11" s="36" t="s">
        <v>146</v>
      </c>
      <c r="W11" s="38">
        <v>50000000</v>
      </c>
      <c r="X11" s="38" t="str">
        <f>NUMBERSTRING(표3[[#This Row],[예산]], 1)</f>
        <v>오천만</v>
      </c>
      <c r="Y11" s="60" t="s">
        <v>167</v>
      </c>
    </row>
    <row r="12" spans="2:31" ht="16.5" x14ac:dyDescent="0.3">
      <c r="B12" s="48">
        <f>ROW()-ROW(표6[[#Headers],[idx]])</f>
        <v>7</v>
      </c>
      <c r="C12" s="36" t="s">
        <v>227</v>
      </c>
      <c r="D12" s="39">
        <f>SUMIF(표3[대분류], 표6[[#This Row],[분류]], 표3[예산])</f>
        <v>4015000</v>
      </c>
      <c r="E12" s="49" t="str">
        <f>NUMBERSTRING(표6[[#This Row],[예산]], 1)</f>
        <v>사백일만오천</v>
      </c>
      <c r="G12"/>
      <c r="H12"/>
      <c r="Q12" s="48">
        <f>ROW()-ROW(표3[[#Headers],[idx]])</f>
        <v>7</v>
      </c>
      <c r="R12" s="36" t="s">
        <v>66</v>
      </c>
      <c r="S12" s="37" t="s">
        <v>67</v>
      </c>
      <c r="T12" s="37" t="s">
        <v>165</v>
      </c>
      <c r="U12" s="36" t="s">
        <v>175</v>
      </c>
      <c r="V12" s="36" t="s">
        <v>146</v>
      </c>
      <c r="W12" s="38">
        <v>1560000</v>
      </c>
      <c r="X12" s="38" t="str">
        <f>NUMBERSTRING(표3[[#This Row],[예산]], 1)</f>
        <v>일백오십육만</v>
      </c>
      <c r="Y12" s="59" t="s">
        <v>207</v>
      </c>
      <c r="AC12" s="6" t="s">
        <v>59</v>
      </c>
      <c r="AD12" s="19" t="s">
        <v>203</v>
      </c>
      <c r="AE12" s="6" t="s">
        <v>63</v>
      </c>
    </row>
    <row r="13" spans="2:31" ht="16.5" x14ac:dyDescent="0.3">
      <c r="B13" s="48">
        <f>ROW()-ROW(표6[[#Headers],[idx]])</f>
        <v>8</v>
      </c>
      <c r="C13" s="36" t="s">
        <v>231</v>
      </c>
      <c r="D13" s="39">
        <f>SUMIF(표3[대분류], 표6[[#This Row],[분류]], 표3[예산])</f>
        <v>2230000</v>
      </c>
      <c r="E13" s="49" t="str">
        <f>NUMBERSTRING(표6[[#This Row],[예산]], 1)</f>
        <v>이백이십삼만</v>
      </c>
      <c r="G13"/>
      <c r="H13"/>
      <c r="Q13" s="48">
        <f>ROW()-ROW(표3[[#Headers],[idx]])</f>
        <v>8</v>
      </c>
      <c r="R13" s="36" t="s">
        <v>145</v>
      </c>
      <c r="S13" s="37" t="s">
        <v>160</v>
      </c>
      <c r="T13" s="37" t="s">
        <v>161</v>
      </c>
      <c r="U13" s="36" t="s">
        <v>175</v>
      </c>
      <c r="V13" s="36" t="s">
        <v>146</v>
      </c>
      <c r="W13" s="38">
        <v>3900000</v>
      </c>
      <c r="X13" s="38" t="str">
        <f>NUMBERSTRING(표3[[#This Row],[예산]], 1)</f>
        <v>삼백구십만</v>
      </c>
      <c r="Y13" s="59" t="s">
        <v>207</v>
      </c>
      <c r="AD13" s="6" t="s">
        <v>60</v>
      </c>
      <c r="AE13" s="20"/>
    </row>
    <row r="14" spans="2:31" ht="16.5" x14ac:dyDescent="0.3">
      <c r="B14" s="48">
        <f>ROW()-ROW(표6[[#Headers],[idx]])</f>
        <v>9</v>
      </c>
      <c r="C14" s="36" t="s">
        <v>232</v>
      </c>
      <c r="D14" s="39">
        <f>SUMIF(표3[대분류], 표6[[#This Row],[분류]], 표3[예산])</f>
        <v>700000</v>
      </c>
      <c r="E14" s="49" t="str">
        <f>NUMBERSTRING(표6[[#This Row],[예산]], 1)</f>
        <v>칠십만</v>
      </c>
      <c r="G14"/>
      <c r="H14"/>
      <c r="Q14" s="48">
        <f>ROW()-ROW(표3[[#Headers],[idx]])</f>
        <v>9</v>
      </c>
      <c r="R14" s="36" t="s">
        <v>33</v>
      </c>
      <c r="S14" s="37" t="s">
        <v>160</v>
      </c>
      <c r="T14" s="37" t="s">
        <v>162</v>
      </c>
      <c r="U14" s="36" t="s">
        <v>175</v>
      </c>
      <c r="V14" s="36" t="s">
        <v>146</v>
      </c>
      <c r="W14" s="38">
        <v>390000</v>
      </c>
      <c r="X14" s="38" t="str">
        <f>NUMBERSTRING(표3[[#This Row],[예산]], 1)</f>
        <v>삼십구만</v>
      </c>
      <c r="Y14" s="59" t="s">
        <v>207</v>
      </c>
    </row>
    <row r="15" spans="2:31" ht="16.5" x14ac:dyDescent="0.3">
      <c r="B15" s="48">
        <f>ROW()-ROW(표6[[#Headers],[idx]])</f>
        <v>10</v>
      </c>
      <c r="C15" s="36" t="s">
        <v>230</v>
      </c>
      <c r="D15" s="39">
        <f>SUMIF(표3[대분류], 표6[[#This Row],[분류]], 표3[예산])</f>
        <v>600000</v>
      </c>
      <c r="E15" s="49" t="str">
        <f>NUMBERSTRING(표6[[#This Row],[예산]], 1)</f>
        <v>육십만</v>
      </c>
      <c r="G15"/>
      <c r="H15"/>
      <c r="Q15" s="48">
        <f>ROW()-ROW(표3[[#Headers],[idx]])</f>
        <v>10</v>
      </c>
      <c r="R15" s="36" t="s">
        <v>33</v>
      </c>
      <c r="S15" s="37" t="s">
        <v>160</v>
      </c>
      <c r="T15" s="37" t="s">
        <v>163</v>
      </c>
      <c r="U15" s="36" t="s">
        <v>175</v>
      </c>
      <c r="V15" s="36" t="s">
        <v>146</v>
      </c>
      <c r="W15" s="38">
        <v>165000</v>
      </c>
      <c r="X15" s="38" t="str">
        <f>NUMBERSTRING(표3[[#This Row],[예산]], 1)</f>
        <v>일십육만오천</v>
      </c>
      <c r="Y15" s="59" t="s">
        <v>207</v>
      </c>
      <c r="AE15" s="6" t="s">
        <v>75</v>
      </c>
    </row>
    <row r="16" spans="2:31" ht="16.5" x14ac:dyDescent="0.3">
      <c r="B16" s="50"/>
      <c r="C16" s="40" t="s">
        <v>224</v>
      </c>
      <c r="D16" s="42">
        <f>SUM(D6:D15)</f>
        <v>461592100</v>
      </c>
      <c r="E16" s="51" t="str">
        <f>IF(표6[[#Totals],[예산]]=표8[[#Totals],[예산]],"-","합산 오류")</f>
        <v>-</v>
      </c>
      <c r="G16"/>
      <c r="H16"/>
      <c r="Q16" s="48">
        <f>ROW()-ROW(표3[[#Headers],[idx]])</f>
        <v>11</v>
      </c>
      <c r="R16" s="36" t="s">
        <v>33</v>
      </c>
      <c r="S16" s="37" t="s">
        <v>160</v>
      </c>
      <c r="T16" s="37" t="s">
        <v>164</v>
      </c>
      <c r="U16" s="36" t="s">
        <v>175</v>
      </c>
      <c r="V16" s="36" t="s">
        <v>146</v>
      </c>
      <c r="W16" s="38">
        <v>152100</v>
      </c>
      <c r="X16" s="38" t="str">
        <f>NUMBERSTRING(표3[[#This Row],[예산]], 1)</f>
        <v>일십오만이천일백</v>
      </c>
      <c r="Y16" s="59" t="s">
        <v>207</v>
      </c>
    </row>
    <row r="17" spans="7:32" ht="16.5" x14ac:dyDescent="0.3">
      <c r="G17"/>
      <c r="H17"/>
      <c r="Q17" s="48">
        <f>ROW()-ROW(표3[[#Headers],[idx]])</f>
        <v>12</v>
      </c>
      <c r="R17" s="36" t="s">
        <v>186</v>
      </c>
      <c r="S17" s="37" t="s">
        <v>187</v>
      </c>
      <c r="T17" s="64" t="s">
        <v>167</v>
      </c>
      <c r="U17" s="36" t="s">
        <v>175</v>
      </c>
      <c r="V17" s="36" t="s">
        <v>146</v>
      </c>
      <c r="W17" s="38">
        <v>4500000</v>
      </c>
      <c r="X17" s="38" t="str">
        <f>NUMBERSTRING(표3[[#This Row],[예산]], 1)</f>
        <v>사백오십만</v>
      </c>
      <c r="Y17" s="60" t="s">
        <v>167</v>
      </c>
      <c r="AE17" s="21">
        <v>43250</v>
      </c>
      <c r="AF17" s="6" t="s">
        <v>77</v>
      </c>
    </row>
    <row r="18" spans="7:32" ht="16.5" x14ac:dyDescent="0.3">
      <c r="G18"/>
      <c r="H18"/>
      <c r="Q18" s="48">
        <f>ROW()-ROW(표3[[#Headers],[idx]])</f>
        <v>13</v>
      </c>
      <c r="R18" s="36" t="s">
        <v>186</v>
      </c>
      <c r="S18" s="37" t="s">
        <v>188</v>
      </c>
      <c r="T18" s="64" t="s">
        <v>167</v>
      </c>
      <c r="U18" s="36" t="s">
        <v>175</v>
      </c>
      <c r="V18" s="36" t="s">
        <v>146</v>
      </c>
      <c r="W18" s="38">
        <v>5500000</v>
      </c>
      <c r="X18" s="38" t="str">
        <f>NUMBERSTRING(표3[[#This Row],[예산]], 1)</f>
        <v>오백오십만</v>
      </c>
      <c r="Y18" s="60" t="s">
        <v>167</v>
      </c>
      <c r="AE18" s="20" t="s">
        <v>58</v>
      </c>
    </row>
    <row r="19" spans="7:32" ht="16.5" x14ac:dyDescent="0.3">
      <c r="G19"/>
      <c r="H19"/>
      <c r="Q19" s="48">
        <f>ROW()-ROW(표3[[#Headers],[idx]])</f>
        <v>14</v>
      </c>
      <c r="R19" s="36" t="s">
        <v>186</v>
      </c>
      <c r="S19" s="37" t="s">
        <v>202</v>
      </c>
      <c r="T19" s="64" t="s">
        <v>167</v>
      </c>
      <c r="U19" s="36" t="s">
        <v>175</v>
      </c>
      <c r="V19" s="36" t="s">
        <v>146</v>
      </c>
      <c r="W19" s="38">
        <v>4000000</v>
      </c>
      <c r="X19" s="38" t="str">
        <f>NUMBERSTRING(표3[[#This Row],[예산]], 1)</f>
        <v>사백만</v>
      </c>
      <c r="Y19" s="60" t="s">
        <v>167</v>
      </c>
    </row>
    <row r="20" spans="7:32" ht="16.5" x14ac:dyDescent="0.3">
      <c r="G20"/>
      <c r="H20"/>
      <c r="Q20" s="48">
        <f>ROW()-ROW(표3[[#Headers],[idx]])</f>
        <v>15</v>
      </c>
      <c r="R20" s="36" t="s">
        <v>186</v>
      </c>
      <c r="S20" s="37" t="s">
        <v>189</v>
      </c>
      <c r="T20" s="64" t="s">
        <v>167</v>
      </c>
      <c r="U20" s="36" t="s">
        <v>175</v>
      </c>
      <c r="V20" s="36" t="s">
        <v>146</v>
      </c>
      <c r="W20" s="38">
        <v>3000000</v>
      </c>
      <c r="X20" s="38" t="str">
        <f>NUMBERSTRING(표3[[#This Row],[예산]], 1)</f>
        <v>삼백만</v>
      </c>
      <c r="Y20" s="60" t="s">
        <v>167</v>
      </c>
    </row>
    <row r="21" spans="7:32" ht="16.5" x14ac:dyDescent="0.3">
      <c r="G21"/>
      <c r="H21"/>
      <c r="Q21" s="48">
        <f>ROW()-ROW(표3[[#Headers],[idx]])</f>
        <v>16</v>
      </c>
      <c r="R21" s="36" t="s">
        <v>186</v>
      </c>
      <c r="S21" s="37" t="s">
        <v>190</v>
      </c>
      <c r="T21" s="64" t="s">
        <v>167</v>
      </c>
      <c r="U21" s="36" t="s">
        <v>175</v>
      </c>
      <c r="V21" s="36" t="s">
        <v>146</v>
      </c>
      <c r="W21" s="38">
        <v>1000000</v>
      </c>
      <c r="X21" s="38" t="str">
        <f>NUMBERSTRING(표3[[#This Row],[예산]], 1)</f>
        <v>일백만</v>
      </c>
      <c r="Y21" s="59" t="s">
        <v>248</v>
      </c>
    </row>
    <row r="22" spans="7:32" ht="16.5" x14ac:dyDescent="0.3">
      <c r="G22"/>
      <c r="H22"/>
      <c r="Q22" s="48">
        <f>ROW()-ROW(표3[[#Headers],[idx]])</f>
        <v>17</v>
      </c>
      <c r="R22" s="36" t="s">
        <v>68</v>
      </c>
      <c r="S22" s="37" t="s">
        <v>76</v>
      </c>
      <c r="T22" s="64" t="s">
        <v>167</v>
      </c>
      <c r="U22" s="36" t="s">
        <v>175</v>
      </c>
      <c r="V22" s="36" t="s">
        <v>159</v>
      </c>
      <c r="W22" s="38">
        <v>2500000</v>
      </c>
      <c r="X22" s="38" t="str">
        <f>NUMBERSTRING(표3[[#This Row],[예산]], 1)</f>
        <v>이백오십만</v>
      </c>
      <c r="Y22" s="60" t="s">
        <v>167</v>
      </c>
    </row>
    <row r="23" spans="7:32" ht="16.5" x14ac:dyDescent="0.3">
      <c r="G23"/>
      <c r="H23"/>
      <c r="Q23" s="48">
        <f>ROW()-ROW(표3[[#Headers],[idx]])</f>
        <v>18</v>
      </c>
      <c r="R23" s="36" t="s">
        <v>68</v>
      </c>
      <c r="S23" s="37" t="s">
        <v>92</v>
      </c>
      <c r="T23" s="64" t="s">
        <v>167</v>
      </c>
      <c r="U23" s="36" t="s">
        <v>175</v>
      </c>
      <c r="V23" s="36" t="s">
        <v>146</v>
      </c>
      <c r="W23" s="38">
        <v>0</v>
      </c>
      <c r="X23" s="38" t="str">
        <f>NUMBERSTRING(표3[[#This Row],[예산]], 1)</f>
        <v>영</v>
      </c>
      <c r="Y23" s="60" t="s">
        <v>167</v>
      </c>
    </row>
    <row r="24" spans="7:32" ht="16.5" x14ac:dyDescent="0.3">
      <c r="G24"/>
      <c r="H24"/>
      <c r="Q24" s="48">
        <f>ROW()-ROW(표3[[#Headers],[idx]])</f>
        <v>19</v>
      </c>
      <c r="R24" s="36" t="s">
        <v>68</v>
      </c>
      <c r="S24" s="37" t="s">
        <v>93</v>
      </c>
      <c r="T24" s="64" t="s">
        <v>167</v>
      </c>
      <c r="U24" s="36" t="s">
        <v>175</v>
      </c>
      <c r="V24" s="36" t="s">
        <v>146</v>
      </c>
      <c r="W24" s="38">
        <v>0</v>
      </c>
      <c r="X24" s="38" t="str">
        <f>NUMBERSTRING(표3[[#This Row],[예산]], 1)</f>
        <v>영</v>
      </c>
      <c r="Y24" s="60" t="s">
        <v>167</v>
      </c>
    </row>
    <row r="25" spans="7:32" ht="16.5" x14ac:dyDescent="0.3">
      <c r="G25"/>
      <c r="H25"/>
      <c r="Q25" s="48">
        <f>ROW()-ROW(표3[[#Headers],[idx]])</f>
        <v>20</v>
      </c>
      <c r="R25" s="36" t="s">
        <v>68</v>
      </c>
      <c r="S25" s="37" t="s">
        <v>71</v>
      </c>
      <c r="T25" s="37" t="s">
        <v>171</v>
      </c>
      <c r="U25" s="36" t="s">
        <v>176</v>
      </c>
      <c r="V25" s="36" t="s">
        <v>168</v>
      </c>
      <c r="W25" s="38">
        <v>1000000</v>
      </c>
      <c r="X25" s="38" t="str">
        <f>NUMBERSTRING(표3[[#This Row],[예산]], 1)</f>
        <v>일백만</v>
      </c>
      <c r="Y25" s="60" t="s">
        <v>167</v>
      </c>
    </row>
    <row r="26" spans="7:32" ht="16.5" x14ac:dyDescent="0.3">
      <c r="G26"/>
      <c r="H26"/>
      <c r="Q26" s="48">
        <f>ROW()-ROW(표3[[#Headers],[idx]])</f>
        <v>21</v>
      </c>
      <c r="R26" s="36" t="s">
        <v>30</v>
      </c>
      <c r="S26" s="37" t="s">
        <v>78</v>
      </c>
      <c r="T26" s="37" t="s">
        <v>167</v>
      </c>
      <c r="U26" s="36" t="s">
        <v>176</v>
      </c>
      <c r="V26" s="36" t="s">
        <v>168</v>
      </c>
      <c r="W26" s="39">
        <v>2000000</v>
      </c>
      <c r="X26" s="38" t="str">
        <f>NUMBERSTRING(표3[[#This Row],[예산]], 1)</f>
        <v>이백만</v>
      </c>
      <c r="Y26" s="60" t="s">
        <v>167</v>
      </c>
    </row>
    <row r="27" spans="7:32" ht="16.5" x14ac:dyDescent="0.3">
      <c r="G27"/>
      <c r="H27"/>
      <c r="Q27" s="48">
        <f>ROW()-ROW(표3[[#Headers],[idx]])</f>
        <v>22</v>
      </c>
      <c r="R27" s="36" t="s">
        <v>30</v>
      </c>
      <c r="S27" s="37" t="s">
        <v>78</v>
      </c>
      <c r="T27" s="37" t="s">
        <v>177</v>
      </c>
      <c r="U27" s="36" t="s">
        <v>176</v>
      </c>
      <c r="V27" s="36" t="s">
        <v>168</v>
      </c>
      <c r="W27" s="39">
        <v>500000</v>
      </c>
      <c r="X27" s="38" t="str">
        <f>NUMBERSTRING(표3[[#This Row],[예산]], 1)</f>
        <v>오십만</v>
      </c>
      <c r="Y27" s="60" t="s">
        <v>167</v>
      </c>
    </row>
    <row r="28" spans="7:32" ht="16.5" x14ac:dyDescent="0.3">
      <c r="G28"/>
      <c r="H28"/>
      <c r="Q28" s="48">
        <f>ROW()-ROW(표3[[#Headers],[idx]])</f>
        <v>23</v>
      </c>
      <c r="R28" s="36" t="s">
        <v>30</v>
      </c>
      <c r="S28" s="37" t="s">
        <v>79</v>
      </c>
      <c r="T28" s="37" t="s">
        <v>167</v>
      </c>
      <c r="U28" s="36" t="s">
        <v>176</v>
      </c>
      <c r="V28" s="36" t="s">
        <v>168</v>
      </c>
      <c r="W28" s="39">
        <v>2000000</v>
      </c>
      <c r="X28" s="38" t="str">
        <f>NUMBERSTRING(표3[[#This Row],[예산]], 1)</f>
        <v>이백만</v>
      </c>
      <c r="Y28" s="60" t="s">
        <v>167</v>
      </c>
    </row>
    <row r="29" spans="7:32" ht="16.5" x14ac:dyDescent="0.3">
      <c r="G29"/>
      <c r="H29"/>
      <c r="Q29" s="48">
        <f>ROW()-ROW(표3[[#Headers],[idx]])</f>
        <v>24</v>
      </c>
      <c r="R29" s="36" t="s">
        <v>30</v>
      </c>
      <c r="S29" s="37" t="s">
        <v>80</v>
      </c>
      <c r="T29" s="37" t="s">
        <v>167</v>
      </c>
      <c r="U29" s="36" t="s">
        <v>176</v>
      </c>
      <c r="V29" s="36" t="s">
        <v>168</v>
      </c>
      <c r="W29" s="39">
        <v>1500000</v>
      </c>
      <c r="X29" s="38" t="str">
        <f>NUMBERSTRING(표3[[#This Row],[예산]], 1)</f>
        <v>일백오십만</v>
      </c>
      <c r="Y29" s="60" t="s">
        <v>167</v>
      </c>
    </row>
    <row r="30" spans="7:32" ht="16.5" x14ac:dyDescent="0.3">
      <c r="G30"/>
      <c r="H30"/>
      <c r="Q30" s="48">
        <f>ROW()-ROW(표3[[#Headers],[idx]])</f>
        <v>25</v>
      </c>
      <c r="R30" s="36" t="s">
        <v>30</v>
      </c>
      <c r="S30" s="37" t="s">
        <v>81</v>
      </c>
      <c r="T30" s="37" t="s">
        <v>149</v>
      </c>
      <c r="U30" s="36" t="s">
        <v>176</v>
      </c>
      <c r="V30" s="36" t="s">
        <v>168</v>
      </c>
      <c r="W30" s="39">
        <v>3000000</v>
      </c>
      <c r="X30" s="38" t="str">
        <f>NUMBERSTRING(표3[[#This Row],[예산]], 1)</f>
        <v>삼백만</v>
      </c>
      <c r="Y30" s="59" t="s">
        <v>197</v>
      </c>
    </row>
    <row r="31" spans="7:32" ht="16.5" x14ac:dyDescent="0.3">
      <c r="G31"/>
      <c r="H31"/>
      <c r="Q31" s="48">
        <f>ROW()-ROW(표3[[#Headers],[idx]])</f>
        <v>26</v>
      </c>
      <c r="R31" s="36" t="s">
        <v>30</v>
      </c>
      <c r="S31" s="37" t="s">
        <v>147</v>
      </c>
      <c r="T31" s="37" t="s">
        <v>148</v>
      </c>
      <c r="U31" s="36" t="s">
        <v>175</v>
      </c>
      <c r="V31" s="36" t="s">
        <v>168</v>
      </c>
      <c r="W31" s="39">
        <v>300000</v>
      </c>
      <c r="X31" s="38" t="str">
        <f>NUMBERSTRING(표3[[#This Row],[예산]], 1)</f>
        <v>삼십만</v>
      </c>
      <c r="Y31" s="60" t="s">
        <v>167</v>
      </c>
    </row>
    <row r="32" spans="7:32" ht="16.5" x14ac:dyDescent="0.3">
      <c r="G32"/>
      <c r="H32"/>
      <c r="Q32" s="48">
        <f>ROW()-ROW(표3[[#Headers],[idx]])</f>
        <v>27</v>
      </c>
      <c r="R32" s="36" t="s">
        <v>30</v>
      </c>
      <c r="S32" s="37" t="s">
        <v>82</v>
      </c>
      <c r="T32" s="64" t="s">
        <v>167</v>
      </c>
      <c r="U32" s="36" t="s">
        <v>175</v>
      </c>
      <c r="V32" s="36" t="s">
        <v>168</v>
      </c>
      <c r="W32" s="39">
        <v>1000000</v>
      </c>
      <c r="X32" s="38" t="str">
        <f>NUMBERSTRING(표3[[#This Row],[예산]], 1)</f>
        <v>일백만</v>
      </c>
      <c r="Y32" s="60" t="s">
        <v>167</v>
      </c>
    </row>
    <row r="33" spans="7:25" ht="16.5" x14ac:dyDescent="0.3">
      <c r="G33"/>
      <c r="H33"/>
      <c r="Q33" s="48">
        <f>ROW()-ROW(표3[[#Headers],[idx]])</f>
        <v>28</v>
      </c>
      <c r="R33" s="36" t="s">
        <v>30</v>
      </c>
      <c r="S33" s="37" t="s">
        <v>83</v>
      </c>
      <c r="T33" s="64" t="s">
        <v>167</v>
      </c>
      <c r="U33" s="36" t="s">
        <v>176</v>
      </c>
      <c r="V33" s="36" t="s">
        <v>168</v>
      </c>
      <c r="W33" s="39">
        <v>200000</v>
      </c>
      <c r="X33" s="38" t="str">
        <f>NUMBERSTRING(표3[[#This Row],[예산]], 1)</f>
        <v>이십만</v>
      </c>
      <c r="Y33" s="60" t="s">
        <v>167</v>
      </c>
    </row>
    <row r="34" spans="7:25" ht="16.5" x14ac:dyDescent="0.3">
      <c r="G34"/>
      <c r="H34"/>
      <c r="Q34" s="48">
        <f>ROW()-ROW(표3[[#Headers],[idx]])</f>
        <v>29</v>
      </c>
      <c r="R34" s="36" t="s">
        <v>30</v>
      </c>
      <c r="S34" s="37" t="s">
        <v>84</v>
      </c>
      <c r="T34" s="64" t="s">
        <v>167</v>
      </c>
      <c r="U34" s="36" t="s">
        <v>176</v>
      </c>
      <c r="V34" s="36" t="s">
        <v>168</v>
      </c>
      <c r="W34" s="39">
        <v>200000</v>
      </c>
      <c r="X34" s="38" t="str">
        <f>NUMBERSTRING(표3[[#This Row],[예산]], 1)</f>
        <v>이십만</v>
      </c>
      <c r="Y34" s="60" t="s">
        <v>167</v>
      </c>
    </row>
    <row r="35" spans="7:25" ht="16.5" x14ac:dyDescent="0.3">
      <c r="G35"/>
      <c r="H35"/>
      <c r="Q35" s="48">
        <f>ROW()-ROW(표3[[#Headers],[idx]])</f>
        <v>30</v>
      </c>
      <c r="R35" s="36" t="s">
        <v>30</v>
      </c>
      <c r="S35" s="37" t="s">
        <v>199</v>
      </c>
      <c r="T35" s="64" t="s">
        <v>167</v>
      </c>
      <c r="U35" s="36" t="s">
        <v>176</v>
      </c>
      <c r="V35" s="36" t="s">
        <v>168</v>
      </c>
      <c r="W35" s="39">
        <v>50000</v>
      </c>
      <c r="X35" s="38" t="str">
        <f>NUMBERSTRING(표3[[#This Row],[예산]], 1)</f>
        <v>오만</v>
      </c>
      <c r="Y35" s="60" t="s">
        <v>167</v>
      </c>
    </row>
    <row r="36" spans="7:25" ht="16.5" x14ac:dyDescent="0.3">
      <c r="G36"/>
      <c r="H36"/>
      <c r="Q36" s="48">
        <f>ROW()-ROW(표3[[#Headers],[idx]])</f>
        <v>31</v>
      </c>
      <c r="R36" s="36" t="s">
        <v>30</v>
      </c>
      <c r="S36" s="37" t="s">
        <v>198</v>
      </c>
      <c r="T36" s="37" t="s">
        <v>201</v>
      </c>
      <c r="U36" s="36" t="s">
        <v>176</v>
      </c>
      <c r="V36" s="36" t="s">
        <v>168</v>
      </c>
      <c r="W36" s="39">
        <v>150000</v>
      </c>
      <c r="X36" s="38" t="str">
        <f>NUMBERSTRING(표3[[#This Row],[예산]], 1)</f>
        <v>일십오만</v>
      </c>
      <c r="Y36" s="60" t="s">
        <v>167</v>
      </c>
    </row>
    <row r="37" spans="7:25" ht="16.5" x14ac:dyDescent="0.3">
      <c r="G37"/>
      <c r="H37"/>
      <c r="Q37" s="48">
        <f>ROW()-ROW(표3[[#Headers],[idx]])</f>
        <v>32</v>
      </c>
      <c r="R37" s="36" t="s">
        <v>30</v>
      </c>
      <c r="S37" s="37" t="s">
        <v>217</v>
      </c>
      <c r="T37" s="64" t="s">
        <v>167</v>
      </c>
      <c r="U37" s="36" t="s">
        <v>175</v>
      </c>
      <c r="V37" s="36" t="s">
        <v>168</v>
      </c>
      <c r="W37" s="39">
        <v>100000</v>
      </c>
      <c r="X37" s="38" t="str">
        <f>NUMBERSTRING(표3[[#This Row],[예산]], 1)</f>
        <v>일십만</v>
      </c>
      <c r="Y37" s="60" t="s">
        <v>167</v>
      </c>
    </row>
    <row r="38" spans="7:25" ht="16.5" x14ac:dyDescent="0.3">
      <c r="G38"/>
      <c r="H38"/>
      <c r="Q38" s="48">
        <f>ROW()-ROW(표3[[#Headers],[idx]])</f>
        <v>33</v>
      </c>
      <c r="R38" s="36" t="s">
        <v>31</v>
      </c>
      <c r="S38" s="37" t="s">
        <v>85</v>
      </c>
      <c r="T38" s="64" t="s">
        <v>167</v>
      </c>
      <c r="U38" s="36" t="s">
        <v>175</v>
      </c>
      <c r="V38" s="36" t="s">
        <v>168</v>
      </c>
      <c r="W38" s="39">
        <v>2000000</v>
      </c>
      <c r="X38" s="38" t="str">
        <f>NUMBERSTRING(표3[[#This Row],[예산]], 1)</f>
        <v>이백만</v>
      </c>
      <c r="Y38" s="60" t="s">
        <v>167</v>
      </c>
    </row>
    <row r="39" spans="7:25" ht="16.5" x14ac:dyDescent="0.3">
      <c r="G39"/>
      <c r="H39"/>
      <c r="Q39" s="48">
        <f>ROW()-ROW(표3[[#Headers],[idx]])</f>
        <v>34</v>
      </c>
      <c r="R39" s="36" t="s">
        <v>31</v>
      </c>
      <c r="S39" s="37" t="s">
        <v>86</v>
      </c>
      <c r="T39" s="64" t="s">
        <v>167</v>
      </c>
      <c r="U39" s="36" t="s">
        <v>175</v>
      </c>
      <c r="V39" s="36" t="s">
        <v>168</v>
      </c>
      <c r="W39" s="39">
        <v>1000000</v>
      </c>
      <c r="X39" s="38" t="str">
        <f>NUMBERSTRING(표3[[#This Row],[예산]], 1)</f>
        <v>일백만</v>
      </c>
      <c r="Y39" s="60" t="s">
        <v>167</v>
      </c>
    </row>
    <row r="40" spans="7:25" ht="16.5" x14ac:dyDescent="0.3">
      <c r="G40"/>
      <c r="H40"/>
      <c r="Q40" s="48">
        <f>ROW()-ROW(표3[[#Headers],[idx]])</f>
        <v>35</v>
      </c>
      <c r="R40" s="36" t="s">
        <v>31</v>
      </c>
      <c r="S40" s="37" t="s">
        <v>204</v>
      </c>
      <c r="T40" s="64" t="s">
        <v>167</v>
      </c>
      <c r="U40" s="36" t="s">
        <v>175</v>
      </c>
      <c r="V40" s="36" t="s">
        <v>168</v>
      </c>
      <c r="W40" s="39">
        <v>300000</v>
      </c>
      <c r="X40" s="38" t="str">
        <f>NUMBERSTRING(표3[[#This Row],[예산]], 1)</f>
        <v>삼십만</v>
      </c>
      <c r="Y40" s="60" t="s">
        <v>167</v>
      </c>
    </row>
    <row r="41" spans="7:25" ht="16.5" x14ac:dyDescent="0.3">
      <c r="G41"/>
      <c r="H41"/>
      <c r="Q41" s="48">
        <f>ROW()-ROW(표3[[#Headers],[idx]])</f>
        <v>36</v>
      </c>
      <c r="R41" s="36" t="s">
        <v>31</v>
      </c>
      <c r="S41" s="37" t="s">
        <v>87</v>
      </c>
      <c r="T41" s="64" t="s">
        <v>167</v>
      </c>
      <c r="U41" s="36" t="s">
        <v>176</v>
      </c>
      <c r="V41" s="36" t="s">
        <v>168</v>
      </c>
      <c r="W41" s="39">
        <v>1000000</v>
      </c>
      <c r="X41" s="38" t="str">
        <f>NUMBERSTRING(표3[[#This Row],[예산]], 1)</f>
        <v>일백만</v>
      </c>
      <c r="Y41" s="60" t="s">
        <v>167</v>
      </c>
    </row>
    <row r="42" spans="7:25" ht="16.5" x14ac:dyDescent="0.3">
      <c r="G42"/>
      <c r="H42"/>
      <c r="Q42" s="48">
        <f>ROW()-ROW(표3[[#Headers],[idx]])</f>
        <v>37</v>
      </c>
      <c r="R42" s="36" t="s">
        <v>31</v>
      </c>
      <c r="S42" s="37" t="s">
        <v>88</v>
      </c>
      <c r="T42" s="37" t="s">
        <v>181</v>
      </c>
      <c r="U42" s="36" t="s">
        <v>176</v>
      </c>
      <c r="V42" s="36" t="s">
        <v>168</v>
      </c>
      <c r="W42" s="39">
        <v>300000</v>
      </c>
      <c r="X42" s="38" t="str">
        <f>NUMBERSTRING(표3[[#This Row],[예산]], 1)</f>
        <v>삼십만</v>
      </c>
      <c r="Y42" s="59" t="s">
        <v>205</v>
      </c>
    </row>
    <row r="43" spans="7:25" ht="16.5" x14ac:dyDescent="0.3">
      <c r="G43"/>
      <c r="H43"/>
      <c r="Q43" s="48">
        <f>ROW()-ROW(표3[[#Headers],[idx]])</f>
        <v>38</v>
      </c>
      <c r="R43" s="36" t="s">
        <v>31</v>
      </c>
      <c r="S43" s="37" t="s">
        <v>180</v>
      </c>
      <c r="T43" s="64" t="s">
        <v>167</v>
      </c>
      <c r="U43" s="36" t="s">
        <v>176</v>
      </c>
      <c r="V43" s="36" t="s">
        <v>168</v>
      </c>
      <c r="W43" s="39">
        <v>150000</v>
      </c>
      <c r="X43" s="38" t="str">
        <f>NUMBERSTRING(표3[[#This Row],[예산]], 1)</f>
        <v>일십오만</v>
      </c>
      <c r="Y43" s="59" t="s">
        <v>247</v>
      </c>
    </row>
    <row r="44" spans="7:25" ht="16.5" x14ac:dyDescent="0.3">
      <c r="G44"/>
      <c r="H44"/>
      <c r="Q44" s="48">
        <f>ROW()-ROW(표3[[#Headers],[idx]])</f>
        <v>39</v>
      </c>
      <c r="R44" s="36" t="s">
        <v>31</v>
      </c>
      <c r="S44" s="37" t="s">
        <v>89</v>
      </c>
      <c r="T44" s="64" t="s">
        <v>167</v>
      </c>
      <c r="U44" s="36" t="s">
        <v>176</v>
      </c>
      <c r="V44" s="36" t="s">
        <v>168</v>
      </c>
      <c r="W44" s="39">
        <v>150000</v>
      </c>
      <c r="X44" s="38" t="str">
        <f>NUMBERSTRING(표3[[#This Row],[예산]], 1)</f>
        <v>일십오만</v>
      </c>
      <c r="Y44" s="60" t="s">
        <v>167</v>
      </c>
    </row>
    <row r="45" spans="7:25" ht="16.5" x14ac:dyDescent="0.3">
      <c r="G45"/>
      <c r="H45"/>
      <c r="Q45" s="48">
        <f>ROW()-ROW(표3[[#Headers],[idx]])</f>
        <v>40</v>
      </c>
      <c r="R45" s="36" t="s">
        <v>31</v>
      </c>
      <c r="S45" s="37" t="s">
        <v>90</v>
      </c>
      <c r="T45" s="64" t="s">
        <v>167</v>
      </c>
      <c r="U45" s="36" t="s">
        <v>176</v>
      </c>
      <c r="V45" s="36" t="s">
        <v>168</v>
      </c>
      <c r="W45" s="39">
        <v>200000</v>
      </c>
      <c r="X45" s="38" t="str">
        <f>NUMBERSTRING(표3[[#This Row],[예산]], 1)</f>
        <v>이십만</v>
      </c>
      <c r="Y45" s="60" t="s">
        <v>167</v>
      </c>
    </row>
    <row r="46" spans="7:25" ht="16.5" x14ac:dyDescent="0.3">
      <c r="G46"/>
      <c r="H46"/>
      <c r="Q46" s="48">
        <f>ROW()-ROW(표3[[#Headers],[idx]])</f>
        <v>41</v>
      </c>
      <c r="R46" s="36" t="s">
        <v>31</v>
      </c>
      <c r="S46" s="37" t="s">
        <v>182</v>
      </c>
      <c r="T46" s="64" t="s">
        <v>167</v>
      </c>
      <c r="U46" s="36" t="s">
        <v>176</v>
      </c>
      <c r="V46" s="36" t="s">
        <v>168</v>
      </c>
      <c r="W46" s="39">
        <v>400000</v>
      </c>
      <c r="X46" s="38" t="str">
        <f>NUMBERSTRING(표3[[#This Row],[예산]], 1)</f>
        <v>사십만</v>
      </c>
      <c r="Y46" s="59" t="s">
        <v>206</v>
      </c>
    </row>
    <row r="47" spans="7:25" ht="16.5" x14ac:dyDescent="0.3">
      <c r="G47"/>
      <c r="H47"/>
      <c r="Q47" s="48">
        <f>ROW()-ROW(표3[[#Headers],[idx]])</f>
        <v>42</v>
      </c>
      <c r="R47" s="36" t="s">
        <v>91</v>
      </c>
      <c r="S47" s="37" t="s">
        <v>200</v>
      </c>
      <c r="T47" s="37" t="s">
        <v>213</v>
      </c>
      <c r="U47" s="36" t="s">
        <v>175</v>
      </c>
      <c r="V47" s="36" t="s">
        <v>168</v>
      </c>
      <c r="W47" s="39">
        <v>100000</v>
      </c>
      <c r="X47" s="38" t="str">
        <f>NUMBERSTRING(표3[[#This Row],[예산]], 1)</f>
        <v>일십만</v>
      </c>
      <c r="Y47" s="60" t="s">
        <v>167</v>
      </c>
    </row>
    <row r="48" spans="7:25" ht="16.5" x14ac:dyDescent="0.3">
      <c r="G48"/>
      <c r="H48"/>
      <c r="Q48" s="48">
        <f>ROW()-ROW(표3[[#Headers],[idx]])</f>
        <v>43</v>
      </c>
      <c r="R48" s="36" t="s">
        <v>91</v>
      </c>
      <c r="S48" s="37" t="s">
        <v>200</v>
      </c>
      <c r="T48" s="37" t="s">
        <v>208</v>
      </c>
      <c r="U48" s="36" t="s">
        <v>175</v>
      </c>
      <c r="V48" s="36" t="s">
        <v>168</v>
      </c>
      <c r="W48" s="39">
        <v>150000</v>
      </c>
      <c r="X48" s="38" t="str">
        <f>NUMBERSTRING(표3[[#This Row],[예산]], 1)</f>
        <v>일십오만</v>
      </c>
      <c r="Y48" s="60" t="s">
        <v>167</v>
      </c>
    </row>
    <row r="49" spans="7:25" ht="16.5" x14ac:dyDescent="0.3">
      <c r="G49"/>
      <c r="H49"/>
      <c r="Q49" s="48">
        <f>ROW()-ROW(표3[[#Headers],[idx]])</f>
        <v>44</v>
      </c>
      <c r="R49" s="36" t="s">
        <v>91</v>
      </c>
      <c r="S49" s="37" t="s">
        <v>200</v>
      </c>
      <c r="T49" s="37" t="s">
        <v>209</v>
      </c>
      <c r="U49" s="36" t="s">
        <v>175</v>
      </c>
      <c r="V49" s="36" t="s">
        <v>168</v>
      </c>
      <c r="W49" s="39">
        <v>200000</v>
      </c>
      <c r="X49" s="38" t="str">
        <f>NUMBERSTRING(표3[[#This Row],[예산]], 1)</f>
        <v>이십만</v>
      </c>
      <c r="Y49" s="59" t="s">
        <v>210</v>
      </c>
    </row>
    <row r="50" spans="7:25" ht="16.5" x14ac:dyDescent="0.3">
      <c r="G50"/>
      <c r="H50"/>
      <c r="Q50" s="48">
        <f>ROW()-ROW(표3[[#Headers],[idx]])</f>
        <v>45</v>
      </c>
      <c r="R50" s="36" t="s">
        <v>91</v>
      </c>
      <c r="S50" s="37" t="s">
        <v>200</v>
      </c>
      <c r="T50" s="37" t="s">
        <v>211</v>
      </c>
      <c r="U50" s="36" t="s">
        <v>175</v>
      </c>
      <c r="V50" s="36" t="s">
        <v>168</v>
      </c>
      <c r="W50" s="39">
        <v>150000</v>
      </c>
      <c r="X50" s="38" t="str">
        <f>NUMBERSTRING(표3[[#This Row],[예산]], 1)</f>
        <v>일십오만</v>
      </c>
      <c r="Y50" s="59" t="s">
        <v>212</v>
      </c>
    </row>
    <row r="51" spans="7:25" ht="16.5" x14ac:dyDescent="0.3">
      <c r="G51"/>
      <c r="H51"/>
      <c r="Q51" s="48">
        <f>ROW()-ROW(표3[[#Headers],[idx]])</f>
        <v>46</v>
      </c>
      <c r="R51" s="36" t="s">
        <v>32</v>
      </c>
      <c r="S51" s="37" t="s">
        <v>191</v>
      </c>
      <c r="T51" s="37" t="s">
        <v>214</v>
      </c>
      <c r="U51" s="36" t="s">
        <v>175</v>
      </c>
      <c r="V51" s="36" t="s">
        <v>159</v>
      </c>
      <c r="W51" s="39">
        <v>600000</v>
      </c>
      <c r="X51" s="38" t="str">
        <f>NUMBERSTRING(표3[[#This Row],[예산]], 1)</f>
        <v>육십만</v>
      </c>
      <c r="Y51" s="60" t="s">
        <v>167</v>
      </c>
    </row>
    <row r="52" spans="7:25" ht="16.5" x14ac:dyDescent="0.3">
      <c r="G52"/>
      <c r="H52"/>
      <c r="Q52" s="48">
        <f>ROW()-ROW(표3[[#Headers],[idx]])</f>
        <v>47</v>
      </c>
      <c r="R52" s="36" t="s">
        <v>32</v>
      </c>
      <c r="S52" s="37" t="s">
        <v>191</v>
      </c>
      <c r="T52" s="37" t="s">
        <v>215</v>
      </c>
      <c r="U52" s="36" t="s">
        <v>175</v>
      </c>
      <c r="V52" s="36" t="s">
        <v>146</v>
      </c>
      <c r="W52" s="39">
        <v>3960600</v>
      </c>
      <c r="X52" s="38" t="str">
        <f>NUMBERSTRING(표3[[#This Row],[예산]], 1)</f>
        <v>삼백구십육만육백</v>
      </c>
      <c r="Y52" s="60" t="s">
        <v>167</v>
      </c>
    </row>
    <row r="53" spans="7:25" ht="16.5" x14ac:dyDescent="0.3">
      <c r="G53"/>
      <c r="H53"/>
      <c r="Q53" s="48">
        <f>ROW()-ROW(표3[[#Headers],[idx]])</f>
        <v>48</v>
      </c>
      <c r="R53" s="36" t="s">
        <v>32</v>
      </c>
      <c r="S53" s="37" t="s">
        <v>191</v>
      </c>
      <c r="T53" s="37" t="s">
        <v>216</v>
      </c>
      <c r="U53" s="36" t="s">
        <v>194</v>
      </c>
      <c r="V53" s="36" t="s">
        <v>168</v>
      </c>
      <c r="W53" s="39">
        <v>2319400</v>
      </c>
      <c r="X53" s="38" t="str">
        <f>NUMBERSTRING(표3[[#This Row],[예산]], 1)</f>
        <v>이백삼십일만구천사백</v>
      </c>
      <c r="Y53" s="60" t="s">
        <v>167</v>
      </c>
    </row>
    <row r="54" spans="7:25" ht="16.5" x14ac:dyDescent="0.3">
      <c r="G54"/>
      <c r="H54"/>
      <c r="Q54" s="48">
        <f>ROW()-ROW(표3[[#Headers],[idx]])</f>
        <v>49</v>
      </c>
      <c r="R54" s="36" t="s">
        <v>32</v>
      </c>
      <c r="S54" s="37" t="s">
        <v>192</v>
      </c>
      <c r="T54" s="64" t="s">
        <v>167</v>
      </c>
      <c r="U54" s="36" t="s">
        <v>175</v>
      </c>
      <c r="V54" s="36" t="s">
        <v>168</v>
      </c>
      <c r="W54" s="39">
        <v>1000000</v>
      </c>
      <c r="X54" s="38" t="str">
        <f>NUMBERSTRING(표3[[#This Row],[예산]], 1)</f>
        <v>일백만</v>
      </c>
      <c r="Y54" s="59" t="s">
        <v>183</v>
      </c>
    </row>
    <row r="55" spans="7:25" ht="16.5" x14ac:dyDescent="0.3">
      <c r="G55"/>
      <c r="H55"/>
      <c r="Q55" s="48">
        <f>ROW()-ROW(표3[[#Headers],[idx]])</f>
        <v>50</v>
      </c>
      <c r="R55" s="36" t="s">
        <v>32</v>
      </c>
      <c r="S55" s="37" t="s">
        <v>72</v>
      </c>
      <c r="T55" s="37" t="s">
        <v>167</v>
      </c>
      <c r="U55" s="36" t="s">
        <v>175</v>
      </c>
      <c r="V55" s="36" t="s">
        <v>168</v>
      </c>
      <c r="W55" s="38">
        <v>2000000</v>
      </c>
      <c r="X55" s="38" t="str">
        <f>NUMBERSTRING(표3[[#This Row],[예산]], 1)</f>
        <v>이백만</v>
      </c>
      <c r="Y55" s="59" t="s">
        <v>73</v>
      </c>
    </row>
    <row r="56" spans="7:25" ht="16.5" x14ac:dyDescent="0.3">
      <c r="G56"/>
      <c r="H56"/>
      <c r="Q56" s="48">
        <f>ROW()-ROW(표3[[#Headers],[idx]])</f>
        <v>51</v>
      </c>
      <c r="R56" s="36" t="s">
        <v>46</v>
      </c>
      <c r="S56" s="37" t="s">
        <v>64</v>
      </c>
      <c r="T56" s="64" t="s">
        <v>167</v>
      </c>
      <c r="U56" s="36" t="s">
        <v>175</v>
      </c>
      <c r="V56" s="36" t="s">
        <v>159</v>
      </c>
      <c r="W56" s="39">
        <v>1340000</v>
      </c>
      <c r="X56" s="38" t="str">
        <f>NUMBERSTRING(표3[[#This Row],[예산]], 1)</f>
        <v>일백삼십사만</v>
      </c>
      <c r="Y56" s="60" t="s">
        <v>167</v>
      </c>
    </row>
    <row r="57" spans="7:25" ht="16.5" x14ac:dyDescent="0.3">
      <c r="G57"/>
      <c r="H57"/>
      <c r="Q57" s="48">
        <f>ROW()-ROW(표3[[#Headers],[idx]])</f>
        <v>52</v>
      </c>
      <c r="R57" s="36" t="s">
        <v>46</v>
      </c>
      <c r="S57" s="37" t="s">
        <v>65</v>
      </c>
      <c r="T57" s="64" t="s">
        <v>167</v>
      </c>
      <c r="U57" s="36" t="s">
        <v>175</v>
      </c>
      <c r="V57" s="36" t="s">
        <v>159</v>
      </c>
      <c r="W57" s="39">
        <v>890000</v>
      </c>
      <c r="X57" s="38" t="str">
        <f>NUMBERSTRING(표3[[#This Row],[예산]], 1)</f>
        <v>팔십구만</v>
      </c>
      <c r="Y57" s="60" t="s">
        <v>167</v>
      </c>
    </row>
    <row r="58" spans="7:25" ht="16.5" x14ac:dyDescent="0.3">
      <c r="G58"/>
      <c r="H58"/>
      <c r="Q58" s="48">
        <f>ROW()-ROW(표3[[#Headers],[idx]])</f>
        <v>53</v>
      </c>
      <c r="R58" s="36" t="s">
        <v>47</v>
      </c>
      <c r="S58" s="37" t="s">
        <v>218</v>
      </c>
      <c r="T58" s="64" t="s">
        <v>167</v>
      </c>
      <c r="U58" s="36" t="s">
        <v>175</v>
      </c>
      <c r="V58" s="36" t="s">
        <v>159</v>
      </c>
      <c r="W58" s="39">
        <v>500000</v>
      </c>
      <c r="X58" s="38" t="str">
        <f>NUMBERSTRING(표3[[#This Row],[예산]], 1)</f>
        <v>오십만</v>
      </c>
      <c r="Y58" s="60" t="s">
        <v>167</v>
      </c>
    </row>
    <row r="59" spans="7:25" ht="16.5" x14ac:dyDescent="0.3">
      <c r="G59"/>
      <c r="H59"/>
      <c r="Q59" s="48">
        <f>ROW()-ROW(표3[[#Headers],[idx]])</f>
        <v>54</v>
      </c>
      <c r="R59" s="36" t="s">
        <v>47</v>
      </c>
      <c r="S59" s="37" t="s">
        <v>216</v>
      </c>
      <c r="T59" s="37" t="s">
        <v>219</v>
      </c>
      <c r="U59" s="36" t="s">
        <v>175</v>
      </c>
      <c r="V59" s="36" t="s">
        <v>168</v>
      </c>
      <c r="W59" s="39">
        <v>2000000</v>
      </c>
      <c r="X59" s="38" t="str">
        <f>NUMBERSTRING(표3[[#This Row],[예산]], 1)</f>
        <v>이백만</v>
      </c>
      <c r="Y59" s="60" t="s">
        <v>167</v>
      </c>
    </row>
    <row r="60" spans="7:25" ht="16.5" x14ac:dyDescent="0.3">
      <c r="G60"/>
      <c r="H60"/>
      <c r="Q60" s="48">
        <f>ROW()-ROW(표3[[#Headers],[idx]])</f>
        <v>55</v>
      </c>
      <c r="R60" s="36" t="s">
        <v>47</v>
      </c>
      <c r="S60" s="37" t="s">
        <v>50</v>
      </c>
      <c r="T60" s="64" t="s">
        <v>167</v>
      </c>
      <c r="U60" s="36" t="s">
        <v>175</v>
      </c>
      <c r="V60" s="36" t="s">
        <v>168</v>
      </c>
      <c r="W60" s="39">
        <v>150000</v>
      </c>
      <c r="X60" s="38" t="str">
        <f>NUMBERSTRING(표3[[#This Row],[예산]], 1)</f>
        <v>일십오만</v>
      </c>
      <c r="Y60" s="59" t="s">
        <v>220</v>
      </c>
    </row>
    <row r="61" spans="7:25" ht="16.5" x14ac:dyDescent="0.3">
      <c r="G61"/>
      <c r="H61"/>
      <c r="Q61" s="48">
        <f>ROW()-ROW(표3[[#Headers],[idx]])</f>
        <v>56</v>
      </c>
      <c r="R61" s="36" t="s">
        <v>47</v>
      </c>
      <c r="S61" s="37" t="s">
        <v>74</v>
      </c>
      <c r="T61" s="37" t="s">
        <v>223</v>
      </c>
      <c r="U61" s="36" t="s">
        <v>175</v>
      </c>
      <c r="V61" s="36" t="s">
        <v>168</v>
      </c>
      <c r="W61" s="39">
        <v>200000</v>
      </c>
      <c r="X61" s="38" t="str">
        <f>NUMBERSTRING(표3[[#This Row],[예산]], 1)</f>
        <v>이십만</v>
      </c>
      <c r="Y61" s="60" t="s">
        <v>167</v>
      </c>
    </row>
    <row r="62" spans="7:25" ht="16.5" x14ac:dyDescent="0.3">
      <c r="G62"/>
      <c r="H62"/>
      <c r="Q62" s="48">
        <f>ROW()-ROW(표3[[#Headers],[idx]])</f>
        <v>57</v>
      </c>
      <c r="R62" s="36" t="s">
        <v>47</v>
      </c>
      <c r="S62" s="37" t="s">
        <v>74</v>
      </c>
      <c r="T62" s="37" t="s">
        <v>172</v>
      </c>
      <c r="U62" s="36" t="s">
        <v>175</v>
      </c>
      <c r="V62" s="36" t="s">
        <v>168</v>
      </c>
      <c r="W62" s="38">
        <v>120000</v>
      </c>
      <c r="X62" s="38" t="str">
        <f>NUMBERSTRING(표3[[#This Row],[예산]], 1)</f>
        <v>일십이만</v>
      </c>
      <c r="Y62" s="60" t="s">
        <v>167</v>
      </c>
    </row>
    <row r="63" spans="7:25" ht="16.5" x14ac:dyDescent="0.3">
      <c r="G63"/>
      <c r="H63"/>
      <c r="Q63" s="48">
        <f>ROW()-ROW(표3[[#Headers],[idx]])</f>
        <v>58</v>
      </c>
      <c r="R63" s="36" t="s">
        <v>47</v>
      </c>
      <c r="S63" s="37" t="s">
        <v>221</v>
      </c>
      <c r="T63" s="64" t="s">
        <v>167</v>
      </c>
      <c r="U63" s="36" t="s">
        <v>175</v>
      </c>
      <c r="V63" s="36" t="s">
        <v>168</v>
      </c>
      <c r="W63" s="38">
        <v>300000</v>
      </c>
      <c r="X63" s="38" t="str">
        <f>NUMBERSTRING(표3[[#This Row],[예산]], 1)</f>
        <v>삼십만</v>
      </c>
      <c r="Y63" s="59" t="s">
        <v>222</v>
      </c>
    </row>
    <row r="64" spans="7:25" ht="16.5" x14ac:dyDescent="0.3">
      <c r="G64"/>
      <c r="H64"/>
      <c r="Q64" s="48">
        <f>ROW()-ROW(표3[[#Headers],[idx]])</f>
        <v>59</v>
      </c>
      <c r="R64" s="36" t="s">
        <v>47</v>
      </c>
      <c r="S64" s="37" t="s">
        <v>233</v>
      </c>
      <c r="T64" s="64" t="s">
        <v>167</v>
      </c>
      <c r="U64" s="36" t="s">
        <v>175</v>
      </c>
      <c r="V64" s="36" t="s">
        <v>168</v>
      </c>
      <c r="W64" s="42">
        <v>210000</v>
      </c>
      <c r="X64" s="38" t="str">
        <f>NUMBERSTRING(표3[[#This Row],[예산]], 1)</f>
        <v>이십일만</v>
      </c>
      <c r="Y64" s="60" t="s">
        <v>167</v>
      </c>
    </row>
    <row r="65" spans="7:25" ht="16.5" x14ac:dyDescent="0.3">
      <c r="G65"/>
      <c r="H65"/>
      <c r="Q65" s="48">
        <f>ROW()-ROW(표3[[#Headers],[idx]])</f>
        <v>60</v>
      </c>
      <c r="R65" s="36" t="s">
        <v>47</v>
      </c>
      <c r="S65" s="37" t="s">
        <v>59</v>
      </c>
      <c r="T65" s="37" t="s">
        <v>49</v>
      </c>
      <c r="U65" s="36" t="s">
        <v>175</v>
      </c>
      <c r="V65" s="36" t="s">
        <v>168</v>
      </c>
      <c r="W65" s="39">
        <v>150000</v>
      </c>
      <c r="X65" s="38" t="str">
        <f>NUMBERSTRING(표3[[#This Row],[예산]], 1)</f>
        <v>일십오만</v>
      </c>
      <c r="Y65" s="59" t="s">
        <v>51</v>
      </c>
    </row>
    <row r="66" spans="7:25" ht="16.5" x14ac:dyDescent="0.3">
      <c r="G66"/>
      <c r="H66"/>
      <c r="Q66" s="48">
        <f>ROW()-ROW(표3[[#Headers],[idx]])</f>
        <v>61</v>
      </c>
      <c r="R66" s="36" t="s">
        <v>47</v>
      </c>
      <c r="S66" s="37" t="s">
        <v>59</v>
      </c>
      <c r="T66" s="37" t="s">
        <v>62</v>
      </c>
      <c r="U66" s="36" t="s">
        <v>175</v>
      </c>
      <c r="V66" s="36" t="s">
        <v>168</v>
      </c>
      <c r="W66" s="39">
        <v>275000</v>
      </c>
      <c r="X66" s="38" t="str">
        <f>NUMBERSTRING(표3[[#This Row],[예산]], 1)</f>
        <v>이십칠만오천</v>
      </c>
      <c r="Y66" s="60" t="s">
        <v>167</v>
      </c>
    </row>
    <row r="67" spans="7:25" ht="16.5" x14ac:dyDescent="0.3">
      <c r="G67"/>
      <c r="H67"/>
      <c r="Q67" s="48">
        <f>ROW()-ROW(표3[[#Headers],[idx]])</f>
        <v>62</v>
      </c>
      <c r="R67" s="36" t="s">
        <v>47</v>
      </c>
      <c r="S67" s="37" t="s">
        <v>59</v>
      </c>
      <c r="T67" s="37" t="s">
        <v>61</v>
      </c>
      <c r="U67" s="36" t="s">
        <v>175</v>
      </c>
      <c r="V67" s="36" t="s">
        <v>168</v>
      </c>
      <c r="W67" s="39">
        <v>110000</v>
      </c>
      <c r="X67" s="38" t="str">
        <f>NUMBERSTRING(표3[[#This Row],[예산]], 1)</f>
        <v>일십일만</v>
      </c>
      <c r="Y67" s="60" t="s">
        <v>167</v>
      </c>
    </row>
    <row r="68" spans="7:25" x14ac:dyDescent="0.3">
      <c r="Q68" s="54">
        <f>ROW()-ROW(표3[[#Headers],[idx]])</f>
        <v>63</v>
      </c>
      <c r="R68" s="36" t="s">
        <v>69</v>
      </c>
      <c r="S68" s="37" t="s">
        <v>70</v>
      </c>
      <c r="T68" s="37" t="s">
        <v>169</v>
      </c>
      <c r="U68" s="36" t="s">
        <v>175</v>
      </c>
      <c r="V68" s="36" t="s">
        <v>159</v>
      </c>
      <c r="W68" s="38">
        <v>200000</v>
      </c>
      <c r="X68" s="45" t="str">
        <f>NUMBERSTRING(표3[[#This Row],[예산]], 1)</f>
        <v>이십만</v>
      </c>
      <c r="Y68" s="60" t="s">
        <v>167</v>
      </c>
    </row>
    <row r="69" spans="7:25" x14ac:dyDescent="0.3">
      <c r="Q69" s="50">
        <f>ROW()-ROW(표3[[#Headers],[idx]])</f>
        <v>64</v>
      </c>
      <c r="R69" s="40" t="s">
        <v>69</v>
      </c>
      <c r="S69" s="41" t="s">
        <v>70</v>
      </c>
      <c r="T69" s="41" t="s">
        <v>170</v>
      </c>
      <c r="U69" s="40" t="s">
        <v>175</v>
      </c>
      <c r="V69" s="40" t="s">
        <v>146</v>
      </c>
      <c r="W69" s="43">
        <v>500000</v>
      </c>
      <c r="X69" s="47" t="str">
        <f>NUMBERSTRING(표3[[#This Row],[예산]], 1)</f>
        <v>오십만</v>
      </c>
      <c r="Y69" s="65" t="s">
        <v>167</v>
      </c>
    </row>
  </sheetData>
  <phoneticPr fontId="2" type="noConversion"/>
  <conditionalFormatting sqref="Q9:S11 U9:Y11 Q12:Y69">
    <cfRule type="expression" dxfId="7" priority="1">
      <formula>IF($R9&lt;&gt;$R10, TRUE, FALSE)</formula>
    </cfRule>
  </conditionalFormatting>
  <conditionalFormatting sqref="Q8:S8 U8:X8">
    <cfRule type="expression" dxfId="6" priority="5">
      <formula>IF($R8&lt;&gt;$R10, TRUE, FALSE)</formula>
    </cfRule>
  </conditionalFormatting>
  <conditionalFormatting sqref="Q6:Y6 Q7:S7 U7:X7 T7:T11 Y7:Y8">
    <cfRule type="expression" dxfId="5" priority="6">
      <formula>IF($R6&lt;&gt;$R9, TRUE, FALSE)</formula>
    </cfRule>
  </conditionalFormatting>
  <hyperlinks>
    <hyperlink ref="AE18" r:id="rId1" xr:uid="{86746532-D701-4BFF-B4BC-2850E8B12DBE}"/>
  </hyperlinks>
  <pageMargins left="0.7" right="0.7" top="0.75" bottom="0.75" header="0.3" footer="0.3"/>
  <pageSetup paperSize="9" orientation="portrait" r:id="rId2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390-004E-4EF8-8386-A32EC0ABD532}">
  <dimension ref="B2:J22"/>
  <sheetViews>
    <sheetView showGridLines="0" workbookViewId="0">
      <selection activeCell="G24" sqref="G24"/>
    </sheetView>
  </sheetViews>
  <sheetFormatPr defaultRowHeight="16.5" x14ac:dyDescent="0.3"/>
  <cols>
    <col min="2" max="2" width="15" bestFit="1" customWidth="1"/>
    <col min="3" max="3" width="9.25" bestFit="1" customWidth="1"/>
    <col min="6" max="6" width="10.875" bestFit="1" customWidth="1"/>
    <col min="7" max="7" width="65.125" customWidth="1"/>
    <col min="8" max="8" width="9.625" bestFit="1" customWidth="1"/>
    <col min="10" max="10" width="12.125" customWidth="1"/>
  </cols>
  <sheetData>
    <row r="2" spans="2:10" x14ac:dyDescent="0.3">
      <c r="B2" s="29" t="s">
        <v>141</v>
      </c>
    </row>
    <row r="3" spans="2:10" x14ac:dyDescent="0.3">
      <c r="B3" s="23" t="s">
        <v>95</v>
      </c>
      <c r="C3" s="23" t="s">
        <v>96</v>
      </c>
      <c r="D3" s="23" t="s">
        <v>17</v>
      </c>
      <c r="E3" s="23" t="s">
        <v>97</v>
      </c>
      <c r="F3" s="17" t="s">
        <v>13</v>
      </c>
      <c r="G3" s="17" t="s">
        <v>21</v>
      </c>
      <c r="I3" s="23" t="s">
        <v>95</v>
      </c>
      <c r="J3" s="17" t="s">
        <v>13</v>
      </c>
    </row>
    <row r="4" spans="2:10" x14ac:dyDescent="0.3">
      <c r="B4" s="17" t="s">
        <v>64</v>
      </c>
      <c r="C4" s="17" t="s">
        <v>64</v>
      </c>
      <c r="D4" s="17" t="s">
        <v>98</v>
      </c>
      <c r="E4" s="23" t="s">
        <v>99</v>
      </c>
      <c r="F4" s="16">
        <v>3300000</v>
      </c>
      <c r="G4" s="24" t="s">
        <v>100</v>
      </c>
      <c r="I4" s="17" t="s">
        <v>99</v>
      </c>
      <c r="J4" s="16">
        <f>SUMIFS((표1_5[금액(원)]), 표1_5[분류],표4[[#This Row],[항목]])</f>
        <v>5250000</v>
      </c>
    </row>
    <row r="5" spans="2:10" x14ac:dyDescent="0.3">
      <c r="B5" s="17" t="s">
        <v>65</v>
      </c>
      <c r="C5" s="17" t="s">
        <v>65</v>
      </c>
      <c r="D5" s="17" t="s">
        <v>98</v>
      </c>
      <c r="E5" s="23" t="s">
        <v>99</v>
      </c>
      <c r="F5" s="16">
        <v>1950000</v>
      </c>
      <c r="G5" s="24" t="s">
        <v>101</v>
      </c>
      <c r="I5" s="17" t="s">
        <v>102</v>
      </c>
      <c r="J5" s="16">
        <f>SUMIFS((표1_5[금액(원)]), 표1_5[분류],표4[[#This Row],[항목]])</f>
        <v>5180000</v>
      </c>
    </row>
    <row r="6" spans="2:10" x14ac:dyDescent="0.3">
      <c r="B6" s="17" t="s">
        <v>103</v>
      </c>
      <c r="C6" s="17" t="s">
        <v>104</v>
      </c>
      <c r="D6" s="17" t="s">
        <v>105</v>
      </c>
      <c r="E6" s="17" t="s">
        <v>102</v>
      </c>
      <c r="F6" s="25">
        <v>200000</v>
      </c>
      <c r="G6" s="24"/>
    </row>
    <row r="7" spans="2:10" x14ac:dyDescent="0.3">
      <c r="B7" s="17" t="s">
        <v>106</v>
      </c>
      <c r="C7" s="17" t="s">
        <v>64</v>
      </c>
      <c r="D7" s="17" t="s">
        <v>107</v>
      </c>
      <c r="E7" s="17" t="s">
        <v>102</v>
      </c>
      <c r="F7" s="25">
        <v>100000</v>
      </c>
      <c r="G7" s="24" t="s">
        <v>108</v>
      </c>
    </row>
    <row r="8" spans="2:10" x14ac:dyDescent="0.3">
      <c r="B8" s="17" t="s">
        <v>109</v>
      </c>
      <c r="C8" s="17" t="s">
        <v>65</v>
      </c>
      <c r="D8" s="17" t="s">
        <v>107</v>
      </c>
      <c r="E8" s="17" t="s">
        <v>102</v>
      </c>
      <c r="F8" s="25">
        <v>100000</v>
      </c>
      <c r="G8" s="26" t="s">
        <v>110</v>
      </c>
      <c r="I8" s="27" t="s">
        <v>111</v>
      </c>
      <c r="J8" s="28">
        <f>J4-J5</f>
        <v>70000</v>
      </c>
    </row>
    <row r="9" spans="2:10" x14ac:dyDescent="0.3">
      <c r="B9" s="17" t="s">
        <v>112</v>
      </c>
      <c r="C9" s="17" t="s">
        <v>64</v>
      </c>
      <c r="D9" s="17" t="s">
        <v>107</v>
      </c>
      <c r="E9" s="17" t="s">
        <v>102</v>
      </c>
      <c r="F9" s="25">
        <v>100000</v>
      </c>
      <c r="G9" s="26" t="s">
        <v>113</v>
      </c>
    </row>
    <row r="10" spans="2:10" x14ac:dyDescent="0.3">
      <c r="B10" s="17" t="s">
        <v>115</v>
      </c>
      <c r="C10" s="17" t="s">
        <v>65</v>
      </c>
      <c r="D10" s="17" t="s">
        <v>107</v>
      </c>
      <c r="E10" s="17" t="s">
        <v>102</v>
      </c>
      <c r="F10" s="25">
        <v>100000</v>
      </c>
      <c r="G10" s="26" t="s">
        <v>113</v>
      </c>
    </row>
    <row r="11" spans="2:10" x14ac:dyDescent="0.3">
      <c r="B11" s="17" t="s">
        <v>117</v>
      </c>
      <c r="C11" s="17" t="s">
        <v>65</v>
      </c>
      <c r="D11" s="17" t="s">
        <v>107</v>
      </c>
      <c r="E11" s="17" t="s">
        <v>102</v>
      </c>
      <c r="F11" s="25">
        <v>30000</v>
      </c>
      <c r="G11" s="24" t="s">
        <v>118</v>
      </c>
      <c r="I11" t="s">
        <v>114</v>
      </c>
    </row>
    <row r="12" spans="2:10" x14ac:dyDescent="0.3">
      <c r="B12" s="17" t="s">
        <v>120</v>
      </c>
      <c r="C12" s="17" t="s">
        <v>104</v>
      </c>
      <c r="D12" s="17" t="s">
        <v>105</v>
      </c>
      <c r="E12" s="17" t="s">
        <v>102</v>
      </c>
      <c r="F12" s="25">
        <v>750000</v>
      </c>
      <c r="G12" s="24" t="s">
        <v>121</v>
      </c>
      <c r="I12" t="s">
        <v>116</v>
      </c>
    </row>
    <row r="13" spans="2:10" x14ac:dyDescent="0.3">
      <c r="B13" s="17" t="s">
        <v>123</v>
      </c>
      <c r="C13" s="17" t="s">
        <v>64</v>
      </c>
      <c r="D13" s="17" t="s">
        <v>107</v>
      </c>
      <c r="E13" s="17" t="s">
        <v>102</v>
      </c>
      <c r="F13" s="25">
        <v>500000</v>
      </c>
      <c r="G13" s="24" t="s">
        <v>124</v>
      </c>
      <c r="I13" t="s">
        <v>119</v>
      </c>
    </row>
    <row r="14" spans="2:10" x14ac:dyDescent="0.3">
      <c r="B14" s="17" t="s">
        <v>123</v>
      </c>
      <c r="C14" s="17" t="s">
        <v>65</v>
      </c>
      <c r="D14" s="17" t="s">
        <v>107</v>
      </c>
      <c r="E14" s="17" t="s">
        <v>102</v>
      </c>
      <c r="F14" s="25">
        <v>500000</v>
      </c>
      <c r="G14" s="24" t="s">
        <v>124</v>
      </c>
      <c r="I14" t="s">
        <v>122</v>
      </c>
    </row>
    <row r="15" spans="2:10" x14ac:dyDescent="0.3">
      <c r="B15" s="17" t="s">
        <v>238</v>
      </c>
      <c r="C15" s="17" t="s">
        <v>104</v>
      </c>
      <c r="D15" s="17" t="s">
        <v>107</v>
      </c>
      <c r="E15" s="17" t="s">
        <v>102</v>
      </c>
      <c r="F15" s="25">
        <v>500000</v>
      </c>
      <c r="G15" s="24" t="s">
        <v>126</v>
      </c>
    </row>
    <row r="16" spans="2:10" x14ac:dyDescent="0.3">
      <c r="B16" s="17" t="s">
        <v>127</v>
      </c>
      <c r="C16" s="17" t="s">
        <v>104</v>
      </c>
      <c r="D16" s="17" t="s">
        <v>107</v>
      </c>
      <c r="E16" s="17" t="s">
        <v>102</v>
      </c>
      <c r="F16" s="25">
        <v>200000</v>
      </c>
      <c r="G16" s="24" t="s">
        <v>128</v>
      </c>
      <c r="I16" t="s">
        <v>125</v>
      </c>
    </row>
    <row r="17" spans="2:7" x14ac:dyDescent="0.3">
      <c r="B17" s="17" t="s">
        <v>129</v>
      </c>
      <c r="C17" s="17" t="s">
        <v>65</v>
      </c>
      <c r="D17" s="17" t="s">
        <v>107</v>
      </c>
      <c r="E17" s="17" t="s">
        <v>102</v>
      </c>
      <c r="F17" s="25">
        <v>200000</v>
      </c>
      <c r="G17" s="24" t="s">
        <v>130</v>
      </c>
    </row>
    <row r="18" spans="2:7" x14ac:dyDescent="0.3">
      <c r="B18" s="17" t="s">
        <v>131</v>
      </c>
      <c r="C18" s="17" t="s">
        <v>104</v>
      </c>
      <c r="D18" s="17" t="s">
        <v>107</v>
      </c>
      <c r="E18" s="17" t="s">
        <v>102</v>
      </c>
      <c r="F18" s="25">
        <v>1000000</v>
      </c>
      <c r="G18" s="18" t="s">
        <v>132</v>
      </c>
    </row>
    <row r="19" spans="2:7" x14ac:dyDescent="0.3">
      <c r="B19" s="17" t="s">
        <v>133</v>
      </c>
      <c r="C19" s="17" t="s">
        <v>104</v>
      </c>
      <c r="D19" s="17" t="s">
        <v>107</v>
      </c>
      <c r="E19" s="17" t="s">
        <v>102</v>
      </c>
      <c r="F19" s="25">
        <v>300000</v>
      </c>
      <c r="G19" s="18" t="s">
        <v>134</v>
      </c>
    </row>
    <row r="20" spans="2:7" x14ac:dyDescent="0.3">
      <c r="B20" s="17" t="s">
        <v>135</v>
      </c>
      <c r="C20" s="17" t="s">
        <v>104</v>
      </c>
      <c r="D20" s="17" t="s">
        <v>107</v>
      </c>
      <c r="E20" s="17" t="s">
        <v>102</v>
      </c>
      <c r="F20" s="25">
        <v>50000</v>
      </c>
      <c r="G20" s="18" t="s">
        <v>136</v>
      </c>
    </row>
    <row r="21" spans="2:7" x14ac:dyDescent="0.3">
      <c r="B21" s="17" t="s">
        <v>137</v>
      </c>
      <c r="C21" s="17" t="s">
        <v>104</v>
      </c>
      <c r="D21" s="17" t="s">
        <v>107</v>
      </c>
      <c r="E21" s="17" t="s">
        <v>102</v>
      </c>
      <c r="F21" s="25">
        <v>50000</v>
      </c>
      <c r="G21" s="18" t="s">
        <v>138</v>
      </c>
    </row>
    <row r="22" spans="2:7" x14ac:dyDescent="0.3">
      <c r="B22" s="17" t="s">
        <v>139</v>
      </c>
      <c r="C22" s="17" t="s">
        <v>104</v>
      </c>
      <c r="D22" s="17" t="s">
        <v>107</v>
      </c>
      <c r="E22" s="17" t="s">
        <v>102</v>
      </c>
      <c r="F22" s="25">
        <v>500000</v>
      </c>
      <c r="G22" s="18" t="s">
        <v>140</v>
      </c>
    </row>
  </sheetData>
  <phoneticPr fontId="2" type="noConversion"/>
  <conditionalFormatting sqref="B4:G8 B10:G22">
    <cfRule type="expression" dxfId="4" priority="1">
      <formula>IF($E4&lt;&gt;$E5, TRUE, FALSE)</formula>
    </cfRule>
  </conditionalFormatting>
  <conditionalFormatting sqref="B9:G9">
    <cfRule type="expression" dxfId="3" priority="4">
      <formula>IF($E9&lt;&gt;#REF!,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자본금</vt:lpstr>
      <vt:lpstr>결혼예산내역</vt:lpstr>
      <vt:lpstr>자금운영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youn</dc:creator>
  <cp:lastModifiedBy>kwangho youn</cp:lastModifiedBy>
  <dcterms:created xsi:type="dcterms:W3CDTF">2018-05-22T13:55:26Z</dcterms:created>
  <dcterms:modified xsi:type="dcterms:W3CDTF">2018-09-02T10:35:20Z</dcterms:modified>
</cp:coreProperties>
</file>