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pnnl-my.sharepoint.com/personal/karthikeya_devaprasad_pnnl_gov/Documents/Documents/Git_repos/modelica-buildings/"/>
    </mc:Choice>
  </mc:AlternateContent>
  <xr:revisionPtr revIDLastSave="9" documentId="13_ncr:1_{06C657FF-3E0D-4D22-9FB0-CDA2337C66EB}" xr6:coauthVersionLast="45" xr6:coauthVersionMax="45" xr10:uidLastSave="{D20F735D-64AE-4245-A2C0-153E7749B4D3}"/>
  <bookViews>
    <workbookView xWindow="29490" yWindow="-4635" windowWidth="13500" windowHeight="12855" xr2:uid="{00000000-000D-0000-FFFF-FFFF00000000}"/>
  </bookViews>
  <sheets>
    <sheet name="Time instant calculation" sheetId="1" r:id="rId1"/>
    <sheet name="Internal gains" sheetId="2" r:id="rId2"/>
    <sheet name="Coil sizing table" sheetId="3" r:id="rId3"/>
    <sheet name="Peak sensible cooling" sheetId="4" r:id="rId4"/>
    <sheet name="Peak sensible heating" sheetId="5" r:id="rId5"/>
  </sheets>
  <definedNames>
    <definedName name="_xlnm._FilterDatabase" localSheetId="2" hidden="1">'Coil sizing table'!$A$1:$CH$22</definedName>
    <definedName name="_xlnm._FilterDatabase" localSheetId="3" hidden="1">'Peak sensible cooling'!$A$1:$O$16</definedName>
    <definedName name="_xlnm._FilterDatabase" localSheetId="4" hidden="1">'Peak sensible heating'!$A$1:$O$17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9" i="1" l="1"/>
  <c r="B39" i="1"/>
  <c r="C38" i="1"/>
  <c r="B38" i="1"/>
  <c r="E26" i="1" l="1"/>
  <c r="F26" i="1" s="1"/>
  <c r="E25" i="1"/>
  <c r="C17" i="5" l="1"/>
  <c r="D17" i="5"/>
  <c r="E17" i="5"/>
  <c r="F17" i="5"/>
  <c r="G17" i="5"/>
  <c r="H17" i="5"/>
  <c r="I17" i="5"/>
  <c r="J17" i="5"/>
  <c r="K17" i="5"/>
  <c r="L17" i="5"/>
  <c r="M17" i="5"/>
  <c r="N17" i="5"/>
  <c r="O17" i="5"/>
  <c r="B17" i="5"/>
  <c r="B15" i="2"/>
  <c r="B13" i="2"/>
  <c r="B9" i="2"/>
  <c r="B8" i="2"/>
  <c r="B7" i="2"/>
  <c r="B11" i="2"/>
  <c r="B5" i="2"/>
  <c r="B6" i="2" s="1"/>
  <c r="B2" i="2"/>
  <c r="B3" i="2" s="1"/>
  <c r="C33" i="1"/>
  <c r="B33" i="1"/>
  <c r="C32" i="1"/>
  <c r="B32" i="1"/>
  <c r="C26" i="1"/>
  <c r="B26" i="1"/>
  <c r="C25" i="1"/>
  <c r="B25" i="1"/>
  <c r="C19" i="1"/>
  <c r="B19" i="1"/>
  <c r="C18" i="1"/>
  <c r="B18" i="1"/>
  <c r="C12" i="1"/>
  <c r="B12" i="1"/>
  <c r="E12" i="1" s="1"/>
  <c r="C11" i="1"/>
  <c r="B11" i="1"/>
  <c r="E11" i="1" s="1"/>
  <c r="C5" i="1"/>
  <c r="C4" i="1"/>
  <c r="B5" i="1"/>
  <c r="B4" i="1"/>
  <c r="F12" i="1" l="1"/>
</calcChain>
</file>

<file path=xl/sharedStrings.xml><?xml version="1.0" encoding="utf-8"?>
<sst xmlns="http://schemas.openxmlformats.org/spreadsheetml/2006/main" count="663" uniqueCount="200">
  <si>
    <t>Start date</t>
  </si>
  <si>
    <t>End date</t>
  </si>
  <si>
    <t>Start time instant</t>
  </si>
  <si>
    <t>End time instant</t>
  </si>
  <si>
    <t>Lighting intensity</t>
  </si>
  <si>
    <t>Total area</t>
  </si>
  <si>
    <t>Total lighting load</t>
  </si>
  <si>
    <t>m2</t>
  </si>
  <si>
    <t>W</t>
  </si>
  <si>
    <t>W/m2</t>
  </si>
  <si>
    <t>People density</t>
  </si>
  <si>
    <t>m2/person</t>
  </si>
  <si>
    <t>Total number of people</t>
  </si>
  <si>
    <t>persons</t>
  </si>
  <si>
    <t>Electric equipment load</t>
  </si>
  <si>
    <t>BTU/h</t>
  </si>
  <si>
    <t>Heat gain rate (IP) per person</t>
  </si>
  <si>
    <t>Heat gain rate (SI) per person</t>
  </si>
  <si>
    <t>Total people load</t>
  </si>
  <si>
    <t>Total internal heat gain</t>
  </si>
  <si>
    <t>Internal heat gain/m2</t>
  </si>
  <si>
    <t>Coil Type</t>
  </si>
  <si>
    <t>Coil Location</t>
  </si>
  <si>
    <t>HVAC Type</t>
  </si>
  <si>
    <t>HVAC Name</t>
  </si>
  <si>
    <t>Zone Name(s)</t>
  </si>
  <si>
    <t>System Sizing Method Concurrence</t>
  </si>
  <si>
    <t>System Sizing Method Capacity</t>
  </si>
  <si>
    <t>System Sizing Method Air Flow</t>
  </si>
  <si>
    <t>Autosized Coil Capacity?</t>
  </si>
  <si>
    <t>Autosized Coil Airflow?</t>
  </si>
  <si>
    <t>Autosized Coil Water Flow?</t>
  </si>
  <si>
    <t>OA Pretreated prior to coil inlet?</t>
  </si>
  <si>
    <t>Coil Final Gross Total Capacity [W]</t>
  </si>
  <si>
    <t>Coil Final Gross Sensible Capacity [W]</t>
  </si>
  <si>
    <t>Coil Final Reference Air Volume Flow Rate [m3/s]</t>
  </si>
  <si>
    <t>Coil Final Reference Plant Fluid Volume Flow Rate [m3/s]</t>
  </si>
  <si>
    <t>Coil U-value Times Area Value [W/K]</t>
  </si>
  <si>
    <t>Terminal Unit Reheat Coil Multiplier</t>
  </si>
  <si>
    <t>DX Coil Capacity Increase Ratio from Too Low Flow/Capacity Ratio</t>
  </si>
  <si>
    <t>DX Coil Capacity Decrease Ratio from Too High Flow/Capacity Ratio</t>
  </si>
  <si>
    <t>Moist Air Heat Capacity [J/kg-K]</t>
  </si>
  <si>
    <t>Dry Air Heat Capacity [J/kg-K]</t>
  </si>
  <si>
    <t>Standard Air Density Adjusted for Elevation [kg/m3]</t>
  </si>
  <si>
    <t>Supply Fan Name for Coil</t>
  </si>
  <si>
    <t>Supply Fan Type for Coil</t>
  </si>
  <si>
    <t>Supply Fan Maximum Air Volume Flow Rate [m3/s]</t>
  </si>
  <si>
    <t>Supply Fan Maximum Air Mass Flow Rate [kg/s]</t>
  </si>
  <si>
    <t>Plant Name for Coil</t>
  </si>
  <si>
    <t>Plant Fluid Specific Heat Capacity [J/kg-K]</t>
  </si>
  <si>
    <t>Plant Fluid Density [kg/m3]</t>
  </si>
  <si>
    <t>Plant Maximum Fluid Mass Flow Rate [kg/s]</t>
  </si>
  <si>
    <t>Plant Design Fluid Return Temperature [C]</t>
  </si>
  <si>
    <t>Plant Design Fluid Supply Temperature [C]</t>
  </si>
  <si>
    <t>Plant Design Fluid Temperature Difference [deltaC]</t>
  </si>
  <si>
    <t>Plant Design Capacity [W]</t>
  </si>
  <si>
    <t>Coil Capacity Percentage of Plant Design Capacity [%]</t>
  </si>
  <si>
    <t>Coil Fluid Flow Rate Percentage of Plant Design Flow Rate [%]</t>
  </si>
  <si>
    <t>Design Day Name at Sensible Ideal Loads Peak</t>
  </si>
  <si>
    <t>Date/Time at Sensible Ideal Loads Peak</t>
  </si>
  <si>
    <t>Design Day Name at Total Ideal Loads Peak</t>
  </si>
  <si>
    <t>Date/Time at Total Ideal Loads Peak</t>
  </si>
  <si>
    <t>Design Day Name at Air Flow Ideal Loads Peak</t>
  </si>
  <si>
    <t>Date/Time at Air Flow Ideal Loads Peak</t>
  </si>
  <si>
    <t>Coil Total Capacity at Ideal Loads Peak [W]</t>
  </si>
  <si>
    <t>Coil Sensible Capacity at Ideal Loads Peak [W]</t>
  </si>
  <si>
    <t>Coil Off-Rating Capacity Modifier at Ideal Loads Peak [ ]</t>
  </si>
  <si>
    <t>Coil Air Mass Flow Rate at Ideal Loads Peak [kg/s]</t>
  </si>
  <si>
    <t>Coil Air Volume Flow Rate at Ideal Loads Peak [m3/s]</t>
  </si>
  <si>
    <t>Coil Entering Air Drybulb at Ideal Loads Peak [C]</t>
  </si>
  <si>
    <t>Coil Entering Air Wetbulb at Ideal Loads Peak [C]</t>
  </si>
  <si>
    <t>Coil Entering Air Humidity Ratio at Ideal Loads Peak [KGWATER/KGDRYAIR]</t>
  </si>
  <si>
    <t>Coil Entering Air Enthalpy at Ideal Loads Peak [J/KG-K]</t>
  </si>
  <si>
    <t>Coil Leaving Air Drybulb at Ideal Loads Peak [C]</t>
  </si>
  <si>
    <t>Coil Leaving Air Wetbulb at Ideal Loads Peak [C]</t>
  </si>
  <si>
    <t>Coil Leaving Air Humidity Ratio at Ideal Loads Peak [C]</t>
  </si>
  <si>
    <t>Coil Leaving Air Enthalpy at Ideal Loads Peak [J/KG-K]</t>
  </si>
  <si>
    <t>Coil Plant Fluid Mass Flow Rate at Ideal Loads Peak [kg/s]</t>
  </si>
  <si>
    <t>Coil Entering Plant Fluid Temperature at Ideal Loads Peak [C]</t>
  </si>
  <si>
    <t>Coil Leaving Plant Fluid Temperature at Ideal Loads Peak [C]</t>
  </si>
  <si>
    <t>Coil Plant Fluid Temperature Difference at Ideal Loads Peak [deltaC]</t>
  </si>
  <si>
    <t>Supply Fan Air Heat Gain at Ideal Loads Peak [W]</t>
  </si>
  <si>
    <t>Coil and Fan Net Total Capacity at Ideal Loads Peak [W]</t>
  </si>
  <si>
    <t>Outdoor Air Drybulb at Ideal Loads Peak [C]</t>
  </si>
  <si>
    <t>Outdoor Air Humidity Ratio at Ideal Loads Peak [KGWATER/KGDRYAIR]</t>
  </si>
  <si>
    <t>Outdoor Air Wetbulb at Ideal Loads Peak [C]</t>
  </si>
  <si>
    <t>Outdoor Air Volume Flow Rate at Ideal Loads Peak [m3/s]</t>
  </si>
  <si>
    <t>Outdoor Air Flow Percentage at Ideal Loads Peak [%]</t>
  </si>
  <si>
    <t>System Return Air Drybulb at Ideal Loads Peak [C]</t>
  </si>
  <si>
    <t>System Return Air Humidity Ratio at Ideal Loads Peak [KGWATER/KGDRYAIR]</t>
  </si>
  <si>
    <t>Zone Air Drybulb at Ideal Loads Peak [C]</t>
  </si>
  <si>
    <t>Zone Air Humidity Ratio at Ideal Loads Peak [KGWATER/KGDRYAIR]</t>
  </si>
  <si>
    <t>Zone Air Relative Humidity at Ideal Loads Peak [%]</t>
  </si>
  <si>
    <t>Zone Sensible Heat Gain at Ideal Loads Peak [W]</t>
  </si>
  <si>
    <t>Zone Latent Heat Gain at Ideal Loads Peak [W]</t>
  </si>
  <si>
    <t>Coil Total Capacity at Rating Conditions [W]</t>
  </si>
  <si>
    <t>Coil Sensible Capacity at Rating Conditions [W]</t>
  </si>
  <si>
    <t>Coil Air Mass Flow Rate at Rating Conditions [kg/s]</t>
  </si>
  <si>
    <t>Coil Entering Air Drybulb at Rating Conditions [C]</t>
  </si>
  <si>
    <t>Coil Entering Air Wetbulb at Rating Conditions [C]</t>
  </si>
  <si>
    <t>Coil Entering Air Humidity Ratio at Rating Conditions [KGWATER/KGDRYAIR]</t>
  </si>
  <si>
    <t>Coil Entering Air Enthalpy at Rating Conditions [J/KG-K]</t>
  </si>
  <si>
    <t>Coil Leaving Air Drybulb at Rating Conditions [C]</t>
  </si>
  <si>
    <t>Coil Leaving Air Wetbulb at Rating Conditions [C]</t>
  </si>
  <si>
    <t>Coil Leaving Air Humidity Ratio at Rating Conditions [KGWATER/KGDRYAIR]</t>
  </si>
  <si>
    <t>Coil Leaving Air Enthalpy at Rating Conditions [J/KG-K]</t>
  </si>
  <si>
    <t>CORE_BOTTOM VAV BOX REHEAT COIL</t>
  </si>
  <si>
    <t>Coil:Heating:Electric</t>
  </si>
  <si>
    <t>Zone Equipment</t>
  </si>
  <si>
    <t>ZONEHVAC:AIRDISTRIBUTIONUNIT</t>
  </si>
  <si>
    <t>CORE_BOTTOM VAV BOX</t>
  </si>
  <si>
    <t>CORE_BOTTOM</t>
  </si>
  <si>
    <t>N/A</t>
  </si>
  <si>
    <t>Yes</t>
  </si>
  <si>
    <t>No</t>
  </si>
  <si>
    <t>unknown</t>
  </si>
  <si>
    <t>WINTERDESIGNDAY</t>
  </si>
  <si>
    <t>CORE_MID VAV BOX REHEAT COIL</t>
  </si>
  <si>
    <t>CORE_MID VAV BOX</t>
  </si>
  <si>
    <t>CORE_MID</t>
  </si>
  <si>
    <t>CORE_TOP VAV BOX REHEAT COIL</t>
  </si>
  <si>
    <t>CORE_TOP VAV BOX</t>
  </si>
  <si>
    <t>CORE_TOP</t>
  </si>
  <si>
    <t>PERIMETER_TOP_ZN_3 VAV BOX REHEAT COIL</t>
  </si>
  <si>
    <t>PERIMETER_TOP_ZN_3 VAV BOX</t>
  </si>
  <si>
    <t>PERIMETER_TOP_ZN_3</t>
  </si>
  <si>
    <t>PERIMETER_TOP_ZN_2 VAV BOX REHEAT COIL</t>
  </si>
  <si>
    <t>PERIMETER_TOP_ZN_2 VAV BOX</t>
  </si>
  <si>
    <t>PERIMETER_TOP_ZN_2</t>
  </si>
  <si>
    <t>PERIMETER_TOP_ZN_1 VAV BOX REHEAT COIL</t>
  </si>
  <si>
    <t>PERIMETER_TOP_ZN_1 VAV BOX</t>
  </si>
  <si>
    <t>PERIMETER_TOP_ZN_1</t>
  </si>
  <si>
    <t>PERIMETER_TOP_ZN_4 VAV BOX REHEAT COIL</t>
  </si>
  <si>
    <t>PERIMETER_TOP_ZN_4 VAV BOX</t>
  </si>
  <si>
    <t>PERIMETER_TOP_ZN_4</t>
  </si>
  <si>
    <t>PERIMETER_BOT_ZN_3 VAV BOX REHEAT COIL</t>
  </si>
  <si>
    <t>PERIMETER_BOT_ZN_3 VAV BOX</t>
  </si>
  <si>
    <t>PERIMETER_BOT_ZN_3</t>
  </si>
  <si>
    <t>PERIMETER_BOT_ZN_2 VAV BOX REHEAT COIL</t>
  </si>
  <si>
    <t>PERIMETER_BOT_ZN_2 VAV BOX</t>
  </si>
  <si>
    <t>PERIMETER_BOT_ZN_2</t>
  </si>
  <si>
    <t>PERIMETER_BOT_ZN_1 VAV BOX REHEAT COIL</t>
  </si>
  <si>
    <t>PERIMETER_BOT_ZN_1 VAV BOX</t>
  </si>
  <si>
    <t>PERIMETER_BOT_ZN_1</t>
  </si>
  <si>
    <t>PERIMETER_BOT_ZN_4 VAV BOX REHEAT COIL</t>
  </si>
  <si>
    <t>PERIMETER_BOT_ZN_4 VAV BOX</t>
  </si>
  <si>
    <t>PERIMETER_BOT_ZN_4</t>
  </si>
  <si>
    <t>PERIMETER_MID_ZN_3 VAV BOX REHEAT COIL</t>
  </si>
  <si>
    <t>PERIMETER_MID_ZN_3 VAV BOX</t>
  </si>
  <si>
    <t>PERIMETER_MID_ZN_3</t>
  </si>
  <si>
    <t>PERIMETER_MID_ZN_2 VAV BOX REHEAT COIL</t>
  </si>
  <si>
    <t>PERIMETER_MID_ZN_2 VAV BOX</t>
  </si>
  <si>
    <t>PERIMETER_MID_ZN_2</t>
  </si>
  <si>
    <t>PERIMETER_MID_ZN_1 VAV BOX REHEAT COIL</t>
  </si>
  <si>
    <t>PERIMETER_MID_ZN_1 VAV BOX</t>
  </si>
  <si>
    <t>PERIMETER_MID_ZN_1</t>
  </si>
  <si>
    <t>PERIMETER_MID_ZN_4 VAV BOX REHEAT COIL</t>
  </si>
  <si>
    <t>PERIMETER_MID_ZN_4 VAV BOX</t>
  </si>
  <si>
    <t>PERIMETER_MID_ZN_4</t>
  </si>
  <si>
    <t>PACU_VAV_BOT_COOLC DXCOIL</t>
  </si>
  <si>
    <t>Coil:Cooling:DX:TwoSpeed</t>
  </si>
  <si>
    <t>AirLoop</t>
  </si>
  <si>
    <t>AirLoopHVAC</t>
  </si>
  <si>
    <t>PACU_VAV_BOT</t>
  </si>
  <si>
    <t>CORE_BOTTOM; PERIMETER_BOT_ZN_3; PERIMETER_BOT_ZN_2; PERIMETER_BOT_ZN_1; PERIMETER_BOT_ZN_4;</t>
  </si>
  <si>
    <t>Coincident</t>
  </si>
  <si>
    <t>CoolingDesignCapacity</t>
  </si>
  <si>
    <t>PACU_VAV_BOT FAN</t>
  </si>
  <si>
    <t>Fan:VariableVolume</t>
  </si>
  <si>
    <t>PACU_VAV_BOT_HEATC</t>
  </si>
  <si>
    <t>Coil:Heating:Fuel</t>
  </si>
  <si>
    <t>HeatingDesignCapacity</t>
  </si>
  <si>
    <t>PACU_VAV_MID_COOLC DXCOIL</t>
  </si>
  <si>
    <t>PACU_VAV_MID</t>
  </si>
  <si>
    <t>CORE_MID; PERIMETER_MID_ZN_3; PERIMETER_MID_ZN_2; PERIMETER_MID_ZN_1; PERIMETER_MID_ZN_4;</t>
  </si>
  <si>
    <t>PACU_VAV_MID FAN</t>
  </si>
  <si>
    <t>PACU_VAV_MID_HEATC</t>
  </si>
  <si>
    <t>PACU_VAV_TOP_COOLC DXCOIL</t>
  </si>
  <si>
    <t>PACU_VAV_TOP</t>
  </si>
  <si>
    <t>CORE_TOP; PERIMETER_TOP_ZN_3; PERIMETER_TOP_ZN_2; PERIMETER_TOP_ZN_1; PERIMETER_TOP_ZN_4;</t>
  </si>
  <si>
    <t>PACU_VAV_TOP FAN</t>
  </si>
  <si>
    <t>PACU_VAV_TOP_HEATC</t>
  </si>
  <si>
    <t>Calculated Design Load [W]</t>
  </si>
  <si>
    <t>User Design Load [W]</t>
  </si>
  <si>
    <t>User Design Load per Area [W/m2]</t>
  </si>
  <si>
    <t>Calculated Design Air Flow [m3/s]</t>
  </si>
  <si>
    <t>User Design Air Flow [m3/s]</t>
  </si>
  <si>
    <t>Design Day Name</t>
  </si>
  <si>
    <t>Date/Time Of Peak {TIMESTAMP}</t>
  </si>
  <si>
    <t>Thermostat Setpoint Temperature at Peak Load [C]</t>
  </si>
  <si>
    <t>Indoor Temperature at Peak Load [C]</t>
  </si>
  <si>
    <t>Indoor Humidity Ratio at Peak Load [kgWater/kgAir]</t>
  </si>
  <si>
    <t>Outdoor Temperature at Peak Load [C]</t>
  </si>
  <si>
    <t>Outdoor Humidity Ratio at Peak Load [kgWater/kgAir]</t>
  </si>
  <si>
    <t>Minimum Outdoor Air Flow Rate [m3/s]</t>
  </si>
  <si>
    <t>Heat Gain Rate from DOAS [W]</t>
  </si>
  <si>
    <t>SUMMERDESIGNDAY</t>
  </si>
  <si>
    <t>Max value</t>
  </si>
  <si>
    <t>SummerDesignDay</t>
  </si>
  <si>
    <t>WinterDesignDay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</si>
</sst>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1" fillId="0" borderId="1" xfId="0" applyFont="1" applyBorder="1" applyAlignment="1">
      <alignment horizontal="right" vertical="center" wrapText="1"/>
    </xf>
    <xf numFmtId="22" fontId="1" fillId="0" borderId="1" xfId="0" applyNumberFormat="1" applyFont="1" applyBorder="1" applyAlignment="1">
      <alignment horizontal="right" vertical="center" wrapText="1"/>
    </xf>
    <xf numFmtId="0" fontId="1" fillId="0" borderId="2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"/>
  <sheetViews>
    <sheetView tabSelected="1" topLeftCell="A13" workbookViewId="0">
      <selection activeCell="B37" sqref="B37"/>
    </sheetView>
  </sheetViews>
  <sheetFormatPr defaultRowHeight="15" x14ac:dyDescent="0.25"/>
  <cols>
    <col min="1" max="1" width="16.42578125" bestFit="1" customWidth="1"/>
  </cols>
  <sheetData>
    <row r="1" spans="1:6" x14ac:dyDescent="0.25">
      <c r="A1" t="s">
        <v>0</v>
      </c>
      <c r="B1" s="1">
        <v>44217</v>
      </c>
    </row>
    <row r="2" spans="1:6" x14ac:dyDescent="0.25">
      <c r="A2" t="s">
        <v>1</v>
      </c>
      <c r="B2" s="1">
        <v>44217</v>
      </c>
    </row>
    <row r="4" spans="1:6" x14ac:dyDescent="0.25">
      <c r="A4" t="s">
        <v>2</v>
      </c>
      <c r="B4">
        <f>(B1-DATE((YEAR(B1)-1),12,31))*86400</f>
        <v>1814400</v>
      </c>
      <c r="C4">
        <f>(B1-DATE((YEAR(B1)-1),12,31))</f>
        <v>21</v>
      </c>
    </row>
    <row r="5" spans="1:6" x14ac:dyDescent="0.25">
      <c r="A5" t="s">
        <v>3</v>
      </c>
      <c r="B5">
        <f>(B2-DATE((YEAR(B2)-1),12,31)+1)*86400</f>
        <v>1900800</v>
      </c>
      <c r="C5">
        <f>(B2-DATE((YEAR(B2)-1),12,31)+1)</f>
        <v>22</v>
      </c>
    </row>
    <row r="8" spans="1:6" x14ac:dyDescent="0.25">
      <c r="A8" t="s">
        <v>0</v>
      </c>
      <c r="B8" s="1">
        <v>44392</v>
      </c>
      <c r="E8" t="s">
        <v>198</v>
      </c>
    </row>
    <row r="9" spans="1:6" x14ac:dyDescent="0.25">
      <c r="A9" t="s">
        <v>1</v>
      </c>
      <c r="B9" s="1">
        <v>44423</v>
      </c>
    </row>
    <row r="11" spans="1:6" x14ac:dyDescent="0.25">
      <c r="A11" t="s">
        <v>2</v>
      </c>
      <c r="B11">
        <f>(B8-DATE((YEAR(B8)-1),12,31))*86400</f>
        <v>16934400</v>
      </c>
      <c r="C11">
        <f>(B8-DATE((YEAR(B8)-1),12,31))</f>
        <v>196</v>
      </c>
      <c r="E11">
        <f>B11/60</f>
        <v>282240</v>
      </c>
    </row>
    <row r="12" spans="1:6" x14ac:dyDescent="0.25">
      <c r="A12" t="s">
        <v>3</v>
      </c>
      <c r="B12">
        <f>(B9-DATE((YEAR(B9)-1),12,31)+1)*86400</f>
        <v>19699200</v>
      </c>
      <c r="C12">
        <f>(B9-DATE((YEAR(B9)-1),12,31)+1)</f>
        <v>228</v>
      </c>
      <c r="E12">
        <f>B12/60</f>
        <v>328320</v>
      </c>
      <c r="F12">
        <f>E12-E11+1</f>
        <v>46081</v>
      </c>
    </row>
    <row r="15" spans="1:6" x14ac:dyDescent="0.25">
      <c r="A15" t="s">
        <v>0</v>
      </c>
      <c r="B15" s="1">
        <v>44490</v>
      </c>
    </row>
    <row r="16" spans="1:6" x14ac:dyDescent="0.25">
      <c r="A16" t="s">
        <v>1</v>
      </c>
      <c r="B16" s="1">
        <v>44490</v>
      </c>
    </row>
    <row r="18" spans="1:6" x14ac:dyDescent="0.25">
      <c r="A18" t="s">
        <v>2</v>
      </c>
      <c r="B18">
        <f>(B15-DATE((YEAR(B15)-1),12,31))*86400</f>
        <v>25401600</v>
      </c>
      <c r="C18">
        <f>(B15-DATE((YEAR(B15)-1),12,31))</f>
        <v>294</v>
      </c>
    </row>
    <row r="19" spans="1:6" x14ac:dyDescent="0.25">
      <c r="A19" t="s">
        <v>3</v>
      </c>
      <c r="B19">
        <f>(B16-DATE((YEAR(B16)-1),12,31)+1)*86400</f>
        <v>25488000</v>
      </c>
      <c r="C19">
        <f>(B16-DATE((YEAR(B16)-1),12,31)+1)</f>
        <v>295</v>
      </c>
    </row>
    <row r="22" spans="1:6" x14ac:dyDescent="0.25">
      <c r="A22" t="s">
        <v>0</v>
      </c>
      <c r="B22" s="1">
        <v>44555</v>
      </c>
      <c r="E22" t="s">
        <v>199</v>
      </c>
    </row>
    <row r="23" spans="1:6" x14ac:dyDescent="0.25">
      <c r="A23" t="s">
        <v>1</v>
      </c>
      <c r="B23" s="1">
        <v>44558</v>
      </c>
    </row>
    <row r="25" spans="1:6" x14ac:dyDescent="0.25">
      <c r="A25" t="s">
        <v>2</v>
      </c>
      <c r="B25">
        <f>(B22-DATE((YEAR(B22)-1),12,31))*86400</f>
        <v>31017600</v>
      </c>
      <c r="C25">
        <f>(B22-DATE((YEAR(B22)-1),12,31))</f>
        <v>359</v>
      </c>
      <c r="E25">
        <f>B25/60</f>
        <v>516960</v>
      </c>
    </row>
    <row r="26" spans="1:6" x14ac:dyDescent="0.25">
      <c r="A26" t="s">
        <v>3</v>
      </c>
      <c r="B26">
        <f>(B23-DATE((YEAR(B23)-1),12,31)+1)*86400</f>
        <v>31363200</v>
      </c>
      <c r="C26">
        <f>(B23-DATE((YEAR(B23)-1),12,31)+1)</f>
        <v>363</v>
      </c>
      <c r="E26">
        <f>B26/60</f>
        <v>522720</v>
      </c>
      <c r="F26">
        <f>E26-E25+1</f>
        <v>5761</v>
      </c>
    </row>
    <row r="29" spans="1:6" x14ac:dyDescent="0.25">
      <c r="A29" t="s">
        <v>0</v>
      </c>
      <c r="B29" s="1">
        <v>44201</v>
      </c>
    </row>
    <row r="30" spans="1:6" x14ac:dyDescent="0.25">
      <c r="A30" t="s">
        <v>1</v>
      </c>
      <c r="B30" s="1">
        <v>44204</v>
      </c>
    </row>
    <row r="32" spans="1:6" x14ac:dyDescent="0.25">
      <c r="A32" t="s">
        <v>2</v>
      </c>
      <c r="B32">
        <f>(B29-DATE((YEAR(B29)-1),12,31))*86400</f>
        <v>432000</v>
      </c>
      <c r="C32">
        <f>(B29-DATE((YEAR(B29)-1),12,31))</f>
        <v>5</v>
      </c>
    </row>
    <row r="33" spans="1:3" x14ac:dyDescent="0.25">
      <c r="A33" t="s">
        <v>3</v>
      </c>
      <c r="B33">
        <f>(B30-DATE((YEAR(B30)-1),12,31)+1)*86400</f>
        <v>777600</v>
      </c>
      <c r="C33">
        <f>(B30-DATE((YEAR(B30)-1),12,31)+1)</f>
        <v>9</v>
      </c>
    </row>
    <row r="35" spans="1:3" x14ac:dyDescent="0.25">
      <c r="A35" t="s">
        <v>0</v>
      </c>
      <c r="B35" s="1">
        <v>44198</v>
      </c>
    </row>
    <row r="36" spans="1:3" x14ac:dyDescent="0.25">
      <c r="A36" t="s">
        <v>1</v>
      </c>
      <c r="B36" s="1">
        <v>44199</v>
      </c>
    </row>
    <row r="38" spans="1:3" x14ac:dyDescent="0.25">
      <c r="A38" t="s">
        <v>2</v>
      </c>
      <c r="B38">
        <f>(B35-DATE((YEAR(B35)-1),12,31))*86400</f>
        <v>172800</v>
      </c>
      <c r="C38">
        <f>(B35-DATE((YEAR(B35)-1),12,31))</f>
        <v>2</v>
      </c>
    </row>
    <row r="39" spans="1:3" x14ac:dyDescent="0.25">
      <c r="A39" t="s">
        <v>3</v>
      </c>
      <c r="B39">
        <f>(B36-DATE((YEAR(B36)-1),12,31)+1)*86400</f>
        <v>345600</v>
      </c>
      <c r="C39">
        <f>(B36-DATE((YEAR(B36)-1),12,31)+1)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1C59A-84D1-4711-8E2F-2B6CE11FCD74}">
  <dimension ref="A1:C15"/>
  <sheetViews>
    <sheetView workbookViewId="0">
      <selection activeCell="B11" sqref="B11"/>
    </sheetView>
  </sheetViews>
  <sheetFormatPr defaultRowHeight="15" x14ac:dyDescent="0.25"/>
  <cols>
    <col min="1" max="1" width="22.28515625" bestFit="1" customWidth="1"/>
  </cols>
  <sheetData>
    <row r="1" spans="1:3" x14ac:dyDescent="0.25">
      <c r="A1" t="s">
        <v>4</v>
      </c>
      <c r="B1">
        <v>10.763999999999999</v>
      </c>
      <c r="C1" t="s">
        <v>9</v>
      </c>
    </row>
    <row r="2" spans="1:3" x14ac:dyDescent="0.25">
      <c r="A2" t="s">
        <v>5</v>
      </c>
      <c r="B2">
        <f>2*131.26 + 2*207.34 + 983.54</f>
        <v>1660.74</v>
      </c>
      <c r="C2" t="s">
        <v>7</v>
      </c>
    </row>
    <row r="3" spans="1:3" x14ac:dyDescent="0.25">
      <c r="A3" t="s">
        <v>6</v>
      </c>
      <c r="B3">
        <f>B1*B2</f>
        <v>17876.20536</v>
      </c>
      <c r="C3" t="s">
        <v>8</v>
      </c>
    </row>
    <row r="5" spans="1:3" x14ac:dyDescent="0.25">
      <c r="A5" t="s">
        <v>10</v>
      </c>
      <c r="B5">
        <f>18.58</f>
        <v>18.579999999999998</v>
      </c>
      <c r="C5" t="s">
        <v>11</v>
      </c>
    </row>
    <row r="6" spans="1:3" x14ac:dyDescent="0.25">
      <c r="A6" t="s">
        <v>12</v>
      </c>
      <c r="B6">
        <f>B2/B5</f>
        <v>89.383207750269122</v>
      </c>
      <c r="C6" t="s">
        <v>13</v>
      </c>
    </row>
    <row r="7" spans="1:3" x14ac:dyDescent="0.25">
      <c r="A7" t="s">
        <v>16</v>
      </c>
      <c r="B7">
        <f>400</f>
        <v>400</v>
      </c>
      <c r="C7" t="s">
        <v>15</v>
      </c>
    </row>
    <row r="8" spans="1:3" x14ac:dyDescent="0.25">
      <c r="A8" t="s">
        <v>17</v>
      </c>
      <c r="B8">
        <f>B7*0.2931</f>
        <v>117.24000000000001</v>
      </c>
      <c r="C8" t="s">
        <v>8</v>
      </c>
    </row>
    <row r="9" spans="1:3" x14ac:dyDescent="0.25">
      <c r="A9" t="s">
        <v>18</v>
      </c>
      <c r="B9">
        <f>B6*B8</f>
        <v>10479.287276641553</v>
      </c>
      <c r="C9" t="s">
        <v>8</v>
      </c>
    </row>
    <row r="11" spans="1:3" x14ac:dyDescent="0.25">
      <c r="A11" t="s">
        <v>14</v>
      </c>
      <c r="B11">
        <f>7937.1558 + 2*1673.2138 + 2*1059.217</f>
        <v>13402.017400000001</v>
      </c>
      <c r="C11" t="s">
        <v>8</v>
      </c>
    </row>
    <row r="13" spans="1:3" x14ac:dyDescent="0.25">
      <c r="A13" t="s">
        <v>19</v>
      </c>
      <c r="B13">
        <f>B3+B9+B11</f>
        <v>41757.510036641557</v>
      </c>
      <c r="C13" t="s">
        <v>8</v>
      </c>
    </row>
    <row r="15" spans="1:3" x14ac:dyDescent="0.25">
      <c r="A15" t="s">
        <v>20</v>
      </c>
      <c r="B15">
        <f>B13/B2</f>
        <v>25.143917793659185</v>
      </c>
      <c r="C15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8FE55-D1D5-403F-8127-E9DEF17C9AD7}">
  <sheetPr filterMode="1"/>
  <dimension ref="A1:CH22"/>
  <sheetViews>
    <sheetView topLeftCell="AO1" workbookViewId="0">
      <selection activeCell="AV4" sqref="AV4"/>
    </sheetView>
  </sheetViews>
  <sheetFormatPr defaultColWidth="32.28515625" defaultRowHeight="15" x14ac:dyDescent="0.25"/>
  <cols>
    <col min="1" max="1" width="39.28515625" customWidth="1"/>
  </cols>
  <sheetData>
    <row r="1" spans="1:86" ht="56.25" x14ac:dyDescent="0.25"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34</v>
      </c>
      <c r="P1" s="2" t="s">
        <v>35</v>
      </c>
      <c r="Q1" s="2" t="s">
        <v>36</v>
      </c>
      <c r="R1" s="2" t="s">
        <v>37</v>
      </c>
      <c r="S1" s="2" t="s">
        <v>38</v>
      </c>
      <c r="T1" s="2" t="s">
        <v>39</v>
      </c>
      <c r="U1" s="2" t="s">
        <v>40</v>
      </c>
      <c r="V1" s="2" t="s">
        <v>41</v>
      </c>
      <c r="W1" s="2" t="s">
        <v>42</v>
      </c>
      <c r="X1" s="2" t="s">
        <v>43</v>
      </c>
      <c r="Y1" s="2" t="s">
        <v>44</v>
      </c>
      <c r="Z1" s="2" t="s">
        <v>45</v>
      </c>
      <c r="AA1" s="2" t="s">
        <v>46</v>
      </c>
      <c r="AB1" s="2" t="s">
        <v>47</v>
      </c>
      <c r="AC1" s="2" t="s">
        <v>48</v>
      </c>
      <c r="AD1" s="2" t="s">
        <v>49</v>
      </c>
      <c r="AE1" s="2" t="s">
        <v>50</v>
      </c>
      <c r="AF1" s="2" t="s">
        <v>51</v>
      </c>
      <c r="AG1" s="2" t="s">
        <v>52</v>
      </c>
      <c r="AH1" s="2" t="s">
        <v>53</v>
      </c>
      <c r="AI1" s="2" t="s">
        <v>54</v>
      </c>
      <c r="AJ1" s="2" t="s">
        <v>55</v>
      </c>
      <c r="AK1" s="2" t="s">
        <v>56</v>
      </c>
      <c r="AL1" s="2" t="s">
        <v>57</v>
      </c>
      <c r="AM1" s="2" t="s">
        <v>58</v>
      </c>
      <c r="AN1" s="2" t="s">
        <v>59</v>
      </c>
      <c r="AO1" s="2" t="s">
        <v>60</v>
      </c>
      <c r="AP1" s="2" t="s">
        <v>61</v>
      </c>
      <c r="AQ1" s="2" t="s">
        <v>62</v>
      </c>
      <c r="AR1" s="2" t="s">
        <v>63</v>
      </c>
      <c r="AS1" s="2" t="s">
        <v>64</v>
      </c>
      <c r="AT1" s="2" t="s">
        <v>65</v>
      </c>
      <c r="AU1" s="2" t="s">
        <v>66</v>
      </c>
      <c r="AV1" s="2" t="s">
        <v>67</v>
      </c>
      <c r="AW1" s="2" t="s">
        <v>68</v>
      </c>
      <c r="AX1" s="2" t="s">
        <v>69</v>
      </c>
      <c r="AY1" s="2" t="s">
        <v>70</v>
      </c>
      <c r="AZ1" s="2" t="s">
        <v>71</v>
      </c>
      <c r="BA1" s="2" t="s">
        <v>72</v>
      </c>
      <c r="BB1" s="2" t="s">
        <v>73</v>
      </c>
      <c r="BC1" s="2" t="s">
        <v>74</v>
      </c>
      <c r="BD1" s="2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82</v>
      </c>
      <c r="BL1" s="2" t="s">
        <v>83</v>
      </c>
      <c r="BM1" s="2" t="s">
        <v>84</v>
      </c>
      <c r="BN1" s="2" t="s">
        <v>85</v>
      </c>
      <c r="BO1" s="2" t="s">
        <v>86</v>
      </c>
      <c r="BP1" s="2" t="s">
        <v>87</v>
      </c>
      <c r="BQ1" s="2" t="s">
        <v>88</v>
      </c>
      <c r="BR1" s="2" t="s">
        <v>89</v>
      </c>
      <c r="BS1" s="2" t="s">
        <v>90</v>
      </c>
      <c r="BT1" s="2" t="s">
        <v>91</v>
      </c>
      <c r="BU1" s="2" t="s">
        <v>92</v>
      </c>
      <c r="BV1" s="2" t="s">
        <v>93</v>
      </c>
      <c r="BW1" s="2" t="s">
        <v>94</v>
      </c>
      <c r="BX1" s="2" t="s">
        <v>95</v>
      </c>
      <c r="BY1" s="2" t="s">
        <v>96</v>
      </c>
      <c r="BZ1" s="2" t="s">
        <v>97</v>
      </c>
      <c r="CA1" s="2" t="s">
        <v>98</v>
      </c>
      <c r="CB1" s="2" t="s">
        <v>99</v>
      </c>
      <c r="CC1" s="2" t="s">
        <v>100</v>
      </c>
      <c r="CD1" s="2" t="s">
        <v>101</v>
      </c>
      <c r="CE1" s="2" t="s">
        <v>102</v>
      </c>
      <c r="CF1" s="2" t="s">
        <v>103</v>
      </c>
      <c r="CG1" s="2" t="s">
        <v>104</v>
      </c>
      <c r="CH1" s="2" t="s">
        <v>105</v>
      </c>
    </row>
    <row r="2" spans="1:86" ht="37.5" hidden="1" x14ac:dyDescent="0.25">
      <c r="A2" s="2" t="s">
        <v>106</v>
      </c>
      <c r="B2" s="2" t="s">
        <v>107</v>
      </c>
      <c r="C2" s="2" t="s">
        <v>108</v>
      </c>
      <c r="D2" s="2" t="s">
        <v>109</v>
      </c>
      <c r="E2" s="2" t="s">
        <v>110</v>
      </c>
      <c r="F2" s="2" t="s">
        <v>111</v>
      </c>
      <c r="G2" s="2" t="s">
        <v>112</v>
      </c>
      <c r="H2" s="2" t="s">
        <v>112</v>
      </c>
      <c r="I2" s="2" t="s">
        <v>112</v>
      </c>
      <c r="J2" s="2" t="s">
        <v>113</v>
      </c>
      <c r="K2" s="2" t="s">
        <v>114</v>
      </c>
      <c r="L2" s="2" t="s">
        <v>115</v>
      </c>
      <c r="M2" s="2" t="s">
        <v>114</v>
      </c>
      <c r="N2" s="2">
        <v>21843.702000000001</v>
      </c>
      <c r="O2" s="2">
        <v>21843.702000000001</v>
      </c>
      <c r="P2" s="2">
        <v>-999</v>
      </c>
      <c r="Q2" s="2">
        <v>-999</v>
      </c>
      <c r="R2" s="2">
        <v>-999</v>
      </c>
      <c r="S2" s="2">
        <v>-999</v>
      </c>
      <c r="T2" s="2">
        <v>1</v>
      </c>
      <c r="U2" s="2">
        <v>1</v>
      </c>
      <c r="V2" s="2">
        <v>1019.7116</v>
      </c>
      <c r="W2" s="2">
        <v>1004.8586</v>
      </c>
      <c r="X2" s="2">
        <v>1.1850000000000001</v>
      </c>
      <c r="Y2" s="2" t="s">
        <v>115</v>
      </c>
      <c r="Z2" s="2" t="s">
        <v>115</v>
      </c>
      <c r="AA2" s="2">
        <v>-999</v>
      </c>
      <c r="AB2" s="2">
        <v>-999</v>
      </c>
      <c r="AC2" s="2"/>
      <c r="AD2" s="2">
        <v>-999</v>
      </c>
      <c r="AE2" s="2">
        <v>-999</v>
      </c>
      <c r="AF2" s="2">
        <v>-999</v>
      </c>
      <c r="AG2" s="2">
        <v>-999</v>
      </c>
      <c r="AH2" s="2">
        <v>-999</v>
      </c>
      <c r="AI2" s="2">
        <v>-999</v>
      </c>
      <c r="AJ2" s="2">
        <v>-999</v>
      </c>
      <c r="AK2" s="2">
        <v>-999</v>
      </c>
      <c r="AL2" s="2">
        <v>-999</v>
      </c>
      <c r="AM2" s="2" t="s">
        <v>116</v>
      </c>
      <c r="AN2" s="2" t="s">
        <v>115</v>
      </c>
      <c r="AO2" s="2" t="s">
        <v>115</v>
      </c>
      <c r="AP2" s="2" t="s">
        <v>115</v>
      </c>
      <c r="AQ2" s="2" t="s">
        <v>116</v>
      </c>
      <c r="AR2" s="2" t="s">
        <v>115</v>
      </c>
      <c r="AS2" s="2">
        <v>21843.7</v>
      </c>
      <c r="AT2" s="2">
        <v>13957.79</v>
      </c>
      <c r="AU2" s="2">
        <v>1</v>
      </c>
      <c r="AV2" s="2">
        <v>0.50323446000000005</v>
      </c>
      <c r="AW2" s="2">
        <v>0.42466500000000001</v>
      </c>
      <c r="AX2" s="2">
        <v>12.8</v>
      </c>
      <c r="AY2" s="2">
        <v>11.45</v>
      </c>
      <c r="AZ2" s="2">
        <v>8.0000000000000002E-3</v>
      </c>
      <c r="BA2" s="2">
        <v>33059.800000000003</v>
      </c>
      <c r="BB2" s="2">
        <v>40</v>
      </c>
      <c r="BC2" s="2">
        <v>20.96</v>
      </c>
      <c r="BD2" s="2">
        <v>8.0000000000000002E-3</v>
      </c>
      <c r="BE2" s="2">
        <v>60796</v>
      </c>
      <c r="BF2" s="2">
        <v>-999</v>
      </c>
      <c r="BG2" s="2">
        <v>-999</v>
      </c>
      <c r="BH2" s="2">
        <v>-999</v>
      </c>
      <c r="BI2" s="2">
        <v>-999</v>
      </c>
      <c r="BJ2" s="2">
        <v>0</v>
      </c>
      <c r="BK2" s="2">
        <v>21843.7</v>
      </c>
      <c r="BL2" s="2">
        <v>-8</v>
      </c>
      <c r="BM2" s="2">
        <v>1.61729E-3</v>
      </c>
      <c r="BN2" s="2">
        <v>-8.57</v>
      </c>
      <c r="BO2" s="2">
        <v>0</v>
      </c>
      <c r="BP2" s="2">
        <v>0</v>
      </c>
      <c r="BQ2" s="2">
        <v>21</v>
      </c>
      <c r="BR2" s="2">
        <v>8.0000000000000002E-3</v>
      </c>
      <c r="BS2" s="2">
        <v>21</v>
      </c>
      <c r="BT2" s="2">
        <v>8.0000000000000002E-3</v>
      </c>
      <c r="BU2" s="2">
        <v>50.8949</v>
      </c>
      <c r="BV2" s="2">
        <v>0</v>
      </c>
      <c r="BW2" s="2">
        <v>0</v>
      </c>
      <c r="BX2" s="2">
        <v>-999</v>
      </c>
      <c r="BY2" s="2">
        <v>-999</v>
      </c>
      <c r="BZ2" s="2">
        <v>-999</v>
      </c>
      <c r="CA2" s="2">
        <v>-999</v>
      </c>
      <c r="CB2" s="2">
        <v>-999</v>
      </c>
      <c r="CC2" s="2">
        <v>-999</v>
      </c>
      <c r="CD2" s="2">
        <v>-999</v>
      </c>
      <c r="CE2" s="2">
        <v>-999</v>
      </c>
      <c r="CF2" s="2">
        <v>-999</v>
      </c>
      <c r="CG2" s="2">
        <v>-999</v>
      </c>
      <c r="CH2" s="2">
        <v>-999</v>
      </c>
    </row>
    <row r="3" spans="1:86" ht="37.5" hidden="1" x14ac:dyDescent="0.25">
      <c r="A3" s="2" t="s">
        <v>117</v>
      </c>
      <c r="B3" s="2" t="s">
        <v>107</v>
      </c>
      <c r="C3" s="2" t="s">
        <v>108</v>
      </c>
      <c r="D3" s="2" t="s">
        <v>109</v>
      </c>
      <c r="E3" s="2" t="s">
        <v>118</v>
      </c>
      <c r="F3" s="2" t="s">
        <v>119</v>
      </c>
      <c r="G3" s="2" t="s">
        <v>112</v>
      </c>
      <c r="H3" s="2" t="s">
        <v>112</v>
      </c>
      <c r="I3" s="2" t="s">
        <v>112</v>
      </c>
      <c r="J3" s="2" t="s">
        <v>113</v>
      </c>
      <c r="K3" s="2" t="s">
        <v>114</v>
      </c>
      <c r="L3" s="2" t="s">
        <v>115</v>
      </c>
      <c r="M3" s="2" t="s">
        <v>114</v>
      </c>
      <c r="N3" s="2">
        <v>14579.558999999999</v>
      </c>
      <c r="O3" s="2">
        <v>14579.558999999999</v>
      </c>
      <c r="P3" s="2">
        <v>-999</v>
      </c>
      <c r="Q3" s="2">
        <v>-999</v>
      </c>
      <c r="R3" s="2">
        <v>-999</v>
      </c>
      <c r="S3" s="2">
        <v>-999</v>
      </c>
      <c r="T3" s="2">
        <v>1</v>
      </c>
      <c r="U3" s="2">
        <v>1</v>
      </c>
      <c r="V3" s="2">
        <v>1019.7116</v>
      </c>
      <c r="W3" s="2">
        <v>1004.8586</v>
      </c>
      <c r="X3" s="2">
        <v>1.1850000000000001</v>
      </c>
      <c r="Y3" s="2" t="s">
        <v>115</v>
      </c>
      <c r="Z3" s="2" t="s">
        <v>115</v>
      </c>
      <c r="AA3" s="2">
        <v>-999</v>
      </c>
      <c r="AB3" s="2">
        <v>-999</v>
      </c>
      <c r="AC3" s="2"/>
      <c r="AD3" s="2">
        <v>-999</v>
      </c>
      <c r="AE3" s="2">
        <v>-999</v>
      </c>
      <c r="AF3" s="2">
        <v>-999</v>
      </c>
      <c r="AG3" s="2">
        <v>-999</v>
      </c>
      <c r="AH3" s="2">
        <v>-999</v>
      </c>
      <c r="AI3" s="2">
        <v>-999</v>
      </c>
      <c r="AJ3" s="2">
        <v>-999</v>
      </c>
      <c r="AK3" s="2">
        <v>-999</v>
      </c>
      <c r="AL3" s="2">
        <v>-999</v>
      </c>
      <c r="AM3" s="2" t="s">
        <v>116</v>
      </c>
      <c r="AN3" s="2" t="s">
        <v>115</v>
      </c>
      <c r="AO3" s="2" t="s">
        <v>115</v>
      </c>
      <c r="AP3" s="2" t="s">
        <v>115</v>
      </c>
      <c r="AQ3" s="2" t="s">
        <v>116</v>
      </c>
      <c r="AR3" s="2" t="s">
        <v>115</v>
      </c>
      <c r="AS3" s="2">
        <v>14579.56</v>
      </c>
      <c r="AT3" s="2">
        <v>13957.79</v>
      </c>
      <c r="AU3" s="2">
        <v>1</v>
      </c>
      <c r="AV3" s="2">
        <v>0.50323446000000005</v>
      </c>
      <c r="AW3" s="2">
        <v>0.42466500000000001</v>
      </c>
      <c r="AX3" s="2">
        <v>12.8</v>
      </c>
      <c r="AY3" s="2">
        <v>11.45</v>
      </c>
      <c r="AZ3" s="2">
        <v>8.0000000000000002E-3</v>
      </c>
      <c r="BA3" s="2">
        <v>33059.800000000003</v>
      </c>
      <c r="BB3" s="2">
        <v>40</v>
      </c>
      <c r="BC3" s="2">
        <v>20.96</v>
      </c>
      <c r="BD3" s="2">
        <v>8.0000000000000002E-3</v>
      </c>
      <c r="BE3" s="2">
        <v>60796</v>
      </c>
      <c r="BF3" s="2">
        <v>-999</v>
      </c>
      <c r="BG3" s="2">
        <v>-999</v>
      </c>
      <c r="BH3" s="2">
        <v>-999</v>
      </c>
      <c r="BI3" s="2">
        <v>-999</v>
      </c>
      <c r="BJ3" s="2">
        <v>0</v>
      </c>
      <c r="BK3" s="2">
        <v>14579.56</v>
      </c>
      <c r="BL3" s="2">
        <v>-2</v>
      </c>
      <c r="BM3" s="2">
        <v>2.7381800000000002E-3</v>
      </c>
      <c r="BN3" s="2">
        <v>-2.76</v>
      </c>
      <c r="BO3" s="2">
        <v>0</v>
      </c>
      <c r="BP3" s="2">
        <v>0</v>
      </c>
      <c r="BQ3" s="2">
        <v>20.88</v>
      </c>
      <c r="BR3" s="2">
        <v>1.199333E-2</v>
      </c>
      <c r="BS3" s="2">
        <v>21</v>
      </c>
      <c r="BT3" s="2">
        <v>1.199333E-2</v>
      </c>
      <c r="BU3" s="2">
        <v>75.810699999999997</v>
      </c>
      <c r="BV3" s="2">
        <v>5269.1</v>
      </c>
      <c r="BW3" s="2">
        <v>0</v>
      </c>
      <c r="BX3" s="2">
        <v>-999</v>
      </c>
      <c r="BY3" s="2">
        <v>-999</v>
      </c>
      <c r="BZ3" s="2">
        <v>-999</v>
      </c>
      <c r="CA3" s="2">
        <v>-999</v>
      </c>
      <c r="CB3" s="2">
        <v>-999</v>
      </c>
      <c r="CC3" s="2">
        <v>-999</v>
      </c>
      <c r="CD3" s="2">
        <v>-999</v>
      </c>
      <c r="CE3" s="2">
        <v>-999</v>
      </c>
      <c r="CF3" s="2">
        <v>-999</v>
      </c>
      <c r="CG3" s="2">
        <v>-999</v>
      </c>
      <c r="CH3" s="2">
        <v>-999</v>
      </c>
    </row>
    <row r="4" spans="1:86" ht="37.5" x14ac:dyDescent="0.25">
      <c r="A4" s="2" t="s">
        <v>120</v>
      </c>
      <c r="B4" s="2" t="s">
        <v>107</v>
      </c>
      <c r="C4" s="2" t="s">
        <v>108</v>
      </c>
      <c r="D4" s="2" t="s">
        <v>109</v>
      </c>
      <c r="E4" s="2" t="s">
        <v>121</v>
      </c>
      <c r="F4" s="2" t="s">
        <v>122</v>
      </c>
      <c r="G4" s="2" t="s">
        <v>112</v>
      </c>
      <c r="H4" s="2" t="s">
        <v>112</v>
      </c>
      <c r="I4" s="2" t="s">
        <v>112</v>
      </c>
      <c r="J4" s="2" t="s">
        <v>113</v>
      </c>
      <c r="K4" s="2" t="s">
        <v>114</v>
      </c>
      <c r="L4" s="2" t="s">
        <v>115</v>
      </c>
      <c r="M4" s="2" t="s">
        <v>114</v>
      </c>
      <c r="N4" s="2">
        <v>39882.612000000001</v>
      </c>
      <c r="O4" s="2">
        <v>39882.612000000001</v>
      </c>
      <c r="P4" s="2">
        <v>-999</v>
      </c>
      <c r="Q4" s="2">
        <v>-999</v>
      </c>
      <c r="R4" s="2">
        <v>-999</v>
      </c>
      <c r="S4" s="2">
        <v>-999</v>
      </c>
      <c r="T4" s="2">
        <v>1</v>
      </c>
      <c r="U4" s="2">
        <v>1</v>
      </c>
      <c r="V4" s="2">
        <v>1019.7116</v>
      </c>
      <c r="W4" s="2">
        <v>1004.8586</v>
      </c>
      <c r="X4" s="2">
        <v>1.1850000000000001</v>
      </c>
      <c r="Y4" s="2" t="s">
        <v>115</v>
      </c>
      <c r="Z4" s="2" t="s">
        <v>115</v>
      </c>
      <c r="AA4" s="2">
        <v>-999</v>
      </c>
      <c r="AB4" s="2">
        <v>-999</v>
      </c>
      <c r="AC4" s="2"/>
      <c r="AD4" s="2">
        <v>-999</v>
      </c>
      <c r="AE4" s="2">
        <v>-999</v>
      </c>
      <c r="AF4" s="2">
        <v>-999</v>
      </c>
      <c r="AG4" s="2">
        <v>-999</v>
      </c>
      <c r="AH4" s="2">
        <v>-999</v>
      </c>
      <c r="AI4" s="2">
        <v>-999</v>
      </c>
      <c r="AJ4" s="2">
        <v>-999</v>
      </c>
      <c r="AK4" s="2">
        <v>-999</v>
      </c>
      <c r="AL4" s="2">
        <v>-999</v>
      </c>
      <c r="AM4" s="2" t="s">
        <v>116</v>
      </c>
      <c r="AN4" s="2" t="s">
        <v>115</v>
      </c>
      <c r="AO4" s="2" t="s">
        <v>115</v>
      </c>
      <c r="AP4" s="2" t="s">
        <v>115</v>
      </c>
      <c r="AQ4" s="2" t="s">
        <v>116</v>
      </c>
      <c r="AR4" s="2" t="s">
        <v>115</v>
      </c>
      <c r="AS4" s="2">
        <v>39882.61</v>
      </c>
      <c r="AT4" s="2">
        <v>39882.61</v>
      </c>
      <c r="AU4" s="2">
        <v>1</v>
      </c>
      <c r="AV4" s="2">
        <v>1.43792864</v>
      </c>
      <c r="AW4" s="2">
        <v>1.213425</v>
      </c>
      <c r="AX4" s="2">
        <v>12.8</v>
      </c>
      <c r="AY4" s="2">
        <v>11.45</v>
      </c>
      <c r="AZ4" s="2">
        <v>8.0000000000000002E-3</v>
      </c>
      <c r="BA4" s="2">
        <v>33059.800000000003</v>
      </c>
      <c r="BB4" s="2">
        <v>40</v>
      </c>
      <c r="BC4" s="2">
        <v>20.96</v>
      </c>
      <c r="BD4" s="2">
        <v>8.0000000000000002E-3</v>
      </c>
      <c r="BE4" s="2">
        <v>60796</v>
      </c>
      <c r="BF4" s="2">
        <v>-999</v>
      </c>
      <c r="BG4" s="2">
        <v>-999</v>
      </c>
      <c r="BH4" s="2">
        <v>-999</v>
      </c>
      <c r="BI4" s="2">
        <v>-999</v>
      </c>
      <c r="BJ4" s="2">
        <v>0</v>
      </c>
      <c r="BK4" s="2">
        <v>39882.61</v>
      </c>
      <c r="BL4" s="2">
        <v>-2</v>
      </c>
      <c r="BM4" s="2">
        <v>2.7381800000000002E-3</v>
      </c>
      <c r="BN4" s="2">
        <v>-2.76</v>
      </c>
      <c r="BO4" s="2">
        <v>0</v>
      </c>
      <c r="BP4" s="2">
        <v>0</v>
      </c>
      <c r="BQ4" s="2">
        <v>20.57</v>
      </c>
      <c r="BR4" s="2">
        <v>9.4870100000000006E-3</v>
      </c>
      <c r="BS4" s="2">
        <v>21</v>
      </c>
      <c r="BT4" s="2">
        <v>9.4870100000000006E-3</v>
      </c>
      <c r="BU4" s="2">
        <v>60.197200000000002</v>
      </c>
      <c r="BV4" s="2">
        <v>29063.360000000001</v>
      </c>
      <c r="BW4" s="2">
        <v>0</v>
      </c>
      <c r="BX4" s="2">
        <v>-999</v>
      </c>
      <c r="BY4" s="2">
        <v>-999</v>
      </c>
      <c r="BZ4" s="2">
        <v>-999</v>
      </c>
      <c r="CA4" s="2">
        <v>-999</v>
      </c>
      <c r="CB4" s="2">
        <v>-999</v>
      </c>
      <c r="CC4" s="2">
        <v>-999</v>
      </c>
      <c r="CD4" s="2">
        <v>-999</v>
      </c>
      <c r="CE4" s="2">
        <v>-999</v>
      </c>
      <c r="CF4" s="2">
        <v>-999</v>
      </c>
      <c r="CG4" s="2">
        <v>-999</v>
      </c>
      <c r="CH4" s="2">
        <v>-999</v>
      </c>
    </row>
    <row r="5" spans="1:86" ht="37.5" x14ac:dyDescent="0.25">
      <c r="A5" s="2" t="s">
        <v>123</v>
      </c>
      <c r="B5" s="2" t="s">
        <v>107</v>
      </c>
      <c r="C5" s="2" t="s">
        <v>108</v>
      </c>
      <c r="D5" s="2" t="s">
        <v>109</v>
      </c>
      <c r="E5" s="2" t="s">
        <v>124</v>
      </c>
      <c r="F5" s="2" t="s">
        <v>125</v>
      </c>
      <c r="G5" s="2" t="s">
        <v>112</v>
      </c>
      <c r="H5" s="2" t="s">
        <v>112</v>
      </c>
      <c r="I5" s="2" t="s">
        <v>112</v>
      </c>
      <c r="J5" s="2" t="s">
        <v>113</v>
      </c>
      <c r="K5" s="2" t="s">
        <v>114</v>
      </c>
      <c r="L5" s="2" t="s">
        <v>115</v>
      </c>
      <c r="M5" s="2" t="s">
        <v>114</v>
      </c>
      <c r="N5" s="2">
        <v>16708.18</v>
      </c>
      <c r="O5" s="2">
        <v>16708.18</v>
      </c>
      <c r="P5" s="2">
        <v>-999</v>
      </c>
      <c r="Q5" s="2">
        <v>-999</v>
      </c>
      <c r="R5" s="2">
        <v>-999</v>
      </c>
      <c r="S5" s="2">
        <v>-999</v>
      </c>
      <c r="T5" s="2">
        <v>1</v>
      </c>
      <c r="U5" s="2">
        <v>1</v>
      </c>
      <c r="V5" s="2">
        <v>1019.7116</v>
      </c>
      <c r="W5" s="2">
        <v>1004.8586</v>
      </c>
      <c r="X5" s="2">
        <v>1.1850000000000001</v>
      </c>
      <c r="Y5" s="2" t="s">
        <v>115</v>
      </c>
      <c r="Z5" s="2" t="s">
        <v>115</v>
      </c>
      <c r="AA5" s="2">
        <v>-999</v>
      </c>
      <c r="AB5" s="2">
        <v>-999</v>
      </c>
      <c r="AC5" s="2"/>
      <c r="AD5" s="2">
        <v>-999</v>
      </c>
      <c r="AE5" s="2">
        <v>-999</v>
      </c>
      <c r="AF5" s="2">
        <v>-999</v>
      </c>
      <c r="AG5" s="2">
        <v>-999</v>
      </c>
      <c r="AH5" s="2">
        <v>-999</v>
      </c>
      <c r="AI5" s="2">
        <v>-999</v>
      </c>
      <c r="AJ5" s="2">
        <v>-999</v>
      </c>
      <c r="AK5" s="2">
        <v>-999</v>
      </c>
      <c r="AL5" s="2">
        <v>-999</v>
      </c>
      <c r="AM5" s="2" t="s">
        <v>116</v>
      </c>
      <c r="AN5" s="2" t="s">
        <v>115</v>
      </c>
      <c r="AO5" s="2" t="s">
        <v>115</v>
      </c>
      <c r="AP5" s="2" t="s">
        <v>115</v>
      </c>
      <c r="AQ5" s="2" t="s">
        <v>116</v>
      </c>
      <c r="AR5" s="2" t="s">
        <v>115</v>
      </c>
      <c r="AS5" s="2">
        <v>16708.18</v>
      </c>
      <c r="AT5" s="2">
        <v>16708.18</v>
      </c>
      <c r="AU5" s="2">
        <v>1</v>
      </c>
      <c r="AV5" s="2">
        <v>0.60239710999999996</v>
      </c>
      <c r="AW5" s="2">
        <v>0.50834500000000005</v>
      </c>
      <c r="AX5" s="2">
        <v>12.8</v>
      </c>
      <c r="AY5" s="2">
        <v>11.45</v>
      </c>
      <c r="AZ5" s="2">
        <v>8.0000000000000002E-3</v>
      </c>
      <c r="BA5" s="2">
        <v>33059.800000000003</v>
      </c>
      <c r="BB5" s="2">
        <v>40</v>
      </c>
      <c r="BC5" s="2">
        <v>20.96</v>
      </c>
      <c r="BD5" s="2">
        <v>8.0000000000000002E-3</v>
      </c>
      <c r="BE5" s="2">
        <v>60796</v>
      </c>
      <c r="BF5" s="2">
        <v>-999</v>
      </c>
      <c r="BG5" s="2">
        <v>-999</v>
      </c>
      <c r="BH5" s="2">
        <v>-999</v>
      </c>
      <c r="BI5" s="2">
        <v>-999</v>
      </c>
      <c r="BJ5" s="2">
        <v>0</v>
      </c>
      <c r="BK5" s="2">
        <v>16708.18</v>
      </c>
      <c r="BL5" s="2">
        <v>-2</v>
      </c>
      <c r="BM5" s="2">
        <v>2.7381800000000002E-3</v>
      </c>
      <c r="BN5" s="2">
        <v>-2.76</v>
      </c>
      <c r="BO5" s="2">
        <v>0</v>
      </c>
      <c r="BP5" s="2">
        <v>0</v>
      </c>
      <c r="BQ5" s="2">
        <v>20.67</v>
      </c>
      <c r="BR5" s="2">
        <v>7.59533E-3</v>
      </c>
      <c r="BS5" s="2">
        <v>21</v>
      </c>
      <c r="BT5" s="2">
        <v>7.59533E-3</v>
      </c>
      <c r="BU5" s="2">
        <v>48.3581</v>
      </c>
      <c r="BV5" s="2">
        <v>12104.37</v>
      </c>
      <c r="BW5" s="2">
        <v>0</v>
      </c>
      <c r="BX5" s="2">
        <v>-999</v>
      </c>
      <c r="BY5" s="2">
        <v>-999</v>
      </c>
      <c r="BZ5" s="2">
        <v>-999</v>
      </c>
      <c r="CA5" s="2">
        <v>-999</v>
      </c>
      <c r="CB5" s="2">
        <v>-999</v>
      </c>
      <c r="CC5" s="2">
        <v>-999</v>
      </c>
      <c r="CD5" s="2">
        <v>-999</v>
      </c>
      <c r="CE5" s="2">
        <v>-999</v>
      </c>
      <c r="CF5" s="2">
        <v>-999</v>
      </c>
      <c r="CG5" s="2">
        <v>-999</v>
      </c>
      <c r="CH5" s="2">
        <v>-999</v>
      </c>
    </row>
    <row r="6" spans="1:86" ht="37.5" x14ac:dyDescent="0.25">
      <c r="A6" s="2" t="s">
        <v>126</v>
      </c>
      <c r="B6" s="2" t="s">
        <v>107</v>
      </c>
      <c r="C6" s="2" t="s">
        <v>108</v>
      </c>
      <c r="D6" s="2" t="s">
        <v>109</v>
      </c>
      <c r="E6" s="2" t="s">
        <v>127</v>
      </c>
      <c r="F6" s="2" t="s">
        <v>128</v>
      </c>
      <c r="G6" s="2" t="s">
        <v>112</v>
      </c>
      <c r="H6" s="2" t="s">
        <v>112</v>
      </c>
      <c r="I6" s="2" t="s">
        <v>112</v>
      </c>
      <c r="J6" s="2" t="s">
        <v>113</v>
      </c>
      <c r="K6" s="2" t="s">
        <v>114</v>
      </c>
      <c r="L6" s="2" t="s">
        <v>115</v>
      </c>
      <c r="M6" s="2" t="s">
        <v>114</v>
      </c>
      <c r="N6" s="2">
        <v>11032.4</v>
      </c>
      <c r="O6" s="2">
        <v>11032.4</v>
      </c>
      <c r="P6" s="2">
        <v>-999</v>
      </c>
      <c r="Q6" s="2">
        <v>-999</v>
      </c>
      <c r="R6" s="2">
        <v>-999</v>
      </c>
      <c r="S6" s="2">
        <v>-999</v>
      </c>
      <c r="T6" s="2">
        <v>1</v>
      </c>
      <c r="U6" s="2">
        <v>1</v>
      </c>
      <c r="V6" s="2">
        <v>1019.7116</v>
      </c>
      <c r="W6" s="2">
        <v>1004.8586</v>
      </c>
      <c r="X6" s="2">
        <v>1.1850000000000001</v>
      </c>
      <c r="Y6" s="2" t="s">
        <v>115</v>
      </c>
      <c r="Z6" s="2" t="s">
        <v>115</v>
      </c>
      <c r="AA6" s="2">
        <v>-999</v>
      </c>
      <c r="AB6" s="2">
        <v>-999</v>
      </c>
      <c r="AC6" s="2"/>
      <c r="AD6" s="2">
        <v>-999</v>
      </c>
      <c r="AE6" s="2">
        <v>-999</v>
      </c>
      <c r="AF6" s="2">
        <v>-999</v>
      </c>
      <c r="AG6" s="2">
        <v>-999</v>
      </c>
      <c r="AH6" s="2">
        <v>-999</v>
      </c>
      <c r="AI6" s="2">
        <v>-999</v>
      </c>
      <c r="AJ6" s="2">
        <v>-999</v>
      </c>
      <c r="AK6" s="2">
        <v>-999</v>
      </c>
      <c r="AL6" s="2">
        <v>-999</v>
      </c>
      <c r="AM6" s="2" t="s">
        <v>116</v>
      </c>
      <c r="AN6" s="2" t="s">
        <v>115</v>
      </c>
      <c r="AO6" s="2" t="s">
        <v>115</v>
      </c>
      <c r="AP6" s="2" t="s">
        <v>115</v>
      </c>
      <c r="AQ6" s="2" t="s">
        <v>116</v>
      </c>
      <c r="AR6" s="2" t="s">
        <v>115</v>
      </c>
      <c r="AS6" s="2">
        <v>11032.4</v>
      </c>
      <c r="AT6" s="2">
        <v>11032.4</v>
      </c>
      <c r="AU6" s="2">
        <v>1</v>
      </c>
      <c r="AV6" s="2">
        <v>0.39776242000000001</v>
      </c>
      <c r="AW6" s="2">
        <v>0.33566000000000001</v>
      </c>
      <c r="AX6" s="2">
        <v>12.8</v>
      </c>
      <c r="AY6" s="2">
        <v>11.45</v>
      </c>
      <c r="AZ6" s="2">
        <v>8.0000000000000002E-3</v>
      </c>
      <c r="BA6" s="2">
        <v>33059.800000000003</v>
      </c>
      <c r="BB6" s="2">
        <v>40</v>
      </c>
      <c r="BC6" s="2">
        <v>20.96</v>
      </c>
      <c r="BD6" s="2">
        <v>8.0000000000000002E-3</v>
      </c>
      <c r="BE6" s="2">
        <v>60796</v>
      </c>
      <c r="BF6" s="2">
        <v>-999</v>
      </c>
      <c r="BG6" s="2">
        <v>-999</v>
      </c>
      <c r="BH6" s="2">
        <v>-999</v>
      </c>
      <c r="BI6" s="2">
        <v>-999</v>
      </c>
      <c r="BJ6" s="2">
        <v>0</v>
      </c>
      <c r="BK6" s="2">
        <v>11032.4</v>
      </c>
      <c r="BL6" s="2">
        <v>-2</v>
      </c>
      <c r="BM6" s="2">
        <v>2.7381800000000002E-3</v>
      </c>
      <c r="BN6" s="2">
        <v>-2.76</v>
      </c>
      <c r="BO6" s="2">
        <v>0</v>
      </c>
      <c r="BP6" s="2">
        <v>0</v>
      </c>
      <c r="BQ6" s="2">
        <v>20.67</v>
      </c>
      <c r="BR6" s="2">
        <v>7.61446E-3</v>
      </c>
      <c r="BS6" s="2">
        <v>21</v>
      </c>
      <c r="BT6" s="2">
        <v>7.61446E-3</v>
      </c>
      <c r="BU6" s="2">
        <v>48.478200000000001</v>
      </c>
      <c r="BV6" s="2">
        <v>7982.2</v>
      </c>
      <c r="BW6" s="2">
        <v>0</v>
      </c>
      <c r="BX6" s="2">
        <v>-999</v>
      </c>
      <c r="BY6" s="2">
        <v>-999</v>
      </c>
      <c r="BZ6" s="2">
        <v>-999</v>
      </c>
      <c r="CA6" s="2">
        <v>-999</v>
      </c>
      <c r="CB6" s="2">
        <v>-999</v>
      </c>
      <c r="CC6" s="2">
        <v>-999</v>
      </c>
      <c r="CD6" s="2">
        <v>-999</v>
      </c>
      <c r="CE6" s="2">
        <v>-999</v>
      </c>
      <c r="CF6" s="2">
        <v>-999</v>
      </c>
      <c r="CG6" s="2">
        <v>-999</v>
      </c>
      <c r="CH6" s="2">
        <v>-999</v>
      </c>
    </row>
    <row r="7" spans="1:86" ht="37.5" x14ac:dyDescent="0.25">
      <c r="A7" s="2" t="s">
        <v>129</v>
      </c>
      <c r="B7" s="2" t="s">
        <v>107</v>
      </c>
      <c r="C7" s="2" t="s">
        <v>108</v>
      </c>
      <c r="D7" s="2" t="s">
        <v>109</v>
      </c>
      <c r="E7" s="2" t="s">
        <v>130</v>
      </c>
      <c r="F7" s="2" t="s">
        <v>131</v>
      </c>
      <c r="G7" s="2" t="s">
        <v>112</v>
      </c>
      <c r="H7" s="2" t="s">
        <v>112</v>
      </c>
      <c r="I7" s="2" t="s">
        <v>112</v>
      </c>
      <c r="J7" s="2" t="s">
        <v>113</v>
      </c>
      <c r="K7" s="2" t="s">
        <v>114</v>
      </c>
      <c r="L7" s="2" t="s">
        <v>115</v>
      </c>
      <c r="M7" s="2" t="s">
        <v>114</v>
      </c>
      <c r="N7" s="2">
        <v>16782.887999999999</v>
      </c>
      <c r="O7" s="2">
        <v>16782.887999999999</v>
      </c>
      <c r="P7" s="2">
        <v>-999</v>
      </c>
      <c r="Q7" s="2">
        <v>-999</v>
      </c>
      <c r="R7" s="2">
        <v>-999</v>
      </c>
      <c r="S7" s="2">
        <v>-999</v>
      </c>
      <c r="T7" s="2">
        <v>1</v>
      </c>
      <c r="U7" s="2">
        <v>1</v>
      </c>
      <c r="V7" s="2">
        <v>1019.7116</v>
      </c>
      <c r="W7" s="2">
        <v>1004.8586</v>
      </c>
      <c r="X7" s="2">
        <v>1.1850000000000001</v>
      </c>
      <c r="Y7" s="2" t="s">
        <v>115</v>
      </c>
      <c r="Z7" s="2" t="s">
        <v>115</v>
      </c>
      <c r="AA7" s="2">
        <v>-999</v>
      </c>
      <c r="AB7" s="2">
        <v>-999</v>
      </c>
      <c r="AC7" s="2"/>
      <c r="AD7" s="2">
        <v>-999</v>
      </c>
      <c r="AE7" s="2">
        <v>-999</v>
      </c>
      <c r="AF7" s="2">
        <v>-999</v>
      </c>
      <c r="AG7" s="2">
        <v>-999</v>
      </c>
      <c r="AH7" s="2">
        <v>-999</v>
      </c>
      <c r="AI7" s="2">
        <v>-999</v>
      </c>
      <c r="AJ7" s="2">
        <v>-999</v>
      </c>
      <c r="AK7" s="2">
        <v>-999</v>
      </c>
      <c r="AL7" s="2">
        <v>-999</v>
      </c>
      <c r="AM7" s="2" t="s">
        <v>116</v>
      </c>
      <c r="AN7" s="2" t="s">
        <v>115</v>
      </c>
      <c r="AO7" s="2" t="s">
        <v>115</v>
      </c>
      <c r="AP7" s="2" t="s">
        <v>115</v>
      </c>
      <c r="AQ7" s="2" t="s">
        <v>116</v>
      </c>
      <c r="AR7" s="2" t="s">
        <v>115</v>
      </c>
      <c r="AS7" s="2">
        <v>16782.89</v>
      </c>
      <c r="AT7" s="2">
        <v>16782.89</v>
      </c>
      <c r="AU7" s="2">
        <v>1</v>
      </c>
      <c r="AV7" s="2">
        <v>0.60509062999999996</v>
      </c>
      <c r="AW7" s="2">
        <v>0.51061800000000002</v>
      </c>
      <c r="AX7" s="2">
        <v>12.8</v>
      </c>
      <c r="AY7" s="2">
        <v>11.45</v>
      </c>
      <c r="AZ7" s="2">
        <v>8.0000000000000002E-3</v>
      </c>
      <c r="BA7" s="2">
        <v>33059.800000000003</v>
      </c>
      <c r="BB7" s="2">
        <v>40</v>
      </c>
      <c r="BC7" s="2">
        <v>20.96</v>
      </c>
      <c r="BD7" s="2">
        <v>8.0000000000000002E-3</v>
      </c>
      <c r="BE7" s="2">
        <v>60796</v>
      </c>
      <c r="BF7" s="2">
        <v>-999</v>
      </c>
      <c r="BG7" s="2">
        <v>-999</v>
      </c>
      <c r="BH7" s="2">
        <v>-999</v>
      </c>
      <c r="BI7" s="2">
        <v>-999</v>
      </c>
      <c r="BJ7" s="2">
        <v>0</v>
      </c>
      <c r="BK7" s="2">
        <v>16782.89</v>
      </c>
      <c r="BL7" s="2">
        <v>-2</v>
      </c>
      <c r="BM7" s="2">
        <v>2.7381800000000002E-3</v>
      </c>
      <c r="BN7" s="2">
        <v>-2.76</v>
      </c>
      <c r="BO7" s="2">
        <v>0</v>
      </c>
      <c r="BP7" s="2">
        <v>0</v>
      </c>
      <c r="BQ7" s="2">
        <v>20.67</v>
      </c>
      <c r="BR7" s="2">
        <v>7.5892299999999998E-3</v>
      </c>
      <c r="BS7" s="2">
        <v>21</v>
      </c>
      <c r="BT7" s="2">
        <v>7.5892299999999998E-3</v>
      </c>
      <c r="BU7" s="2">
        <v>48.319800000000001</v>
      </c>
      <c r="BV7" s="2">
        <v>12157.58</v>
      </c>
      <c r="BW7" s="2">
        <v>0</v>
      </c>
      <c r="BX7" s="2">
        <v>-999</v>
      </c>
      <c r="BY7" s="2">
        <v>-999</v>
      </c>
      <c r="BZ7" s="2">
        <v>-999</v>
      </c>
      <c r="CA7" s="2">
        <v>-999</v>
      </c>
      <c r="CB7" s="2">
        <v>-999</v>
      </c>
      <c r="CC7" s="2">
        <v>-999</v>
      </c>
      <c r="CD7" s="2">
        <v>-999</v>
      </c>
      <c r="CE7" s="2">
        <v>-999</v>
      </c>
      <c r="CF7" s="2">
        <v>-999</v>
      </c>
      <c r="CG7" s="2">
        <v>-999</v>
      </c>
      <c r="CH7" s="2">
        <v>-999</v>
      </c>
    </row>
    <row r="8" spans="1:86" ht="37.5" x14ac:dyDescent="0.25">
      <c r="A8" s="2" t="s">
        <v>132</v>
      </c>
      <c r="B8" s="2" t="s">
        <v>107</v>
      </c>
      <c r="C8" s="2" t="s">
        <v>108</v>
      </c>
      <c r="D8" s="2" t="s">
        <v>109</v>
      </c>
      <c r="E8" s="2" t="s">
        <v>133</v>
      </c>
      <c r="F8" s="2" t="s">
        <v>134</v>
      </c>
      <c r="G8" s="2" t="s">
        <v>112</v>
      </c>
      <c r="H8" s="2" t="s">
        <v>112</v>
      </c>
      <c r="I8" s="2" t="s">
        <v>112</v>
      </c>
      <c r="J8" s="2" t="s">
        <v>113</v>
      </c>
      <c r="K8" s="2" t="s">
        <v>114</v>
      </c>
      <c r="L8" s="2" t="s">
        <v>115</v>
      </c>
      <c r="M8" s="2" t="s">
        <v>114</v>
      </c>
      <c r="N8" s="2">
        <v>10969.522000000001</v>
      </c>
      <c r="O8" s="2">
        <v>10969.522000000001</v>
      </c>
      <c r="P8" s="2">
        <v>-999</v>
      </c>
      <c r="Q8" s="2">
        <v>-999</v>
      </c>
      <c r="R8" s="2">
        <v>-999</v>
      </c>
      <c r="S8" s="2">
        <v>-999</v>
      </c>
      <c r="T8" s="2">
        <v>1</v>
      </c>
      <c r="U8" s="2">
        <v>1</v>
      </c>
      <c r="V8" s="2">
        <v>1019.7116</v>
      </c>
      <c r="W8" s="2">
        <v>1004.8586</v>
      </c>
      <c r="X8" s="2">
        <v>1.1850000000000001</v>
      </c>
      <c r="Y8" s="2" t="s">
        <v>115</v>
      </c>
      <c r="Z8" s="2" t="s">
        <v>115</v>
      </c>
      <c r="AA8" s="2">
        <v>-999</v>
      </c>
      <c r="AB8" s="2">
        <v>-999</v>
      </c>
      <c r="AC8" s="2"/>
      <c r="AD8" s="2">
        <v>-999</v>
      </c>
      <c r="AE8" s="2">
        <v>-999</v>
      </c>
      <c r="AF8" s="2">
        <v>-999</v>
      </c>
      <c r="AG8" s="2">
        <v>-999</v>
      </c>
      <c r="AH8" s="2">
        <v>-999</v>
      </c>
      <c r="AI8" s="2">
        <v>-999</v>
      </c>
      <c r="AJ8" s="2">
        <v>-999</v>
      </c>
      <c r="AK8" s="2">
        <v>-999</v>
      </c>
      <c r="AL8" s="2">
        <v>-999</v>
      </c>
      <c r="AM8" s="2" t="s">
        <v>116</v>
      </c>
      <c r="AN8" s="2" t="s">
        <v>115</v>
      </c>
      <c r="AO8" s="2" t="s">
        <v>115</v>
      </c>
      <c r="AP8" s="2" t="s">
        <v>115</v>
      </c>
      <c r="AQ8" s="2" t="s">
        <v>116</v>
      </c>
      <c r="AR8" s="2" t="s">
        <v>115</v>
      </c>
      <c r="AS8" s="2">
        <v>10969.52</v>
      </c>
      <c r="AT8" s="2">
        <v>10969.52</v>
      </c>
      <c r="AU8" s="2">
        <v>1</v>
      </c>
      <c r="AV8" s="2">
        <v>0.39549539</v>
      </c>
      <c r="AW8" s="2">
        <v>0.33374700000000002</v>
      </c>
      <c r="AX8" s="2">
        <v>12.8</v>
      </c>
      <c r="AY8" s="2">
        <v>11.45</v>
      </c>
      <c r="AZ8" s="2">
        <v>8.0000000000000002E-3</v>
      </c>
      <c r="BA8" s="2">
        <v>33059.800000000003</v>
      </c>
      <c r="BB8" s="2">
        <v>40</v>
      </c>
      <c r="BC8" s="2">
        <v>20.96</v>
      </c>
      <c r="BD8" s="2">
        <v>8.0000000000000002E-3</v>
      </c>
      <c r="BE8" s="2">
        <v>60796</v>
      </c>
      <c r="BF8" s="2">
        <v>-999</v>
      </c>
      <c r="BG8" s="2">
        <v>-999</v>
      </c>
      <c r="BH8" s="2">
        <v>-999</v>
      </c>
      <c r="BI8" s="2">
        <v>-999</v>
      </c>
      <c r="BJ8" s="2">
        <v>0</v>
      </c>
      <c r="BK8" s="2">
        <v>10969.52</v>
      </c>
      <c r="BL8" s="2">
        <v>-2</v>
      </c>
      <c r="BM8" s="2">
        <v>2.7381800000000002E-3</v>
      </c>
      <c r="BN8" s="2">
        <v>-2.76</v>
      </c>
      <c r="BO8" s="2">
        <v>0</v>
      </c>
      <c r="BP8" s="2">
        <v>0</v>
      </c>
      <c r="BQ8" s="2">
        <v>20.67</v>
      </c>
      <c r="BR8" s="2">
        <v>7.6109999999999997E-3</v>
      </c>
      <c r="BS8" s="2">
        <v>21</v>
      </c>
      <c r="BT8" s="2">
        <v>7.6109999999999997E-3</v>
      </c>
      <c r="BU8" s="2">
        <v>48.456400000000002</v>
      </c>
      <c r="BV8" s="2">
        <v>7938.14</v>
      </c>
      <c r="BW8" s="2">
        <v>0</v>
      </c>
      <c r="BX8" s="2">
        <v>-999</v>
      </c>
      <c r="BY8" s="2">
        <v>-999</v>
      </c>
      <c r="BZ8" s="2">
        <v>-999</v>
      </c>
      <c r="CA8" s="2">
        <v>-999</v>
      </c>
      <c r="CB8" s="2">
        <v>-999</v>
      </c>
      <c r="CC8" s="2">
        <v>-999</v>
      </c>
      <c r="CD8" s="2">
        <v>-999</v>
      </c>
      <c r="CE8" s="2">
        <v>-999</v>
      </c>
      <c r="CF8" s="2">
        <v>-999</v>
      </c>
      <c r="CG8" s="2">
        <v>-999</v>
      </c>
      <c r="CH8" s="2">
        <v>-999</v>
      </c>
    </row>
    <row r="9" spans="1:86" ht="37.5" hidden="1" x14ac:dyDescent="0.25">
      <c r="A9" s="2" t="s">
        <v>135</v>
      </c>
      <c r="B9" s="2" t="s">
        <v>107</v>
      </c>
      <c r="C9" s="2" t="s">
        <v>108</v>
      </c>
      <c r="D9" s="2" t="s">
        <v>109</v>
      </c>
      <c r="E9" s="2" t="s">
        <v>136</v>
      </c>
      <c r="F9" s="2" t="s">
        <v>137</v>
      </c>
      <c r="G9" s="2" t="s">
        <v>112</v>
      </c>
      <c r="H9" s="2" t="s">
        <v>112</v>
      </c>
      <c r="I9" s="2" t="s">
        <v>112</v>
      </c>
      <c r="J9" s="2" t="s">
        <v>113</v>
      </c>
      <c r="K9" s="2" t="s">
        <v>114</v>
      </c>
      <c r="L9" s="2" t="s">
        <v>115</v>
      </c>
      <c r="M9" s="2" t="s">
        <v>114</v>
      </c>
      <c r="N9" s="2">
        <v>7862.0450000000001</v>
      </c>
      <c r="O9" s="2">
        <v>7862.0450000000001</v>
      </c>
      <c r="P9" s="2">
        <v>-999</v>
      </c>
      <c r="Q9" s="2">
        <v>-999</v>
      </c>
      <c r="R9" s="2">
        <v>-999</v>
      </c>
      <c r="S9" s="2">
        <v>-999</v>
      </c>
      <c r="T9" s="2">
        <v>1</v>
      </c>
      <c r="U9" s="2">
        <v>1</v>
      </c>
      <c r="V9" s="2">
        <v>1019.7116</v>
      </c>
      <c r="W9" s="2">
        <v>1004.8586</v>
      </c>
      <c r="X9" s="2">
        <v>1.1850000000000001</v>
      </c>
      <c r="Y9" s="2" t="s">
        <v>115</v>
      </c>
      <c r="Z9" s="2" t="s">
        <v>115</v>
      </c>
      <c r="AA9" s="2">
        <v>-999</v>
      </c>
      <c r="AB9" s="2">
        <v>-999</v>
      </c>
      <c r="AC9" s="2"/>
      <c r="AD9" s="2">
        <v>-999</v>
      </c>
      <c r="AE9" s="2">
        <v>-999</v>
      </c>
      <c r="AF9" s="2">
        <v>-999</v>
      </c>
      <c r="AG9" s="2">
        <v>-999</v>
      </c>
      <c r="AH9" s="2">
        <v>-999</v>
      </c>
      <c r="AI9" s="2">
        <v>-999</v>
      </c>
      <c r="AJ9" s="2">
        <v>-999</v>
      </c>
      <c r="AK9" s="2">
        <v>-999</v>
      </c>
      <c r="AL9" s="2">
        <v>-999</v>
      </c>
      <c r="AM9" s="2" t="s">
        <v>116</v>
      </c>
      <c r="AN9" s="2" t="s">
        <v>115</v>
      </c>
      <c r="AO9" s="2" t="s">
        <v>115</v>
      </c>
      <c r="AP9" s="2" t="s">
        <v>115</v>
      </c>
      <c r="AQ9" s="2" t="s">
        <v>116</v>
      </c>
      <c r="AR9" s="2" t="s">
        <v>115</v>
      </c>
      <c r="AS9" s="2">
        <v>7862.04</v>
      </c>
      <c r="AT9" s="2">
        <v>7862.04</v>
      </c>
      <c r="AU9" s="2">
        <v>1</v>
      </c>
      <c r="AV9" s="2">
        <v>0.28345835000000003</v>
      </c>
      <c r="AW9" s="2">
        <v>0.239202</v>
      </c>
      <c r="AX9" s="2">
        <v>12.8</v>
      </c>
      <c r="AY9" s="2">
        <v>11.45</v>
      </c>
      <c r="AZ9" s="2">
        <v>8.0000000000000002E-3</v>
      </c>
      <c r="BA9" s="2">
        <v>33059.800000000003</v>
      </c>
      <c r="BB9" s="2">
        <v>40</v>
      </c>
      <c r="BC9" s="2">
        <v>20.96</v>
      </c>
      <c r="BD9" s="2">
        <v>8.0000000000000002E-3</v>
      </c>
      <c r="BE9" s="2">
        <v>60796</v>
      </c>
      <c r="BF9" s="2">
        <v>-999</v>
      </c>
      <c r="BG9" s="2">
        <v>-999</v>
      </c>
      <c r="BH9" s="2">
        <v>-999</v>
      </c>
      <c r="BI9" s="2">
        <v>-999</v>
      </c>
      <c r="BJ9" s="2">
        <v>0</v>
      </c>
      <c r="BK9" s="2">
        <v>7862.04</v>
      </c>
      <c r="BL9" s="2">
        <v>-2</v>
      </c>
      <c r="BM9" s="2">
        <v>2.7381800000000002E-3</v>
      </c>
      <c r="BN9" s="2">
        <v>-2.76</v>
      </c>
      <c r="BO9" s="2">
        <v>0</v>
      </c>
      <c r="BP9" s="2">
        <v>0</v>
      </c>
      <c r="BQ9" s="2">
        <v>20.75</v>
      </c>
      <c r="BR9" s="2">
        <v>5.9785899999999998E-3</v>
      </c>
      <c r="BS9" s="2">
        <v>20.99</v>
      </c>
      <c r="BT9" s="2">
        <v>5.9785899999999998E-3</v>
      </c>
      <c r="BU9" s="2">
        <v>38.169600000000003</v>
      </c>
      <c r="BV9" s="2">
        <v>5663.89</v>
      </c>
      <c r="BW9" s="2">
        <v>0</v>
      </c>
      <c r="BX9" s="2">
        <v>-999</v>
      </c>
      <c r="BY9" s="2">
        <v>-999</v>
      </c>
      <c r="BZ9" s="2">
        <v>-999</v>
      </c>
      <c r="CA9" s="2">
        <v>-999</v>
      </c>
      <c r="CB9" s="2">
        <v>-999</v>
      </c>
      <c r="CC9" s="2">
        <v>-999</v>
      </c>
      <c r="CD9" s="2">
        <v>-999</v>
      </c>
      <c r="CE9" s="2">
        <v>-999</v>
      </c>
      <c r="CF9" s="2">
        <v>-999</v>
      </c>
      <c r="CG9" s="2">
        <v>-999</v>
      </c>
      <c r="CH9" s="2">
        <v>-999</v>
      </c>
    </row>
    <row r="10" spans="1:86" ht="37.5" hidden="1" x14ac:dyDescent="0.25">
      <c r="A10" s="2" t="s">
        <v>138</v>
      </c>
      <c r="B10" s="2" t="s">
        <v>107</v>
      </c>
      <c r="C10" s="2" t="s">
        <v>108</v>
      </c>
      <c r="D10" s="2" t="s">
        <v>109</v>
      </c>
      <c r="E10" s="2" t="s">
        <v>139</v>
      </c>
      <c r="F10" s="2" t="s">
        <v>140</v>
      </c>
      <c r="G10" s="2" t="s">
        <v>112</v>
      </c>
      <c r="H10" s="2" t="s">
        <v>112</v>
      </c>
      <c r="I10" s="2" t="s">
        <v>112</v>
      </c>
      <c r="J10" s="2" t="s">
        <v>113</v>
      </c>
      <c r="K10" s="2" t="s">
        <v>114</v>
      </c>
      <c r="L10" s="2" t="s">
        <v>115</v>
      </c>
      <c r="M10" s="2" t="s">
        <v>114</v>
      </c>
      <c r="N10" s="2">
        <v>5456.8530000000001</v>
      </c>
      <c r="O10" s="2">
        <v>5456.8530000000001</v>
      </c>
      <c r="P10" s="2">
        <v>-999</v>
      </c>
      <c r="Q10" s="2">
        <v>-999</v>
      </c>
      <c r="R10" s="2">
        <v>-999</v>
      </c>
      <c r="S10" s="2">
        <v>-999</v>
      </c>
      <c r="T10" s="2">
        <v>1</v>
      </c>
      <c r="U10" s="2">
        <v>1</v>
      </c>
      <c r="V10" s="2">
        <v>1019.7116</v>
      </c>
      <c r="W10" s="2">
        <v>1004.8586</v>
      </c>
      <c r="X10" s="2">
        <v>1.1850000000000001</v>
      </c>
      <c r="Y10" s="2" t="s">
        <v>115</v>
      </c>
      <c r="Z10" s="2" t="s">
        <v>115</v>
      </c>
      <c r="AA10" s="2">
        <v>-999</v>
      </c>
      <c r="AB10" s="2">
        <v>-999</v>
      </c>
      <c r="AC10" s="2"/>
      <c r="AD10" s="2">
        <v>-999</v>
      </c>
      <c r="AE10" s="2">
        <v>-999</v>
      </c>
      <c r="AF10" s="2">
        <v>-999</v>
      </c>
      <c r="AG10" s="2">
        <v>-999</v>
      </c>
      <c r="AH10" s="2">
        <v>-999</v>
      </c>
      <c r="AI10" s="2">
        <v>-999</v>
      </c>
      <c r="AJ10" s="2">
        <v>-999</v>
      </c>
      <c r="AK10" s="2">
        <v>-999</v>
      </c>
      <c r="AL10" s="2">
        <v>-999</v>
      </c>
      <c r="AM10" s="2" t="s">
        <v>116</v>
      </c>
      <c r="AN10" s="2" t="s">
        <v>115</v>
      </c>
      <c r="AO10" s="2" t="s">
        <v>115</v>
      </c>
      <c r="AP10" s="2" t="s">
        <v>115</v>
      </c>
      <c r="AQ10" s="2" t="s">
        <v>116</v>
      </c>
      <c r="AR10" s="2" t="s">
        <v>115</v>
      </c>
      <c r="AS10" s="2">
        <v>5456.85</v>
      </c>
      <c r="AT10" s="2">
        <v>5456.85</v>
      </c>
      <c r="AU10" s="2">
        <v>1</v>
      </c>
      <c r="AV10" s="2">
        <v>0.19674152</v>
      </c>
      <c r="AW10" s="2">
        <v>0.166024</v>
      </c>
      <c r="AX10" s="2">
        <v>12.8</v>
      </c>
      <c r="AY10" s="2">
        <v>11.45</v>
      </c>
      <c r="AZ10" s="2">
        <v>8.0000000000000002E-3</v>
      </c>
      <c r="BA10" s="2">
        <v>33059.800000000003</v>
      </c>
      <c r="BB10" s="2">
        <v>40</v>
      </c>
      <c r="BC10" s="2">
        <v>20.96</v>
      </c>
      <c r="BD10" s="2">
        <v>8.0000000000000002E-3</v>
      </c>
      <c r="BE10" s="2">
        <v>60796</v>
      </c>
      <c r="BF10" s="2">
        <v>-999</v>
      </c>
      <c r="BG10" s="2">
        <v>-999</v>
      </c>
      <c r="BH10" s="2">
        <v>-999</v>
      </c>
      <c r="BI10" s="2">
        <v>-999</v>
      </c>
      <c r="BJ10" s="2">
        <v>0</v>
      </c>
      <c r="BK10" s="2">
        <v>5456.85</v>
      </c>
      <c r="BL10" s="2">
        <v>-2</v>
      </c>
      <c r="BM10" s="2">
        <v>2.7381800000000002E-3</v>
      </c>
      <c r="BN10" s="2">
        <v>-2.76</v>
      </c>
      <c r="BO10" s="2">
        <v>0</v>
      </c>
      <c r="BP10" s="2">
        <v>0</v>
      </c>
      <c r="BQ10" s="2">
        <v>20.73</v>
      </c>
      <c r="BR10" s="2">
        <v>6.13263E-3</v>
      </c>
      <c r="BS10" s="2">
        <v>20.99</v>
      </c>
      <c r="BT10" s="2">
        <v>6.13263E-3</v>
      </c>
      <c r="BU10" s="2">
        <v>39.143799999999999</v>
      </c>
      <c r="BV10" s="2">
        <v>3933.85</v>
      </c>
      <c r="BW10" s="2">
        <v>0</v>
      </c>
      <c r="BX10" s="2">
        <v>-999</v>
      </c>
      <c r="BY10" s="2">
        <v>-999</v>
      </c>
      <c r="BZ10" s="2">
        <v>-999</v>
      </c>
      <c r="CA10" s="2">
        <v>-999</v>
      </c>
      <c r="CB10" s="2">
        <v>-999</v>
      </c>
      <c r="CC10" s="2">
        <v>-999</v>
      </c>
      <c r="CD10" s="2">
        <v>-999</v>
      </c>
      <c r="CE10" s="2">
        <v>-999</v>
      </c>
      <c r="CF10" s="2">
        <v>-999</v>
      </c>
      <c r="CG10" s="2">
        <v>-999</v>
      </c>
      <c r="CH10" s="2">
        <v>-999</v>
      </c>
    </row>
    <row r="11" spans="1:86" ht="37.5" hidden="1" x14ac:dyDescent="0.25">
      <c r="A11" s="2" t="s">
        <v>141</v>
      </c>
      <c r="B11" s="2" t="s">
        <v>107</v>
      </c>
      <c r="C11" s="2" t="s">
        <v>108</v>
      </c>
      <c r="D11" s="2" t="s">
        <v>109</v>
      </c>
      <c r="E11" s="2" t="s">
        <v>142</v>
      </c>
      <c r="F11" s="2" t="s">
        <v>143</v>
      </c>
      <c r="G11" s="2" t="s">
        <v>112</v>
      </c>
      <c r="H11" s="2" t="s">
        <v>112</v>
      </c>
      <c r="I11" s="2" t="s">
        <v>112</v>
      </c>
      <c r="J11" s="2" t="s">
        <v>113</v>
      </c>
      <c r="K11" s="2" t="s">
        <v>114</v>
      </c>
      <c r="L11" s="2" t="s">
        <v>115</v>
      </c>
      <c r="M11" s="2" t="s">
        <v>114</v>
      </c>
      <c r="N11" s="2">
        <v>33259.285000000003</v>
      </c>
      <c r="O11" s="2">
        <v>33259.285000000003</v>
      </c>
      <c r="P11" s="2">
        <v>-999</v>
      </c>
      <c r="Q11" s="2">
        <v>-999</v>
      </c>
      <c r="R11" s="2">
        <v>-999</v>
      </c>
      <c r="S11" s="2">
        <v>-999</v>
      </c>
      <c r="T11" s="2">
        <v>1</v>
      </c>
      <c r="U11" s="2">
        <v>1</v>
      </c>
      <c r="V11" s="2">
        <v>1019.7116</v>
      </c>
      <c r="W11" s="2">
        <v>1004.8586</v>
      </c>
      <c r="X11" s="2">
        <v>1.1850000000000001</v>
      </c>
      <c r="Y11" s="2" t="s">
        <v>115</v>
      </c>
      <c r="Z11" s="2" t="s">
        <v>115</v>
      </c>
      <c r="AA11" s="2">
        <v>-999</v>
      </c>
      <c r="AB11" s="2">
        <v>-999</v>
      </c>
      <c r="AC11" s="2"/>
      <c r="AD11" s="2">
        <v>-999</v>
      </c>
      <c r="AE11" s="2">
        <v>-999</v>
      </c>
      <c r="AF11" s="2">
        <v>-999</v>
      </c>
      <c r="AG11" s="2">
        <v>-999</v>
      </c>
      <c r="AH11" s="2">
        <v>-999</v>
      </c>
      <c r="AI11" s="2">
        <v>-999</v>
      </c>
      <c r="AJ11" s="2">
        <v>-999</v>
      </c>
      <c r="AK11" s="2">
        <v>-999</v>
      </c>
      <c r="AL11" s="2">
        <v>-999</v>
      </c>
      <c r="AM11" s="2" t="s">
        <v>116</v>
      </c>
      <c r="AN11" s="2" t="s">
        <v>115</v>
      </c>
      <c r="AO11" s="2" t="s">
        <v>115</v>
      </c>
      <c r="AP11" s="2" t="s">
        <v>115</v>
      </c>
      <c r="AQ11" s="2" t="s">
        <v>116</v>
      </c>
      <c r="AR11" s="2" t="s">
        <v>115</v>
      </c>
      <c r="AS11" s="2">
        <v>33259.29</v>
      </c>
      <c r="AT11" s="2">
        <v>33259.29</v>
      </c>
      <c r="AU11" s="2">
        <v>1</v>
      </c>
      <c r="AV11" s="2">
        <v>1.19913106</v>
      </c>
      <c r="AW11" s="2">
        <v>1.011911</v>
      </c>
      <c r="AX11" s="2">
        <v>12.8</v>
      </c>
      <c r="AY11" s="2">
        <v>11.45</v>
      </c>
      <c r="AZ11" s="2">
        <v>8.0000000000000002E-3</v>
      </c>
      <c r="BA11" s="2">
        <v>33059.800000000003</v>
      </c>
      <c r="BB11" s="2">
        <v>40</v>
      </c>
      <c r="BC11" s="2">
        <v>20.96</v>
      </c>
      <c r="BD11" s="2">
        <v>8.0000000000000002E-3</v>
      </c>
      <c r="BE11" s="2">
        <v>60796</v>
      </c>
      <c r="BF11" s="2">
        <v>-999</v>
      </c>
      <c r="BG11" s="2">
        <v>-999</v>
      </c>
      <c r="BH11" s="2">
        <v>-999</v>
      </c>
      <c r="BI11" s="2">
        <v>-999</v>
      </c>
      <c r="BJ11" s="2">
        <v>0</v>
      </c>
      <c r="BK11" s="2">
        <v>33259.29</v>
      </c>
      <c r="BL11" s="2">
        <v>-5</v>
      </c>
      <c r="BM11" s="2">
        <v>2.2576599999999999E-3</v>
      </c>
      <c r="BN11" s="2">
        <v>-5.42</v>
      </c>
      <c r="BO11" s="2">
        <v>0</v>
      </c>
      <c r="BP11" s="2">
        <v>0</v>
      </c>
      <c r="BQ11" s="2">
        <v>20.98</v>
      </c>
      <c r="BR11" s="2">
        <v>5.6317600000000004E-3</v>
      </c>
      <c r="BS11" s="2">
        <v>20.98</v>
      </c>
      <c r="BT11" s="2">
        <v>5.6317600000000004E-3</v>
      </c>
      <c r="BU11" s="2">
        <v>36.018799999999999</v>
      </c>
      <c r="BV11" s="2">
        <v>23257.08</v>
      </c>
      <c r="BW11" s="2">
        <v>0</v>
      </c>
      <c r="BX11" s="2">
        <v>-999</v>
      </c>
      <c r="BY11" s="2">
        <v>-999</v>
      </c>
      <c r="BZ11" s="2">
        <v>-999</v>
      </c>
      <c r="CA11" s="2">
        <v>-999</v>
      </c>
      <c r="CB11" s="2">
        <v>-999</v>
      </c>
      <c r="CC11" s="2">
        <v>-999</v>
      </c>
      <c r="CD11" s="2">
        <v>-999</v>
      </c>
      <c r="CE11" s="2">
        <v>-999</v>
      </c>
      <c r="CF11" s="2">
        <v>-999</v>
      </c>
      <c r="CG11" s="2">
        <v>-999</v>
      </c>
      <c r="CH11" s="2">
        <v>-999</v>
      </c>
    </row>
    <row r="12" spans="1:86" ht="37.5" hidden="1" x14ac:dyDescent="0.25">
      <c r="A12" s="2" t="s">
        <v>144</v>
      </c>
      <c r="B12" s="2" t="s">
        <v>107</v>
      </c>
      <c r="C12" s="2" t="s">
        <v>108</v>
      </c>
      <c r="D12" s="2" t="s">
        <v>109</v>
      </c>
      <c r="E12" s="2" t="s">
        <v>145</v>
      </c>
      <c r="F12" s="2" t="s">
        <v>146</v>
      </c>
      <c r="G12" s="2" t="s">
        <v>112</v>
      </c>
      <c r="H12" s="2" t="s">
        <v>112</v>
      </c>
      <c r="I12" s="2" t="s">
        <v>112</v>
      </c>
      <c r="J12" s="2" t="s">
        <v>113</v>
      </c>
      <c r="K12" s="2" t="s">
        <v>114</v>
      </c>
      <c r="L12" s="2" t="s">
        <v>115</v>
      </c>
      <c r="M12" s="2" t="s">
        <v>114</v>
      </c>
      <c r="N12" s="2">
        <v>6167.8280000000004</v>
      </c>
      <c r="O12" s="2">
        <v>6167.8280000000004</v>
      </c>
      <c r="P12" s="2">
        <v>-999</v>
      </c>
      <c r="Q12" s="2">
        <v>-999</v>
      </c>
      <c r="R12" s="2">
        <v>-999</v>
      </c>
      <c r="S12" s="2">
        <v>-999</v>
      </c>
      <c r="T12" s="2">
        <v>1</v>
      </c>
      <c r="U12" s="2">
        <v>1</v>
      </c>
      <c r="V12" s="2">
        <v>1019.7116</v>
      </c>
      <c r="W12" s="2">
        <v>1004.8586</v>
      </c>
      <c r="X12" s="2">
        <v>1.1850000000000001</v>
      </c>
      <c r="Y12" s="2" t="s">
        <v>115</v>
      </c>
      <c r="Z12" s="2" t="s">
        <v>115</v>
      </c>
      <c r="AA12" s="2">
        <v>-999</v>
      </c>
      <c r="AB12" s="2">
        <v>-999</v>
      </c>
      <c r="AC12" s="2"/>
      <c r="AD12" s="2">
        <v>-999</v>
      </c>
      <c r="AE12" s="2">
        <v>-999</v>
      </c>
      <c r="AF12" s="2">
        <v>-999</v>
      </c>
      <c r="AG12" s="2">
        <v>-999</v>
      </c>
      <c r="AH12" s="2">
        <v>-999</v>
      </c>
      <c r="AI12" s="2">
        <v>-999</v>
      </c>
      <c r="AJ12" s="2">
        <v>-999</v>
      </c>
      <c r="AK12" s="2">
        <v>-999</v>
      </c>
      <c r="AL12" s="2">
        <v>-999</v>
      </c>
      <c r="AM12" s="2" t="s">
        <v>116</v>
      </c>
      <c r="AN12" s="2" t="s">
        <v>115</v>
      </c>
      <c r="AO12" s="2" t="s">
        <v>115</v>
      </c>
      <c r="AP12" s="2" t="s">
        <v>115</v>
      </c>
      <c r="AQ12" s="2" t="s">
        <v>116</v>
      </c>
      <c r="AR12" s="2" t="s">
        <v>115</v>
      </c>
      <c r="AS12" s="2">
        <v>6167.83</v>
      </c>
      <c r="AT12" s="2">
        <v>5359.08</v>
      </c>
      <c r="AU12" s="2">
        <v>1</v>
      </c>
      <c r="AV12" s="2">
        <v>0.19321643999999999</v>
      </c>
      <c r="AW12" s="2">
        <v>0.16305</v>
      </c>
      <c r="AX12" s="2">
        <v>12.8</v>
      </c>
      <c r="AY12" s="2">
        <v>11.45</v>
      </c>
      <c r="AZ12" s="2">
        <v>8.0000000000000002E-3</v>
      </c>
      <c r="BA12" s="2">
        <v>33059.800000000003</v>
      </c>
      <c r="BB12" s="2">
        <v>40</v>
      </c>
      <c r="BC12" s="2">
        <v>20.96</v>
      </c>
      <c r="BD12" s="2">
        <v>8.0000000000000002E-3</v>
      </c>
      <c r="BE12" s="2">
        <v>60796</v>
      </c>
      <c r="BF12" s="2">
        <v>-999</v>
      </c>
      <c r="BG12" s="2">
        <v>-999</v>
      </c>
      <c r="BH12" s="2">
        <v>-999</v>
      </c>
      <c r="BI12" s="2">
        <v>-999</v>
      </c>
      <c r="BJ12" s="2">
        <v>0</v>
      </c>
      <c r="BK12" s="2">
        <v>6167.83</v>
      </c>
      <c r="BL12" s="2">
        <v>-2</v>
      </c>
      <c r="BM12" s="2">
        <v>2.7381800000000002E-3</v>
      </c>
      <c r="BN12" s="2">
        <v>-2.76</v>
      </c>
      <c r="BO12" s="2">
        <v>0</v>
      </c>
      <c r="BP12" s="2">
        <v>0</v>
      </c>
      <c r="BQ12" s="2">
        <v>20.74</v>
      </c>
      <c r="BR12" s="2">
        <v>6.1023199999999996E-3</v>
      </c>
      <c r="BS12" s="2">
        <v>20.99</v>
      </c>
      <c r="BT12" s="2">
        <v>6.1023199999999996E-3</v>
      </c>
      <c r="BU12" s="2">
        <v>38.952199999999998</v>
      </c>
      <c r="BV12" s="2">
        <v>3862.29</v>
      </c>
      <c r="BW12" s="2">
        <v>0</v>
      </c>
      <c r="BX12" s="2">
        <v>-999</v>
      </c>
      <c r="BY12" s="2">
        <v>-999</v>
      </c>
      <c r="BZ12" s="2">
        <v>-999</v>
      </c>
      <c r="CA12" s="2">
        <v>-999</v>
      </c>
      <c r="CB12" s="2">
        <v>-999</v>
      </c>
      <c r="CC12" s="2">
        <v>-999</v>
      </c>
      <c r="CD12" s="2">
        <v>-999</v>
      </c>
      <c r="CE12" s="2">
        <v>-999</v>
      </c>
      <c r="CF12" s="2">
        <v>-999</v>
      </c>
      <c r="CG12" s="2">
        <v>-999</v>
      </c>
      <c r="CH12" s="2">
        <v>-999</v>
      </c>
    </row>
    <row r="13" spans="1:86" ht="37.5" hidden="1" x14ac:dyDescent="0.25">
      <c r="A13" s="2" t="s">
        <v>147</v>
      </c>
      <c r="B13" s="2" t="s">
        <v>107</v>
      </c>
      <c r="C13" s="2" t="s">
        <v>108</v>
      </c>
      <c r="D13" s="2" t="s">
        <v>109</v>
      </c>
      <c r="E13" s="2" t="s">
        <v>148</v>
      </c>
      <c r="F13" s="2" t="s">
        <v>149</v>
      </c>
      <c r="G13" s="2" t="s">
        <v>112</v>
      </c>
      <c r="H13" s="2" t="s">
        <v>112</v>
      </c>
      <c r="I13" s="2" t="s">
        <v>112</v>
      </c>
      <c r="J13" s="2" t="s">
        <v>113</v>
      </c>
      <c r="K13" s="2" t="s">
        <v>114</v>
      </c>
      <c r="L13" s="2" t="s">
        <v>115</v>
      </c>
      <c r="M13" s="2" t="s">
        <v>114</v>
      </c>
      <c r="N13" s="2">
        <v>10659.162</v>
      </c>
      <c r="O13" s="2">
        <v>10659.162</v>
      </c>
      <c r="P13" s="2">
        <v>-999</v>
      </c>
      <c r="Q13" s="2">
        <v>-999</v>
      </c>
      <c r="R13" s="2">
        <v>-999</v>
      </c>
      <c r="S13" s="2">
        <v>-999</v>
      </c>
      <c r="T13" s="2">
        <v>1</v>
      </c>
      <c r="U13" s="2">
        <v>1</v>
      </c>
      <c r="V13" s="2">
        <v>1019.7116</v>
      </c>
      <c r="W13" s="2">
        <v>1004.8586</v>
      </c>
      <c r="X13" s="2">
        <v>1.1850000000000001</v>
      </c>
      <c r="Y13" s="2" t="s">
        <v>115</v>
      </c>
      <c r="Z13" s="2" t="s">
        <v>115</v>
      </c>
      <c r="AA13" s="2">
        <v>-999</v>
      </c>
      <c r="AB13" s="2">
        <v>-999</v>
      </c>
      <c r="AC13" s="2"/>
      <c r="AD13" s="2">
        <v>-999</v>
      </c>
      <c r="AE13" s="2">
        <v>-999</v>
      </c>
      <c r="AF13" s="2">
        <v>-999</v>
      </c>
      <c r="AG13" s="2">
        <v>-999</v>
      </c>
      <c r="AH13" s="2">
        <v>-999</v>
      </c>
      <c r="AI13" s="2">
        <v>-999</v>
      </c>
      <c r="AJ13" s="2">
        <v>-999</v>
      </c>
      <c r="AK13" s="2">
        <v>-999</v>
      </c>
      <c r="AL13" s="2">
        <v>-999</v>
      </c>
      <c r="AM13" s="2" t="s">
        <v>116</v>
      </c>
      <c r="AN13" s="2" t="s">
        <v>115</v>
      </c>
      <c r="AO13" s="2" t="s">
        <v>115</v>
      </c>
      <c r="AP13" s="2" t="s">
        <v>115</v>
      </c>
      <c r="AQ13" s="2" t="s">
        <v>116</v>
      </c>
      <c r="AR13" s="2" t="s">
        <v>115</v>
      </c>
      <c r="AS13" s="2">
        <v>10659.16</v>
      </c>
      <c r="AT13" s="2">
        <v>10659.16</v>
      </c>
      <c r="AU13" s="2">
        <v>1</v>
      </c>
      <c r="AV13" s="2">
        <v>0.38430567999999998</v>
      </c>
      <c r="AW13" s="2">
        <v>0.32430399999999998</v>
      </c>
      <c r="AX13" s="2">
        <v>12.8</v>
      </c>
      <c r="AY13" s="2">
        <v>11.45</v>
      </c>
      <c r="AZ13" s="2">
        <v>8.0000000000000002E-3</v>
      </c>
      <c r="BA13" s="2">
        <v>33059.800000000003</v>
      </c>
      <c r="BB13" s="2">
        <v>40</v>
      </c>
      <c r="BC13" s="2">
        <v>20.96</v>
      </c>
      <c r="BD13" s="2">
        <v>8.0000000000000002E-3</v>
      </c>
      <c r="BE13" s="2">
        <v>60796</v>
      </c>
      <c r="BF13" s="2">
        <v>-999</v>
      </c>
      <c r="BG13" s="2">
        <v>-999</v>
      </c>
      <c r="BH13" s="2">
        <v>-999</v>
      </c>
      <c r="BI13" s="2">
        <v>-999</v>
      </c>
      <c r="BJ13" s="2">
        <v>0</v>
      </c>
      <c r="BK13" s="2">
        <v>10659.16</v>
      </c>
      <c r="BL13" s="2">
        <v>-2</v>
      </c>
      <c r="BM13" s="2">
        <v>2.7381800000000002E-3</v>
      </c>
      <c r="BN13" s="2">
        <v>-2.76</v>
      </c>
      <c r="BO13" s="2">
        <v>0</v>
      </c>
      <c r="BP13" s="2">
        <v>0</v>
      </c>
      <c r="BQ13" s="2">
        <v>20.66</v>
      </c>
      <c r="BR13" s="2">
        <v>6.4675000000000002E-3</v>
      </c>
      <c r="BS13" s="2">
        <v>20.99</v>
      </c>
      <c r="BT13" s="2">
        <v>6.4675000000000002E-3</v>
      </c>
      <c r="BU13" s="2">
        <v>41.259300000000003</v>
      </c>
      <c r="BV13" s="2">
        <v>7742.6</v>
      </c>
      <c r="BW13" s="2">
        <v>0</v>
      </c>
      <c r="BX13" s="2">
        <v>-999</v>
      </c>
      <c r="BY13" s="2">
        <v>-999</v>
      </c>
      <c r="BZ13" s="2">
        <v>-999</v>
      </c>
      <c r="CA13" s="2">
        <v>-999</v>
      </c>
      <c r="CB13" s="2">
        <v>-999</v>
      </c>
      <c r="CC13" s="2">
        <v>-999</v>
      </c>
      <c r="CD13" s="2">
        <v>-999</v>
      </c>
      <c r="CE13" s="2">
        <v>-999</v>
      </c>
      <c r="CF13" s="2">
        <v>-999</v>
      </c>
      <c r="CG13" s="2">
        <v>-999</v>
      </c>
      <c r="CH13" s="2">
        <v>-999</v>
      </c>
    </row>
    <row r="14" spans="1:86" ht="37.5" hidden="1" x14ac:dyDescent="0.25">
      <c r="A14" s="2" t="s">
        <v>150</v>
      </c>
      <c r="B14" s="2" t="s">
        <v>107</v>
      </c>
      <c r="C14" s="2" t="s">
        <v>108</v>
      </c>
      <c r="D14" s="2" t="s">
        <v>109</v>
      </c>
      <c r="E14" s="2" t="s">
        <v>151</v>
      </c>
      <c r="F14" s="2" t="s">
        <v>152</v>
      </c>
      <c r="G14" s="2" t="s">
        <v>112</v>
      </c>
      <c r="H14" s="2" t="s">
        <v>112</v>
      </c>
      <c r="I14" s="2" t="s">
        <v>112</v>
      </c>
      <c r="J14" s="2" t="s">
        <v>113</v>
      </c>
      <c r="K14" s="2" t="s">
        <v>114</v>
      </c>
      <c r="L14" s="2" t="s">
        <v>115</v>
      </c>
      <c r="M14" s="2" t="s">
        <v>114</v>
      </c>
      <c r="N14" s="2">
        <v>7286.5150000000003</v>
      </c>
      <c r="O14" s="2">
        <v>7286.5150000000003</v>
      </c>
      <c r="P14" s="2">
        <v>-999</v>
      </c>
      <c r="Q14" s="2">
        <v>-999</v>
      </c>
      <c r="R14" s="2">
        <v>-999</v>
      </c>
      <c r="S14" s="2">
        <v>-999</v>
      </c>
      <c r="T14" s="2">
        <v>1</v>
      </c>
      <c r="U14" s="2">
        <v>1</v>
      </c>
      <c r="V14" s="2">
        <v>1019.7116</v>
      </c>
      <c r="W14" s="2">
        <v>1004.8586</v>
      </c>
      <c r="X14" s="2">
        <v>1.1850000000000001</v>
      </c>
      <c r="Y14" s="2" t="s">
        <v>115</v>
      </c>
      <c r="Z14" s="2" t="s">
        <v>115</v>
      </c>
      <c r="AA14" s="2">
        <v>-999</v>
      </c>
      <c r="AB14" s="2">
        <v>-999</v>
      </c>
      <c r="AC14" s="2"/>
      <c r="AD14" s="2">
        <v>-999</v>
      </c>
      <c r="AE14" s="2">
        <v>-999</v>
      </c>
      <c r="AF14" s="2">
        <v>-999</v>
      </c>
      <c r="AG14" s="2">
        <v>-999</v>
      </c>
      <c r="AH14" s="2">
        <v>-999</v>
      </c>
      <c r="AI14" s="2">
        <v>-999</v>
      </c>
      <c r="AJ14" s="2">
        <v>-999</v>
      </c>
      <c r="AK14" s="2">
        <v>-999</v>
      </c>
      <c r="AL14" s="2">
        <v>-999</v>
      </c>
      <c r="AM14" s="2" t="s">
        <v>116</v>
      </c>
      <c r="AN14" s="2" t="s">
        <v>115</v>
      </c>
      <c r="AO14" s="2" t="s">
        <v>115</v>
      </c>
      <c r="AP14" s="2" t="s">
        <v>115</v>
      </c>
      <c r="AQ14" s="2" t="s">
        <v>116</v>
      </c>
      <c r="AR14" s="2" t="s">
        <v>115</v>
      </c>
      <c r="AS14" s="2">
        <v>7286.51</v>
      </c>
      <c r="AT14" s="2">
        <v>7286.51</v>
      </c>
      <c r="AU14" s="2">
        <v>1</v>
      </c>
      <c r="AV14" s="2">
        <v>0.26270818000000001</v>
      </c>
      <c r="AW14" s="2">
        <v>0.221692</v>
      </c>
      <c r="AX14" s="2">
        <v>12.8</v>
      </c>
      <c r="AY14" s="2">
        <v>11.45</v>
      </c>
      <c r="AZ14" s="2">
        <v>8.0000000000000002E-3</v>
      </c>
      <c r="BA14" s="2">
        <v>33059.800000000003</v>
      </c>
      <c r="BB14" s="2">
        <v>40</v>
      </c>
      <c r="BC14" s="2">
        <v>20.96</v>
      </c>
      <c r="BD14" s="2">
        <v>8.0000000000000002E-3</v>
      </c>
      <c r="BE14" s="2">
        <v>60796</v>
      </c>
      <c r="BF14" s="2">
        <v>-999</v>
      </c>
      <c r="BG14" s="2">
        <v>-999</v>
      </c>
      <c r="BH14" s="2">
        <v>-999</v>
      </c>
      <c r="BI14" s="2">
        <v>-999</v>
      </c>
      <c r="BJ14" s="2">
        <v>0</v>
      </c>
      <c r="BK14" s="2">
        <v>7286.51</v>
      </c>
      <c r="BL14" s="2">
        <v>-2</v>
      </c>
      <c r="BM14" s="2">
        <v>2.7381800000000002E-3</v>
      </c>
      <c r="BN14" s="2">
        <v>-2.76</v>
      </c>
      <c r="BO14" s="2">
        <v>0</v>
      </c>
      <c r="BP14" s="2">
        <v>0</v>
      </c>
      <c r="BQ14" s="2">
        <v>20.64</v>
      </c>
      <c r="BR14" s="2">
        <v>6.5906000000000003E-3</v>
      </c>
      <c r="BS14" s="2">
        <v>20.99</v>
      </c>
      <c r="BT14" s="2">
        <v>6.5906000000000003E-3</v>
      </c>
      <c r="BU14" s="2">
        <v>42.036499999999997</v>
      </c>
      <c r="BV14" s="2">
        <v>5296.66</v>
      </c>
      <c r="BW14" s="2">
        <v>0</v>
      </c>
      <c r="BX14" s="2">
        <v>-999</v>
      </c>
      <c r="BY14" s="2">
        <v>-999</v>
      </c>
      <c r="BZ14" s="2">
        <v>-999</v>
      </c>
      <c r="CA14" s="2">
        <v>-999</v>
      </c>
      <c r="CB14" s="2">
        <v>-999</v>
      </c>
      <c r="CC14" s="2">
        <v>-999</v>
      </c>
      <c r="CD14" s="2">
        <v>-999</v>
      </c>
      <c r="CE14" s="2">
        <v>-999</v>
      </c>
      <c r="CF14" s="2">
        <v>-999</v>
      </c>
      <c r="CG14" s="2">
        <v>-999</v>
      </c>
      <c r="CH14" s="2">
        <v>-999</v>
      </c>
    </row>
    <row r="15" spans="1:86" ht="37.5" hidden="1" x14ac:dyDescent="0.25">
      <c r="A15" s="2" t="s">
        <v>153</v>
      </c>
      <c r="B15" s="2" t="s">
        <v>107</v>
      </c>
      <c r="C15" s="2" t="s">
        <v>108</v>
      </c>
      <c r="D15" s="2" t="s">
        <v>109</v>
      </c>
      <c r="E15" s="2" t="s">
        <v>154</v>
      </c>
      <c r="F15" s="2" t="s">
        <v>155</v>
      </c>
      <c r="G15" s="2" t="s">
        <v>112</v>
      </c>
      <c r="H15" s="2" t="s">
        <v>112</v>
      </c>
      <c r="I15" s="2" t="s">
        <v>112</v>
      </c>
      <c r="J15" s="2" t="s">
        <v>113</v>
      </c>
      <c r="K15" s="2" t="s">
        <v>114</v>
      </c>
      <c r="L15" s="2" t="s">
        <v>115</v>
      </c>
      <c r="M15" s="2" t="s">
        <v>114</v>
      </c>
      <c r="N15" s="2">
        <v>10477.82</v>
      </c>
      <c r="O15" s="2">
        <v>10477.82</v>
      </c>
      <c r="P15" s="2">
        <v>-999</v>
      </c>
      <c r="Q15" s="2">
        <v>-999</v>
      </c>
      <c r="R15" s="2">
        <v>-999</v>
      </c>
      <c r="S15" s="2">
        <v>-999</v>
      </c>
      <c r="T15" s="2">
        <v>1</v>
      </c>
      <c r="U15" s="2">
        <v>1</v>
      </c>
      <c r="V15" s="2">
        <v>1019.7116</v>
      </c>
      <c r="W15" s="2">
        <v>1004.8586</v>
      </c>
      <c r="X15" s="2">
        <v>1.1850000000000001</v>
      </c>
      <c r="Y15" s="2" t="s">
        <v>115</v>
      </c>
      <c r="Z15" s="2" t="s">
        <v>115</v>
      </c>
      <c r="AA15" s="2">
        <v>-999</v>
      </c>
      <c r="AB15" s="2">
        <v>-999</v>
      </c>
      <c r="AC15" s="2"/>
      <c r="AD15" s="2">
        <v>-999</v>
      </c>
      <c r="AE15" s="2">
        <v>-999</v>
      </c>
      <c r="AF15" s="2">
        <v>-999</v>
      </c>
      <c r="AG15" s="2">
        <v>-999</v>
      </c>
      <c r="AH15" s="2">
        <v>-999</v>
      </c>
      <c r="AI15" s="2">
        <v>-999</v>
      </c>
      <c r="AJ15" s="2">
        <v>-999</v>
      </c>
      <c r="AK15" s="2">
        <v>-999</v>
      </c>
      <c r="AL15" s="2">
        <v>-999</v>
      </c>
      <c r="AM15" s="2" t="s">
        <v>116</v>
      </c>
      <c r="AN15" s="2" t="s">
        <v>115</v>
      </c>
      <c r="AO15" s="2" t="s">
        <v>115</v>
      </c>
      <c r="AP15" s="2" t="s">
        <v>115</v>
      </c>
      <c r="AQ15" s="2" t="s">
        <v>116</v>
      </c>
      <c r="AR15" s="2" t="s">
        <v>115</v>
      </c>
      <c r="AS15" s="2">
        <v>10477.82</v>
      </c>
      <c r="AT15" s="2">
        <v>10477.82</v>
      </c>
      <c r="AU15" s="2">
        <v>1</v>
      </c>
      <c r="AV15" s="2">
        <v>0.37776756</v>
      </c>
      <c r="AW15" s="2">
        <v>0.31878699999999999</v>
      </c>
      <c r="AX15" s="2">
        <v>12.8</v>
      </c>
      <c r="AY15" s="2">
        <v>11.45</v>
      </c>
      <c r="AZ15" s="2">
        <v>8.0000000000000002E-3</v>
      </c>
      <c r="BA15" s="2">
        <v>33059.800000000003</v>
      </c>
      <c r="BB15" s="2">
        <v>40</v>
      </c>
      <c r="BC15" s="2">
        <v>20.96</v>
      </c>
      <c r="BD15" s="2">
        <v>8.0000000000000002E-3</v>
      </c>
      <c r="BE15" s="2">
        <v>60796</v>
      </c>
      <c r="BF15" s="2">
        <v>-999</v>
      </c>
      <c r="BG15" s="2">
        <v>-999</v>
      </c>
      <c r="BH15" s="2">
        <v>-999</v>
      </c>
      <c r="BI15" s="2">
        <v>-999</v>
      </c>
      <c r="BJ15" s="2">
        <v>0</v>
      </c>
      <c r="BK15" s="2">
        <v>10477.82</v>
      </c>
      <c r="BL15" s="2">
        <v>-2</v>
      </c>
      <c r="BM15" s="2">
        <v>2.7381800000000002E-3</v>
      </c>
      <c r="BN15" s="2">
        <v>-2.76</v>
      </c>
      <c r="BO15" s="2">
        <v>0</v>
      </c>
      <c r="BP15" s="2">
        <v>0</v>
      </c>
      <c r="BQ15" s="2">
        <v>20.67</v>
      </c>
      <c r="BR15" s="2">
        <v>6.43875E-3</v>
      </c>
      <c r="BS15" s="2">
        <v>20.99</v>
      </c>
      <c r="BT15" s="2">
        <v>6.43875E-3</v>
      </c>
      <c r="BU15" s="2">
        <v>41.0779</v>
      </c>
      <c r="BV15" s="2">
        <v>7605.34</v>
      </c>
      <c r="BW15" s="2">
        <v>0</v>
      </c>
      <c r="BX15" s="2">
        <v>-999</v>
      </c>
      <c r="BY15" s="2">
        <v>-999</v>
      </c>
      <c r="BZ15" s="2">
        <v>-999</v>
      </c>
      <c r="CA15" s="2">
        <v>-999</v>
      </c>
      <c r="CB15" s="2">
        <v>-999</v>
      </c>
      <c r="CC15" s="2">
        <v>-999</v>
      </c>
      <c r="CD15" s="2">
        <v>-999</v>
      </c>
      <c r="CE15" s="2">
        <v>-999</v>
      </c>
      <c r="CF15" s="2">
        <v>-999</v>
      </c>
      <c r="CG15" s="2">
        <v>-999</v>
      </c>
      <c r="CH15" s="2">
        <v>-999</v>
      </c>
    </row>
    <row r="16" spans="1:86" ht="37.5" hidden="1" x14ac:dyDescent="0.25">
      <c r="A16" s="2" t="s">
        <v>156</v>
      </c>
      <c r="B16" s="2" t="s">
        <v>107</v>
      </c>
      <c r="C16" s="2" t="s">
        <v>108</v>
      </c>
      <c r="D16" s="2" t="s">
        <v>109</v>
      </c>
      <c r="E16" s="2" t="s">
        <v>157</v>
      </c>
      <c r="F16" s="2" t="s">
        <v>158</v>
      </c>
      <c r="G16" s="2" t="s">
        <v>112</v>
      </c>
      <c r="H16" s="2" t="s">
        <v>112</v>
      </c>
      <c r="I16" s="2" t="s">
        <v>112</v>
      </c>
      <c r="J16" s="2" t="s">
        <v>113</v>
      </c>
      <c r="K16" s="2" t="s">
        <v>114</v>
      </c>
      <c r="L16" s="2" t="s">
        <v>115</v>
      </c>
      <c r="M16" s="2" t="s">
        <v>114</v>
      </c>
      <c r="N16" s="2">
        <v>7998.0550000000003</v>
      </c>
      <c r="O16" s="2">
        <v>7998.0550000000003</v>
      </c>
      <c r="P16" s="2">
        <v>-999</v>
      </c>
      <c r="Q16" s="2">
        <v>-999</v>
      </c>
      <c r="R16" s="2">
        <v>-999</v>
      </c>
      <c r="S16" s="2">
        <v>-999</v>
      </c>
      <c r="T16" s="2">
        <v>1</v>
      </c>
      <c r="U16" s="2">
        <v>1</v>
      </c>
      <c r="V16" s="2">
        <v>1019.7116</v>
      </c>
      <c r="W16" s="2">
        <v>1004.8586</v>
      </c>
      <c r="X16" s="2">
        <v>1.1850000000000001</v>
      </c>
      <c r="Y16" s="2" t="s">
        <v>115</v>
      </c>
      <c r="Z16" s="2" t="s">
        <v>115</v>
      </c>
      <c r="AA16" s="2">
        <v>-999</v>
      </c>
      <c r="AB16" s="2">
        <v>-999</v>
      </c>
      <c r="AC16" s="2"/>
      <c r="AD16" s="2">
        <v>-999</v>
      </c>
      <c r="AE16" s="2">
        <v>-999</v>
      </c>
      <c r="AF16" s="2">
        <v>-999</v>
      </c>
      <c r="AG16" s="2">
        <v>-999</v>
      </c>
      <c r="AH16" s="2">
        <v>-999</v>
      </c>
      <c r="AI16" s="2">
        <v>-999</v>
      </c>
      <c r="AJ16" s="2">
        <v>-999</v>
      </c>
      <c r="AK16" s="2">
        <v>-999</v>
      </c>
      <c r="AL16" s="2">
        <v>-999</v>
      </c>
      <c r="AM16" s="2" t="s">
        <v>116</v>
      </c>
      <c r="AN16" s="2" t="s">
        <v>115</v>
      </c>
      <c r="AO16" s="2" t="s">
        <v>115</v>
      </c>
      <c r="AP16" s="2" t="s">
        <v>115</v>
      </c>
      <c r="AQ16" s="2" t="s">
        <v>116</v>
      </c>
      <c r="AR16" s="2" t="s">
        <v>115</v>
      </c>
      <c r="AS16" s="2">
        <v>7998.05</v>
      </c>
      <c r="AT16" s="2">
        <v>7187.33</v>
      </c>
      <c r="AU16" s="2">
        <v>1</v>
      </c>
      <c r="AV16" s="2">
        <v>0.25913207999999999</v>
      </c>
      <c r="AW16" s="2">
        <v>0.21867400000000001</v>
      </c>
      <c r="AX16" s="2">
        <v>12.8</v>
      </c>
      <c r="AY16" s="2">
        <v>11.45</v>
      </c>
      <c r="AZ16" s="2">
        <v>8.0000000000000002E-3</v>
      </c>
      <c r="BA16" s="2">
        <v>33059.800000000003</v>
      </c>
      <c r="BB16" s="2">
        <v>40</v>
      </c>
      <c r="BC16" s="2">
        <v>20.96</v>
      </c>
      <c r="BD16" s="2">
        <v>8.0000000000000002E-3</v>
      </c>
      <c r="BE16" s="2">
        <v>60796</v>
      </c>
      <c r="BF16" s="2">
        <v>-999</v>
      </c>
      <c r="BG16" s="2">
        <v>-999</v>
      </c>
      <c r="BH16" s="2">
        <v>-999</v>
      </c>
      <c r="BI16" s="2">
        <v>-999</v>
      </c>
      <c r="BJ16" s="2">
        <v>0</v>
      </c>
      <c r="BK16" s="2">
        <v>7998.05</v>
      </c>
      <c r="BL16" s="2">
        <v>-2</v>
      </c>
      <c r="BM16" s="2">
        <v>2.7381800000000002E-3</v>
      </c>
      <c r="BN16" s="2">
        <v>-2.76</v>
      </c>
      <c r="BO16" s="2">
        <v>0</v>
      </c>
      <c r="BP16" s="2">
        <v>0</v>
      </c>
      <c r="BQ16" s="2">
        <v>20.64</v>
      </c>
      <c r="BR16" s="2">
        <v>6.5691200000000003E-3</v>
      </c>
      <c r="BS16" s="2">
        <v>20.99</v>
      </c>
      <c r="BT16" s="2">
        <v>6.5691200000000003E-3</v>
      </c>
      <c r="BU16" s="2">
        <v>41.900799999999997</v>
      </c>
      <c r="BV16" s="2">
        <v>5223.33</v>
      </c>
      <c r="BW16" s="2">
        <v>0</v>
      </c>
      <c r="BX16" s="2">
        <v>-999</v>
      </c>
      <c r="BY16" s="2">
        <v>-999</v>
      </c>
      <c r="BZ16" s="2">
        <v>-999</v>
      </c>
      <c r="CA16" s="2">
        <v>-999</v>
      </c>
      <c r="CB16" s="2">
        <v>-999</v>
      </c>
      <c r="CC16" s="2">
        <v>-999</v>
      </c>
      <c r="CD16" s="2">
        <v>-999</v>
      </c>
      <c r="CE16" s="2">
        <v>-999</v>
      </c>
      <c r="CF16" s="2">
        <v>-999</v>
      </c>
      <c r="CG16" s="2">
        <v>-999</v>
      </c>
      <c r="CH16" s="2">
        <v>-999</v>
      </c>
    </row>
    <row r="17" spans="1:86" ht="93.75" hidden="1" x14ac:dyDescent="0.25">
      <c r="A17" s="2" t="s">
        <v>159</v>
      </c>
      <c r="B17" s="2" t="s">
        <v>160</v>
      </c>
      <c r="C17" s="2" t="s">
        <v>161</v>
      </c>
      <c r="D17" s="2" t="s">
        <v>162</v>
      </c>
      <c r="E17" s="2" t="s">
        <v>163</v>
      </c>
      <c r="F17" s="2" t="s">
        <v>164</v>
      </c>
      <c r="G17" s="2" t="s">
        <v>165</v>
      </c>
      <c r="H17" s="2" t="s">
        <v>166</v>
      </c>
      <c r="I17" s="2" t="s">
        <v>112</v>
      </c>
      <c r="J17" s="2" t="s">
        <v>113</v>
      </c>
      <c r="K17" s="2" t="s">
        <v>113</v>
      </c>
      <c r="L17" s="2" t="s">
        <v>115</v>
      </c>
      <c r="M17" s="2" t="s">
        <v>114</v>
      </c>
      <c r="N17" s="2">
        <v>98616.316000000006</v>
      </c>
      <c r="O17" s="2">
        <v>71889.688999999998</v>
      </c>
      <c r="P17" s="2">
        <v>4.3747619999999996</v>
      </c>
      <c r="Q17" s="2">
        <v>-999</v>
      </c>
      <c r="R17" s="2">
        <v>-999</v>
      </c>
      <c r="S17" s="2">
        <v>-999</v>
      </c>
      <c r="T17" s="2">
        <v>1</v>
      </c>
      <c r="U17" s="2">
        <v>1</v>
      </c>
      <c r="V17" s="2">
        <v>1021.9127</v>
      </c>
      <c r="W17" s="2">
        <v>1004.8586</v>
      </c>
      <c r="X17" s="2">
        <v>1.1850000000000001</v>
      </c>
      <c r="Y17" s="2" t="s">
        <v>167</v>
      </c>
      <c r="Z17" s="2" t="s">
        <v>168</v>
      </c>
      <c r="AA17" s="2">
        <v>4.3747619999999996</v>
      </c>
      <c r="AB17" s="2">
        <v>5.1841646099999998</v>
      </c>
      <c r="AC17" s="2"/>
      <c r="AD17" s="2">
        <v>-999</v>
      </c>
      <c r="AE17" s="2">
        <v>-999</v>
      </c>
      <c r="AF17" s="2">
        <v>-999</v>
      </c>
      <c r="AG17" s="2">
        <v>-999</v>
      </c>
      <c r="AH17" s="2">
        <v>-999</v>
      </c>
      <c r="AI17" s="2">
        <v>-999</v>
      </c>
      <c r="AJ17" s="2">
        <v>-999</v>
      </c>
      <c r="AK17" s="2">
        <v>-999</v>
      </c>
      <c r="AL17" s="2">
        <v>-999</v>
      </c>
      <c r="AM17" s="2" t="s">
        <v>115</v>
      </c>
      <c r="AN17" s="2" t="s">
        <v>115</v>
      </c>
      <c r="AO17" s="2" t="s">
        <v>115</v>
      </c>
      <c r="AP17" s="2" t="s">
        <v>115</v>
      </c>
      <c r="AQ17" s="2" t="s">
        <v>115</v>
      </c>
      <c r="AR17" s="2" t="s">
        <v>115</v>
      </c>
      <c r="AS17" s="2">
        <v>102577.7</v>
      </c>
      <c r="AT17" s="2">
        <v>92890.61</v>
      </c>
      <c r="AU17" s="2">
        <v>0.96140000000000003</v>
      </c>
      <c r="AV17" s="2">
        <v>5.1841646099999998</v>
      </c>
      <c r="AW17" s="2">
        <v>4.3747619999999996</v>
      </c>
      <c r="AX17" s="2">
        <v>27.76</v>
      </c>
      <c r="AY17" s="2">
        <v>18.059999999999999</v>
      </c>
      <c r="AZ17" s="2">
        <v>9.1840399999999992E-3</v>
      </c>
      <c r="BA17" s="2">
        <v>51337.8</v>
      </c>
      <c r="BB17" s="2">
        <v>10.89</v>
      </c>
      <c r="BC17" s="2">
        <v>10.89</v>
      </c>
      <c r="BD17" s="2">
        <v>8.5000000000000006E-3</v>
      </c>
      <c r="BE17" s="2">
        <v>32372.400000000001</v>
      </c>
      <c r="BF17" s="2">
        <v>-999</v>
      </c>
      <c r="BG17" s="2">
        <v>-999</v>
      </c>
      <c r="BH17" s="2">
        <v>-999</v>
      </c>
      <c r="BI17" s="2">
        <v>-999</v>
      </c>
      <c r="BJ17" s="2">
        <v>10120.514999999999</v>
      </c>
      <c r="BK17" s="2">
        <v>92457.18</v>
      </c>
      <c r="BL17" s="2">
        <v>39</v>
      </c>
      <c r="BM17" s="2">
        <v>1.0259300000000001E-2</v>
      </c>
      <c r="BN17" s="2">
        <v>22.26</v>
      </c>
      <c r="BO17" s="2">
        <v>1.0972500000000001</v>
      </c>
      <c r="BP17" s="2">
        <v>25.081399999999999</v>
      </c>
      <c r="BQ17" s="2">
        <v>24</v>
      </c>
      <c r="BR17" s="2">
        <v>8.8240599999999999E-3</v>
      </c>
      <c r="BS17" s="2">
        <v>24</v>
      </c>
      <c r="BT17" s="2">
        <v>8.9150500000000008E-3</v>
      </c>
      <c r="BU17" s="2">
        <v>47.201900000000002</v>
      </c>
      <c r="BV17" s="2">
        <v>57023.33</v>
      </c>
      <c r="BW17" s="2">
        <v>0</v>
      </c>
      <c r="BX17" s="2">
        <v>101636.42</v>
      </c>
      <c r="BY17" s="2">
        <v>72889.929999999993</v>
      </c>
      <c r="BZ17" s="2">
        <v>4.9789158100000002</v>
      </c>
      <c r="CA17" s="2">
        <v>26.67</v>
      </c>
      <c r="CB17" s="2">
        <v>19.440000000000001</v>
      </c>
      <c r="CC17" s="2">
        <v>1.117891E-2</v>
      </c>
      <c r="CD17" s="2">
        <v>55307.7</v>
      </c>
      <c r="CE17" s="2">
        <v>12.33</v>
      </c>
      <c r="CF17" s="2">
        <v>12.32</v>
      </c>
      <c r="CG17" s="2">
        <v>8.9151899999999999E-3</v>
      </c>
      <c r="CH17" s="2">
        <v>34894.300000000003</v>
      </c>
    </row>
    <row r="18" spans="1:86" ht="93.75" hidden="1" x14ac:dyDescent="0.25">
      <c r="A18" s="2" t="s">
        <v>169</v>
      </c>
      <c r="B18" s="2" t="s">
        <v>170</v>
      </c>
      <c r="C18" s="2" t="s">
        <v>161</v>
      </c>
      <c r="D18" s="2" t="s">
        <v>162</v>
      </c>
      <c r="E18" s="2" t="s">
        <v>163</v>
      </c>
      <c r="F18" s="2" t="s">
        <v>164</v>
      </c>
      <c r="G18" s="2" t="s">
        <v>165</v>
      </c>
      <c r="H18" s="2" t="s">
        <v>171</v>
      </c>
      <c r="I18" s="2" t="s">
        <v>112</v>
      </c>
      <c r="J18" s="2" t="s">
        <v>113</v>
      </c>
      <c r="K18" s="2" t="s">
        <v>114</v>
      </c>
      <c r="L18" s="2" t="s">
        <v>115</v>
      </c>
      <c r="M18" s="2" t="s">
        <v>114</v>
      </c>
      <c r="N18" s="2">
        <v>22443.042000000001</v>
      </c>
      <c r="O18" s="2">
        <v>22443.042000000001</v>
      </c>
      <c r="P18" s="2">
        <v>-999</v>
      </c>
      <c r="Q18" s="2">
        <v>-999</v>
      </c>
      <c r="R18" s="2">
        <v>-999</v>
      </c>
      <c r="S18" s="2">
        <v>-999</v>
      </c>
      <c r="T18" s="2">
        <v>1</v>
      </c>
      <c r="U18" s="2">
        <v>1</v>
      </c>
      <c r="V18" s="2">
        <v>1019.7116</v>
      </c>
      <c r="W18" s="2">
        <v>1004.8586</v>
      </c>
      <c r="X18" s="2">
        <v>1.1850000000000001</v>
      </c>
      <c r="Y18" s="2" t="s">
        <v>167</v>
      </c>
      <c r="Z18" s="2" t="s">
        <v>168</v>
      </c>
      <c r="AA18" s="2">
        <v>4.3747619999999996</v>
      </c>
      <c r="AB18" s="2">
        <v>5.1841646099999998</v>
      </c>
      <c r="AC18" s="2"/>
      <c r="AD18" s="2">
        <v>-999</v>
      </c>
      <c r="AE18" s="2">
        <v>-999</v>
      </c>
      <c r="AF18" s="2">
        <v>-999</v>
      </c>
      <c r="AG18" s="2">
        <v>-999</v>
      </c>
      <c r="AH18" s="2">
        <v>-999</v>
      </c>
      <c r="AI18" s="2">
        <v>-999</v>
      </c>
      <c r="AJ18" s="2">
        <v>-999</v>
      </c>
      <c r="AK18" s="2">
        <v>-999</v>
      </c>
      <c r="AL18" s="2">
        <v>-999</v>
      </c>
      <c r="AM18" s="2" t="s">
        <v>116</v>
      </c>
      <c r="AN18" s="2" t="s">
        <v>115</v>
      </c>
      <c r="AO18" s="2" t="s">
        <v>115</v>
      </c>
      <c r="AP18" s="2" t="s">
        <v>115</v>
      </c>
      <c r="AQ18" s="2" t="s">
        <v>115</v>
      </c>
      <c r="AR18" s="2" t="s">
        <v>115</v>
      </c>
      <c r="AS18" s="2">
        <v>22443.040000000001</v>
      </c>
      <c r="AT18" s="2">
        <v>22443.040000000001</v>
      </c>
      <c r="AU18" s="2">
        <v>1</v>
      </c>
      <c r="AV18" s="2">
        <v>1.55524938</v>
      </c>
      <c r="AW18" s="2">
        <v>1.3124290000000001</v>
      </c>
      <c r="AX18" s="2">
        <v>-3.26</v>
      </c>
      <c r="AY18" s="2">
        <v>-3.96</v>
      </c>
      <c r="AZ18" s="2">
        <v>2.4691299999999999E-3</v>
      </c>
      <c r="BA18" s="2">
        <v>2883.6</v>
      </c>
      <c r="BB18" s="2">
        <v>12.8</v>
      </c>
      <c r="BC18" s="2">
        <v>11.45</v>
      </c>
      <c r="BD18" s="2">
        <v>8.0000000000000002E-3</v>
      </c>
      <c r="BE18" s="2">
        <v>33059.800000000003</v>
      </c>
      <c r="BF18" s="2">
        <v>-999</v>
      </c>
      <c r="BG18" s="2">
        <v>-999</v>
      </c>
      <c r="BH18" s="2">
        <v>-999</v>
      </c>
      <c r="BI18" s="2">
        <v>-999</v>
      </c>
      <c r="BJ18" s="2">
        <v>0</v>
      </c>
      <c r="BK18" s="2">
        <v>22443.040000000001</v>
      </c>
      <c r="BL18" s="2">
        <v>-4.5</v>
      </c>
      <c r="BM18" s="2">
        <v>2.4592799999999999E-3</v>
      </c>
      <c r="BN18" s="2">
        <v>-4.7699999999999996</v>
      </c>
      <c r="BO18" s="2">
        <v>1.0972500000000001</v>
      </c>
      <c r="BP18" s="2">
        <v>83.604600000000005</v>
      </c>
      <c r="BQ18" s="2">
        <v>13.43</v>
      </c>
      <c r="BR18" s="2">
        <v>2.6018600000000001E-3</v>
      </c>
      <c r="BS18" s="2">
        <v>20.99</v>
      </c>
      <c r="BT18" s="2">
        <v>6.2545300000000003E-3</v>
      </c>
      <c r="BU18" s="2">
        <v>39.935499999999998</v>
      </c>
      <c r="BV18" s="2">
        <v>13603.54</v>
      </c>
      <c r="BW18" s="2">
        <v>0</v>
      </c>
      <c r="BX18" s="2">
        <v>-999</v>
      </c>
      <c r="BY18" s="2">
        <v>-999</v>
      </c>
      <c r="BZ18" s="2">
        <v>-999</v>
      </c>
      <c r="CA18" s="2">
        <v>-999</v>
      </c>
      <c r="CB18" s="2">
        <v>-999</v>
      </c>
      <c r="CC18" s="2">
        <v>-999</v>
      </c>
      <c r="CD18" s="2">
        <v>-999</v>
      </c>
      <c r="CE18" s="2">
        <v>-999</v>
      </c>
      <c r="CF18" s="2">
        <v>-999</v>
      </c>
      <c r="CG18" s="2">
        <v>-999</v>
      </c>
      <c r="CH18" s="2">
        <v>-999</v>
      </c>
    </row>
    <row r="19" spans="1:86" ht="93.75" hidden="1" x14ac:dyDescent="0.25">
      <c r="A19" s="2" t="s">
        <v>172</v>
      </c>
      <c r="B19" s="2" t="s">
        <v>160</v>
      </c>
      <c r="C19" s="2" t="s">
        <v>161</v>
      </c>
      <c r="D19" s="2" t="s">
        <v>162</v>
      </c>
      <c r="E19" s="2" t="s">
        <v>173</v>
      </c>
      <c r="F19" s="2" t="s">
        <v>174</v>
      </c>
      <c r="G19" s="2" t="s">
        <v>165</v>
      </c>
      <c r="H19" s="2" t="s">
        <v>166</v>
      </c>
      <c r="I19" s="2" t="s">
        <v>112</v>
      </c>
      <c r="J19" s="2" t="s">
        <v>113</v>
      </c>
      <c r="K19" s="2" t="s">
        <v>113</v>
      </c>
      <c r="L19" s="2" t="s">
        <v>115</v>
      </c>
      <c r="M19" s="2" t="s">
        <v>114</v>
      </c>
      <c r="N19" s="2">
        <v>91018.176000000007</v>
      </c>
      <c r="O19" s="2">
        <v>63556.811000000002</v>
      </c>
      <c r="P19" s="2">
        <v>3.6683500000000002</v>
      </c>
      <c r="Q19" s="2">
        <v>-999</v>
      </c>
      <c r="R19" s="2">
        <v>-999</v>
      </c>
      <c r="S19" s="2">
        <v>-999</v>
      </c>
      <c r="T19" s="2">
        <v>1</v>
      </c>
      <c r="U19" s="2">
        <v>1</v>
      </c>
      <c r="V19" s="2">
        <v>1022.9657</v>
      </c>
      <c r="W19" s="2">
        <v>1004.8586</v>
      </c>
      <c r="X19" s="2">
        <v>1.1850000000000001</v>
      </c>
      <c r="Y19" s="2" t="s">
        <v>175</v>
      </c>
      <c r="Z19" s="2" t="s">
        <v>168</v>
      </c>
      <c r="AA19" s="2">
        <v>3.6683500000000002</v>
      </c>
      <c r="AB19" s="2">
        <v>4.3470549099999998</v>
      </c>
      <c r="AC19" s="2"/>
      <c r="AD19" s="2">
        <v>-999</v>
      </c>
      <c r="AE19" s="2">
        <v>-999</v>
      </c>
      <c r="AF19" s="2">
        <v>-999</v>
      </c>
      <c r="AG19" s="2">
        <v>-999</v>
      </c>
      <c r="AH19" s="2">
        <v>-999</v>
      </c>
      <c r="AI19" s="2">
        <v>-999</v>
      </c>
      <c r="AJ19" s="2">
        <v>-999</v>
      </c>
      <c r="AK19" s="2">
        <v>-999</v>
      </c>
      <c r="AL19" s="2">
        <v>-999</v>
      </c>
      <c r="AM19" s="2" t="s">
        <v>115</v>
      </c>
      <c r="AN19" s="2" t="s">
        <v>115</v>
      </c>
      <c r="AO19" s="2" t="s">
        <v>115</v>
      </c>
      <c r="AP19" s="2" t="s">
        <v>115</v>
      </c>
      <c r="AQ19" s="2" t="s">
        <v>115</v>
      </c>
      <c r="AR19" s="2" t="s">
        <v>115</v>
      </c>
      <c r="AS19" s="2">
        <v>92862.35</v>
      </c>
      <c r="AT19" s="2">
        <v>78643.67</v>
      </c>
      <c r="AU19" s="2">
        <v>0.98009999999999997</v>
      </c>
      <c r="AV19" s="2">
        <v>4.3470549099999998</v>
      </c>
      <c r="AW19" s="2">
        <v>3.6683500000000002</v>
      </c>
      <c r="AX19" s="2">
        <v>28.67</v>
      </c>
      <c r="AY19" s="2">
        <v>18.8</v>
      </c>
      <c r="AZ19" s="2">
        <v>9.7504900000000005E-3</v>
      </c>
      <c r="BA19" s="2">
        <v>53709</v>
      </c>
      <c r="BB19" s="2">
        <v>10.86</v>
      </c>
      <c r="BC19" s="2">
        <v>10.86</v>
      </c>
      <c r="BD19" s="2">
        <v>8.5000000000000006E-3</v>
      </c>
      <c r="BE19" s="2">
        <v>32344.5</v>
      </c>
      <c r="BF19" s="2">
        <v>-999</v>
      </c>
      <c r="BG19" s="2">
        <v>-999</v>
      </c>
      <c r="BH19" s="2">
        <v>-999</v>
      </c>
      <c r="BI19" s="2">
        <v>-999</v>
      </c>
      <c r="BJ19" s="2">
        <v>8616.8700000000008</v>
      </c>
      <c r="BK19" s="2">
        <v>84245.48</v>
      </c>
      <c r="BL19" s="2">
        <v>39</v>
      </c>
      <c r="BM19" s="2">
        <v>1.1622479999999999E-2</v>
      </c>
      <c r="BN19" s="2">
        <v>23.17</v>
      </c>
      <c r="BO19" s="2">
        <v>1.14113</v>
      </c>
      <c r="BP19" s="2">
        <v>31.107399999999998</v>
      </c>
      <c r="BQ19" s="2">
        <v>24</v>
      </c>
      <c r="BR19" s="2">
        <v>8.9052200000000001E-3</v>
      </c>
      <c r="BS19" s="2">
        <v>24</v>
      </c>
      <c r="BT19" s="2">
        <v>8.8483899999999994E-3</v>
      </c>
      <c r="BU19" s="2">
        <v>46.851300000000002</v>
      </c>
      <c r="BV19" s="2">
        <v>49686.65</v>
      </c>
      <c r="BW19" s="2">
        <v>0</v>
      </c>
      <c r="BX19" s="2">
        <v>93805.59</v>
      </c>
      <c r="BY19" s="2">
        <v>64545.31</v>
      </c>
      <c r="BZ19" s="2">
        <v>4.17494853</v>
      </c>
      <c r="CA19" s="2">
        <v>26.67</v>
      </c>
      <c r="CB19" s="2">
        <v>19.440000000000001</v>
      </c>
      <c r="CC19" s="2">
        <v>1.117891E-2</v>
      </c>
      <c r="CD19" s="2">
        <v>55307.7</v>
      </c>
      <c r="CE19" s="2">
        <v>11.52</v>
      </c>
      <c r="CF19" s="2">
        <v>11.49</v>
      </c>
      <c r="CG19" s="2">
        <v>8.4310099999999992E-3</v>
      </c>
      <c r="CH19" s="2">
        <v>32839</v>
      </c>
    </row>
    <row r="20" spans="1:86" ht="93.75" hidden="1" x14ac:dyDescent="0.25">
      <c r="A20" s="2" t="s">
        <v>176</v>
      </c>
      <c r="B20" s="2" t="s">
        <v>170</v>
      </c>
      <c r="C20" s="2" t="s">
        <v>161</v>
      </c>
      <c r="D20" s="2" t="s">
        <v>162</v>
      </c>
      <c r="E20" s="2" t="s">
        <v>173</v>
      </c>
      <c r="F20" s="2" t="s">
        <v>174</v>
      </c>
      <c r="G20" s="2" t="s">
        <v>165</v>
      </c>
      <c r="H20" s="2" t="s">
        <v>171</v>
      </c>
      <c r="I20" s="2" t="s">
        <v>112</v>
      </c>
      <c r="J20" s="2" t="s">
        <v>113</v>
      </c>
      <c r="K20" s="2" t="s">
        <v>114</v>
      </c>
      <c r="L20" s="2" t="s">
        <v>115</v>
      </c>
      <c r="M20" s="2" t="s">
        <v>114</v>
      </c>
      <c r="N20" s="2">
        <v>19394.699000000001</v>
      </c>
      <c r="O20" s="2">
        <v>19394.699000000001</v>
      </c>
      <c r="P20" s="2">
        <v>-999</v>
      </c>
      <c r="Q20" s="2">
        <v>-999</v>
      </c>
      <c r="R20" s="2">
        <v>-999</v>
      </c>
      <c r="S20" s="2">
        <v>-999</v>
      </c>
      <c r="T20" s="2">
        <v>1</v>
      </c>
      <c r="U20" s="2">
        <v>1</v>
      </c>
      <c r="V20" s="2">
        <v>1019.7116</v>
      </c>
      <c r="W20" s="2">
        <v>1004.8586</v>
      </c>
      <c r="X20" s="2">
        <v>1.1850000000000001</v>
      </c>
      <c r="Y20" s="2" t="s">
        <v>175</v>
      </c>
      <c r="Z20" s="2" t="s">
        <v>168</v>
      </c>
      <c r="AA20" s="2">
        <v>3.6683500000000002</v>
      </c>
      <c r="AB20" s="2">
        <v>4.3470549099999998</v>
      </c>
      <c r="AC20" s="2"/>
      <c r="AD20" s="2">
        <v>-999</v>
      </c>
      <c r="AE20" s="2">
        <v>-999</v>
      </c>
      <c r="AF20" s="2">
        <v>-999</v>
      </c>
      <c r="AG20" s="2">
        <v>-999</v>
      </c>
      <c r="AH20" s="2">
        <v>-999</v>
      </c>
      <c r="AI20" s="2">
        <v>-999</v>
      </c>
      <c r="AJ20" s="2">
        <v>-999</v>
      </c>
      <c r="AK20" s="2">
        <v>-999</v>
      </c>
      <c r="AL20" s="2">
        <v>-999</v>
      </c>
      <c r="AM20" s="2" t="s">
        <v>116</v>
      </c>
      <c r="AN20" s="2" t="s">
        <v>115</v>
      </c>
      <c r="AO20" s="2" t="s">
        <v>115</v>
      </c>
      <c r="AP20" s="2" t="s">
        <v>115</v>
      </c>
      <c r="AQ20" s="2" t="s">
        <v>115</v>
      </c>
      <c r="AR20" s="2" t="s">
        <v>115</v>
      </c>
      <c r="AS20" s="2">
        <v>19394.7</v>
      </c>
      <c r="AT20" s="2">
        <v>18271.849999999999</v>
      </c>
      <c r="AU20" s="2">
        <v>1</v>
      </c>
      <c r="AV20" s="2">
        <v>1.3041164700000001</v>
      </c>
      <c r="AW20" s="2">
        <v>1.1005050000000001</v>
      </c>
      <c r="AX20" s="2">
        <v>-0.94</v>
      </c>
      <c r="AY20" s="2">
        <v>-1.39</v>
      </c>
      <c r="AZ20" s="2">
        <v>3.2371600000000002E-3</v>
      </c>
      <c r="BA20" s="2">
        <v>7145.7</v>
      </c>
      <c r="BB20" s="2">
        <v>12.8</v>
      </c>
      <c r="BC20" s="2">
        <v>11.45</v>
      </c>
      <c r="BD20" s="2">
        <v>8.0000000000000002E-3</v>
      </c>
      <c r="BE20" s="2">
        <v>33059.800000000003</v>
      </c>
      <c r="BF20" s="2">
        <v>-999</v>
      </c>
      <c r="BG20" s="2">
        <v>-999</v>
      </c>
      <c r="BH20" s="2">
        <v>-999</v>
      </c>
      <c r="BI20" s="2">
        <v>-999</v>
      </c>
      <c r="BJ20" s="2">
        <v>0</v>
      </c>
      <c r="BK20" s="2">
        <v>19394.7</v>
      </c>
      <c r="BL20" s="2">
        <v>-2</v>
      </c>
      <c r="BM20" s="2">
        <v>2.8999999999999998E-3</v>
      </c>
      <c r="BN20" s="2">
        <v>-2.52</v>
      </c>
      <c r="BO20" s="2">
        <v>1.14113</v>
      </c>
      <c r="BP20" s="2">
        <v>103.6915</v>
      </c>
      <c r="BQ20" s="2">
        <v>13.73</v>
      </c>
      <c r="BR20" s="2">
        <v>7.9051399999999997E-3</v>
      </c>
      <c r="BS20" s="2">
        <v>21</v>
      </c>
      <c r="BT20" s="2">
        <v>8.0502400000000002E-3</v>
      </c>
      <c r="BU20" s="2">
        <v>51.220999999999997</v>
      </c>
      <c r="BV20" s="2">
        <v>23408.55</v>
      </c>
      <c r="BW20" s="2">
        <v>0</v>
      </c>
      <c r="BX20" s="2">
        <v>-999</v>
      </c>
      <c r="BY20" s="2">
        <v>-999</v>
      </c>
      <c r="BZ20" s="2">
        <v>-999</v>
      </c>
      <c r="CA20" s="2">
        <v>-999</v>
      </c>
      <c r="CB20" s="2">
        <v>-999</v>
      </c>
      <c r="CC20" s="2">
        <v>-999</v>
      </c>
      <c r="CD20" s="2">
        <v>-999</v>
      </c>
      <c r="CE20" s="2">
        <v>-999</v>
      </c>
      <c r="CF20" s="2">
        <v>-999</v>
      </c>
      <c r="CG20" s="2">
        <v>-999</v>
      </c>
      <c r="CH20" s="2">
        <v>-999</v>
      </c>
    </row>
    <row r="21" spans="1:86" ht="93.75" x14ac:dyDescent="0.25">
      <c r="A21" s="2" t="s">
        <v>177</v>
      </c>
      <c r="B21" s="2" t="s">
        <v>160</v>
      </c>
      <c r="C21" s="2" t="s">
        <v>161</v>
      </c>
      <c r="D21" s="2" t="s">
        <v>162</v>
      </c>
      <c r="E21" s="2" t="s">
        <v>178</v>
      </c>
      <c r="F21" s="2" t="s">
        <v>179</v>
      </c>
      <c r="G21" s="2" t="s">
        <v>165</v>
      </c>
      <c r="H21" s="2" t="s">
        <v>166</v>
      </c>
      <c r="I21" s="2" t="s">
        <v>112</v>
      </c>
      <c r="J21" s="2" t="s">
        <v>113</v>
      </c>
      <c r="K21" s="2" t="s">
        <v>113</v>
      </c>
      <c r="L21" s="2" t="s">
        <v>115</v>
      </c>
      <c r="M21" s="2" t="s">
        <v>114</v>
      </c>
      <c r="N21" s="2">
        <v>107840.30899999999</v>
      </c>
      <c r="O21" s="2">
        <v>78105.870999999999</v>
      </c>
      <c r="P21" s="2">
        <v>4.7182069999999996</v>
      </c>
      <c r="Q21" s="2">
        <v>-999</v>
      </c>
      <c r="R21" s="2">
        <v>-999</v>
      </c>
      <c r="S21" s="2">
        <v>-999</v>
      </c>
      <c r="T21" s="2">
        <v>1</v>
      </c>
      <c r="U21" s="2">
        <v>1</v>
      </c>
      <c r="V21" s="2">
        <v>1022.34</v>
      </c>
      <c r="W21" s="2">
        <v>1004.8586</v>
      </c>
      <c r="X21" s="2">
        <v>1.1850000000000001</v>
      </c>
      <c r="Y21" s="2" t="s">
        <v>180</v>
      </c>
      <c r="Z21" s="2" t="s">
        <v>168</v>
      </c>
      <c r="AA21" s="2">
        <v>4.7182069999999996</v>
      </c>
      <c r="AB21" s="2">
        <v>5.5911532299999998</v>
      </c>
      <c r="AC21" s="2"/>
      <c r="AD21" s="2">
        <v>-999</v>
      </c>
      <c r="AE21" s="2">
        <v>-999</v>
      </c>
      <c r="AF21" s="2">
        <v>-999</v>
      </c>
      <c r="AG21" s="2">
        <v>-999</v>
      </c>
      <c r="AH21" s="2">
        <v>-999</v>
      </c>
      <c r="AI21" s="2">
        <v>-999</v>
      </c>
      <c r="AJ21" s="2">
        <v>-999</v>
      </c>
      <c r="AK21" s="2">
        <v>-999</v>
      </c>
      <c r="AL21" s="2">
        <v>-999</v>
      </c>
      <c r="AM21" s="2" t="s">
        <v>115</v>
      </c>
      <c r="AN21" s="2" t="s">
        <v>115</v>
      </c>
      <c r="AO21" s="2" t="s">
        <v>115</v>
      </c>
      <c r="AP21" s="2" t="s">
        <v>115</v>
      </c>
      <c r="AQ21" s="2" t="s">
        <v>115</v>
      </c>
      <c r="AR21" s="2" t="s">
        <v>115</v>
      </c>
      <c r="AS21" s="2">
        <v>111914.73</v>
      </c>
      <c r="AT21" s="2">
        <v>98022.39</v>
      </c>
      <c r="AU21" s="2">
        <v>0.96360000000000001</v>
      </c>
      <c r="AV21" s="2">
        <v>5.5911532299999998</v>
      </c>
      <c r="AW21" s="2">
        <v>4.7182069999999996</v>
      </c>
      <c r="AX21" s="2">
        <v>27.48</v>
      </c>
      <c r="AY21" s="2">
        <v>18.149999999999999</v>
      </c>
      <c r="AZ21" s="2">
        <v>9.4139199999999992E-3</v>
      </c>
      <c r="BA21" s="2">
        <v>51637.8</v>
      </c>
      <c r="BB21" s="2">
        <v>10.89</v>
      </c>
      <c r="BC21" s="2">
        <v>10.89</v>
      </c>
      <c r="BD21" s="2">
        <v>8.5000000000000006E-3</v>
      </c>
      <c r="BE21" s="2">
        <v>32373.200000000001</v>
      </c>
      <c r="BF21" s="2">
        <v>-999</v>
      </c>
      <c r="BG21" s="2">
        <v>-999</v>
      </c>
      <c r="BH21" s="2">
        <v>-999</v>
      </c>
      <c r="BI21" s="2">
        <v>-999</v>
      </c>
      <c r="BJ21" s="2">
        <v>10915.038</v>
      </c>
      <c r="BK21" s="2">
        <v>100999.69</v>
      </c>
      <c r="BL21" s="2">
        <v>39</v>
      </c>
      <c r="BM21" s="2">
        <v>1.1392920000000001E-2</v>
      </c>
      <c r="BN21" s="2">
        <v>23.02</v>
      </c>
      <c r="BO21" s="2">
        <v>1.0949800000000001</v>
      </c>
      <c r="BP21" s="2">
        <v>23.2075</v>
      </c>
      <c r="BQ21" s="2">
        <v>24</v>
      </c>
      <c r="BR21" s="2">
        <v>8.8158400000000001E-3</v>
      </c>
      <c r="BS21" s="2">
        <v>24</v>
      </c>
      <c r="BT21" s="2">
        <v>8.7863400000000001E-3</v>
      </c>
      <c r="BU21" s="2">
        <v>46.527299999999997</v>
      </c>
      <c r="BV21" s="2">
        <v>63902.94</v>
      </c>
      <c r="BW21" s="2">
        <v>0</v>
      </c>
      <c r="BX21" s="2">
        <v>111142.89</v>
      </c>
      <c r="BY21" s="2">
        <v>79173.52</v>
      </c>
      <c r="BZ21" s="2">
        <v>5.3697911400000002</v>
      </c>
      <c r="CA21" s="2">
        <v>26.67</v>
      </c>
      <c r="CB21" s="2">
        <v>19.440000000000001</v>
      </c>
      <c r="CC21" s="2">
        <v>1.117891E-2</v>
      </c>
      <c r="CD21" s="2">
        <v>55307.7</v>
      </c>
      <c r="CE21" s="2">
        <v>12.23</v>
      </c>
      <c r="CF21" s="2">
        <v>12.21</v>
      </c>
      <c r="CG21" s="2">
        <v>8.8446500000000008E-3</v>
      </c>
      <c r="CH21" s="2">
        <v>34609.9</v>
      </c>
    </row>
    <row r="22" spans="1:86" ht="93.75" x14ac:dyDescent="0.25">
      <c r="A22" s="2" t="s">
        <v>181</v>
      </c>
      <c r="B22" s="2" t="s">
        <v>170</v>
      </c>
      <c r="C22" s="2" t="s">
        <v>161</v>
      </c>
      <c r="D22" s="2" t="s">
        <v>162</v>
      </c>
      <c r="E22" s="2" t="s">
        <v>178</v>
      </c>
      <c r="F22" s="2" t="s">
        <v>179</v>
      </c>
      <c r="G22" s="2" t="s">
        <v>165</v>
      </c>
      <c r="H22" s="2" t="s">
        <v>171</v>
      </c>
      <c r="I22" s="2" t="s">
        <v>112</v>
      </c>
      <c r="J22" s="2" t="s">
        <v>113</v>
      </c>
      <c r="K22" s="2" t="s">
        <v>114</v>
      </c>
      <c r="L22" s="2" t="s">
        <v>115</v>
      </c>
      <c r="M22" s="2" t="s">
        <v>114</v>
      </c>
      <c r="N22" s="2">
        <v>22687.185000000001</v>
      </c>
      <c r="O22" s="2">
        <v>22687.185000000001</v>
      </c>
      <c r="P22" s="2">
        <v>-999</v>
      </c>
      <c r="Q22" s="2">
        <v>-999</v>
      </c>
      <c r="R22" s="2">
        <v>-999</v>
      </c>
      <c r="S22" s="2">
        <v>-999</v>
      </c>
      <c r="T22" s="2">
        <v>1</v>
      </c>
      <c r="U22" s="2">
        <v>1</v>
      </c>
      <c r="V22" s="2">
        <v>1019.7116</v>
      </c>
      <c r="W22" s="2">
        <v>1004.8586</v>
      </c>
      <c r="X22" s="2">
        <v>1.1850000000000001</v>
      </c>
      <c r="Y22" s="2" t="s">
        <v>180</v>
      </c>
      <c r="Z22" s="2" t="s">
        <v>168</v>
      </c>
      <c r="AA22" s="2">
        <v>4.7182069999999996</v>
      </c>
      <c r="AB22" s="2">
        <v>5.5911532299999998</v>
      </c>
      <c r="AC22" s="2"/>
      <c r="AD22" s="2">
        <v>-999</v>
      </c>
      <c r="AE22" s="2">
        <v>-999</v>
      </c>
      <c r="AF22" s="2">
        <v>-999</v>
      </c>
      <c r="AG22" s="2">
        <v>-999</v>
      </c>
      <c r="AH22" s="2">
        <v>-999</v>
      </c>
      <c r="AI22" s="2">
        <v>-999</v>
      </c>
      <c r="AJ22" s="2">
        <v>-999</v>
      </c>
      <c r="AK22" s="2">
        <v>-999</v>
      </c>
      <c r="AL22" s="2">
        <v>-999</v>
      </c>
      <c r="AM22" s="2" t="s">
        <v>116</v>
      </c>
      <c r="AN22" s="2" t="s">
        <v>115</v>
      </c>
      <c r="AO22" s="2" t="s">
        <v>115</v>
      </c>
      <c r="AP22" s="2" t="s">
        <v>115</v>
      </c>
      <c r="AQ22" s="2" t="s">
        <v>115</v>
      </c>
      <c r="AR22" s="2" t="s">
        <v>115</v>
      </c>
      <c r="AS22" s="2">
        <v>22687.19</v>
      </c>
      <c r="AT22" s="2">
        <v>22687.19</v>
      </c>
      <c r="AU22" s="2">
        <v>1</v>
      </c>
      <c r="AV22" s="2">
        <v>1.67734597</v>
      </c>
      <c r="AW22" s="2">
        <v>1.415462</v>
      </c>
      <c r="AX22" s="2">
        <v>-7</v>
      </c>
      <c r="AY22" s="2">
        <v>-7.32</v>
      </c>
      <c r="AZ22" s="2">
        <v>1.9335000000000001E-3</v>
      </c>
      <c r="BA22" s="2">
        <v>-2223.5</v>
      </c>
      <c r="BB22" s="2">
        <v>12.8</v>
      </c>
      <c r="BC22" s="2">
        <v>11.45</v>
      </c>
      <c r="BD22" s="2">
        <v>8.0000000000000002E-3</v>
      </c>
      <c r="BE22" s="2">
        <v>33059.800000000003</v>
      </c>
      <c r="BF22" s="2">
        <v>-999</v>
      </c>
      <c r="BG22" s="2">
        <v>-999</v>
      </c>
      <c r="BH22" s="2">
        <v>-999</v>
      </c>
      <c r="BI22" s="2">
        <v>-999</v>
      </c>
      <c r="BJ22" s="2">
        <v>0</v>
      </c>
      <c r="BK22" s="2">
        <v>22687.19</v>
      </c>
      <c r="BL22" s="2">
        <v>-7</v>
      </c>
      <c r="BM22" s="2">
        <v>1.9335000000000001E-3</v>
      </c>
      <c r="BN22" s="2">
        <v>-7.32</v>
      </c>
      <c r="BO22" s="2">
        <v>1.0949800000000001</v>
      </c>
      <c r="BP22" s="2">
        <v>77.358500000000006</v>
      </c>
      <c r="BQ22" s="2">
        <v>21</v>
      </c>
      <c r="BR22" s="2">
        <v>1.015928E-2</v>
      </c>
      <c r="BS22" s="2">
        <v>21</v>
      </c>
      <c r="BT22" s="2">
        <v>8.3893100000000005E-3</v>
      </c>
      <c r="BU22" s="2">
        <v>53.337000000000003</v>
      </c>
      <c r="BV22" s="2">
        <v>16379.32</v>
      </c>
      <c r="BW22" s="2">
        <v>0</v>
      </c>
      <c r="BX22" s="2">
        <v>-999</v>
      </c>
      <c r="BY22" s="2">
        <v>-999</v>
      </c>
      <c r="BZ22" s="2">
        <v>-999</v>
      </c>
      <c r="CA22" s="2">
        <v>-999</v>
      </c>
      <c r="CB22" s="2">
        <v>-999</v>
      </c>
      <c r="CC22" s="2">
        <v>-999</v>
      </c>
      <c r="CD22" s="2">
        <v>-999</v>
      </c>
      <c r="CE22" s="2">
        <v>-999</v>
      </c>
      <c r="CF22" s="2">
        <v>-999</v>
      </c>
      <c r="CG22" s="2">
        <v>-999</v>
      </c>
      <c r="CH22" s="2">
        <v>-999</v>
      </c>
    </row>
  </sheetData>
  <autoFilter ref="A1:CH22" xr:uid="{7FA20F89-B5E2-41F9-A730-EE958698AFBF}">
    <filterColumn colId="0">
      <filters>
        <filter val="CORE_TOP VAV BOX REHEAT COIL"/>
        <filter val="PACU_VAV_TOP_COOLC DXCOIL"/>
        <filter val="PACU_VAV_TOP_HEATC"/>
        <filter val="PERIMETER_TOP_ZN_1 VAV BOX REHEAT COIL"/>
        <filter val="PERIMETER_TOP_ZN_2 VAV BOX REHEAT COIL"/>
        <filter val="PERIMETER_TOP_ZN_3 VAV BOX REHEAT COIL"/>
        <filter val="PERIMETER_TOP_ZN_4 VAV BOX REHEAT COIL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F9BB7-3463-44FA-BD54-F66E932B144B}">
  <sheetPr filterMode="1"/>
  <dimension ref="A1:O16"/>
  <sheetViews>
    <sheetView workbookViewId="0">
      <selection activeCell="F16" sqref="F16"/>
    </sheetView>
  </sheetViews>
  <sheetFormatPr defaultRowHeight="15" x14ac:dyDescent="0.25"/>
  <cols>
    <col min="1" max="1" width="30.28515625" customWidth="1"/>
    <col min="2" max="2" width="16.5703125" customWidth="1"/>
    <col min="7" max="7" width="29.140625" customWidth="1"/>
    <col min="8" max="8" width="24.7109375" customWidth="1"/>
  </cols>
  <sheetData>
    <row r="1" spans="1:15" ht="187.5" x14ac:dyDescent="0.25">
      <c r="B1" s="2" t="s">
        <v>182</v>
      </c>
      <c r="C1" s="2" t="s">
        <v>183</v>
      </c>
      <c r="D1" s="2" t="s">
        <v>184</v>
      </c>
      <c r="E1" s="2" t="s">
        <v>185</v>
      </c>
      <c r="F1" s="2" t="s">
        <v>186</v>
      </c>
      <c r="G1" s="2" t="s">
        <v>187</v>
      </c>
      <c r="H1" s="2" t="s">
        <v>188</v>
      </c>
      <c r="I1" s="2" t="s">
        <v>189</v>
      </c>
      <c r="J1" s="2" t="s">
        <v>190</v>
      </c>
      <c r="K1" s="2" t="s">
        <v>191</v>
      </c>
      <c r="L1" s="2" t="s">
        <v>192</v>
      </c>
      <c r="M1" s="2" t="s">
        <v>193</v>
      </c>
      <c r="N1" s="2" t="s">
        <v>194</v>
      </c>
      <c r="O1" s="2" t="s">
        <v>195</v>
      </c>
    </row>
    <row r="2" spans="1:15" ht="37.5" x14ac:dyDescent="0.25">
      <c r="A2" s="2" t="s">
        <v>134</v>
      </c>
      <c r="B2" s="2">
        <v>12271.21</v>
      </c>
      <c r="C2" s="2">
        <v>12271.21</v>
      </c>
      <c r="D2" s="2">
        <v>93.49</v>
      </c>
      <c r="E2" s="2">
        <v>0.90600000000000003</v>
      </c>
      <c r="F2" s="2">
        <v>0.90600000000000003</v>
      </c>
      <c r="G2" s="2" t="s">
        <v>196</v>
      </c>
      <c r="H2" s="3">
        <v>44405.708333333336</v>
      </c>
      <c r="I2" s="2">
        <v>24</v>
      </c>
      <c r="J2" s="2">
        <v>24</v>
      </c>
      <c r="K2" s="2">
        <v>8.6400000000000001E-3</v>
      </c>
      <c r="L2" s="2">
        <v>39</v>
      </c>
      <c r="M2" s="2">
        <v>1.162E-2</v>
      </c>
      <c r="N2" s="2">
        <v>5.7000000000000002E-2</v>
      </c>
      <c r="O2" s="2">
        <v>0</v>
      </c>
    </row>
    <row r="3" spans="1:15" ht="37.5" hidden="1" x14ac:dyDescent="0.25">
      <c r="A3" s="2" t="s">
        <v>125</v>
      </c>
      <c r="B3" s="2">
        <v>9033.64</v>
      </c>
      <c r="C3" s="2">
        <v>9033.64</v>
      </c>
      <c r="D3" s="2">
        <v>43.57</v>
      </c>
      <c r="E3" s="2">
        <v>0.66700000000000004</v>
      </c>
      <c r="F3" s="2">
        <v>0.66700000000000004</v>
      </c>
      <c r="G3" s="2" t="s">
        <v>196</v>
      </c>
      <c r="H3" s="3">
        <v>44398.652777777781</v>
      </c>
      <c r="I3" s="2">
        <v>24</v>
      </c>
      <c r="J3" s="2">
        <v>24</v>
      </c>
      <c r="K3" s="2">
        <v>8.7899999999999992E-3</v>
      </c>
      <c r="L3" s="2">
        <v>37.67</v>
      </c>
      <c r="M3" s="2">
        <v>9.9299999999999996E-3</v>
      </c>
      <c r="N3" s="2">
        <v>0.09</v>
      </c>
      <c r="O3" s="2">
        <v>0</v>
      </c>
    </row>
    <row r="4" spans="1:15" ht="37.5" hidden="1" x14ac:dyDescent="0.25">
      <c r="A4" s="2" t="s">
        <v>128</v>
      </c>
      <c r="B4" s="2">
        <v>8838.48</v>
      </c>
      <c r="C4" s="2">
        <v>8838.48</v>
      </c>
      <c r="D4" s="2">
        <v>67.33</v>
      </c>
      <c r="E4" s="2">
        <v>0.65300000000000002</v>
      </c>
      <c r="F4" s="2">
        <v>0.65300000000000002</v>
      </c>
      <c r="G4" s="2" t="s">
        <v>196</v>
      </c>
      <c r="H4" s="3">
        <v>44398.381944444445</v>
      </c>
      <c r="I4" s="2">
        <v>24</v>
      </c>
      <c r="J4" s="2">
        <v>24</v>
      </c>
      <c r="K4" s="2">
        <v>8.6599999999999993E-3</v>
      </c>
      <c r="L4" s="2">
        <v>27.33</v>
      </c>
      <c r="M4" s="2">
        <v>7.2899999999999996E-3</v>
      </c>
      <c r="N4" s="2">
        <v>5.7000000000000002E-2</v>
      </c>
      <c r="O4" s="2">
        <v>0</v>
      </c>
    </row>
    <row r="5" spans="1:15" ht="37.5" hidden="1" x14ac:dyDescent="0.25">
      <c r="A5" s="2" t="s">
        <v>131</v>
      </c>
      <c r="B5" s="2">
        <v>10776.37</v>
      </c>
      <c r="C5" s="2">
        <v>10776.37</v>
      </c>
      <c r="D5" s="2">
        <v>51.97</v>
      </c>
      <c r="E5" s="2">
        <v>0.79600000000000004</v>
      </c>
      <c r="F5" s="2">
        <v>0.79600000000000004</v>
      </c>
      <c r="G5" s="2" t="s">
        <v>196</v>
      </c>
      <c r="H5" s="3">
        <v>44398.583333333336</v>
      </c>
      <c r="I5" s="2">
        <v>24</v>
      </c>
      <c r="J5" s="2">
        <v>24</v>
      </c>
      <c r="K5" s="2">
        <v>8.7299999999999999E-3</v>
      </c>
      <c r="L5" s="2">
        <v>36</v>
      </c>
      <c r="M5" s="2">
        <v>9.0399999999999994E-3</v>
      </c>
      <c r="N5" s="2">
        <v>0.09</v>
      </c>
      <c r="O5" s="2">
        <v>0</v>
      </c>
    </row>
    <row r="6" spans="1:15" ht="37.5" x14ac:dyDescent="0.25">
      <c r="A6" s="2" t="s">
        <v>158</v>
      </c>
      <c r="B6" s="2">
        <v>10986.67</v>
      </c>
      <c r="C6" s="2">
        <v>10986.67</v>
      </c>
      <c r="D6" s="2">
        <v>83.71</v>
      </c>
      <c r="E6" s="2">
        <v>0.81100000000000005</v>
      </c>
      <c r="F6" s="2">
        <v>0.81100000000000005</v>
      </c>
      <c r="G6" s="2" t="s">
        <v>196</v>
      </c>
      <c r="H6" s="3">
        <v>44405.708333333336</v>
      </c>
      <c r="I6" s="2">
        <v>24</v>
      </c>
      <c r="J6" s="2">
        <v>24</v>
      </c>
      <c r="K6" s="2">
        <v>8.6499999999999997E-3</v>
      </c>
      <c r="L6" s="2">
        <v>39</v>
      </c>
      <c r="M6" s="2">
        <v>1.162E-2</v>
      </c>
      <c r="N6" s="2">
        <v>5.7000000000000002E-2</v>
      </c>
      <c r="O6" s="2">
        <v>0</v>
      </c>
    </row>
    <row r="7" spans="1:15" ht="37.5" hidden="1" x14ac:dyDescent="0.25">
      <c r="A7" s="2" t="s">
        <v>149</v>
      </c>
      <c r="B7" s="2">
        <v>7398.31</v>
      </c>
      <c r="C7" s="2">
        <v>7398.31</v>
      </c>
      <c r="D7" s="2">
        <v>35.68</v>
      </c>
      <c r="E7" s="2">
        <v>0.54600000000000004</v>
      </c>
      <c r="F7" s="2">
        <v>0.54600000000000004</v>
      </c>
      <c r="G7" s="2" t="s">
        <v>196</v>
      </c>
      <c r="H7" s="3">
        <v>44398.659722222219</v>
      </c>
      <c r="I7" s="2">
        <v>24</v>
      </c>
      <c r="J7" s="2">
        <v>24</v>
      </c>
      <c r="K7" s="2">
        <v>8.8500000000000002E-3</v>
      </c>
      <c r="L7" s="2">
        <v>37.83</v>
      </c>
      <c r="M7" s="2">
        <v>1.0030000000000001E-2</v>
      </c>
      <c r="N7" s="2">
        <v>0.09</v>
      </c>
      <c r="O7" s="2">
        <v>0</v>
      </c>
    </row>
    <row r="8" spans="1:15" ht="37.5" hidden="1" x14ac:dyDescent="0.25">
      <c r="A8" s="2" t="s">
        <v>152</v>
      </c>
      <c r="B8" s="2">
        <v>8762.98</v>
      </c>
      <c r="C8" s="2">
        <v>8762.98</v>
      </c>
      <c r="D8" s="2">
        <v>66.760000000000005</v>
      </c>
      <c r="E8" s="2">
        <v>0.64700000000000002</v>
      </c>
      <c r="F8" s="2">
        <v>0.64700000000000002</v>
      </c>
      <c r="G8" s="2" t="s">
        <v>196</v>
      </c>
      <c r="H8" s="3">
        <v>44398.375</v>
      </c>
      <c r="I8" s="2">
        <v>24</v>
      </c>
      <c r="J8" s="2">
        <v>24</v>
      </c>
      <c r="K8" s="2">
        <v>8.6700000000000006E-3</v>
      </c>
      <c r="L8" s="2">
        <v>27</v>
      </c>
      <c r="M8" s="2">
        <v>7.1799999999999998E-3</v>
      </c>
      <c r="N8" s="2">
        <v>5.7000000000000002E-2</v>
      </c>
      <c r="O8" s="2">
        <v>0</v>
      </c>
    </row>
    <row r="9" spans="1:15" ht="37.5" hidden="1" x14ac:dyDescent="0.25">
      <c r="A9" s="2" t="s">
        <v>155</v>
      </c>
      <c r="B9" s="2">
        <v>9102.25</v>
      </c>
      <c r="C9" s="2">
        <v>9102.25</v>
      </c>
      <c r="D9" s="2">
        <v>43.9</v>
      </c>
      <c r="E9" s="2">
        <v>0.67200000000000004</v>
      </c>
      <c r="F9" s="2">
        <v>0.67200000000000004</v>
      </c>
      <c r="G9" s="2" t="s">
        <v>196</v>
      </c>
      <c r="H9" s="3">
        <v>44398.583333333336</v>
      </c>
      <c r="I9" s="2">
        <v>24</v>
      </c>
      <c r="J9" s="2">
        <v>24</v>
      </c>
      <c r="K9" s="2">
        <v>8.77E-3</v>
      </c>
      <c r="L9" s="2">
        <v>36</v>
      </c>
      <c r="M9" s="2">
        <v>9.0399999999999994E-3</v>
      </c>
      <c r="N9" s="2">
        <v>0.09</v>
      </c>
      <c r="O9" s="2">
        <v>0</v>
      </c>
    </row>
    <row r="10" spans="1:15" ht="37.5" x14ac:dyDescent="0.25">
      <c r="A10" s="2" t="s">
        <v>146</v>
      </c>
      <c r="B10" s="2">
        <v>8472.57</v>
      </c>
      <c r="C10" s="2">
        <v>8472.57</v>
      </c>
      <c r="D10" s="2">
        <v>64.55</v>
      </c>
      <c r="E10" s="2">
        <v>0.626</v>
      </c>
      <c r="F10" s="2">
        <v>0.626</v>
      </c>
      <c r="G10" s="2" t="s">
        <v>196</v>
      </c>
      <c r="H10" s="3">
        <v>44406.722222222219</v>
      </c>
      <c r="I10" s="2">
        <v>24</v>
      </c>
      <c r="J10" s="2">
        <v>24</v>
      </c>
      <c r="K10" s="2">
        <v>8.6300000000000005E-3</v>
      </c>
      <c r="L10" s="2">
        <v>37</v>
      </c>
      <c r="M10" s="2">
        <v>9.2899999999999996E-3</v>
      </c>
      <c r="N10" s="2">
        <v>5.7000000000000002E-2</v>
      </c>
      <c r="O10" s="2">
        <v>0</v>
      </c>
    </row>
    <row r="11" spans="1:15" ht="37.5" hidden="1" x14ac:dyDescent="0.25">
      <c r="A11" s="2" t="s">
        <v>137</v>
      </c>
      <c r="B11" s="2">
        <v>5849.04</v>
      </c>
      <c r="C11" s="2">
        <v>5849.04</v>
      </c>
      <c r="D11" s="2">
        <v>28.21</v>
      </c>
      <c r="E11" s="2">
        <v>0.432</v>
      </c>
      <c r="F11" s="2">
        <v>0.432</v>
      </c>
      <c r="G11" s="2" t="s">
        <v>196</v>
      </c>
      <c r="H11" s="3">
        <v>44398.666666666664</v>
      </c>
      <c r="I11" s="2">
        <v>24</v>
      </c>
      <c r="J11" s="2">
        <v>24</v>
      </c>
      <c r="K11" s="2">
        <v>8.9300000000000004E-3</v>
      </c>
      <c r="L11" s="2">
        <v>38</v>
      </c>
      <c r="M11" s="2">
        <v>1.0120000000000001E-2</v>
      </c>
      <c r="N11" s="2">
        <v>0.09</v>
      </c>
      <c r="O11" s="2">
        <v>0</v>
      </c>
    </row>
    <row r="12" spans="1:15" ht="37.5" hidden="1" x14ac:dyDescent="0.25">
      <c r="A12" s="2" t="s">
        <v>140</v>
      </c>
      <c r="B12" s="2">
        <v>6583.05</v>
      </c>
      <c r="C12" s="2">
        <v>6583.05</v>
      </c>
      <c r="D12" s="2">
        <v>50.15</v>
      </c>
      <c r="E12" s="2">
        <v>0.48599999999999999</v>
      </c>
      <c r="F12" s="2">
        <v>0.48599999999999999</v>
      </c>
      <c r="G12" s="2" t="s">
        <v>196</v>
      </c>
      <c r="H12" s="3">
        <v>44398.388888888891</v>
      </c>
      <c r="I12" s="2">
        <v>24</v>
      </c>
      <c r="J12" s="2">
        <v>24</v>
      </c>
      <c r="K12" s="2">
        <v>8.7200000000000003E-3</v>
      </c>
      <c r="L12" s="2">
        <v>27.67</v>
      </c>
      <c r="M12" s="2">
        <v>7.3899999999999999E-3</v>
      </c>
      <c r="N12" s="2">
        <v>5.7000000000000002E-2</v>
      </c>
      <c r="O12" s="2">
        <v>0</v>
      </c>
    </row>
    <row r="13" spans="1:15" ht="37.5" hidden="1" x14ac:dyDescent="0.25">
      <c r="A13" s="2" t="s">
        <v>143</v>
      </c>
      <c r="B13" s="2">
        <v>16711.96</v>
      </c>
      <c r="C13" s="2">
        <v>16711.96</v>
      </c>
      <c r="D13" s="2">
        <v>80.599999999999994</v>
      </c>
      <c r="E13" s="2">
        <v>1.234</v>
      </c>
      <c r="F13" s="2">
        <v>1.234</v>
      </c>
      <c r="G13" s="2" t="s">
        <v>196</v>
      </c>
      <c r="H13" s="3">
        <v>44405.75</v>
      </c>
      <c r="I13" s="2">
        <v>24</v>
      </c>
      <c r="J13" s="2">
        <v>23.99</v>
      </c>
      <c r="K13" s="2">
        <v>9.2399999999999999E-3</v>
      </c>
      <c r="L13" s="2">
        <v>39</v>
      </c>
      <c r="M13" s="2">
        <v>1.026E-2</v>
      </c>
      <c r="N13" s="2">
        <v>0.09</v>
      </c>
      <c r="O13" s="2">
        <v>0</v>
      </c>
    </row>
    <row r="14" spans="1:15" ht="18.75" hidden="1" x14ac:dyDescent="0.25">
      <c r="A14" s="2" t="s">
        <v>122</v>
      </c>
      <c r="B14" s="2">
        <v>27746.41</v>
      </c>
      <c r="C14" s="2">
        <v>27746.41</v>
      </c>
      <c r="D14" s="2">
        <v>28.21</v>
      </c>
      <c r="E14" s="2">
        <v>2.0489999999999999</v>
      </c>
      <c r="F14" s="2">
        <v>2.0489999999999999</v>
      </c>
      <c r="G14" s="2" t="s">
        <v>196</v>
      </c>
      <c r="H14" s="3">
        <v>44406.701388888891</v>
      </c>
      <c r="I14" s="2">
        <v>24</v>
      </c>
      <c r="J14" s="2">
        <v>24</v>
      </c>
      <c r="K14" s="2">
        <v>8.9099999999999995E-3</v>
      </c>
      <c r="L14" s="2">
        <v>37</v>
      </c>
      <c r="M14" s="2">
        <v>9.6200000000000001E-3</v>
      </c>
      <c r="N14" s="2">
        <v>0.42499999999999999</v>
      </c>
      <c r="O14" s="2">
        <v>0</v>
      </c>
    </row>
    <row r="15" spans="1:15" ht="18.75" hidden="1" x14ac:dyDescent="0.25">
      <c r="A15" s="2" t="s">
        <v>119</v>
      </c>
      <c r="B15" s="2">
        <v>20027.099999999999</v>
      </c>
      <c r="C15" s="2">
        <v>20027.099999999999</v>
      </c>
      <c r="D15" s="2">
        <v>20.36</v>
      </c>
      <c r="E15" s="2">
        <v>1.4790000000000001</v>
      </c>
      <c r="F15" s="2">
        <v>1.4790000000000001</v>
      </c>
      <c r="G15" s="2" t="s">
        <v>196</v>
      </c>
      <c r="H15" s="3">
        <v>44398.708333333336</v>
      </c>
      <c r="I15" s="2">
        <v>24</v>
      </c>
      <c r="J15" s="2">
        <v>24</v>
      </c>
      <c r="K15" s="2">
        <v>9.0699999999999999E-3</v>
      </c>
      <c r="L15" s="2">
        <v>34</v>
      </c>
      <c r="M15" s="2">
        <v>9.4800000000000006E-3</v>
      </c>
      <c r="N15" s="2">
        <v>0.42499999999999999</v>
      </c>
      <c r="O15" s="2">
        <v>0</v>
      </c>
    </row>
    <row r="16" spans="1:15" ht="18.75" hidden="1" x14ac:dyDescent="0.25">
      <c r="A16" s="2" t="s">
        <v>111</v>
      </c>
      <c r="B16" s="2">
        <v>30007.34</v>
      </c>
      <c r="C16" s="2">
        <v>30007.34</v>
      </c>
      <c r="D16" s="2">
        <v>30.51</v>
      </c>
      <c r="E16" s="2">
        <v>2.2149999999999999</v>
      </c>
      <c r="F16" s="2">
        <v>2.2149999999999999</v>
      </c>
      <c r="G16" s="2" t="s">
        <v>196</v>
      </c>
      <c r="H16" s="3">
        <v>44398.375</v>
      </c>
      <c r="I16" s="2">
        <v>24</v>
      </c>
      <c r="J16" s="2">
        <v>24</v>
      </c>
      <c r="K16" s="2">
        <v>8.8500000000000002E-3</v>
      </c>
      <c r="L16" s="2">
        <v>27</v>
      </c>
      <c r="M16" s="2">
        <v>7.1799999999999998E-3</v>
      </c>
      <c r="N16" s="2">
        <v>0.42499999999999999</v>
      </c>
      <c r="O16" s="2">
        <v>0</v>
      </c>
    </row>
  </sheetData>
  <autoFilter ref="A1:O16" xr:uid="{B66161B9-3641-4E75-A235-3CD1D2C73D56}">
    <filterColumn colId="0">
      <filters>
        <filter val="PERIMETER_BOT_ZN_4"/>
        <filter val="PERIMETER_MID_ZN_4"/>
        <filter val="PERIMETER_TOP_ZN_4"/>
      </filters>
    </filterColumn>
    <sortState xmlns:xlrd2="http://schemas.microsoft.com/office/spreadsheetml/2017/richdata2" ref="A14:O16">
      <sortCondition descending="1" ref="A1:A16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B8505-2987-489D-9201-5125F981D6A3}">
  <sheetPr filterMode="1"/>
  <dimension ref="A1:O17"/>
  <sheetViews>
    <sheetView workbookViewId="0">
      <selection activeCell="F1" sqref="F1"/>
    </sheetView>
  </sheetViews>
  <sheetFormatPr defaultRowHeight="15" x14ac:dyDescent="0.25"/>
  <cols>
    <col min="1" max="1" width="22.5703125" customWidth="1"/>
    <col min="7" max="7" width="27.85546875" customWidth="1"/>
    <col min="8" max="8" width="19.7109375" customWidth="1"/>
  </cols>
  <sheetData>
    <row r="1" spans="1:15" ht="187.5" x14ac:dyDescent="0.25">
      <c r="B1" s="2" t="s">
        <v>182</v>
      </c>
      <c r="C1" s="2" t="s">
        <v>183</v>
      </c>
      <c r="D1" s="2" t="s">
        <v>184</v>
      </c>
      <c r="E1" s="2" t="s">
        <v>185</v>
      </c>
      <c r="F1" s="2" t="s">
        <v>186</v>
      </c>
      <c r="G1" s="2" t="s">
        <v>187</v>
      </c>
      <c r="H1" s="2" t="s">
        <v>188</v>
      </c>
      <c r="I1" s="2" t="s">
        <v>189</v>
      </c>
      <c r="J1" s="2" t="s">
        <v>190</v>
      </c>
      <c r="K1" s="2" t="s">
        <v>191</v>
      </c>
      <c r="L1" s="2" t="s">
        <v>192</v>
      </c>
      <c r="M1" s="2" t="s">
        <v>193</v>
      </c>
      <c r="N1" s="2" t="s">
        <v>194</v>
      </c>
      <c r="O1" s="2" t="s">
        <v>195</v>
      </c>
    </row>
    <row r="2" spans="1:15" ht="18.75" hidden="1" x14ac:dyDescent="0.25">
      <c r="A2" s="2" t="s">
        <v>111</v>
      </c>
      <c r="B2" s="2">
        <v>0</v>
      </c>
      <c r="C2" s="2">
        <v>0</v>
      </c>
      <c r="D2" s="2">
        <v>0</v>
      </c>
      <c r="E2" s="2">
        <v>0</v>
      </c>
      <c r="F2" s="2">
        <v>0.42499999999999999</v>
      </c>
      <c r="G2" s="2" t="s">
        <v>116</v>
      </c>
      <c r="H2" s="2"/>
      <c r="I2" s="2">
        <v>0</v>
      </c>
      <c r="J2" s="2">
        <v>21</v>
      </c>
      <c r="K2" s="2">
        <v>8.0000000000000002E-3</v>
      </c>
      <c r="L2" s="2">
        <v>-8</v>
      </c>
      <c r="M2" s="2">
        <v>1.6199999999999999E-3</v>
      </c>
      <c r="N2" s="2">
        <v>0.42499999999999999</v>
      </c>
      <c r="O2" s="2">
        <v>0</v>
      </c>
    </row>
    <row r="3" spans="1:15" ht="18.75" hidden="1" x14ac:dyDescent="0.25">
      <c r="A3" s="2" t="s">
        <v>119</v>
      </c>
      <c r="B3" s="2">
        <v>5269.1</v>
      </c>
      <c r="C3" s="2">
        <v>5269.1</v>
      </c>
      <c r="D3" s="2">
        <v>5.36</v>
      </c>
      <c r="E3" s="2">
        <v>0.22700000000000001</v>
      </c>
      <c r="F3" s="2">
        <v>0.42499999999999999</v>
      </c>
      <c r="G3" s="2" t="s">
        <v>116</v>
      </c>
      <c r="H3" s="3">
        <v>44558.25</v>
      </c>
      <c r="I3" s="2">
        <v>21</v>
      </c>
      <c r="J3" s="2">
        <v>21</v>
      </c>
      <c r="K3" s="2">
        <v>1.1990000000000001E-2</v>
      </c>
      <c r="L3" s="2">
        <v>-2</v>
      </c>
      <c r="M3" s="2">
        <v>2.7399999999999998E-3</v>
      </c>
      <c r="N3" s="2">
        <v>0.42499999999999999</v>
      </c>
      <c r="O3" s="2">
        <v>0</v>
      </c>
    </row>
    <row r="4" spans="1:15" ht="18.75" hidden="1" x14ac:dyDescent="0.25">
      <c r="A4" s="2" t="s">
        <v>122</v>
      </c>
      <c r="B4" s="2">
        <v>29063.360000000001</v>
      </c>
      <c r="C4" s="2">
        <v>29063.360000000001</v>
      </c>
      <c r="D4" s="2">
        <v>29.55</v>
      </c>
      <c r="E4" s="2">
        <v>1.2130000000000001</v>
      </c>
      <c r="F4" s="2">
        <v>1.2130000000000001</v>
      </c>
      <c r="G4" s="2" t="s">
        <v>116</v>
      </c>
      <c r="H4" s="3">
        <v>44558.25</v>
      </c>
      <c r="I4" s="2">
        <v>21</v>
      </c>
      <c r="J4" s="2">
        <v>21</v>
      </c>
      <c r="K4" s="2">
        <v>9.4900000000000002E-3</v>
      </c>
      <c r="L4" s="2">
        <v>-2</v>
      </c>
      <c r="M4" s="2">
        <v>2.7399999999999998E-3</v>
      </c>
      <c r="N4" s="2">
        <v>0.42499999999999999</v>
      </c>
      <c r="O4" s="2">
        <v>0</v>
      </c>
    </row>
    <row r="5" spans="1:15" ht="37.5" hidden="1" x14ac:dyDescent="0.25">
      <c r="A5" s="2" t="s">
        <v>125</v>
      </c>
      <c r="B5" s="2">
        <v>12104.37</v>
      </c>
      <c r="C5" s="2">
        <v>12104.37</v>
      </c>
      <c r="D5" s="2">
        <v>58.38</v>
      </c>
      <c r="E5" s="2">
        <v>0.50800000000000001</v>
      </c>
      <c r="F5" s="2">
        <v>0.50800000000000001</v>
      </c>
      <c r="G5" s="2" t="s">
        <v>116</v>
      </c>
      <c r="H5" s="3">
        <v>44558.25</v>
      </c>
      <c r="I5" s="2">
        <v>21</v>
      </c>
      <c r="J5" s="2">
        <v>21</v>
      </c>
      <c r="K5" s="2">
        <v>7.6E-3</v>
      </c>
      <c r="L5" s="2">
        <v>-2</v>
      </c>
      <c r="M5" s="2">
        <v>2.7399999999999998E-3</v>
      </c>
      <c r="N5" s="2">
        <v>0.09</v>
      </c>
      <c r="O5" s="2">
        <v>0</v>
      </c>
    </row>
    <row r="6" spans="1:15" ht="37.5" hidden="1" x14ac:dyDescent="0.25">
      <c r="A6" s="2" t="s">
        <v>128</v>
      </c>
      <c r="B6" s="2">
        <v>7982.2</v>
      </c>
      <c r="C6" s="2">
        <v>7982.2</v>
      </c>
      <c r="D6" s="2">
        <v>60.81</v>
      </c>
      <c r="E6" s="2">
        <v>0.33600000000000002</v>
      </c>
      <c r="F6" s="2">
        <v>0.33600000000000002</v>
      </c>
      <c r="G6" s="2" t="s">
        <v>116</v>
      </c>
      <c r="H6" s="3">
        <v>44558.25</v>
      </c>
      <c r="I6" s="2">
        <v>21</v>
      </c>
      <c r="J6" s="2">
        <v>21</v>
      </c>
      <c r="K6" s="2">
        <v>7.6099999999999996E-3</v>
      </c>
      <c r="L6" s="2">
        <v>-2</v>
      </c>
      <c r="M6" s="2">
        <v>2.7399999999999998E-3</v>
      </c>
      <c r="N6" s="2">
        <v>5.7000000000000002E-2</v>
      </c>
      <c r="O6" s="2">
        <v>0</v>
      </c>
    </row>
    <row r="7" spans="1:15" ht="37.5" hidden="1" x14ac:dyDescent="0.25">
      <c r="A7" s="2" t="s">
        <v>131</v>
      </c>
      <c r="B7" s="2">
        <v>12157.58</v>
      </c>
      <c r="C7" s="2">
        <v>12157.58</v>
      </c>
      <c r="D7" s="2">
        <v>58.64</v>
      </c>
      <c r="E7" s="2">
        <v>0.51100000000000001</v>
      </c>
      <c r="F7" s="2">
        <v>0.51100000000000001</v>
      </c>
      <c r="G7" s="2" t="s">
        <v>116</v>
      </c>
      <c r="H7" s="3">
        <v>44558.25</v>
      </c>
      <c r="I7" s="2">
        <v>21</v>
      </c>
      <c r="J7" s="2">
        <v>21</v>
      </c>
      <c r="K7" s="2">
        <v>7.5900000000000004E-3</v>
      </c>
      <c r="L7" s="2">
        <v>-2</v>
      </c>
      <c r="M7" s="2">
        <v>2.7399999999999998E-3</v>
      </c>
      <c r="N7" s="2">
        <v>0.09</v>
      </c>
      <c r="O7" s="2">
        <v>0</v>
      </c>
    </row>
    <row r="8" spans="1:15" ht="37.5" x14ac:dyDescent="0.25">
      <c r="A8" s="2" t="s">
        <v>134</v>
      </c>
      <c r="B8" s="2">
        <v>7938.14</v>
      </c>
      <c r="C8" s="2">
        <v>7938.14</v>
      </c>
      <c r="D8" s="2">
        <v>60.48</v>
      </c>
      <c r="E8" s="2">
        <v>0.33400000000000002</v>
      </c>
      <c r="F8" s="2">
        <v>0.33400000000000002</v>
      </c>
      <c r="G8" s="2" t="s">
        <v>116</v>
      </c>
      <c r="H8" s="3">
        <v>44558.25</v>
      </c>
      <c r="I8" s="2">
        <v>21</v>
      </c>
      <c r="J8" s="2">
        <v>21</v>
      </c>
      <c r="K8" s="2">
        <v>7.6099999999999996E-3</v>
      </c>
      <c r="L8" s="2">
        <v>-2</v>
      </c>
      <c r="M8" s="2">
        <v>2.7399999999999998E-3</v>
      </c>
      <c r="N8" s="2">
        <v>5.7000000000000002E-2</v>
      </c>
      <c r="O8" s="2">
        <v>0</v>
      </c>
    </row>
    <row r="9" spans="1:15" ht="37.5" hidden="1" x14ac:dyDescent="0.25">
      <c r="A9" s="2" t="s">
        <v>137</v>
      </c>
      <c r="B9" s="2">
        <v>5663.89</v>
      </c>
      <c r="C9" s="2">
        <v>5663.89</v>
      </c>
      <c r="D9" s="2">
        <v>27.32</v>
      </c>
      <c r="E9" s="2">
        <v>0.23899999999999999</v>
      </c>
      <c r="F9" s="2">
        <v>0.23899999999999999</v>
      </c>
      <c r="G9" s="2" t="s">
        <v>116</v>
      </c>
      <c r="H9" s="3">
        <v>44558.25</v>
      </c>
      <c r="I9" s="2">
        <v>21</v>
      </c>
      <c r="J9" s="2">
        <v>20.99</v>
      </c>
      <c r="K9" s="2">
        <v>5.9800000000000001E-3</v>
      </c>
      <c r="L9" s="2">
        <v>-2</v>
      </c>
      <c r="M9" s="2">
        <v>2.7399999999999998E-3</v>
      </c>
      <c r="N9" s="2">
        <v>0.09</v>
      </c>
      <c r="O9" s="2">
        <v>0</v>
      </c>
    </row>
    <row r="10" spans="1:15" ht="37.5" hidden="1" x14ac:dyDescent="0.25">
      <c r="A10" s="2" t="s">
        <v>140</v>
      </c>
      <c r="B10" s="2">
        <v>3933.85</v>
      </c>
      <c r="C10" s="2">
        <v>3933.85</v>
      </c>
      <c r="D10" s="2">
        <v>29.97</v>
      </c>
      <c r="E10" s="2">
        <v>0.16600000000000001</v>
      </c>
      <c r="F10" s="2">
        <v>0.16600000000000001</v>
      </c>
      <c r="G10" s="2" t="s">
        <v>116</v>
      </c>
      <c r="H10" s="3">
        <v>44558.25</v>
      </c>
      <c r="I10" s="2">
        <v>21</v>
      </c>
      <c r="J10" s="2">
        <v>20.99</v>
      </c>
      <c r="K10" s="2">
        <v>6.13E-3</v>
      </c>
      <c r="L10" s="2">
        <v>-2</v>
      </c>
      <c r="M10" s="2">
        <v>2.7399999999999998E-3</v>
      </c>
      <c r="N10" s="2">
        <v>5.7000000000000002E-2</v>
      </c>
      <c r="O10" s="2">
        <v>0</v>
      </c>
    </row>
    <row r="11" spans="1:15" ht="37.5" hidden="1" x14ac:dyDescent="0.25">
      <c r="A11" s="2" t="s">
        <v>143</v>
      </c>
      <c r="B11" s="2">
        <v>23257.08</v>
      </c>
      <c r="C11" s="2">
        <v>23257.08</v>
      </c>
      <c r="D11" s="2">
        <v>112.17</v>
      </c>
      <c r="E11" s="2">
        <v>1.012</v>
      </c>
      <c r="F11" s="2">
        <v>1.012</v>
      </c>
      <c r="G11" s="2" t="s">
        <v>116</v>
      </c>
      <c r="H11" s="3">
        <v>44554.333333333336</v>
      </c>
      <c r="I11" s="2">
        <v>21</v>
      </c>
      <c r="J11" s="2">
        <v>20.98</v>
      </c>
      <c r="K11" s="2">
        <v>5.6299999999999996E-3</v>
      </c>
      <c r="L11" s="2">
        <v>-5</v>
      </c>
      <c r="M11" s="2">
        <v>2.2599999999999999E-3</v>
      </c>
      <c r="N11" s="2">
        <v>0.09</v>
      </c>
      <c r="O11" s="2">
        <v>0</v>
      </c>
    </row>
    <row r="12" spans="1:15" ht="37.5" x14ac:dyDescent="0.25">
      <c r="A12" s="2" t="s">
        <v>146</v>
      </c>
      <c r="B12" s="2">
        <v>3862.29</v>
      </c>
      <c r="C12" s="2">
        <v>3862.29</v>
      </c>
      <c r="D12" s="2">
        <v>29.43</v>
      </c>
      <c r="E12" s="2">
        <v>0.16300000000000001</v>
      </c>
      <c r="F12" s="2">
        <v>0.16300000000000001</v>
      </c>
      <c r="G12" s="2" t="s">
        <v>116</v>
      </c>
      <c r="H12" s="3">
        <v>44558.25</v>
      </c>
      <c r="I12" s="2">
        <v>21</v>
      </c>
      <c r="J12" s="2">
        <v>20.99</v>
      </c>
      <c r="K12" s="2">
        <v>6.1000000000000004E-3</v>
      </c>
      <c r="L12" s="2">
        <v>-2</v>
      </c>
      <c r="M12" s="2">
        <v>2.7399999999999998E-3</v>
      </c>
      <c r="N12" s="2">
        <v>5.7000000000000002E-2</v>
      </c>
      <c r="O12" s="2">
        <v>0</v>
      </c>
    </row>
    <row r="13" spans="1:15" ht="37.5" hidden="1" x14ac:dyDescent="0.25">
      <c r="A13" s="2" t="s">
        <v>149</v>
      </c>
      <c r="B13" s="2">
        <v>7742.6</v>
      </c>
      <c r="C13" s="2">
        <v>7742.6</v>
      </c>
      <c r="D13" s="2">
        <v>37.340000000000003</v>
      </c>
      <c r="E13" s="2">
        <v>0.32400000000000001</v>
      </c>
      <c r="F13" s="2">
        <v>0.32400000000000001</v>
      </c>
      <c r="G13" s="2" t="s">
        <v>116</v>
      </c>
      <c r="H13" s="3">
        <v>44558.25</v>
      </c>
      <c r="I13" s="2">
        <v>21</v>
      </c>
      <c r="J13" s="2">
        <v>20.99</v>
      </c>
      <c r="K13" s="2">
        <v>6.4700000000000001E-3</v>
      </c>
      <c r="L13" s="2">
        <v>-2</v>
      </c>
      <c r="M13" s="2">
        <v>2.7399999999999998E-3</v>
      </c>
      <c r="N13" s="2">
        <v>0.09</v>
      </c>
      <c r="O13" s="2">
        <v>0</v>
      </c>
    </row>
    <row r="14" spans="1:15" ht="37.5" hidden="1" x14ac:dyDescent="0.25">
      <c r="A14" s="2" t="s">
        <v>152</v>
      </c>
      <c r="B14" s="2">
        <v>5296.66</v>
      </c>
      <c r="C14" s="2">
        <v>5296.66</v>
      </c>
      <c r="D14" s="2">
        <v>40.35</v>
      </c>
      <c r="E14" s="2">
        <v>0.222</v>
      </c>
      <c r="F14" s="2">
        <v>0.222</v>
      </c>
      <c r="G14" s="2" t="s">
        <v>116</v>
      </c>
      <c r="H14" s="3">
        <v>44558.25</v>
      </c>
      <c r="I14" s="2">
        <v>21</v>
      </c>
      <c r="J14" s="2">
        <v>20.99</v>
      </c>
      <c r="K14" s="2">
        <v>6.5900000000000004E-3</v>
      </c>
      <c r="L14" s="2">
        <v>-2</v>
      </c>
      <c r="M14" s="2">
        <v>2.7399999999999998E-3</v>
      </c>
      <c r="N14" s="2">
        <v>5.7000000000000002E-2</v>
      </c>
      <c r="O14" s="2">
        <v>0</v>
      </c>
    </row>
    <row r="15" spans="1:15" ht="37.5" hidden="1" x14ac:dyDescent="0.25">
      <c r="A15" s="2" t="s">
        <v>155</v>
      </c>
      <c r="B15" s="2">
        <v>7605.34</v>
      </c>
      <c r="C15" s="2">
        <v>7605.34</v>
      </c>
      <c r="D15" s="2">
        <v>36.68</v>
      </c>
      <c r="E15" s="2">
        <v>0.31900000000000001</v>
      </c>
      <c r="F15" s="2">
        <v>0.31900000000000001</v>
      </c>
      <c r="G15" s="2" t="s">
        <v>116</v>
      </c>
      <c r="H15" s="3">
        <v>44558.25</v>
      </c>
      <c r="I15" s="2">
        <v>21</v>
      </c>
      <c r="J15" s="2">
        <v>20.99</v>
      </c>
      <c r="K15" s="2">
        <v>6.4400000000000004E-3</v>
      </c>
      <c r="L15" s="2">
        <v>-2</v>
      </c>
      <c r="M15" s="2">
        <v>2.7399999999999998E-3</v>
      </c>
      <c r="N15" s="2">
        <v>0.09</v>
      </c>
      <c r="O15" s="2">
        <v>0</v>
      </c>
    </row>
    <row r="16" spans="1:15" ht="37.5" x14ac:dyDescent="0.25">
      <c r="A16" s="2" t="s">
        <v>158</v>
      </c>
      <c r="B16" s="2">
        <v>5223.33</v>
      </c>
      <c r="C16" s="2">
        <v>5223.33</v>
      </c>
      <c r="D16" s="2">
        <v>39.799999999999997</v>
      </c>
      <c r="E16" s="2">
        <v>0.219</v>
      </c>
      <c r="F16" s="2">
        <v>0.219</v>
      </c>
      <c r="G16" s="2" t="s">
        <v>116</v>
      </c>
      <c r="H16" s="3">
        <v>44558.25</v>
      </c>
      <c r="I16" s="2">
        <v>21</v>
      </c>
      <c r="J16" s="2">
        <v>20.99</v>
      </c>
      <c r="K16" s="2">
        <v>6.5700000000000003E-3</v>
      </c>
      <c r="L16" s="2">
        <v>-2</v>
      </c>
      <c r="M16" s="2">
        <v>2.7399999999999998E-3</v>
      </c>
      <c r="N16" s="2">
        <v>5.7000000000000002E-2</v>
      </c>
      <c r="O16" s="2">
        <v>0</v>
      </c>
    </row>
    <row r="17" spans="1:15" ht="18.75" hidden="1" x14ac:dyDescent="0.25">
      <c r="A17" s="4" t="s">
        <v>197</v>
      </c>
      <c r="B17">
        <f>MAX(B2:B16)</f>
        <v>29063.360000000001</v>
      </c>
      <c r="C17">
        <f t="shared" ref="C17:O17" si="0">MAX(C2:C16)</f>
        <v>29063.360000000001</v>
      </c>
      <c r="D17">
        <f t="shared" si="0"/>
        <v>112.17</v>
      </c>
      <c r="E17">
        <f t="shared" si="0"/>
        <v>1.2130000000000001</v>
      </c>
      <c r="F17">
        <f t="shared" si="0"/>
        <v>1.2130000000000001</v>
      </c>
      <c r="G17">
        <f t="shared" si="0"/>
        <v>0</v>
      </c>
      <c r="H17">
        <f t="shared" si="0"/>
        <v>44558.25</v>
      </c>
      <c r="I17">
        <f t="shared" si="0"/>
        <v>21</v>
      </c>
      <c r="J17">
        <f t="shared" si="0"/>
        <v>21</v>
      </c>
      <c r="K17">
        <f t="shared" si="0"/>
        <v>1.1990000000000001E-2</v>
      </c>
      <c r="L17">
        <f t="shared" si="0"/>
        <v>-2</v>
      </c>
      <c r="M17">
        <f t="shared" si="0"/>
        <v>2.7399999999999998E-3</v>
      </c>
      <c r="N17">
        <f t="shared" si="0"/>
        <v>0.42499999999999999</v>
      </c>
      <c r="O17">
        <f t="shared" si="0"/>
        <v>0</v>
      </c>
    </row>
  </sheetData>
  <autoFilter ref="A1:O17" xr:uid="{5FD37AA9-2E2C-493C-9AEB-3046C1E4ACC1}">
    <filterColumn colId="0">
      <filters>
        <filter val="PERIMETER_BOT_ZN_4"/>
        <filter val="PERIMETER_MID_ZN_4"/>
        <filter val="PERIMETER_TOP_ZN_4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 instant calculation</vt:lpstr>
      <vt:lpstr>Internal gains</vt:lpstr>
      <vt:lpstr>Coil sizing table</vt:lpstr>
      <vt:lpstr>Peak sensible cooling</vt:lpstr>
      <vt:lpstr>Peak sensible heating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Devaprasad, Karthikeya</dc:creator>
  <cp:lastModifiedBy>Devaprasad, Karthikeya</cp:lastModifiedBy>
  <dcterms:created xsi:type="dcterms:W3CDTF">2015-06-05T18:17:20Z</dcterms:created>
  <dcterms:modified xsi:type="dcterms:W3CDTF">2021-03-12T21:06:29Z</dcterms:modified>
</cp:coreProperties>
</file>