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sgd46_cam_ac_uk/Documents/%% Thesis %%/2. Zenodo/"/>
    </mc:Choice>
  </mc:AlternateContent>
  <xr:revisionPtr revIDLastSave="0" documentId="8_{D5A78DF2-8F1A-471C-88D3-98603C11372C}" xr6:coauthVersionLast="47" xr6:coauthVersionMax="47" xr10:uidLastSave="{00000000-0000-0000-0000-000000000000}"/>
  <bookViews>
    <workbookView xWindow="-120" yWindow="-120" windowWidth="29040" windowHeight="15720" xr2:uid="{BDE79953-CA3B-4883-BA0E-F0F4E72E874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K26" i="1"/>
  <c r="K25" i="1"/>
  <c r="K27" i="1" s="1"/>
  <c r="K11" i="1"/>
  <c r="K8" i="1"/>
  <c r="D24" i="1"/>
  <c r="K30" i="1" l="1"/>
  <c r="K31" i="1" s="1"/>
  <c r="K29" i="1"/>
  <c r="D26" i="1"/>
  <c r="D28" i="1" s="1"/>
  <c r="D25" i="1"/>
  <c r="D30" i="1" s="1"/>
  <c r="D31" i="1" s="1"/>
  <c r="D23" i="1"/>
  <c r="D32" i="1" l="1"/>
  <c r="K35" i="1"/>
  <c r="K36" i="1" s="1"/>
  <c r="K34" i="1"/>
  <c r="K32" i="1"/>
  <c r="K33" i="1" s="1"/>
  <c r="D27" i="1"/>
  <c r="D29" i="1"/>
</calcChain>
</file>

<file path=xl/sharedStrings.xml><?xml version="1.0" encoding="utf-8"?>
<sst xmlns="http://schemas.openxmlformats.org/spreadsheetml/2006/main" count="87" uniqueCount="36">
  <si>
    <t>Microlens Array Calculator</t>
  </si>
  <si>
    <t>Microlens Array Relay Calculator</t>
  </si>
  <si>
    <t>(e.g. Nature Communications paper)</t>
  </si>
  <si>
    <t>(e.g. Voyager with Prime 95B)</t>
  </si>
  <si>
    <t>Fill in parameters:</t>
  </si>
  <si>
    <t>Pixel size camera</t>
  </si>
  <si>
    <t>mm</t>
  </si>
  <si>
    <t>Microlens pitch</t>
  </si>
  <si>
    <t>NA</t>
  </si>
  <si>
    <t>f_obj</t>
  </si>
  <si>
    <t>f_tube</t>
  </si>
  <si>
    <t>f_4f</t>
  </si>
  <si>
    <t>f_mla</t>
  </si>
  <si>
    <t>n_sample</t>
  </si>
  <si>
    <t>f_r1</t>
  </si>
  <si>
    <t>n_coverglass</t>
  </si>
  <si>
    <t>f_r2</t>
  </si>
  <si>
    <t>λ_ex</t>
  </si>
  <si>
    <t>nm</t>
  </si>
  <si>
    <t>λ_em</t>
  </si>
  <si>
    <t>Results:</t>
  </si>
  <si>
    <t>Magnification</t>
  </si>
  <si>
    <t>Diameter BFP aperture</t>
  </si>
  <si>
    <t>Number of lenses in BFP</t>
  </si>
  <si>
    <t>lenses</t>
  </si>
  <si>
    <t>Number of pixels in BFP</t>
  </si>
  <si>
    <t>pixels</t>
  </si>
  <si>
    <t>Magnification of relay</t>
  </si>
  <si>
    <t>Number of pixels per lens</t>
  </si>
  <si>
    <t>Total magnification</t>
  </si>
  <si>
    <t>Pixel size (physical)</t>
  </si>
  <si>
    <t>Pixel size (back-projected)</t>
  </si>
  <si>
    <t>NA_eff (per microlens)</t>
  </si>
  <si>
    <t>Resolution (Rayleigh)</t>
  </si>
  <si>
    <t xml:space="preserve">Sampling rate (2.3–5) </t>
  </si>
  <si>
    <t>px/res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</si>
</sst>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4CFB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2" fontId="0" fillId="2" borderId="0" xfId="0" applyNumberFormat="1" applyFill="1" applyAlignment="1">
      <alignment horizontal="right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/>
    <xf numFmtId="1" fontId="0" fillId="3" borderId="0" xfId="0" applyNumberFormat="1" applyFill="1" applyAlignment="1">
      <alignment horizontal="right"/>
    </xf>
    <xf numFmtId="1" fontId="0" fillId="2" borderId="0" xfId="0" applyNumberFormat="1" applyFill="1"/>
    <xf numFmtId="0" fontId="2" fillId="3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2" fontId="0" fillId="4" borderId="0" xfId="0" applyNumberForma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 vertical="center"/>
    </xf>
    <xf numFmtId="2" fontId="0" fillId="4" borderId="0" xfId="0" applyNumberFormat="1" applyFill="1"/>
    <xf numFmtId="1" fontId="0" fillId="4" borderId="0" xfId="0" applyNumberFormat="1" applyFill="1"/>
    <xf numFmtId="1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1" fillId="4" borderId="0" xfId="0" applyFont="1" applyFill="1" applyAlignment="1">
      <alignment horizontal="right" vertical="center"/>
    </xf>
    <xf numFmtId="2" fontId="1" fillId="4" borderId="0" xfId="0" applyNumberFormat="1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right"/>
    </xf>
    <xf numFmtId="1" fontId="1" fillId="4" borderId="0" xfId="0" applyNumberFormat="1" applyFont="1" applyFill="1" applyAlignment="1">
      <alignment horizontal="right"/>
    </xf>
    <xf numFmtId="164" fontId="0" fillId="3" borderId="0" xfId="0" applyNumberFormat="1" applyFill="1" applyAlignment="1" applyProtection="1">
      <alignment horizontal="right"/>
      <protection locked="0"/>
    </xf>
    <xf numFmtId="2" fontId="0" fillId="3" borderId="0" xfId="0" applyNumberFormat="1" applyFill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0" fontId="0" fillId="0" borderId="0" xfId="0" applyAlignment="1">
      <alignment horizontal="right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E4CF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22292-149C-40D7-BEA7-C7A32881DEC1}">
  <dimension ref="B1:S39"/>
  <sheetViews>
    <sheetView tabSelected="1" workbookViewId="0">
      <selection activeCell="R15" sqref="R15"/>
    </sheetView>
  </sheetViews>
  <sheetFormatPr defaultRowHeight="15" x14ac:dyDescent="0.25"/>
  <cols>
    <col min="2" max="2" width="5.5703125" customWidth="1"/>
    <col min="3" max="3" width="26.7109375" customWidth="1"/>
    <col min="4" max="4" width="10" customWidth="1"/>
    <col min="5" max="5" width="11.5703125" customWidth="1"/>
    <col min="6" max="6" width="4.140625" customWidth="1"/>
    <col min="9" max="9" width="4.28515625" customWidth="1"/>
    <col min="10" max="10" width="26.7109375" customWidth="1"/>
    <col min="11" max="11" width="10.140625" customWidth="1"/>
    <col min="12" max="12" width="9.5703125" customWidth="1"/>
    <col min="13" max="13" width="4.7109375" customWidth="1"/>
  </cols>
  <sheetData>
    <row r="1" spans="2:19" x14ac:dyDescent="0.25">
      <c r="P1" s="36"/>
      <c r="Q1" s="36"/>
      <c r="R1" s="36"/>
      <c r="S1" s="36"/>
    </row>
    <row r="2" spans="2:19" x14ac:dyDescent="0.25">
      <c r="B2" s="1"/>
      <c r="C2" s="1"/>
      <c r="D2" s="1"/>
      <c r="E2" s="1"/>
      <c r="F2" s="1"/>
      <c r="I2" s="1"/>
      <c r="J2" s="1"/>
      <c r="K2" s="1"/>
      <c r="L2" s="1"/>
      <c r="M2" s="1"/>
    </row>
    <row r="3" spans="2:19" ht="21" x14ac:dyDescent="0.35">
      <c r="B3" s="1"/>
      <c r="C3" s="33" t="s">
        <v>0</v>
      </c>
      <c r="D3" s="33"/>
      <c r="E3" s="33"/>
      <c r="F3" s="1"/>
      <c r="I3" s="1"/>
      <c r="J3" s="33" t="s">
        <v>1</v>
      </c>
      <c r="K3" s="33"/>
      <c r="L3" s="33"/>
      <c r="M3" s="1"/>
    </row>
    <row r="4" spans="2:19" ht="15" customHeight="1" x14ac:dyDescent="0.25">
      <c r="B4" s="1"/>
      <c r="C4" s="34" t="s">
        <v>2</v>
      </c>
      <c r="D4" s="34"/>
      <c r="E4" s="34"/>
      <c r="F4" s="1"/>
      <c r="I4" s="1"/>
      <c r="J4" s="34" t="s">
        <v>3</v>
      </c>
      <c r="K4" s="34"/>
      <c r="L4" s="34"/>
      <c r="M4" s="1"/>
    </row>
    <row r="5" spans="2:19" ht="15" customHeight="1" x14ac:dyDescent="0.25">
      <c r="B5" s="1"/>
      <c r="C5" s="1"/>
      <c r="D5" s="1"/>
      <c r="E5" s="1"/>
      <c r="F5" s="1"/>
      <c r="I5" s="1"/>
      <c r="J5" s="1"/>
      <c r="K5" s="1"/>
      <c r="L5" s="1"/>
      <c r="M5" s="1"/>
    </row>
    <row r="6" spans="2:19" x14ac:dyDescent="0.25">
      <c r="B6" s="1"/>
      <c r="C6" s="35" t="s">
        <v>4</v>
      </c>
      <c r="D6" s="35"/>
      <c r="E6" s="35"/>
      <c r="F6" s="1"/>
      <c r="I6" s="1"/>
      <c r="J6" s="35" t="s">
        <v>4</v>
      </c>
      <c r="K6" s="35"/>
      <c r="L6" s="35"/>
      <c r="M6" s="1"/>
    </row>
    <row r="7" spans="2:19" x14ac:dyDescent="0.25">
      <c r="B7" s="1"/>
      <c r="C7" s="4"/>
      <c r="D7" s="4"/>
      <c r="E7" s="4"/>
      <c r="F7" s="1"/>
      <c r="I7" s="1"/>
      <c r="J7" s="4"/>
      <c r="K7" s="4"/>
      <c r="L7" s="4"/>
      <c r="M7" s="1"/>
    </row>
    <row r="8" spans="2:19" x14ac:dyDescent="0.25">
      <c r="B8" s="1"/>
      <c r="C8" s="5" t="s">
        <v>5</v>
      </c>
      <c r="D8" s="27">
        <v>1.6E-2</v>
      </c>
      <c r="E8" s="6" t="s">
        <v>6</v>
      </c>
      <c r="F8" s="1"/>
      <c r="I8" s="1"/>
      <c r="J8" s="5" t="s">
        <v>5</v>
      </c>
      <c r="K8" s="27">
        <f>16/1000</f>
        <v>1.6E-2</v>
      </c>
      <c r="L8" s="6" t="s">
        <v>6</v>
      </c>
      <c r="M8" s="1"/>
    </row>
    <row r="9" spans="2:19" x14ac:dyDescent="0.25">
      <c r="B9" s="1"/>
      <c r="C9" s="5" t="s">
        <v>7</v>
      </c>
      <c r="D9" s="28">
        <v>2.39</v>
      </c>
      <c r="E9" s="6" t="s">
        <v>6</v>
      </c>
      <c r="F9" s="1"/>
      <c r="I9" s="1"/>
      <c r="J9" s="5" t="s">
        <v>7</v>
      </c>
      <c r="K9" s="28">
        <v>2.39</v>
      </c>
      <c r="L9" s="6" t="s">
        <v>6</v>
      </c>
      <c r="M9" s="1"/>
    </row>
    <row r="10" spans="2:19" x14ac:dyDescent="0.25">
      <c r="B10" s="1"/>
      <c r="C10" s="5" t="s">
        <v>8</v>
      </c>
      <c r="D10" s="28">
        <v>1.27</v>
      </c>
      <c r="E10" s="6"/>
      <c r="F10" s="1"/>
      <c r="I10" s="1"/>
      <c r="J10" s="5" t="s">
        <v>8</v>
      </c>
      <c r="K10" s="28">
        <v>1.27</v>
      </c>
      <c r="L10" s="6"/>
      <c r="M10" s="1"/>
    </row>
    <row r="11" spans="2:19" x14ac:dyDescent="0.25">
      <c r="B11" s="1"/>
      <c r="C11" s="5" t="s">
        <v>9</v>
      </c>
      <c r="D11" s="28">
        <v>3.33</v>
      </c>
      <c r="E11" s="6" t="s">
        <v>6</v>
      </c>
      <c r="F11" s="1"/>
      <c r="I11" s="1"/>
      <c r="J11" s="5" t="s">
        <v>9</v>
      </c>
      <c r="K11" s="28">
        <f>200/60</f>
        <v>3.3333333333333335</v>
      </c>
      <c r="L11" s="6" t="s">
        <v>6</v>
      </c>
      <c r="M11" s="1"/>
    </row>
    <row r="12" spans="2:19" x14ac:dyDescent="0.25">
      <c r="B12" s="1"/>
      <c r="C12" s="5" t="s">
        <v>10</v>
      </c>
      <c r="D12" s="29">
        <v>200</v>
      </c>
      <c r="E12" s="6" t="s">
        <v>6</v>
      </c>
      <c r="F12" s="1"/>
      <c r="I12" s="1"/>
      <c r="J12" s="5" t="s">
        <v>10</v>
      </c>
      <c r="K12" s="29">
        <v>200</v>
      </c>
      <c r="L12" s="6" t="s">
        <v>6</v>
      </c>
      <c r="M12" s="1"/>
    </row>
    <row r="13" spans="2:19" x14ac:dyDescent="0.25">
      <c r="B13" s="1"/>
      <c r="C13" s="5" t="s">
        <v>11</v>
      </c>
      <c r="D13" s="29">
        <v>175</v>
      </c>
      <c r="E13" s="6" t="s">
        <v>6</v>
      </c>
      <c r="F13" s="1"/>
      <c r="I13" s="1"/>
      <c r="J13" s="5" t="s">
        <v>11</v>
      </c>
      <c r="K13" s="29">
        <v>175</v>
      </c>
      <c r="L13" s="6" t="s">
        <v>6</v>
      </c>
      <c r="M13" s="1"/>
    </row>
    <row r="14" spans="2:19" x14ac:dyDescent="0.25">
      <c r="B14" s="1"/>
      <c r="C14" s="5" t="s">
        <v>12</v>
      </c>
      <c r="D14" s="29">
        <v>175</v>
      </c>
      <c r="E14" s="6" t="s">
        <v>6</v>
      </c>
      <c r="F14" s="1"/>
      <c r="I14" s="1"/>
      <c r="J14" s="5" t="s">
        <v>12</v>
      </c>
      <c r="K14" s="29">
        <v>175</v>
      </c>
      <c r="L14" s="6" t="s">
        <v>6</v>
      </c>
      <c r="M14" s="1"/>
    </row>
    <row r="15" spans="2:19" x14ac:dyDescent="0.25">
      <c r="B15" s="1"/>
      <c r="C15" s="5" t="s">
        <v>13</v>
      </c>
      <c r="D15" s="28">
        <v>1.33</v>
      </c>
      <c r="E15" s="6"/>
      <c r="F15" s="1"/>
      <c r="I15" s="1"/>
      <c r="J15" s="5" t="s">
        <v>14</v>
      </c>
      <c r="K15" s="29">
        <v>100</v>
      </c>
      <c r="L15" s="6" t="s">
        <v>6</v>
      </c>
      <c r="M15" s="1"/>
    </row>
    <row r="16" spans="2:19" x14ac:dyDescent="0.25">
      <c r="B16" s="1"/>
      <c r="C16" s="5" t="s">
        <v>15</v>
      </c>
      <c r="D16" s="28">
        <v>1.33</v>
      </c>
      <c r="E16" s="6"/>
      <c r="F16" s="1"/>
      <c r="I16" s="1"/>
      <c r="J16" s="5" t="s">
        <v>16</v>
      </c>
      <c r="K16" s="29">
        <v>200</v>
      </c>
      <c r="L16" s="6" t="s">
        <v>6</v>
      </c>
      <c r="M16" s="1"/>
    </row>
    <row r="17" spans="2:13" x14ac:dyDescent="0.25">
      <c r="B17" s="1"/>
      <c r="C17" s="9" t="s">
        <v>17</v>
      </c>
      <c r="D17" s="29">
        <v>640</v>
      </c>
      <c r="E17" s="6" t="s">
        <v>18</v>
      </c>
      <c r="F17" s="1"/>
      <c r="I17" s="1"/>
      <c r="J17" s="5" t="s">
        <v>13</v>
      </c>
      <c r="K17" s="28">
        <v>1.33</v>
      </c>
      <c r="L17" s="6"/>
      <c r="M17" s="1"/>
    </row>
    <row r="18" spans="2:13" x14ac:dyDescent="0.25">
      <c r="B18" s="1"/>
      <c r="C18" s="9" t="s">
        <v>19</v>
      </c>
      <c r="D18" s="29">
        <v>680</v>
      </c>
      <c r="E18" s="6" t="s">
        <v>18</v>
      </c>
      <c r="F18" s="1"/>
      <c r="I18" s="1"/>
      <c r="J18" s="5" t="s">
        <v>15</v>
      </c>
      <c r="K18" s="28">
        <v>1.33</v>
      </c>
      <c r="L18" s="6"/>
      <c r="M18" s="1"/>
    </row>
    <row r="19" spans="2:13" x14ac:dyDescent="0.25">
      <c r="B19" s="1"/>
      <c r="C19" s="6"/>
      <c r="D19" s="6"/>
      <c r="E19" s="6"/>
      <c r="F19" s="1"/>
      <c r="I19" s="1"/>
      <c r="J19" s="9" t="s">
        <v>17</v>
      </c>
      <c r="K19" s="29">
        <v>640</v>
      </c>
      <c r="L19" s="6" t="s">
        <v>18</v>
      </c>
      <c r="M19" s="1"/>
    </row>
    <row r="20" spans="2:13" x14ac:dyDescent="0.25">
      <c r="B20" s="1"/>
      <c r="C20" s="1"/>
      <c r="D20" s="1"/>
      <c r="E20" s="1"/>
      <c r="F20" s="1"/>
      <c r="I20" s="1"/>
      <c r="J20" s="9" t="s">
        <v>19</v>
      </c>
      <c r="K20" s="29">
        <v>680</v>
      </c>
      <c r="L20" s="6" t="s">
        <v>18</v>
      </c>
      <c r="M20" s="1"/>
    </row>
    <row r="21" spans="2:13" x14ac:dyDescent="0.25">
      <c r="B21" s="1"/>
      <c r="C21" s="31" t="s">
        <v>20</v>
      </c>
      <c r="D21" s="31"/>
      <c r="E21" s="31"/>
      <c r="F21" s="1"/>
      <c r="I21" s="1"/>
      <c r="J21" s="9"/>
      <c r="K21" s="7"/>
      <c r="L21" s="6"/>
      <c r="M21" s="1"/>
    </row>
    <row r="22" spans="2:13" x14ac:dyDescent="0.25">
      <c r="B22" s="1"/>
      <c r="C22" s="10"/>
      <c r="D22" s="11"/>
      <c r="E22" s="11"/>
      <c r="F22" s="1"/>
      <c r="I22" s="1"/>
      <c r="J22" s="2"/>
      <c r="K22" s="3"/>
      <c r="L22" s="1"/>
      <c r="M22" s="1"/>
    </row>
    <row r="23" spans="2:13" x14ac:dyDescent="0.25">
      <c r="B23" s="1"/>
      <c r="C23" s="12" t="s">
        <v>21</v>
      </c>
      <c r="D23" s="13">
        <f>(D12/D11)*(D14/D13)</f>
        <v>60.06006006006006</v>
      </c>
      <c r="E23" s="14"/>
      <c r="F23" s="1"/>
      <c r="I23" s="1"/>
      <c r="J23" s="31" t="s">
        <v>20</v>
      </c>
      <c r="K23" s="32"/>
      <c r="L23" s="32"/>
      <c r="M23" s="1"/>
    </row>
    <row r="24" spans="2:13" x14ac:dyDescent="0.25">
      <c r="B24" s="1"/>
      <c r="C24" s="12" t="s">
        <v>22</v>
      </c>
      <c r="D24" s="13">
        <f>2*D10*D11*(D13/D12)*(D15/D16)</f>
        <v>7.400925</v>
      </c>
      <c r="E24" s="14" t="s">
        <v>6</v>
      </c>
      <c r="F24" s="1"/>
      <c r="I24" s="1"/>
      <c r="J24" s="10"/>
      <c r="K24" s="11"/>
      <c r="L24" s="11"/>
      <c r="M24" s="1"/>
    </row>
    <row r="25" spans="2:13" x14ac:dyDescent="0.25">
      <c r="B25" s="1"/>
      <c r="C25" s="22" t="s">
        <v>23</v>
      </c>
      <c r="D25" s="23">
        <f>D24/D9</f>
        <v>3.0966213389121338</v>
      </c>
      <c r="E25" s="24" t="s">
        <v>24</v>
      </c>
      <c r="F25" s="1"/>
      <c r="I25" s="1"/>
      <c r="J25" s="12" t="s">
        <v>21</v>
      </c>
      <c r="K25" s="13">
        <f>(K12/K11)*(K14/K13)</f>
        <v>60</v>
      </c>
      <c r="L25" s="14"/>
      <c r="M25" s="1"/>
    </row>
    <row r="26" spans="2:13" x14ac:dyDescent="0.25">
      <c r="B26" s="1"/>
      <c r="C26" s="15" t="s">
        <v>25</v>
      </c>
      <c r="D26" s="18">
        <f>D24/D8</f>
        <v>462.55781250000001</v>
      </c>
      <c r="E26" s="14" t="s">
        <v>26</v>
      </c>
      <c r="F26" s="1"/>
      <c r="I26" s="1"/>
      <c r="J26" s="12" t="s">
        <v>27</v>
      </c>
      <c r="K26" s="14">
        <f>K16/K15</f>
        <v>2</v>
      </c>
      <c r="L26" s="14"/>
      <c r="M26" s="1"/>
    </row>
    <row r="27" spans="2:13" x14ac:dyDescent="0.25">
      <c r="B27" s="1"/>
      <c r="C27" s="12" t="s">
        <v>28</v>
      </c>
      <c r="D27" s="18">
        <f>D26/D25</f>
        <v>149.375</v>
      </c>
      <c r="E27" s="14" t="s">
        <v>26</v>
      </c>
      <c r="F27" s="1"/>
      <c r="I27" s="1"/>
      <c r="J27" s="12" t="s">
        <v>29</v>
      </c>
      <c r="K27" s="14">
        <f>K25*K26</f>
        <v>120</v>
      </c>
      <c r="L27" s="14"/>
      <c r="M27" s="1"/>
    </row>
    <row r="28" spans="2:13" x14ac:dyDescent="0.25">
      <c r="B28" s="1"/>
      <c r="C28" s="12" t="s">
        <v>30</v>
      </c>
      <c r="D28" s="19">
        <f>D24/D26</f>
        <v>1.6E-2</v>
      </c>
      <c r="E28" s="14" t="s">
        <v>6</v>
      </c>
      <c r="F28" s="1"/>
      <c r="I28" s="1"/>
      <c r="J28" s="12" t="s">
        <v>22</v>
      </c>
      <c r="K28" s="13">
        <f>2*K10*K11*(K13/K12)*(K17/K18)</f>
        <v>7.4083333333333332</v>
      </c>
      <c r="L28" s="14" t="s">
        <v>6</v>
      </c>
      <c r="M28" s="1"/>
    </row>
    <row r="29" spans="2:13" x14ac:dyDescent="0.25">
      <c r="B29" s="1"/>
      <c r="C29" s="25" t="s">
        <v>31</v>
      </c>
      <c r="D29" s="26">
        <f>(D28/D23)*1000000</f>
        <v>266.40000000000003</v>
      </c>
      <c r="E29" s="24" t="s">
        <v>18</v>
      </c>
      <c r="F29" s="1"/>
      <c r="I29" s="1"/>
      <c r="J29" s="22" t="s">
        <v>23</v>
      </c>
      <c r="K29" s="23">
        <f>K28/K9</f>
        <v>3.0997210599721057</v>
      </c>
      <c r="L29" s="24"/>
      <c r="M29" s="1"/>
    </row>
    <row r="30" spans="2:13" x14ac:dyDescent="0.25">
      <c r="B30" s="1"/>
      <c r="C30" s="12" t="s">
        <v>32</v>
      </c>
      <c r="D30" s="16">
        <f>D10/D25</f>
        <v>0.41012441012441014</v>
      </c>
      <c r="E30" s="14"/>
      <c r="F30" s="1"/>
      <c r="I30" s="1"/>
      <c r="J30" s="15" t="s">
        <v>25</v>
      </c>
      <c r="K30" s="18">
        <f>K28/K8*K26</f>
        <v>926.04166666666663</v>
      </c>
      <c r="L30" s="14" t="s">
        <v>26</v>
      </c>
      <c r="M30" s="1"/>
    </row>
    <row r="31" spans="2:13" x14ac:dyDescent="0.25">
      <c r="B31" s="1"/>
      <c r="C31" s="12" t="s">
        <v>33</v>
      </c>
      <c r="D31" s="17">
        <f>(0.61*D18)/D30</f>
        <v>1011.4004184100418</v>
      </c>
      <c r="E31" s="14" t="s">
        <v>18</v>
      </c>
      <c r="F31" s="1"/>
      <c r="I31" s="1"/>
      <c r="J31" s="12" t="s">
        <v>28</v>
      </c>
      <c r="K31" s="18">
        <f>K30/K29</f>
        <v>298.75</v>
      </c>
      <c r="L31" s="14" t="s">
        <v>26</v>
      </c>
      <c r="M31" s="1"/>
    </row>
    <row r="32" spans="2:13" x14ac:dyDescent="0.25">
      <c r="B32" s="1"/>
      <c r="C32" s="12" t="s">
        <v>34</v>
      </c>
      <c r="D32" s="16">
        <f>D31/(D8*10^6/D23)</f>
        <v>3.7965481171548117</v>
      </c>
      <c r="E32" s="14" t="s">
        <v>35</v>
      </c>
      <c r="F32" s="1"/>
      <c r="I32" s="1"/>
      <c r="J32" s="12" t="s">
        <v>30</v>
      </c>
      <c r="K32" s="19">
        <f>K28/K30</f>
        <v>8.0000000000000002E-3</v>
      </c>
      <c r="L32" s="14" t="s">
        <v>6</v>
      </c>
      <c r="M32" s="1"/>
    </row>
    <row r="33" spans="2:13" x14ac:dyDescent="0.25">
      <c r="B33" s="1"/>
      <c r="C33" s="14"/>
      <c r="D33" s="14"/>
      <c r="E33" s="14"/>
      <c r="F33" s="1"/>
      <c r="I33" s="1"/>
      <c r="J33" s="25" t="s">
        <v>31</v>
      </c>
      <c r="K33" s="26">
        <f>(K32/K25)*1000000*K26</f>
        <v>266.66666666666669</v>
      </c>
      <c r="L33" s="24" t="s">
        <v>18</v>
      </c>
      <c r="M33" s="1"/>
    </row>
    <row r="34" spans="2:13" x14ac:dyDescent="0.25">
      <c r="B34" s="1"/>
      <c r="C34" s="1"/>
      <c r="D34" s="1"/>
      <c r="E34" s="1"/>
      <c r="F34" s="1"/>
      <c r="I34" s="1"/>
      <c r="J34" s="12" t="s">
        <v>32</v>
      </c>
      <c r="K34" s="16">
        <f>K10/K29</f>
        <v>0.40971428571428575</v>
      </c>
      <c r="L34" s="14"/>
      <c r="M34" s="1"/>
    </row>
    <row r="35" spans="2:13" x14ac:dyDescent="0.25">
      <c r="I35" s="1"/>
      <c r="J35" s="12" t="s">
        <v>33</v>
      </c>
      <c r="K35" s="17">
        <f>(0.61*K20)/K34</f>
        <v>1012.412831241283</v>
      </c>
      <c r="L35" s="14" t="s">
        <v>18</v>
      </c>
      <c r="M35" s="1"/>
    </row>
    <row r="36" spans="2:13" x14ac:dyDescent="0.25">
      <c r="C36" s="30"/>
      <c r="D36" s="21"/>
      <c r="I36" s="1"/>
      <c r="J36" s="12" t="s">
        <v>34</v>
      </c>
      <c r="K36" s="16">
        <f>K35/(K8*10^6/K25)</f>
        <v>3.7965481171548112</v>
      </c>
      <c r="L36" s="14" t="s">
        <v>35</v>
      </c>
      <c r="M36" s="1"/>
    </row>
    <row r="37" spans="2:13" x14ac:dyDescent="0.25">
      <c r="I37" s="1"/>
      <c r="J37" s="12"/>
      <c r="K37" s="16"/>
      <c r="L37" s="14"/>
      <c r="M37" s="1"/>
    </row>
    <row r="38" spans="2:13" x14ac:dyDescent="0.25">
      <c r="I38" s="1"/>
      <c r="J38" s="2"/>
      <c r="K38" s="8"/>
      <c r="L38" s="1"/>
      <c r="M38" s="1"/>
    </row>
    <row r="39" spans="2:13" x14ac:dyDescent="0.25">
      <c r="J39" s="20"/>
      <c r="K39" s="21"/>
    </row>
  </sheetData>
  <mergeCells count="8">
    <mergeCell ref="J3:L3"/>
    <mergeCell ref="J4:L4"/>
    <mergeCell ref="J6:L6"/>
    <mergeCell ref="J23:L23"/>
    <mergeCell ref="C3:E3"/>
    <mergeCell ref="C4:E4"/>
    <mergeCell ref="C6:E6"/>
    <mergeCell ref="C21:E21"/>
  </mergeCells>
  <conditionalFormatting sqref="D32">
    <cfRule type="cellIs" dxfId="5" priority="4" operator="lessThan">
      <formula>2.3</formula>
    </cfRule>
    <cfRule type="cellIs" dxfId="4" priority="5" operator="greaterThan">
      <formula>5</formula>
    </cfRule>
    <cfRule type="cellIs" dxfId="3" priority="6" operator="between">
      <formula>2.3</formula>
      <formula>5</formula>
    </cfRule>
  </conditionalFormatting>
  <conditionalFormatting sqref="K36">
    <cfRule type="cellIs" dxfId="2" priority="1" operator="lessThan">
      <formula>2.3</formula>
    </cfRule>
    <cfRule type="cellIs" dxfId="1" priority="2" operator="greaterThan">
      <formula>5</formula>
    </cfRule>
    <cfRule type="cellIs" dxfId="0" priority="3" operator="between">
      <formula>2.3</formula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Daly</dc:creator>
  <cp:keywords/>
  <dc:description/>
  <cp:lastModifiedBy>Sam Daly</cp:lastModifiedBy>
  <cp:revision/>
  <dcterms:created xsi:type="dcterms:W3CDTF">2024-02-16T22:32:35Z</dcterms:created>
  <dcterms:modified xsi:type="dcterms:W3CDTF">2024-07-01T06:57:38Z</dcterms:modified>
  <cp:category/>
  <cp:contentStatus/>
</cp:coreProperties>
</file>