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cchuo_000\AIEthics\datasets\"/>
    </mc:Choice>
  </mc:AlternateContent>
  <bookViews>
    <workbookView xWindow="2910" yWindow="2295" windowWidth="13005" windowHeight="10050" tabRatio="489" firstSheet="2" activeTab="4"/>
  </bookViews>
  <sheets>
    <sheet name="AI principles - Gov_Intern_orga" sheetId="1" r:id="rId1"/>
    <sheet name="AI ethics principle analysis" sheetId="2" r:id="rId2"/>
    <sheet name="AI Readiness per Country" sheetId="4" r:id="rId3"/>
    <sheet name="AI Ethics Implementation" sheetId="6" r:id="rId4"/>
    <sheet name="Others" sheetId="5" r:id="rId5"/>
  </sheets>
  <definedNames>
    <definedName name="_xlnm._FilterDatabase" localSheetId="1" hidden="1">'AI ethics principle analysis'!$E$2:$F$31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3" i="4" l="1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62" i="4"/>
  <c r="AV22" i="2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S43" i="4"/>
  <c r="S42" i="4"/>
  <c r="S41" i="4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L34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L33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L32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L30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L29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L28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L26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L25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L24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L23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L20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L19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L18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L17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L16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L15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L14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W101" i="1" s="1"/>
  <c r="V5" i="1"/>
  <c r="U5" i="1"/>
  <c r="T5" i="1"/>
  <c r="S5" i="1"/>
  <c r="R5" i="1"/>
  <c r="Q5" i="1"/>
  <c r="P5" i="1"/>
  <c r="O5" i="1"/>
  <c r="N5" i="1"/>
  <c r="AV4" i="1"/>
  <c r="AV101" i="1" s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R101" i="1" s="1"/>
  <c r="Q4" i="1"/>
  <c r="P4" i="1"/>
  <c r="O4" i="1"/>
  <c r="N4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E101" i="1" s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O101" i="1" s="1"/>
  <c r="N3" i="1"/>
  <c r="Q101" i="1"/>
  <c r="L12" i="1"/>
  <c r="AT23" i="2"/>
  <c r="AS23" i="2"/>
  <c r="AR23" i="2"/>
  <c r="AQ23" i="2"/>
  <c r="AP23" i="2"/>
  <c r="AO23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L3" i="1"/>
  <c r="L35" i="1"/>
  <c r="L31" i="1"/>
  <c r="L27" i="1"/>
  <c r="L22" i="1"/>
  <c r="L21" i="1"/>
  <c r="L13" i="1"/>
  <c r="L11" i="1"/>
  <c r="L10" i="1"/>
  <c r="L9" i="1"/>
  <c r="L8" i="1"/>
  <c r="L7" i="1"/>
  <c r="L6" i="1"/>
  <c r="L5" i="1"/>
  <c r="L4" i="1"/>
  <c r="B36" i="1" a="1"/>
  <c r="B36" i="1" s="1"/>
  <c r="N101" i="1" l="1"/>
  <c r="P101" i="1"/>
  <c r="S101" i="1"/>
  <c r="AP101" i="1"/>
  <c r="AJ101" i="1"/>
  <c r="AB101" i="1"/>
  <c r="AO101" i="1"/>
  <c r="AK101" i="1"/>
  <c r="AC101" i="1"/>
  <c r="X101" i="1"/>
  <c r="AF101" i="1"/>
  <c r="AN101" i="1"/>
  <c r="Y101" i="1"/>
  <c r="AG101" i="1"/>
  <c r="AU101" i="1"/>
  <c r="AM101" i="1"/>
  <c r="Z101" i="1"/>
  <c r="AI101" i="1"/>
  <c r="AT101" i="1"/>
  <c r="AA101" i="1"/>
  <c r="AH101" i="1"/>
  <c r="AS101" i="1"/>
  <c r="T101" i="1"/>
  <c r="AR101" i="1"/>
  <c r="AQ101" i="1"/>
  <c r="V101" i="1"/>
  <c r="AD101" i="1"/>
  <c r="AL101" i="1"/>
  <c r="U101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<sst xmlns="http://schemas.openxmlformats.org/spreadsheetml/2006/main" count="1609" uniqueCount="639">
  <si>
    <t>Principles</t>
  </si>
  <si>
    <t>References</t>
  </si>
  <si>
    <t xml:space="preserve"> The Institute for Ethical AI &amp; Machine Learning</t>
  </si>
  <si>
    <t>Nbr principles</t>
  </si>
  <si>
    <t>https://ethical.institute/principles.html</t>
  </si>
  <si>
    <t>Human augmentation, Bias evaluation, Explainability By Justification, Reproducible operations, Displacement strategy, Pratical Accuracy, Trust by privacy, Data risk awareness</t>
  </si>
  <si>
    <t>The Beijing Artificial Intelligence Principles</t>
  </si>
  <si>
    <t>China</t>
  </si>
  <si>
    <t>RD (Do Good, For Humanity, Be Responsible, Control Risks, Be Ethical, Be Diverse and Inclusive, Open and Share), Use (Us Wisely and Properly, Informed-consent, Education and Training), Governance(Optimizing Employment, Harmony and Cooperation, Adaptation and Moderation, Subdivision and Implementation, Long-Term Planning)</t>
  </si>
  <si>
    <t>https://www-pre.baai.ac.cn/news/beijing-ai-principles-en.html</t>
  </si>
  <si>
    <t>China: AI Governance Principles</t>
  </si>
  <si>
    <t>harmony and friendliness,
fairness and justice,
inclusiveness and sharing,
respect for privacy,
security and controllability,
shared responsibility,
open cooperation,
agile governance</t>
  </si>
  <si>
    <t>https://www.loc.gov/item/global-legal-monitor/2019-09-09/china-ai-governance-principles-released/</t>
  </si>
  <si>
    <t>Organization</t>
  </si>
  <si>
    <t xml:space="preserve">title </t>
  </si>
  <si>
    <t>Beijing Academy of Artificial Intelligence</t>
  </si>
  <si>
    <t>New Generation AI Governance Expert Committee / Ministry of Science and Technology</t>
  </si>
  <si>
    <t>The high-level expert group on artificial intelligence (AI HLEG) and European AI Alliance</t>
  </si>
  <si>
    <t>Europe</t>
  </si>
  <si>
    <t>Location</t>
  </si>
  <si>
    <t>https://ec.europa.eu/newsroom/dae/document.cfm?doc_id=68342</t>
  </si>
  <si>
    <t>human agency and oversight; technical robustness and safety; privacy and data governance; transparency; diversity, non-discrimination and fairness; societal and environmental well-being; and accountability</t>
  </si>
  <si>
    <t>White House Office of Science and Technology Policy (OSTP)</t>
  </si>
  <si>
    <t>US</t>
  </si>
  <si>
    <t>AI principles of the US</t>
  </si>
  <si>
    <t>Public trust in AI;Public participation;Scientific integrity and information quality;Risk assessment and management;Benefits and costs;Flexibility;Fairness and nondiscrimination;Disclosure and transparency;Safety and security;Interagency coordination</t>
  </si>
  <si>
    <t>https://www.whitehouse.gov/wp-content/uploads/2020/01/Draft-OMB-Memo-on-Regulation-of-AI-1-7-19.pdf</t>
  </si>
  <si>
    <t>OECD AI Principles</t>
  </si>
  <si>
    <t>Inclusive growth, sustainable development and well-being;Human-centred values and fairness;Transparency and explainability;Robustness, security and safety;Accountability</t>
  </si>
  <si>
    <t>https://oecd.ai/en/ai-principles</t>
  </si>
  <si>
    <t>UK</t>
  </si>
  <si>
    <t>ASILOMAR AI PRINCIPLES</t>
  </si>
  <si>
    <t>Safety;Failure Transparency;Judicial Transparency;Responsibility;Value Alignment;Human Values;Personal Privacy;Liberty and Privacy;Shared Benefit;Shared Prosperity;Human Control;Non-subversion;AI Arms Race</t>
  </si>
  <si>
    <t>https://futureoflife.org/2017/08/11/ai-principles/</t>
  </si>
  <si>
    <t>Principles for Accountable Algorithms and a Social Impact Statement for Algorithms</t>
  </si>
  <si>
    <t>n/a</t>
  </si>
  <si>
    <t>Responsibility;Explainability;Accuracy;Auditability;Fairness</t>
  </si>
  <si>
    <t>https://www.fatml.org/resources/principles-for-accountable-algorithms</t>
  </si>
  <si>
    <t>FAT/ML</t>
  </si>
  <si>
    <t>Montréal Declaration for Responsible AI</t>
  </si>
  <si>
    <t>well-being, autonomy, intimacy and privacy, solidarity, democracy, equity, inclusion, caution, responsibility and environmental sustainability</t>
  </si>
  <si>
    <t>https://www.montrealdeclaration-responsibleai.com/reports-of-montreal-declaration</t>
  </si>
  <si>
    <t>Universite de Montreal</t>
  </si>
  <si>
    <t>Montreal, Canada</t>
  </si>
  <si>
    <t>IEEE</t>
  </si>
  <si>
    <t>Ethically Aligned Design: A Vision for Prioritizing Human Well-being with Autonomous and Intelligent Systems - General Principles</t>
  </si>
  <si>
    <t>Human Rights;Prioritizing Well-being;Accountability;Transparency;A/IS Technology Misuse
and Awareness of It</t>
  </si>
  <si>
    <t>https://standards.ieee.org/content/dam/ieee-standards/standards/web/documents/other/ead_v2.pdf</t>
  </si>
  <si>
    <t>European Commission’s European Group on Ethics in Science and New Technologies</t>
  </si>
  <si>
    <t>Statement on Artificial Intelligence, Robotics and ‘Autonomous’ Systems</t>
  </si>
  <si>
    <t>Date</t>
  </si>
  <si>
    <t>Human dignity;Autonomy;Responsibility;Justice, equity, and solidarity;Democracy;Rule of law and accountability; Security, safety, bodily and mental integrity;Data protection and privacy;Sustainability</t>
  </si>
  <si>
    <t>https://ec.europa.eu/info/news/ethics-artificial-intelligence-statement-ege-released-2018-apr-24_en</t>
  </si>
  <si>
    <t>UK House of Lords Artificial Intelligence Committee</t>
  </si>
  <si>
    <t>five overarching principles for an AI code</t>
  </si>
  <si>
    <t>https://publications.parliament.uk/pa/ld201719/ldselect/ldai/100/10002.htm</t>
  </si>
  <si>
    <t>Pentagon</t>
  </si>
  <si>
    <t>Ethical Principles for AI</t>
  </si>
  <si>
    <t>https://www.defense.gov/News/Releases/Release/Article/2091996/dod-adopts-ethical-principles-for-artificial-intelligence/</t>
  </si>
  <si>
    <t>Responsible;Equitable;Traceable;Reliable;Governable</t>
  </si>
  <si>
    <t>Partnership on AI (PAI)</t>
  </si>
  <si>
    <t>Microsoft AI principles</t>
  </si>
  <si>
    <t>Microsoft</t>
  </si>
  <si>
    <t>Fairness; Reliability &amp; Safety;Privacy &amp; Security;Inclusiveness;Transparency;Accountability</t>
  </si>
  <si>
    <t>https://www.microsoft.com/en-us/ai/responsible-ai</t>
  </si>
  <si>
    <t>Foundational properties for AI ethics</t>
  </si>
  <si>
    <t>Explainability;Fairness;Robustness;Transparency;Privacy</t>
  </si>
  <si>
    <t>https://www.ibm.com/cloud/learn/ai-ethics</t>
  </si>
  <si>
    <t>IBM</t>
  </si>
  <si>
    <t>Google</t>
  </si>
  <si>
    <t>Google AI principles</t>
  </si>
  <si>
    <t>Be socially beneficial;Avoid creating or reinforcing unfair bias;Be built and tested for safety;Be accountable to people;Incorporate privacy design principles;Uphold high standards of scientific excellence;Be made available for uses that accord with these principles</t>
  </si>
  <si>
    <t>https://ai.google/principles/</t>
  </si>
  <si>
    <t>G20</t>
  </si>
  <si>
    <t>https://www.g20-insights.org/wp-content/uploads/2019/07/G20-Japan-AI-Principles.pdf</t>
  </si>
  <si>
    <t>PwC</t>
  </si>
  <si>
    <t xml:space="preserve"> Inclusive growth, sustainable development and well-being;Human-centered values and fairness;Transparency and explainability;Robustness, security and safety;Accountability</t>
  </si>
  <si>
    <t>The General Ethical AI Principles + The epistemic principles</t>
  </si>
  <si>
    <t>Accountability;Data privacy;Lawfulness and compliance; Beneficial AI; Humann agency;Safety;Fairness; Interpretability (Explainability, Transparency, Provability); Reliability, Robustness, Security</t>
  </si>
  <si>
    <t>https://www.pwc.com/gx/en/issues/data-and-analytics/artificial-intelligence/what-is-responsible-ai.html</t>
  </si>
  <si>
    <t>Nature Machine Intelligence</t>
  </si>
  <si>
    <t xml:space="preserve">Anna Jobin, Marcello Lenca, and Effy Vayena </t>
  </si>
  <si>
    <t>Nature Machine Intelligence: The global landscape of AI ethics guidelines</t>
  </si>
  <si>
    <t>transparency (appeared in 87% of the documents), justice and Fairness (81%), non-maleficence (71%), responsibility (71%), Privacy (56%), beneficence (49%), freedom and autonomy (40%), Trust (33%), sustainability (17%), dignity (15%), solidarity (7%)</t>
  </si>
  <si>
    <t>https://www.nature.com/articles/s42256-019-0088-2</t>
  </si>
  <si>
    <t>A Unified Framework of Five Principles for AI in Society</t>
  </si>
  <si>
    <t>Luciano Floridi and Josh Cowls</t>
  </si>
  <si>
    <t>beneficence, non-maleficence, autonomy, and justice</t>
  </si>
  <si>
    <t>https://hdsr.mitpress.mit.edu/pub/l0jsh9d1/release/7</t>
  </si>
  <si>
    <t>Linking Artificial Intelligence Principles</t>
  </si>
  <si>
    <t>Yi Zeng, Enmeng Lu, and Cunqing Huangfu</t>
  </si>
  <si>
    <t>Hawai, US</t>
  </si>
  <si>
    <t>humanity, collaboration, share, fairness, transparency, privacy, security, safety, accountability, and AGI (artificial general intelligence)</t>
  </si>
  <si>
    <t>https://arxiv.org/abs/1812.04814</t>
  </si>
  <si>
    <t>Principled Artificial Intelligence: Mapping Consensus in Ethical and Rights-Based Approaches to Principles for AI</t>
  </si>
  <si>
    <t>Jessica Fjeld, Nele Achten, Hannah Hilligoss, Adam Christopher Nagy, and Madhulika Srikumar</t>
  </si>
  <si>
    <t>Berkman Klein Center Research</t>
  </si>
  <si>
    <t>(AAAI-Safe AI 2019</t>
  </si>
  <si>
    <t>Harvard Data Science Review</t>
  </si>
  <si>
    <t>fairness and non-discrimination (appeared in 100% of documents), privacy (97%), accountability (97%), transparency and explainability (94%), safety and security (81%), professional responsibility (78%), human control of technology (69%), and promotion of human values (69%)</t>
  </si>
  <si>
    <t>https://papers.ssrn.com/sol3/papers.cfm?abstract_id=3518482</t>
  </si>
  <si>
    <t>Thilo Hagendorff</t>
  </si>
  <si>
    <t>The Ethics of AI Ethics: An Evaluation of Guidelines</t>
  </si>
  <si>
    <t xml:space="preserve"> Minds and Machines, Springer</t>
  </si>
  <si>
    <t>privacy protection (appeared in 82% of documents), fairness, non-discrimination, justice (82%), accountability (77%), transparency/openness (73%), safety, cyber-security (73%), common good, sustainability, well-being (73%), human oversight, control, auditing (54%), and solidarity, inclusion, social cohesion (50%).</t>
  </si>
  <si>
    <t>Governement</t>
  </si>
  <si>
    <t>Europe, US, Canada, UK</t>
  </si>
  <si>
    <t>Australia</t>
  </si>
  <si>
    <t>Human, societal and environmental wellbeing;Human-centred values;Fairness;Privacy protection and security;Reliability and safety;Transparency and explainability;Contestability;Accountability</t>
  </si>
  <si>
    <t>https://www.industry.gov.au/data-and-publications/australias-artificial-intelligence-ethics-framework/australias-ai-ethics-principles</t>
  </si>
  <si>
    <t xml:space="preserve"> Singapore’s Personal Data Protection Commission (PDPC) and the Infocomm Media
Development Authority (IMDA)</t>
  </si>
  <si>
    <t>Australia's Department of Industry, Science, Energy and Resources</t>
  </si>
  <si>
    <t>Model Artificial Intelligence Governance Framework</t>
  </si>
  <si>
    <t>Singapore</t>
  </si>
  <si>
    <t>https://www2.imda.gov.sg/-/media/Imda/Files/Programme/AI-Data-Innovation/Model-AI-Governance-Framework---First-Edition.pdf?la=en</t>
  </si>
  <si>
    <t>explainable, transparent and fair; human-centric (well-being and safety)</t>
  </si>
  <si>
    <t>fairness, ethics, accountability and transparency (FEAT) principles</t>
  </si>
  <si>
    <t>https://www.mas.gov.sg/~/media/MAS/News%20and%20Publications/Monographs%20and%20Information%20Papers/FEAT%20Principles%20Final.pdf</t>
  </si>
  <si>
    <t>Fairness (Justifiability, Accuracy and Bias), Ethics, Accountability (Internal, External), Transparency</t>
  </si>
  <si>
    <t>Monetary Authority of
Singapore (MAS)</t>
  </si>
  <si>
    <t>– Dubai AI principles</t>
  </si>
  <si>
    <t>Ethics (fair, accountable, explainable, transparent), Security (safe, secure, controllable), Humanity (AGI+superintelligence, human values, benfeficial use of AI), Inclusiveness (human values, freedom, dignity, respect privacy, benefit of AI, governance of AI)</t>
  </si>
  <si>
    <t>https://www.digitaldubai.ae/initiatives/ai-principles</t>
  </si>
  <si>
    <t>Telefónica</t>
  </si>
  <si>
    <t>United Arab Emirates</t>
  </si>
  <si>
    <t>United Arab Emirates - Smart Dubai initiative</t>
  </si>
  <si>
    <t xml:space="preserve"> AI principles</t>
  </si>
  <si>
    <t>Spain</t>
  </si>
  <si>
    <t>Fair AI, Transparent and explainable AI, Human-centric AI, Privacy and security by design, Working with partners and third parties</t>
  </si>
  <si>
    <t>https://www.telefonica.com/en/wp-content/uploads/sites/5/2021/03/OurBusinessPrinciples.pdf</t>
  </si>
  <si>
    <t>Organisation de coopération et de développement économiques (OECD)</t>
  </si>
  <si>
    <t>Toronto Declaration</t>
  </si>
  <si>
    <t>Protecting the right to equality and non-discrimination in machine learning systems</t>
  </si>
  <si>
    <t>Toronto, Canada</t>
  </si>
  <si>
    <t>equality and non-discrimination; diversity and inclusion;transparency (explainability, intelligibility) and accountability</t>
  </si>
  <si>
    <t>https://www.torontodeclaration.org/declaration-text/english/</t>
  </si>
  <si>
    <t>UNI Global Union</t>
  </si>
  <si>
    <t>TOP 10 PRINCIPLES
FOR ETHICAL ARTIFICIAL
INTELLIGENCE</t>
  </si>
  <si>
    <t>Nyon, Switzerland</t>
  </si>
  <si>
    <t>Demand That AI Systems Are Transparent;Equip AI Systems With an “Ethical Black Box”;Make AI Serve People and Planet;Adopt a Human-In-Command Approach;Ensure a Genderless, Unbiased AI;Share the Benefits of AI Systems;Secure a Just Transition and Ensuring
Support for Fundamental Freedoms and Rights;Establish Global Governance Mechanisms;. Ban the Attribution of Responsibility to Robots;Ban AI Arms Race</t>
  </si>
  <si>
    <t>http://www.thefutureworldofwork.org/media/35420/uni_ethical_ai.pdf</t>
  </si>
  <si>
    <t>Argentina</t>
  </si>
  <si>
    <t>Brazil</t>
  </si>
  <si>
    <t>Mexico Signatory to OECD AI Principles</t>
  </si>
  <si>
    <t>Mexico</t>
  </si>
  <si>
    <t>Colombia’s National Planning Department, together with the ICT
Ministry (MinTIC) and the President’s administrative Office</t>
  </si>
  <si>
    <t>https://oecd.ai/en/ai-principles; https://www.tmgtelecom.com/wp-content/uploads/2020/03/TMG-Report-on-Overview-of-AI-Policies-and-Developments-in-Latin-America.pdf</t>
  </si>
  <si>
    <t>Argentine Governement</t>
  </si>
  <si>
    <t>Signatory to OECD AI Principles (No AI principles developed themselves)</t>
  </si>
  <si>
    <t>Brazil's Ministry of Science, Technology, Innovation and Communications</t>
  </si>
  <si>
    <t>AI should be developed for the common good and benefit of humanity; AI should operate on principles of intelligibility and fairness; AI should not be used to diminish the data rights or privacy of individuals, families or communities; All citizens have the right to be educated to enable them to flourish mentally, emotionally and economically alongside artificial intelligence; The autonomous power to hurt, destroy or deceive human beings should never be vested in artificial intelligence</t>
  </si>
  <si>
    <t>Chile's Ministry of Science</t>
  </si>
  <si>
    <t>Cross-cutting AI principles</t>
  </si>
  <si>
    <t>Chile</t>
  </si>
  <si>
    <t>IA with a focus on people's well-being, respect for human rights and security; IA for sustainable development; Inclusive AI; Globalized and evolving AI</t>
  </si>
  <si>
    <t>https://www.carey.cl/en/chile-presents-its-first-national-artificial-intelligence-policy/</t>
  </si>
  <si>
    <t>Type (see https://dapre.presidencia.gov.co/dapre/SiteAssets/documentos/ETHICAL%20FRAMEWORK%20FOR%20ARTIFICIAL%20INTELLIGENCE%20IN%20COLOMBIA.pdf)</t>
  </si>
  <si>
    <t>GUIDING
PRINCIPLES
ON TRUSTED
AI ETHICS</t>
  </si>
  <si>
    <t>G20 AI principles</t>
  </si>
  <si>
    <t>The Responsible Machine Learning Principles</t>
  </si>
  <si>
    <t>Sweden</t>
  </si>
  <si>
    <t>Telia Company AB</t>
  </si>
  <si>
    <t>Responsible and value centric;Human centric;Rights respecting;Control;Accountable;Safe and secure;Transparent and explainable;Fair and equal;Continuous review and dialogue</t>
  </si>
  <si>
    <t>https://www.teliacompany.com/globalassets/telia-company/documents/about-telia-company/public-policy/2018/guiding-principles-on-trusted-ai-ethics.pdf</t>
  </si>
  <si>
    <t>Australia’s Artificial Intelligence Ethics Framework / Australia's AI Ethics principles</t>
  </si>
  <si>
    <t>The Public Voice</t>
  </si>
  <si>
    <t>Universal Guidelines for Artificial Intelligence</t>
  </si>
  <si>
    <t>sec</t>
  </si>
  <si>
    <t>civil association</t>
  </si>
  <si>
    <t>Bruxelles, Begium</t>
  </si>
  <si>
    <t>Right to Transparency;Right to Human Determination;Identification Obligation;Fairness Obligation;Assessment and Accountability Obligation;Accuracy, Reliability, and Validity Obligations;Data Quality Obligation;Public Safety Obligation;Cybersecurity Obligation;Prohibition on Secret Profiling;Prohibition on Unitary Scoring;Termination Obligation</t>
  </si>
  <si>
    <t>https://thepublicvoice.org/ai-universal-guidelines/</t>
  </si>
  <si>
    <t>Government of New South Wales</t>
  </si>
  <si>
    <t>Artificial Intelligence (AI) Ethics Policy: Mandatory Ethical Principles for the use of AI</t>
  </si>
  <si>
    <t>New South Wales, Australia</t>
  </si>
  <si>
    <t>Fairness;Privacy and security;Transparency;Accountability</t>
  </si>
  <si>
    <t>https://www.digital.nsw.gov.au/policy/artificial-intelligence-ai/artificial-intelligence-ai-ethics-policy/mandatory-ethical</t>
  </si>
  <si>
    <t>Responsible use of artificial intelligence (AI)</t>
  </si>
  <si>
    <t>Government of Canada</t>
  </si>
  <si>
    <t>Canada</t>
  </si>
  <si>
    <t>understand and measure;be transparent;provide meaningful explanations;be as open as we can;provide sufficient training</t>
  </si>
  <si>
    <t>https://www.canada.ca/en/government/system/digital-government/digital-government-innovations/responsible-use-ai.html#toc1</t>
  </si>
  <si>
    <t>Singapore Academy of Law’s Law Reform Committee</t>
  </si>
  <si>
    <t>Applying Ethical Principles for Artificial
Intelligence in Regulatory Reform</t>
  </si>
  <si>
    <t>Law and fundamental interests;Considering AI systems’ effects;Wellbeing and Safety;Risk Management;Respect for values and culture;Transparency;Accountability;Ethical Use of Data</t>
  </si>
  <si>
    <t>https://www.sal.org.sg/Resources-Tools/Law-Reform/AI_Ethical_Principles</t>
  </si>
  <si>
    <t>ETHICAL FRAMEWORK FOR ARTIFICIAL INTELLIGENCE IN COLOMBIA</t>
  </si>
  <si>
    <t>Colombia</t>
  </si>
  <si>
    <t>Transparency;Explanation;Privacy;Human control of the decisions of
an artifcial intelligence system (Human-in-the-loop and Human-over-the-loop);Security;Responsibility;Non-discrimination;Inclusion;Prevalence of the rights of children
and adolescents;Social Benefit;</t>
  </si>
  <si>
    <t>https://dapre.presidencia.gov.co/dapre/SiteAssets/documentos/ETHICAL%20FRAMEWORK%20FOR%20ARTIFICIAL%20INTELLIGENCE%20IN%20COLOMBIA.pdf</t>
  </si>
  <si>
    <t>Israel</t>
  </si>
  <si>
    <t>https://sectech.tau.ac.il/sites/sectech.tau.ac.il/files/CAHAI%20-%20Israeli%20Chapter.pdf</t>
  </si>
  <si>
    <t>Fairness (equality, biases prevention, discrimination prevention, avoidance of education and socioeconomic gaps); Accountability (Transparency, Explainability, Ethical and legal responsibility);Protecting human right (Bodily integrity, Privacy, Autonomy, Civil and political rights);Cyber and information security;Safety (internal, external);Maintaining a competitive market</t>
  </si>
  <si>
    <t>Harnessing Innovation:
Israeli Perspectives on AI Ethics and Governance : Six Ethical Principles for AI</t>
  </si>
  <si>
    <t>international standard regulation</t>
  </si>
  <si>
    <t>National</t>
  </si>
  <si>
    <t>Israel's Ad hoc Committee on Artificial Intelligence (CAHAI)</t>
  </si>
  <si>
    <t>THE ASSESSMENT LIST FOR
TRUSTWORTHY ARTIFICIAL
INTELLIGENCE (ALTAI)
for self assessment</t>
  </si>
  <si>
    <t>6 Continents</t>
  </si>
  <si>
    <t>&gt;= 24 AI companies (Tenets)</t>
  </si>
  <si>
    <r>
      <t xml:space="preserve">We will seek to ensure that AI technologies </t>
    </r>
    <r>
      <rPr>
        <b/>
        <sz val="11"/>
        <color theme="1"/>
        <rFont val="Calibri"/>
        <family val="2"/>
        <scheme val="minor"/>
      </rPr>
      <t>benefit and empower</t>
    </r>
    <r>
      <rPr>
        <sz val="11"/>
        <color theme="1"/>
        <rFont val="Calibri"/>
        <family val="2"/>
        <scheme val="minor"/>
      </rPr>
      <t xml:space="preserve"> as many people as possible;We will </t>
    </r>
    <r>
      <rPr>
        <b/>
        <sz val="11"/>
        <color theme="1"/>
        <rFont val="Calibri"/>
        <family val="2"/>
        <scheme val="minor"/>
      </rPr>
      <t>educate and listen to the public and actively engage stakeholders</t>
    </r>
    <r>
      <rPr>
        <sz val="11"/>
        <color theme="1"/>
        <rFont val="Calibri"/>
        <family val="2"/>
        <scheme val="minor"/>
      </rPr>
      <t xml:space="preserve"> to seek their feedback on our focus, inform them of our work, and address their questions;We are committed to open </t>
    </r>
    <r>
      <rPr>
        <b/>
        <sz val="11"/>
        <color theme="1"/>
        <rFont val="Calibri"/>
        <family val="2"/>
        <scheme val="minor"/>
      </rPr>
      <t>research and dialogue on the ethical, social, economic, and legal implications of AI</t>
    </r>
    <r>
      <rPr>
        <sz val="11"/>
        <color theme="1"/>
        <rFont val="Calibri"/>
        <family val="2"/>
        <scheme val="minor"/>
      </rPr>
      <t xml:space="preserve">;We believe that AI research and development efforts need to be actively </t>
    </r>
    <r>
      <rPr>
        <b/>
        <sz val="11"/>
        <color theme="1"/>
        <rFont val="Calibri"/>
        <family val="2"/>
        <scheme val="minor"/>
      </rPr>
      <t>engaged with and accountable to a broad range of stakeholders</t>
    </r>
    <r>
      <rPr>
        <sz val="11"/>
        <color theme="1"/>
        <rFont val="Calibri"/>
        <family val="2"/>
        <scheme val="minor"/>
      </rPr>
      <t>;We will</t>
    </r>
    <r>
      <rPr>
        <b/>
        <sz val="11"/>
        <color theme="1"/>
        <rFont val="Calibri"/>
        <family val="2"/>
        <scheme val="minor"/>
      </rPr>
      <t xml:space="preserve"> engage with and have representation from stakeholders in the business community</t>
    </r>
    <r>
      <rPr>
        <sz val="11"/>
        <color theme="1"/>
        <rFont val="Calibri"/>
        <family val="2"/>
        <scheme val="minor"/>
      </rPr>
      <t xml:space="preserve"> to help ensure that domain-specific concerns and opportunities are understood and addressed;We will work to </t>
    </r>
    <r>
      <rPr>
        <b/>
        <sz val="11"/>
        <color theme="1"/>
        <rFont val="Calibri"/>
        <family val="2"/>
        <scheme val="minor"/>
      </rPr>
      <t>maximize the benefits and address the potential challenges of AI</t>
    </r>
    <r>
      <rPr>
        <sz val="11"/>
        <color theme="1"/>
        <rFont val="Calibri"/>
        <family val="2"/>
        <scheme val="minor"/>
      </rPr>
      <t xml:space="preserve"> technologies (</t>
    </r>
    <r>
      <rPr>
        <b/>
        <sz val="11"/>
        <color theme="1"/>
        <rFont val="Calibri"/>
        <family val="2"/>
        <scheme val="minor"/>
      </rPr>
      <t>privacy and security, responsible, sensitive, and engaged, robust, reliable, trustworthy</t>
    </r>
    <r>
      <rPr>
        <sz val="11"/>
        <color theme="1"/>
        <rFont val="Calibri"/>
        <family val="2"/>
        <scheme val="minor"/>
      </rPr>
      <t xml:space="preserve">, and operates within secure constraints, promoting </t>
    </r>
    <r>
      <rPr>
        <b/>
        <sz val="11"/>
        <color theme="1"/>
        <rFont val="Calibri"/>
        <family val="2"/>
        <scheme val="minor"/>
      </rPr>
      <t>safeguards and technologies that do no harm</t>
    </r>
    <r>
      <rPr>
        <sz val="11"/>
        <color theme="1"/>
        <rFont val="Calibri"/>
        <family val="2"/>
        <scheme val="minor"/>
      </rPr>
      <t xml:space="preserve">);We believe that it is important for the operation of AI systems to be </t>
    </r>
    <r>
      <rPr>
        <b/>
        <sz val="11"/>
        <color theme="1"/>
        <rFont val="Calibri"/>
        <family val="2"/>
        <scheme val="minor"/>
      </rPr>
      <t>understandable and interpretable</t>
    </r>
    <r>
      <rPr>
        <sz val="11"/>
        <color theme="1"/>
        <rFont val="Calibri"/>
        <family val="2"/>
        <scheme val="minor"/>
      </rPr>
      <t xml:space="preserve"> by people, for purposes of explaining the technology;We strive to create a </t>
    </r>
    <r>
      <rPr>
        <b/>
        <sz val="11"/>
        <color theme="1"/>
        <rFont val="Calibri"/>
        <family val="2"/>
        <scheme val="minor"/>
      </rPr>
      <t>culture of cooperation, trust, and openness among AI scientists and engineers</t>
    </r>
    <r>
      <rPr>
        <sz val="11"/>
        <color theme="1"/>
        <rFont val="Calibri"/>
        <family val="2"/>
        <scheme val="minor"/>
      </rPr>
      <t xml:space="preserve"> to help us all better achieve these goals</t>
    </r>
  </si>
  <si>
    <t>Philips</t>
  </si>
  <si>
    <t>Philips AI principles</t>
  </si>
  <si>
    <t>https://www.philips.com/a-w/about/artificial-intelligence/philips-ai-principles.html</t>
  </si>
  <si>
    <t xml:space="preserve"> well-being, oversight, Robustness, Fairness, Transparency</t>
  </si>
  <si>
    <t>Amsterdam</t>
  </si>
  <si>
    <t>AI4People—An Ethical Framework for a Good AI Society: Opportunities, Risks, Principles, and Recommendations</t>
  </si>
  <si>
    <t>Beneficence: Promoting Well-Being, Preserving Dignity, and Sustaining the Planet;Non-maleficence: Privacy, Security and “Capability Caution”;Autonomy: The Power to Decide (Whether to Decide);Justice: Promoting Prosperity and Preserving Solidarity;Explicability: Enabling the Other Principles Through Intelligibility and Accountability</t>
  </si>
  <si>
    <t>https://link.springer.com/article/10.1007/s11023-018-9482-5</t>
  </si>
  <si>
    <t xml:space="preserve">
Atomium - European Institute for Science, Media and Democracy</t>
  </si>
  <si>
    <t>ALGORITHM CHARTER FOR
AOTEAROA NEW ZEALAND</t>
  </si>
  <si>
    <t>New Zeland</t>
  </si>
  <si>
    <t>New Zeland Government</t>
  </si>
  <si>
    <t>Transparency;Partnership;People;Data;Privacy,ethics and human rights; human oversight</t>
  </si>
  <si>
    <t>https://data.govt.nz/assets/data-ethics/algorithm/Algorithm-Charter-2020_Final-English-1.pdf</t>
  </si>
  <si>
    <t>Gov</t>
  </si>
  <si>
    <t>Indian Gov</t>
  </si>
  <si>
    <t>Ethics and Human Rights</t>
  </si>
  <si>
    <t>India</t>
  </si>
  <si>
    <t>SAP</t>
  </si>
  <si>
    <t>SAP’s guiding principles for artificial intelligence (AI)</t>
  </si>
  <si>
    <t>We are driven by our values;We design for people;We enable business beyond bias;We strive for transparency and integrity in all that we do;We uphold quality and safety standards;We place data protection and privacy at our core;We engage with the wider societal challenges of AI</t>
  </si>
  <si>
    <t>https://www.sap.com/products/artificial-intelligence/ai-ethics.html</t>
  </si>
  <si>
    <t>Germany</t>
  </si>
  <si>
    <t>AI ethics is a set of values, principles, and techniques that employ widely accepted standards of right
and wrong to guide moral conduct in the development and use of AI technologies.</t>
  </si>
  <si>
    <t>AI ethics</t>
  </si>
  <si>
    <t>https://www.turing.ac.uk/sites/default/files/2019-08/understanding_artificial_intelligence_ethics_and_safety.pdf</t>
  </si>
  <si>
    <t>Beijing, China</t>
  </si>
  <si>
    <t>Cabo Verde, Côte d'Ivoire, Egypt, Ghana, Mauritius, Morocco, Senegal, South Africa and Tunisia</t>
  </si>
  <si>
    <t>six AI principles</t>
  </si>
  <si>
    <t>https://www.who.int/news/item/28-06-2021-who-issues-first-global-report-on-ai-in-health-and-six-guiding-principles-for-its-design-and-use</t>
  </si>
  <si>
    <t>Protecting human autonomy;Promoting human well-being and safety and the public interest;Ensuring transparency, explainability and intelligibility;Fostering responsibility and accountability;Ensuring inclusiveness and equity;Promoting AI that is responsive and sustainable</t>
  </si>
  <si>
    <t>World Health Organization</t>
  </si>
  <si>
    <t>Continent</t>
  </si>
  <si>
    <t>Asia</t>
  </si>
  <si>
    <t>North America</t>
  </si>
  <si>
    <t>Oceania</t>
  </si>
  <si>
    <t>South America</t>
  </si>
  <si>
    <t>Afrique</t>
  </si>
  <si>
    <t>Total</t>
  </si>
  <si>
    <t>Continents</t>
  </si>
  <si>
    <t>Africa</t>
  </si>
  <si>
    <t>Accountability;Human Oversight;Transparency and Interpretability</t>
  </si>
  <si>
    <t>https://www.pcpd.org.hk/english/resources_centre/publications/files/guidance_ethical_e.pdf</t>
  </si>
  <si>
    <t>Guidance on the Ethical Development and Use of
Artificial Intelligence : 3 AI principles</t>
  </si>
  <si>
    <t>Hong kong</t>
  </si>
  <si>
    <t>Hong Kong's Office of the Privacy Commissioner for Personal Data (PCPD)</t>
  </si>
  <si>
    <t>Korea Communications Commission (“KCC”) and the Korea Information Society Development Institute (”KISDI”),</t>
  </si>
  <si>
    <t>Human-centered service;Transparency and explainability;Responsibility;Safety;Anti-discrimination;Participation;Privacy and data governance</t>
  </si>
  <si>
    <t>https://www.lexology.com/library/detail.aspx?g=a23170cc-772a-4c1e-a217-9f5bce224c04</t>
  </si>
  <si>
    <t>Draft AI R&amp;D GUIDELINES
for International Discussions</t>
  </si>
  <si>
    <t xml:space="preserve">https://www.soumu.go.jp/main_content/000507517.pdf </t>
  </si>
  <si>
    <t>Japan Government and G7</t>
  </si>
  <si>
    <t>Japan</t>
  </si>
  <si>
    <t>South Korea</t>
  </si>
  <si>
    <t>principle of collaboration; principle of transparency; principle of controllability; safety;  security; privacy; ethics; user assistance;accountability</t>
  </si>
  <si>
    <t>equality, safety &amp; reliability, inclusivity &amp; non-discrimination, transparency, accountability and privacy &amp; security</t>
  </si>
  <si>
    <t xml:space="preserve">https://indiaai.gov.in/research-reports/responsible-ai-part-1-principles-for-responsible-ai </t>
  </si>
  <si>
    <t>Asilomar Conference on Beneficial AI (Future of Life Institute)</t>
  </si>
  <si>
    <t>Research ICT Africa</t>
  </si>
  <si>
    <t>Recomendations on the inclusion subSaharan Africa in Global AI Ethics</t>
  </si>
  <si>
    <t>Introduce safeguards to balance AI opportunities and risks; Protect individual and collective privacy rights in crossborder data flows; Define African values for AI and align AI frameworks with
such values; Practise fair and socially-responsible AI; Build inclusive partnerships based on community and cocreation; Adopt an adaptive, open minded and humble approach</t>
  </si>
  <si>
    <t>https://researchictafrica.net/wp/wp-content/uploads/2020/11/RANITP2019-2-AI-Ethics.pdf</t>
  </si>
  <si>
    <t>Finland</t>
  </si>
  <si>
    <t>OP Financial Group</t>
  </si>
  <si>
    <t>Commitments and principles</t>
  </si>
  <si>
    <t>People-first approach; Transparency and openness; Impact evaluation; Ownership; Privacy protection</t>
  </si>
  <si>
    <t>https://www.op.fi/op-financial-group/corporate-social-responsibility/commitments-and-principles</t>
  </si>
  <si>
    <t>Tieto’s AI ethics guidelines</t>
  </si>
  <si>
    <t>Tieto</t>
  </si>
  <si>
    <t>Responsibility;Human rights;Fairness &amp; equality;Safety &amp; security;Transparency</t>
  </si>
  <si>
    <t>https://www.tietoevry.com/en/newsroom/all-news-and-releases/press-releases/2018/10/tieto-strengthens-commitment-to-ethical-use-of-ai/</t>
  </si>
  <si>
    <t>https://www.telekom.com/en/company/digital-responsibility/details/artificial-intelligence-ai-guideline-524366</t>
  </si>
  <si>
    <t>Deutsche Telecom</t>
  </si>
  <si>
    <t>Guidelines for Artificial Intelligence</t>
  </si>
  <si>
    <t>Responsible; Careful; Supporting; Transparent; Secure; Reliable; Trustworthy; Cooperative; Illustrative</t>
  </si>
  <si>
    <t>The Japanese Society for Artificial Intelligence Ethical
Guidelines</t>
  </si>
  <si>
    <t>Japanese Society for Artificial Intelligence</t>
  </si>
  <si>
    <t>Contribution to humanity; Abidance of laws and regulations; Respect for the privacy of others; Fairness; Security; Act with integrity; Accountability and Social Responsibility; Communication with society and self-development; Abidance of ethics guidelines by AI</t>
  </si>
  <si>
    <t>http://ai-elsi.org/wp-content/uploads/2017/05/JSAI-Ethical-Guidelines-1.pdf</t>
  </si>
  <si>
    <t>SONY</t>
  </si>
  <si>
    <t>Sony Group AI Ethics Guidelines</t>
  </si>
  <si>
    <t>https://www.sony.com/en/SonyInfo/sony_ai/responsible_ai.html</t>
  </si>
  <si>
    <t xml:space="preserve">Supporting Creative Life Styles and Building a Better Society; Stakeholder Engagement; Provision of Trusted Products and Services;  Privacy Protection; Respect for Fairness; Pursuit of Transparency;  The Evolution of AI and Ongoing Education; </t>
  </si>
  <si>
    <t>Dutch Artificial Intelligence Manifesto</t>
  </si>
  <si>
    <t>Special Interest Group on Artificial Intelligence (SIGAI), ICT
Platform Netherlands (IPN)</t>
  </si>
  <si>
    <t>Netherlands</t>
  </si>
  <si>
    <t>Socially-Aware; Explainable; Responsible</t>
  </si>
  <si>
    <t>http://ii.tudelft.nl/bnvki/wp-content/uploads/2018/09/Dutch-AI-Manifesto.pdf</t>
  </si>
  <si>
    <t>Norway</t>
  </si>
  <si>
    <t>https://www.regjeringen.no/contentassets/1febbbb2c4fd4b7d92c67ddd353b6ae8/en-gb/pdfs/ki-strategi_en.pdf</t>
  </si>
  <si>
    <t xml:space="preserve"> AI-based solutions must respect human autonomy and control; AI-based systems must be safe and technically robust; AI must take privacy and data protection into account; AI-based systems must be transparent; AI systems must facilitate inclusion, diversity and equal treatment; AI must benefit society and the environment;  Accountability</t>
  </si>
  <si>
    <t>National Strategy for
Artificial Intelligence: Ethical principles for artificial intelligence</t>
  </si>
  <si>
    <t>Norwegian Ministry
of Local Government and Modernisation</t>
  </si>
  <si>
    <t>Internet Society</t>
  </si>
  <si>
    <t>Artificial Intelligence and Machine Learning: Policy Paper</t>
  </si>
  <si>
    <t>Ethical Considerations in Deployment and Design; Ensure “Interpretability” of AI systems; Public Empowerment; Responsible Deployment; Ensuring Accountability; Social and Economic Impacts; Open Governance</t>
  </si>
  <si>
    <t>https://www.internetsociety.org/resources/doc/2017/artificial-intelligence-and-machine-learning-policy-paper/</t>
  </si>
  <si>
    <t>international</t>
  </si>
  <si>
    <t>Information Technology Industry Council</t>
  </si>
  <si>
    <t>AI Policy Principles : Our Responsibility: Promoting Responsible Development and Use.</t>
  </si>
  <si>
    <t xml:space="preserve">Responsible Design and Deployment; Safety and Controllability; Robust and Representative Data; Interpretability; Liability of AI Systems Due to Autonomy </t>
  </si>
  <si>
    <t>https://www.itic.org/public-policy/ITIAIPolicyPrinciplesFINAL.pdf</t>
  </si>
  <si>
    <t>Key values</t>
  </si>
  <si>
    <t>Fairness</t>
  </si>
  <si>
    <t>Transparency</t>
  </si>
  <si>
    <t>Accountability</t>
  </si>
  <si>
    <t>Safety</t>
  </si>
  <si>
    <t>Security</t>
  </si>
  <si>
    <t>Robustness</t>
  </si>
  <si>
    <t>Explainability</t>
  </si>
  <si>
    <t>Human Oversight</t>
  </si>
  <si>
    <t>Well-being</t>
  </si>
  <si>
    <t>Interpretability</t>
  </si>
  <si>
    <t>Human Rights</t>
  </si>
  <si>
    <t>Sustainability</t>
  </si>
  <si>
    <t>Equity</t>
  </si>
  <si>
    <t>Count</t>
  </si>
  <si>
    <t>Reliability</t>
  </si>
  <si>
    <t>Privacy</t>
  </si>
  <si>
    <t>Justice</t>
  </si>
  <si>
    <t>Autonomy</t>
  </si>
  <si>
    <t>Human Dignity</t>
  </si>
  <si>
    <t>Responsibility</t>
  </si>
  <si>
    <t>Solidarity</t>
  </si>
  <si>
    <t>Beneficence</t>
  </si>
  <si>
    <t>Non-maleficence</t>
  </si>
  <si>
    <t>Non-discrimination</t>
  </si>
  <si>
    <t>Contestability</t>
  </si>
  <si>
    <t>Human-centric</t>
  </si>
  <si>
    <t>Inclusiveness</t>
  </si>
  <si>
    <t>Trustworthy</t>
  </si>
  <si>
    <t>Democracy</t>
  </si>
  <si>
    <t>Governance</t>
  </si>
  <si>
    <t>Ethics AI Keyword occurrences</t>
  </si>
  <si>
    <t>Research Institute</t>
  </si>
  <si>
    <t>6 continents</t>
  </si>
  <si>
    <t>conference</t>
  </si>
  <si>
    <t>national</t>
  </si>
  <si>
    <t>company</t>
  </si>
  <si>
    <t>Company</t>
  </si>
  <si>
    <t>conference papers</t>
  </si>
  <si>
    <t>governement</t>
  </si>
  <si>
    <t>companies</t>
  </si>
  <si>
    <t>research institute</t>
  </si>
  <si>
    <t>Stakeholders</t>
  </si>
  <si>
    <t xml:space="preserve">international </t>
  </si>
  <si>
    <t>governments</t>
  </si>
  <si>
    <t>AI ethics principles Evolution</t>
  </si>
  <si>
    <t>Y2017</t>
  </si>
  <si>
    <t>Y2018</t>
  </si>
  <si>
    <t>Y2019</t>
  </si>
  <si>
    <t>Y2020</t>
  </si>
  <si>
    <t>Y2021</t>
  </si>
  <si>
    <t>AI ethics principles Evolution - Cumulative</t>
  </si>
  <si>
    <t>Pillars and Dimensions of the Government AI Readiness</t>
  </si>
  <si>
    <t>1 United States of America 85.479</t>
  </si>
  <si>
    <t>2 United Kingdom 81.124</t>
  </si>
  <si>
    <t>3 Finland 79.238</t>
  </si>
  <si>
    <t>4 Germany 78.974</t>
  </si>
  <si>
    <t>5 Sweden 78.772</t>
  </si>
  <si>
    <t>6 Singapore 78.704</t>
  </si>
  <si>
    <t>7 Republic of Korea 77.695</t>
  </si>
  <si>
    <t>8 Denmark 75.618</t>
  </si>
  <si>
    <t>9 Netherlands 75.297</t>
  </si>
  <si>
    <t>10 Norway 74.430</t>
  </si>
  <si>
    <t>11 France 73.767</t>
  </si>
  <si>
    <t>12 Australia 73.577</t>
  </si>
  <si>
    <t>13 Japan 73.303</t>
  </si>
  <si>
    <t>14 Canada 73.158</t>
  </si>
  <si>
    <t>15 Luxembourg 72.616</t>
  </si>
  <si>
    <t>16 United Arab Emirates 72.395</t>
  </si>
  <si>
    <t>17 Estonia 69.922</t>
  </si>
  <si>
    <t>18 Switzerland 69.219</t>
  </si>
  <si>
    <t>19 China 69.080</t>
  </si>
  <si>
    <t>20 Israel 68.825</t>
  </si>
  <si>
    <t>2020 Top Ranking</t>
  </si>
  <si>
    <t>2021 Top Ranking</t>
  </si>
  <si>
    <t>Global</t>
  </si>
  <si>
    <t>Position Country Overall</t>
  </si>
  <si>
    <t>Score Government Technology</t>
  </si>
  <si>
    <t>Sector</t>
  </si>
  <si>
    <t>Data and</t>
  </si>
  <si>
    <t>Infrastructure</t>
  </si>
  <si>
    <t>1 United States of</t>
  </si>
  <si>
    <t>America 88.16 88.46 83.31 92.71</t>
  </si>
  <si>
    <t>2 Singapore 82.46 94.88 66.69 85.80</t>
  </si>
  <si>
    <t>3 United Kingdom 81.25 85.69 67.26 90.81</t>
  </si>
  <si>
    <t>4 Finland 79.23 88.45 63.85 85.40</t>
  </si>
  <si>
    <t>5 Netherlands 78.51 80.42 66.17 88.92</t>
  </si>
  <si>
    <t>6 Sweden 78.16 80.76 67.37 86.36</t>
  </si>
  <si>
    <t>7 Canada 77.73 84.36 63.75 85.08</t>
  </si>
  <si>
    <t>8 Germany 77.26 78.04 67.68 86.07</t>
  </si>
  <si>
    <t>9 Denmark 76.96 83.50 63.24 84.14</t>
  </si>
  <si>
    <t>10 Republic of Korea 76.55 85.27 58.49 85.89</t>
  </si>
  <si>
    <t>11 France 76.41 82.10 60.61 86.53</t>
  </si>
  <si>
    <t>12 Japan 76.18 81.90 59.31 87.32</t>
  </si>
  <si>
    <t>13 Norway 76.14 84.24 59.25 84.91</t>
  </si>
  <si>
    <t>14 Australia 75.41 83.79 57.07 85.37</t>
  </si>
  <si>
    <t>15 China 74.42 83.79 61.33 78.15</t>
  </si>
  <si>
    <t>16 Luxembourg 73.37 82.67 50.66 86.80</t>
  </si>
  <si>
    <t>17 Ireland 72.80 74.70 61.11 82.59</t>
  </si>
  <si>
    <t>18 Taiwan 71.98 77.59 59.42 78.92</t>
  </si>
  <si>
    <t>19 United Arab</t>
  </si>
  <si>
    <t>Emirates 71.60 79.41 53.33 82.05</t>
  </si>
  <si>
    <t>20 Israel 70.01 64.64 65.87 79.52</t>
  </si>
  <si>
    <t>Index database 2020 (IDRC, Oxford insights): https://static1.squarespace.com/static/58b2e92c1e5b6c828058484e/t/5f7747f29ca3c20ecb598f7c/1601653137399/AI+Readiness+Report.pdf</t>
  </si>
  <si>
    <t>index database 2021 (IDRC, Oxford insights): https://static1.squarespace.com/static/58b2e92c1e5b6c828058484e/t/61ead0752e7529590e98d35f/1642778757117/Government_AI_Readiness_21.pdf</t>
  </si>
  <si>
    <t>Canada 2020</t>
  </si>
  <si>
    <t>Canada 2021</t>
  </si>
  <si>
    <t xml:space="preserve">https://link.springer.com/article/10.1007/s11023-020-09517-8 </t>
  </si>
  <si>
    <t>Facebook</t>
  </si>
  <si>
    <t>Facebook’s five pillars of Responsible AI</t>
  </si>
  <si>
    <t>Privacy &amp; Security;Fairness &amp; Inclusion;Robustness &amp; Safety;Transparency &amp; Control;Accountability &amp; Governance;</t>
  </si>
  <si>
    <t>https://ai.facebook.com/blog/facebooks-five-pillars-of-responsible-ai/</t>
  </si>
  <si>
    <t>Beta principles for the ethical use of AI and data enhanced technologies in Ontario</t>
  </si>
  <si>
    <t>Ontario’s government</t>
  </si>
  <si>
    <t>Transparent and explainable;Good and fair;Safe;Accountable and responsible;Human centric;Sensible and appropriate</t>
  </si>
  <si>
    <t>https://www.ontario.ca/page/beta-principles-ethical-use-ai-and-data-enhanced-technologies-ontario</t>
  </si>
  <si>
    <t>Russia</t>
  </si>
  <si>
    <t>https://a-ai.ru/wp-content/uploads/2021/10/Code-of-Ethics.pdf</t>
  </si>
  <si>
    <t>Human-centered and humanistic approach;Respect for human autonomy and freedom of will;Compliance with the law;Non-discrimination;Assessment of risks and humanitarian impact</t>
  </si>
  <si>
    <t>AI Alliance Russia</t>
  </si>
  <si>
    <t>Artificial Intelligence Code of Ethics</t>
  </si>
  <si>
    <t>Institute of Business Ethics</t>
  </si>
  <si>
    <t>https://www.ibe.org.uk/uploads/assets/44097a6a-3a7c-477f-a2596540e39fcf85/ibe-ai-diagramintbrefingfinal.pdf</t>
  </si>
  <si>
    <t>Business Ethics &amp;
Artificial Intelligence</t>
  </si>
  <si>
    <t>Accuracy;Respect of privacy;Transparency;Interpretability;Fairness;Integrity;Control;Impact;Accountability;Learning</t>
  </si>
  <si>
    <t>AI Ethics Lab</t>
  </si>
  <si>
    <t>https://cacm.acm.org/magazines/2020/12/248788-operationalizing-ai-ethics-principles/fulltext?mobile=false#:~:text=The%20most%20widely%20utilized%20set,%2C%20do%20good%2C%20ensure%20justice.</t>
  </si>
  <si>
    <t>Tool</t>
  </si>
  <si>
    <t>https://aiethicslab.com/big-picture/</t>
  </si>
  <si>
    <t xml:space="preserve">AI Ethics Lab </t>
  </si>
  <si>
    <t>Global Indigenous Data Alliance</t>
  </si>
  <si>
    <t>CARE Principles for Indigeneous Data Governance</t>
  </si>
  <si>
    <t>Research Data Alliance</t>
  </si>
  <si>
    <t>FAIR Data Maturity Model WG</t>
  </si>
  <si>
    <t>Findability, Accessibility, Interoperability and Reusability</t>
  </si>
  <si>
    <t>https://www.rd-alliance.org/group/fair-data-maturity-model-wg/outcomes/fair-data-maturity-model-specification-and-guidelines-0</t>
  </si>
  <si>
    <t>Collective Benefit;Authority to Control;Responsibility;Ethics</t>
  </si>
  <si>
    <t>Botswana</t>
  </si>
  <si>
    <t>https://www.gida-global.org/care</t>
  </si>
  <si>
    <t>Core principles</t>
  </si>
  <si>
    <t>Autonomy; No harm &amp; Benefit; Justice</t>
  </si>
  <si>
    <t>https://aiethicslab.com/wp-content/uploads/2020/08/Dynamics-Guide_v.2.pdf</t>
  </si>
  <si>
    <t>Reference</t>
  </si>
  <si>
    <t>Ref.</t>
  </si>
  <si>
    <t>Design Justice Network</t>
  </si>
  <si>
    <t>We use design to sustain, heal, and empower our communities, as well as to seek liberation from exploitative and oppressive systems; We center the voices of those who are directly impacted by the outcomes of the design process; We prioritize design’s impact on the community over the intentions of the designer;We view change as emergent from an accountable, accessible, and collaborative process, rather than as a point at the end of a process;We see the role of the designer as a facilitator rather than an expert;We believe that everyone is an expert based on their own lived experience, and that we all have unique and brilliant contributions to bring to a design process;We share design knowledge and tools with our communities;We work towards sustainable, community-led and -controlled outcomes;We work towards non-exploitative solutions that reconnect us to the earth and to each other;Before seeking new design solutions, we look for what is already working at the community level. We honor and uplift traditional, indigenous, and local knowledge and practices</t>
  </si>
  <si>
    <t>Design Justice Network principles</t>
  </si>
  <si>
    <t>https://designjustice.org/read-the-principles</t>
  </si>
  <si>
    <t>https://lfaidata.foundation/blog/2021/02/08/lf-ai-data-announces-principles-for-trusted-ai/</t>
  </si>
  <si>
    <t>LF &amp; AI Data Foundation AI Principles: (R)REPEATS</t>
  </si>
  <si>
    <t xml:space="preserve">Linux Fondation AI &amp; Data </t>
  </si>
  <si>
    <t>Reproductibility;Robustness;Equitability;Privacy;Explainability;Accountability;Transparent;Security</t>
  </si>
  <si>
    <t>INTERPOL Interregional Crime and Justice Research Institute's (UNICRI)</t>
  </si>
  <si>
    <t>Fairness;Accountability;Transparency;Explainability;</t>
  </si>
  <si>
    <t>TOWARDS RESPONSIBLE
AI INNOVATION
SECOND INTERPOL-UNICRI
REPORT ON ARTIFICIAL INTELLIGENCE
FOR LAW ENFORCEMENT</t>
  </si>
  <si>
    <t xml:space="preserve"> Torino, Italy</t>
  </si>
  <si>
    <t>https://unicri.it/towards-responsible-artificial-intelligence-innovation</t>
  </si>
  <si>
    <t>TOOLBOX: Dynamics of AI Principles</t>
  </si>
  <si>
    <t>Title</t>
  </si>
  <si>
    <t>https://unesdoc.unesco.org/ark:/48223/pf0000253952?posInSet=3&amp;amp</t>
  </si>
  <si>
    <t>Human Dignity;Value of Autonomy;Value of Privacy;'Do not harm' Principle;Principe of Responsibility (liability, transparency, accountability); Value of Beneficence; Value of Justice</t>
  </si>
  <si>
    <t>UNESCO-COMEST</t>
  </si>
  <si>
    <t>Report of COMEST on Robotics Ethics</t>
  </si>
  <si>
    <t>Accenture</t>
  </si>
  <si>
    <t>Allen Institute</t>
  </si>
  <si>
    <t>Coda.io</t>
  </si>
  <si>
    <t>Systemic Data Ethics Framework</t>
  </si>
  <si>
    <t>https://coda.io/@greenman/data-ethics-system-map</t>
  </si>
  <si>
    <t>Master Card</t>
  </si>
  <si>
    <t>Security &amp; Privacy;Transparency &amp; Control;Accountability;Integrity;Innovation;Social Impact</t>
  </si>
  <si>
    <t>https://newsroom.mastercard.com/latin-america/press-releases/mastercard-establishes-principles-for-data-responsibility/</t>
  </si>
  <si>
    <t>Responsible AI principles</t>
  </si>
  <si>
    <t>Accountability;Transparent;Addressing Bias;Humand and Machine; Data and Security</t>
  </si>
  <si>
    <t>https://www.switch.ch/export/sites/default/procure/.content/.files/Why-RAI-Matters-Pinar-Wennerberg.pdf</t>
  </si>
  <si>
    <t>KPMG</t>
  </si>
  <si>
    <t>Ethical AI: Five guiding pillars</t>
  </si>
  <si>
    <t>Prepare employees now;Develop strong oversight and governance;Align cybersecurity and ethical AI;Mitigate bias;Increase transparency</t>
  </si>
  <si>
    <t>Principles for Data Responsibility</t>
  </si>
  <si>
    <t>https://advisory.kpmg.us/articles/2019/ethical-ai.html</t>
  </si>
  <si>
    <t>Irelande</t>
  </si>
  <si>
    <t>Ethics By Design and Ethics of Use Approaches
for Artificial Intelligence</t>
  </si>
  <si>
    <t xml:space="preserve"> European Commission
(DG Research and Innovation)</t>
  </si>
  <si>
    <t>https://ec.europa.eu/info/funding-tenders/opportunities/docs/2021-2027/horizon/guidance/ethics-by-design-and-ethics-of-use-approaches-for-artificial-intelligence_he_en.pdf</t>
  </si>
  <si>
    <t>Respect for Human Agency (autonomy, dignity, freedom); Privacy and Data governane;Fairness;Individual, Social and Environmental Well-being;Transparency;Accountability and Oversight</t>
  </si>
  <si>
    <t>Trustworthy AI in Aotearoa</t>
  </si>
  <si>
    <t>New Zealand</t>
  </si>
  <si>
    <t>Fairness and Justice;Reliability, Security and Privacy;Transparency;Human Oversight and Accountability;Well being</t>
  </si>
  <si>
    <t>https://data.govt.nz/assets/data-ethics/algorithm/Trustworthy-AI-in-Aotearoa-March-2020.pdf</t>
  </si>
  <si>
    <t>AI Forum (NZ government)</t>
  </si>
  <si>
    <t>Kakao</t>
  </si>
  <si>
    <t>Basic Principles of
Kakao's Algorithm Kakao makes all its efforts related to algorithms within our social ethics and pursues the welfare and happiness of mankind through this;Be on the lookout for intentional social discrimination in the result of the boundary algorithm for discrimination;Learning data input to the learning data operation
algorithm is collected, analyzed, and utilized based on social ethics;Algorithm independence
Algorithms are strictly managed so that they are not arbitrarily damaged or affected by anyone;Algorithm description For
the trust relationship with users, the algorithm is faithfully explained within the scope that does not impair the competitiveness of the company;Technology inclusivity
We strive to ensure that algorithm-based technologies and services can be embraced in our society as a whole;Protection
of Children and Adolescents Kakao is careful from the stage of algorithm development and service design to prevent children and adolescents from being exposed to inappropriate information and risks</t>
  </si>
  <si>
    <t>https://www.kakaocorp.com/page/responsible/detail/algorithm</t>
  </si>
  <si>
    <t>AI Ethics - Algorithmic Ethics Charter</t>
  </si>
  <si>
    <t>https://www.capgemini.com/2021/04/ethical-ai-decoded-in-7-principles/</t>
  </si>
  <si>
    <t>Carefully delimited impact;Sustainable;Fair;Transparent and explainable;Controllable with clear accountability;Robust and safe;Respectful of privacy and data protection;</t>
  </si>
  <si>
    <t>Ethical AI – Decoded in 7 Principles</t>
  </si>
  <si>
    <t>France</t>
  </si>
  <si>
    <t>Capgemini</t>
  </si>
  <si>
    <t>HireVue</t>
  </si>
  <si>
    <t>HireVue AI ethical principles</t>
  </si>
  <si>
    <t>We are committed to benefiting society;We design to promote diversity and fairness;We design to help people make better decisions;We design for privacy and data protection;We validate and test continuously</t>
  </si>
  <si>
    <t>https://www.hirevue.com/why-hirevue/ai-ethics</t>
  </si>
  <si>
    <t>SalesForce</t>
  </si>
  <si>
    <t>Trusted AI</t>
  </si>
  <si>
    <t>Responsible;Inclusive;Accountable;Transparent;Empowering</t>
  </si>
  <si>
    <t>https://www.salesforceairesearch.com/trusted-ai</t>
  </si>
  <si>
    <t>BMW Group</t>
  </si>
  <si>
    <t>Seven principles for AI: BMW Group sets out code of ethics for the use of artificial intelligence</t>
  </si>
  <si>
    <t>Human agency and oversight;Technical robustness and safety;Provacy and data governance;Transparency;Diversity, non-discrimination and fairness;Environmental and societal well-being;Accountability</t>
  </si>
  <si>
    <t>https://www.press.bmwgroup.com/global/article/detail/T0318411EN/seven-principles-for-ai:-bmw-group-sets-out-code-of-ethics-for-the-use-of-artificial-intelligence?language=en</t>
  </si>
  <si>
    <t>Bosch</t>
  </si>
  <si>
    <t>Code of ethics for AI</t>
  </si>
  <si>
    <t>All Bosch AI products should reflect our “Invented for life” ethos, which combines a quest for innovation with a sense of social responsibility;AI decisions that affect people should not be made without a human arbiter. Instead, AI should be a tool for people;We want to develop safe, robust, and explainable AI products;Trust is one of our company’s fundamental values. We want to develop trustworthy AI products;When developing AI products, we observe legal requirements and orient to ethical principles</t>
  </si>
  <si>
    <t>https://www.bosch.com/stories/ethical-guidelines-for-artificial-intelligence/</t>
  </si>
  <si>
    <t>HPE</t>
  </si>
  <si>
    <t>HPE AI ethics and principles</t>
  </si>
  <si>
    <t>https://www.hpe.com/ca/en/ai-ethics.html</t>
  </si>
  <si>
    <t>AI privacy-enabled security;AI privacy-enabled security;AI human focused principle;AI inclusivity principle;AI robust principle;reponsible AI</t>
  </si>
  <si>
    <t>AstraZeneca</t>
  </si>
  <si>
    <t>AstraZeneca data and AI ethics</t>
  </si>
  <si>
    <t>Explainable and transparent;Fair;Accountable;Human-centric and socially beneficial;Private and secure</t>
  </si>
  <si>
    <t>https://www.astrazeneca.com/sustainability/ethics-and-transparency/data-and-ai-ethics.html</t>
  </si>
  <si>
    <t>ADP</t>
  </si>
  <si>
    <t>AI and Data Ethics: 5 Principles to Consider</t>
  </si>
  <si>
    <t>Transparency;Fairness;Accuracy;Privacy;Accountability;</t>
  </si>
  <si>
    <t>https://www.adp.com/spark/articles/2020/08/ai-and-data-ethics-5-principles-to-consider.aspx</t>
  </si>
  <si>
    <t>Adobe</t>
  </si>
  <si>
    <t>Taking an ethical approach to artificial intelligence</t>
  </si>
  <si>
    <t>Accountability;Responsibility;Transparency;</t>
  </si>
  <si>
    <t>https://www.adobe.com/about-adobe/aiethics.html</t>
  </si>
  <si>
    <t>AI Ethics Principles</t>
  </si>
  <si>
    <t>Developing Human-centered AI;Respecting Diversity;Balancing Reasonable Explainability with Convenience;Accounting for Safety
in Service Design;Protecting Privacy
and Data Security</t>
  </si>
  <si>
    <t>https://www.navercorp.com/en/value/aiCodeEthics</t>
  </si>
  <si>
    <t>Naver Corporation</t>
  </si>
  <si>
    <t>ARM</t>
  </si>
  <si>
    <t>Ethical principles of trust in AI systems</t>
  </si>
  <si>
    <t>We believe all AI systems should employ state of the art security;Every effort should be made to eliminate discriminatory bias in designing and developing AI decision systems;We believe AI should be capable of explaining itself as much as possible: we urge further effort to develop technological approaches to help AI systems record and explain their results;Users of AI systems have a right to know who is responsible for the consequences of AI decision making;Human safety must be the primary consideration in the design of any AI system;We will support efforts to retrain people from all backgrounds to develop the skills needed for an AI world</t>
  </si>
  <si>
    <t>https://www.arm.com/blogs/blueprint/arm-ai-trust-manifesto</t>
  </si>
  <si>
    <t>Unity Technologies</t>
  </si>
  <si>
    <t>Introducing Unity’s Guiding Principles for Ethical AI</t>
  </si>
  <si>
    <t>Be Unbiased;Be Accountable;Be Fair;Be Responsible;Be Honest;Be Trustworthy</t>
  </si>
  <si>
    <t>https://blog.unity.com/technology/introducing-unitys-guiding-principles-for-ethical-ai</t>
  </si>
  <si>
    <t>Sage</t>
  </si>
  <si>
    <t>The Ethics of Code:
Developing AI for Business with Five Core Principles</t>
  </si>
  <si>
    <t>AI should reflect the diversity of the users it serves;AI must be held to account and so must users;Reward AI for ‘showing its workings’;AI should level the playing field;AI will replace, but it must also create</t>
  </si>
  <si>
    <t>https://www.sage.com/~/media/group/files/business-builders/business-builders-ethics-of-code.pdf</t>
  </si>
  <si>
    <t>BCG</t>
  </si>
  <si>
    <t>https://www.bcg.com/publications/2020/six-steps-for-socially-responsible-artificial-intelligence</t>
  </si>
  <si>
    <t>Forrester</t>
  </si>
  <si>
    <t>Five AI Principles To Put In Practice</t>
  </si>
  <si>
    <t>Fairness and bias;Trust and transparency;Accountability;Social benefit;Privacy and security;</t>
  </si>
  <si>
    <t>https://www.forrester.com/blogs/five-ai-principles-to-put-in-practice/</t>
  </si>
  <si>
    <t>Tencent</t>
  </si>
  <si>
    <t>“ARCC”: An Ethical Framework for Artificial Intelligence</t>
  </si>
  <si>
    <t>AI should be available (Human development and well-being,Human-oriented approach,Human-computer symbiosis,Algorithm fairness); AI should be reliable (General requirements, Test and validation, Digital security, physical security, and political security, Privacy protection); AI should be comprehensible (Black-box technology, Differential transparency, Explanation rather than technological transparency, Public engagement and exercise of individuals rights, Informational self-determination); AI should be controllable (Effective control by humans, risk control, precautionary principle, application boundary)</t>
  </si>
  <si>
    <t>https://www.tisi.org/13747</t>
  </si>
  <si>
    <t>Sberbank</t>
  </si>
  <si>
    <t>Ethical principles of AI</t>
  </si>
  <si>
    <t>AI systems controllability and manageability;Transparent and predictable AI systems operation;Stability and reliability of AI systems;Responsible AI usage;Unbiased AI</t>
  </si>
  <si>
    <t>https://www.sberbank.com/sustainability/principles-of-artificial-intelligence-ethics#:~:text=Sber%20uses%20AI%20technologies%20in,individuals%20or%20Sber's%20corporate%20customers.</t>
  </si>
  <si>
    <t>MNP Digital</t>
  </si>
  <si>
    <t>The five most important guiding principles for AI</t>
  </si>
  <si>
    <t>Privacy and data protection;Transparency;Bias and discrimination;Beneficence and non-maleficence;Autonomy;</t>
  </si>
  <si>
    <t>https://mnpdigital.ca/insights/implement-ai-responsibly-with-ai-ethics-framework/</t>
  </si>
  <si>
    <t>UK Finance</t>
  </si>
  <si>
    <t>ETHICAL PRINCIPLES FOR
ADVANCED ANALYTICS AND
ARTIFICIAL INTELLIGENCE IN
FINANCIAL SERVICES</t>
  </si>
  <si>
    <t>https://www.ukfinance.org.uk/system/files/AAAI-Principles-FINAL.pdf</t>
  </si>
  <si>
    <t>Explainability &amp; Transparency;Integrity of AAAI;Fairness &amp; Alignment to Human Rights;Contestability &amp; H Empowerment;Responsibility &amp; Accountability</t>
  </si>
  <si>
    <t>Bias</t>
  </si>
  <si>
    <t>Integrity</t>
  </si>
  <si>
    <t>Controllability</t>
  </si>
  <si>
    <t>Accuracy</t>
  </si>
  <si>
    <t>Occurrences</t>
  </si>
  <si>
    <t>UAE</t>
  </si>
  <si>
    <t>Switzerland</t>
  </si>
  <si>
    <t>Belgium</t>
  </si>
  <si>
    <t>Hong Kong</t>
  </si>
  <si>
    <t>South Africa</t>
  </si>
  <si>
    <t>Ireland</t>
  </si>
  <si>
    <t>Italia</t>
  </si>
  <si>
    <t>Bruxelles, Belgium</t>
  </si>
  <si>
    <t>*Accur*</t>
  </si>
  <si>
    <t>*Control*</t>
  </si>
  <si>
    <t>*Integr*</t>
  </si>
  <si>
    <t>*Bias*</t>
  </si>
  <si>
    <t>*Governa*</t>
  </si>
  <si>
    <t>*Trust*</t>
  </si>
  <si>
    <t>*Inclusive*</t>
  </si>
  <si>
    <t>*man*centric*</t>
  </si>
  <si>
    <t>*Contest*</t>
  </si>
  <si>
    <t>*malefi*</t>
  </si>
  <si>
    <t>*discrim*</t>
  </si>
  <si>
    <t>*Benefi*</t>
  </si>
  <si>
    <t>*Solidar*</t>
  </si>
  <si>
    <t>*Responsib*</t>
  </si>
  <si>
    <t>*Dignity*</t>
  </si>
  <si>
    <t>*Democra*</t>
  </si>
  <si>
    <t>*Autono*</t>
  </si>
  <si>
    <t>*Just*</t>
  </si>
  <si>
    <t>*Priva*</t>
  </si>
  <si>
    <t>*Reliab*</t>
  </si>
  <si>
    <t>*Equit*</t>
  </si>
  <si>
    <t>*Sustain*</t>
  </si>
  <si>
    <t>*Rights*</t>
  </si>
  <si>
    <t>*Oversight*</t>
  </si>
  <si>
    <t>*Well*being*</t>
  </si>
  <si>
    <t>*Interpret*</t>
  </si>
  <si>
    <t>*Fair*</t>
  </si>
  <si>
    <t>*Transparen*</t>
  </si>
  <si>
    <t>*Accountab*</t>
  </si>
  <si>
    <t>*Safe*</t>
  </si>
  <si>
    <t>*Secur*</t>
  </si>
  <si>
    <t>*Robust*</t>
  </si>
  <si>
    <t>*Explain*</t>
  </si>
  <si>
    <t>Denmark</t>
  </si>
  <si>
    <t>Republic of Korea</t>
  </si>
  <si>
    <t>Luxembourg</t>
  </si>
  <si>
    <t>Taiwan</t>
  </si>
  <si>
    <t>Estonia</t>
  </si>
  <si>
    <t>Government</t>
  </si>
  <si>
    <t>Technology Sector</t>
  </si>
  <si>
    <t>Data and Infrastructure</t>
  </si>
  <si>
    <t>South Africa - Africa</t>
  </si>
  <si>
    <t>Colombia - South America</t>
  </si>
  <si>
    <t>Total Guidelines</t>
  </si>
  <si>
    <t>Total Code of Conduct</t>
  </si>
  <si>
    <t>Regulations &amp; Laws</t>
  </si>
  <si>
    <t>Standards</t>
  </si>
  <si>
    <t>Guidelines</t>
  </si>
  <si>
    <t>Checklists</t>
  </si>
  <si>
    <t>Assessment</t>
  </si>
  <si>
    <t>Tools</t>
  </si>
  <si>
    <t>Training</t>
  </si>
  <si>
    <t>AI Ethics Implementation</t>
  </si>
  <si>
    <t>Country</t>
  </si>
  <si>
    <t>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</si>
</sst>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2">
    <xf numFmtId="0" fontId="0" fillId="0" borderId="0" xfId="0"/>
    <xf numFmtId="49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2" fillId="0" borderId="0" xfId="1"/>
    <xf numFmtId="0" fontId="2" fillId="0" borderId="0" xfId="1" applyAlignment="1">
      <alignment wrapText="1"/>
    </xf>
    <xf numFmtId="0" fontId="2" fillId="0" borderId="0" xfId="1" applyFill="1" applyAlignment="1">
      <alignment wrapText="1"/>
    </xf>
    <xf numFmtId="0" fontId="0" fillId="0" borderId="0" xfId="0" applyFill="1" applyAlignment="1">
      <alignment wrapText="1"/>
    </xf>
    <xf numFmtId="0" fontId="0" fillId="2" borderId="0" xfId="0" applyFill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 applyAlignment="1">
      <alignment wrapText="1"/>
    </xf>
    <xf numFmtId="0" fontId="0" fillId="4" borderId="0" xfId="0" applyFill="1"/>
    <xf numFmtId="0" fontId="0" fillId="5" borderId="0" xfId="0" applyFill="1" applyAlignment="1">
      <alignment wrapText="1"/>
    </xf>
    <xf numFmtId="0" fontId="0" fillId="5" borderId="0" xfId="0" applyFill="1"/>
    <xf numFmtId="0" fontId="0" fillId="6" borderId="0" xfId="0" applyFill="1" applyAlignment="1">
      <alignment wrapText="1"/>
    </xf>
    <xf numFmtId="0" fontId="0" fillId="6" borderId="0" xfId="0" applyFill="1"/>
    <xf numFmtId="0" fontId="0" fillId="7" borderId="0" xfId="0" applyFill="1" applyAlignment="1">
      <alignment wrapText="1"/>
    </xf>
    <xf numFmtId="0" fontId="0" fillId="7" borderId="0" xfId="0" applyFill="1"/>
    <xf numFmtId="0" fontId="1" fillId="0" borderId="0" xfId="0" applyFont="1"/>
    <xf numFmtId="0" fontId="2" fillId="5" borderId="0" xfId="1" applyFill="1" applyAlignment="1">
      <alignment wrapText="1"/>
    </xf>
    <xf numFmtId="0" fontId="0" fillId="0" borderId="0" xfId="0" applyFill="1"/>
    <xf numFmtId="0" fontId="0" fillId="8" borderId="0" xfId="0" applyFill="1" applyAlignment="1">
      <alignment wrapText="1"/>
    </xf>
    <xf numFmtId="0" fontId="0" fillId="9" borderId="0" xfId="0" applyFill="1" applyAlignment="1">
      <alignment wrapText="1"/>
    </xf>
    <xf numFmtId="0" fontId="4" fillId="8" borderId="0" xfId="0" applyFont="1" applyFill="1" applyAlignment="1">
      <alignment horizontal="center" wrapText="1"/>
    </xf>
    <xf numFmtId="0" fontId="3" fillId="9" borderId="0" xfId="0" applyFont="1" applyFill="1" applyAlignment="1">
      <alignment horizontal="center" wrapText="1"/>
    </xf>
    <xf numFmtId="0" fontId="2" fillId="0" borderId="0" xfId="1" applyFill="1"/>
    <xf numFmtId="0" fontId="0" fillId="10" borderId="0" xfId="0" applyFill="1"/>
    <xf numFmtId="0" fontId="0" fillId="10" borderId="0" xfId="0" applyFill="1" applyAlignment="1">
      <alignment wrapText="1"/>
    </xf>
    <xf numFmtId="0" fontId="0" fillId="11" borderId="0" xfId="0" applyFill="1"/>
    <xf numFmtId="0" fontId="0" fillId="8" borderId="0" xfId="0" applyFill="1"/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0" fillId="0" borderId="1" xfId="0" applyBorder="1"/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'AI ethics principle analysis'!$T$54</c:f>
              <c:strCache>
                <c:ptCount val="1"/>
                <c:pt idx="0">
                  <c:v>Y2017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'AI ethics principle analysis'!$S$55:$S$60</c:f>
              <c:strCache>
                <c:ptCount val="6"/>
                <c:pt idx="0">
                  <c:v>North America</c:v>
                </c:pt>
                <c:pt idx="1">
                  <c:v>South America</c:v>
                </c:pt>
                <c:pt idx="2">
                  <c:v>Europe</c:v>
                </c:pt>
                <c:pt idx="3">
                  <c:v>Asia</c:v>
                </c:pt>
                <c:pt idx="4">
                  <c:v>Africa</c:v>
                </c:pt>
                <c:pt idx="5">
                  <c:v>Oceania</c:v>
                </c:pt>
              </c:strCache>
            </c:strRef>
          </c:cat>
          <c:val>
            <c:numRef>
              <c:f>'AI ethics principle analysis'!$T$55:$T$60</c:f>
              <c:numCache>
                <c:formatCode>General</c:formatCode>
                <c:ptCount val="6"/>
                <c:pt idx="0">
                  <c:v>40</c:v>
                </c:pt>
                <c:pt idx="1">
                  <c:v>0</c:v>
                </c:pt>
                <c:pt idx="2">
                  <c:v>15</c:v>
                </c:pt>
                <c:pt idx="3">
                  <c:v>18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FE7-4152-A3E6-EFB54BF81FFE}"/>
            </c:ext>
          </c:extLst>
        </c:ser>
        <c:ser>
          <c:idx val="1"/>
          <c:order val="1"/>
          <c:tx>
            <c:strRef>
              <c:f>'AI ethics principle analysis'!$U$54</c:f>
              <c:strCache>
                <c:ptCount val="1"/>
                <c:pt idx="0">
                  <c:v>Y2018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'AI ethics principle analysis'!$S$55:$S$60</c:f>
              <c:strCache>
                <c:ptCount val="6"/>
                <c:pt idx="0">
                  <c:v>North America</c:v>
                </c:pt>
                <c:pt idx="1">
                  <c:v>South America</c:v>
                </c:pt>
                <c:pt idx="2">
                  <c:v>Europe</c:v>
                </c:pt>
                <c:pt idx="3">
                  <c:v>Asia</c:v>
                </c:pt>
                <c:pt idx="4">
                  <c:v>Africa</c:v>
                </c:pt>
                <c:pt idx="5">
                  <c:v>Oceania</c:v>
                </c:pt>
              </c:strCache>
            </c:strRef>
          </c:cat>
          <c:val>
            <c:numRef>
              <c:f>'AI ethics principle analysis'!$U$55:$U$60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34</c:v>
                </c:pt>
                <c:pt idx="3">
                  <c:v>11</c:v>
                </c:pt>
                <c:pt idx="4">
                  <c:v>0</c:v>
                </c:pt>
                <c:pt idx="5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FE7-4152-A3E6-EFB54BF81FFE}"/>
            </c:ext>
          </c:extLst>
        </c:ser>
        <c:ser>
          <c:idx val="2"/>
          <c:order val="2"/>
          <c:tx>
            <c:strRef>
              <c:f>'AI ethics principle analysis'!$V$54</c:f>
              <c:strCache>
                <c:ptCount val="1"/>
                <c:pt idx="0">
                  <c:v>Y2019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'AI ethics principle analysis'!$S$55:$S$60</c:f>
              <c:strCache>
                <c:ptCount val="6"/>
                <c:pt idx="0">
                  <c:v>North America</c:v>
                </c:pt>
                <c:pt idx="1">
                  <c:v>South America</c:v>
                </c:pt>
                <c:pt idx="2">
                  <c:v>Europe</c:v>
                </c:pt>
                <c:pt idx="3">
                  <c:v>Asia</c:v>
                </c:pt>
                <c:pt idx="4">
                  <c:v>Africa</c:v>
                </c:pt>
                <c:pt idx="5">
                  <c:v>Oceania</c:v>
                </c:pt>
              </c:strCache>
            </c:strRef>
          </c:cat>
          <c:val>
            <c:numRef>
              <c:f>'AI ethics principle analysis'!$V$55:$V$60</c:f>
              <c:numCache>
                <c:formatCode>General</c:formatCode>
                <c:ptCount val="6"/>
                <c:pt idx="0">
                  <c:v>41</c:v>
                </c:pt>
                <c:pt idx="1">
                  <c:v>0</c:v>
                </c:pt>
                <c:pt idx="2">
                  <c:v>16</c:v>
                </c:pt>
                <c:pt idx="3">
                  <c:v>36</c:v>
                </c:pt>
                <c:pt idx="4">
                  <c:v>6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FE7-4152-A3E6-EFB54BF81FFE}"/>
            </c:ext>
          </c:extLst>
        </c:ser>
        <c:ser>
          <c:idx val="3"/>
          <c:order val="3"/>
          <c:tx>
            <c:strRef>
              <c:f>'AI ethics principle analysis'!$W$54</c:f>
              <c:strCache>
                <c:ptCount val="1"/>
                <c:pt idx="0">
                  <c:v>Y2020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'AI ethics principle analysis'!$S$55:$S$60</c:f>
              <c:strCache>
                <c:ptCount val="6"/>
                <c:pt idx="0">
                  <c:v>North America</c:v>
                </c:pt>
                <c:pt idx="1">
                  <c:v>South America</c:v>
                </c:pt>
                <c:pt idx="2">
                  <c:v>Europe</c:v>
                </c:pt>
                <c:pt idx="3">
                  <c:v>Asia</c:v>
                </c:pt>
                <c:pt idx="4">
                  <c:v>Africa</c:v>
                </c:pt>
                <c:pt idx="5">
                  <c:v>Oceania</c:v>
                </c:pt>
              </c:strCache>
            </c:strRef>
          </c:cat>
          <c:val>
            <c:numRef>
              <c:f>'AI ethics principle analysis'!$W$55:$W$60</c:f>
              <c:numCache>
                <c:formatCode>General</c:formatCode>
                <c:ptCount val="6"/>
                <c:pt idx="0">
                  <c:v>13</c:v>
                </c:pt>
                <c:pt idx="1">
                  <c:v>10</c:v>
                </c:pt>
                <c:pt idx="2">
                  <c:v>7</c:v>
                </c:pt>
                <c:pt idx="3">
                  <c:v>14</c:v>
                </c:pt>
                <c:pt idx="4">
                  <c:v>0</c:v>
                </c:pt>
                <c:pt idx="5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FE7-4152-A3E6-EFB54BF81FFE}"/>
            </c:ext>
          </c:extLst>
        </c:ser>
        <c:ser>
          <c:idx val="4"/>
          <c:order val="4"/>
          <c:tx>
            <c:strRef>
              <c:f>'AI ethics principle analysis'!$X$54</c:f>
              <c:strCache>
                <c:ptCount val="1"/>
                <c:pt idx="0">
                  <c:v>Y2021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'AI ethics principle analysis'!$S$55:$S$60</c:f>
              <c:strCache>
                <c:ptCount val="6"/>
                <c:pt idx="0">
                  <c:v>North America</c:v>
                </c:pt>
                <c:pt idx="1">
                  <c:v>South America</c:v>
                </c:pt>
                <c:pt idx="2">
                  <c:v>Europe</c:v>
                </c:pt>
                <c:pt idx="3">
                  <c:v>Asia</c:v>
                </c:pt>
                <c:pt idx="4">
                  <c:v>Africa</c:v>
                </c:pt>
                <c:pt idx="5">
                  <c:v>Oceania</c:v>
                </c:pt>
              </c:strCache>
            </c:strRef>
          </c:cat>
          <c:val>
            <c:numRef>
              <c:f>'AI ethics principle analysis'!$X$55:$X$60</c:f>
              <c:numCache>
                <c:formatCode>General</c:formatCode>
                <c:ptCount val="6"/>
                <c:pt idx="0">
                  <c:v>0</c:v>
                </c:pt>
                <c:pt idx="1">
                  <c:v>4</c:v>
                </c:pt>
                <c:pt idx="2">
                  <c:v>11</c:v>
                </c:pt>
                <c:pt idx="3">
                  <c:v>8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FE7-4152-A3E6-EFB54BF81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6349296"/>
        <c:axId val="356407976"/>
      </c:barChart>
      <c:catAx>
        <c:axId val="35634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Continents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407976"/>
        <c:crosses val="autoZero"/>
        <c:auto val="1"/>
        <c:lblAlgn val="ctr"/>
        <c:lblOffset val="100"/>
        <c:noMultiLvlLbl val="0"/>
      </c:catAx>
      <c:valAx>
        <c:axId val="35640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</a:t>
                </a:r>
                <a:r>
                  <a:rPr lang="en-CA" baseline="0"/>
                  <a:t> principles per 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34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'AI ethics principle analysis'!$S$2</c:f>
              <c:strCache>
                <c:ptCount val="1"/>
                <c:pt idx="0">
                  <c:v>Occurrences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'AI ethics principle analysis'!$R$3:$R$35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analysis'!$S$3:$S$35</c:f>
              <c:numCache>
                <c:formatCode>General</c:formatCode>
                <c:ptCount val="33"/>
                <c:pt idx="0">
                  <c:v>44</c:v>
                </c:pt>
                <c:pt idx="1">
                  <c:v>62</c:v>
                </c:pt>
                <c:pt idx="2">
                  <c:v>51</c:v>
                </c:pt>
                <c:pt idx="3">
                  <c:v>36</c:v>
                </c:pt>
                <c:pt idx="4">
                  <c:v>39</c:v>
                </c:pt>
                <c:pt idx="5">
                  <c:v>15</c:v>
                </c:pt>
                <c:pt idx="6">
                  <c:v>28</c:v>
                </c:pt>
                <c:pt idx="7">
                  <c:v>6</c:v>
                </c:pt>
                <c:pt idx="8">
                  <c:v>14</c:v>
                </c:pt>
                <c:pt idx="9">
                  <c:v>9</c:v>
                </c:pt>
                <c:pt idx="10">
                  <c:v>12</c:v>
                </c:pt>
                <c:pt idx="11">
                  <c:v>11</c:v>
                </c:pt>
                <c:pt idx="12">
                  <c:v>3</c:v>
                </c:pt>
                <c:pt idx="13">
                  <c:v>11</c:v>
                </c:pt>
                <c:pt idx="14">
                  <c:v>48</c:v>
                </c:pt>
                <c:pt idx="15">
                  <c:v>11</c:v>
                </c:pt>
                <c:pt idx="16">
                  <c:v>15</c:v>
                </c:pt>
                <c:pt idx="17">
                  <c:v>6</c:v>
                </c:pt>
                <c:pt idx="18">
                  <c:v>33</c:v>
                </c:pt>
                <c:pt idx="19">
                  <c:v>5</c:v>
                </c:pt>
                <c:pt idx="20">
                  <c:v>20</c:v>
                </c:pt>
                <c:pt idx="21">
                  <c:v>4</c:v>
                </c:pt>
                <c:pt idx="22">
                  <c:v>8</c:v>
                </c:pt>
                <c:pt idx="23">
                  <c:v>2</c:v>
                </c:pt>
                <c:pt idx="24">
                  <c:v>9</c:v>
                </c:pt>
                <c:pt idx="25">
                  <c:v>10</c:v>
                </c:pt>
                <c:pt idx="26">
                  <c:v>10</c:v>
                </c:pt>
                <c:pt idx="27">
                  <c:v>2</c:v>
                </c:pt>
                <c:pt idx="28">
                  <c:v>12</c:v>
                </c:pt>
                <c:pt idx="29">
                  <c:v>13</c:v>
                </c:pt>
                <c:pt idx="30">
                  <c:v>8</c:v>
                </c:pt>
                <c:pt idx="31">
                  <c:v>7</c:v>
                </c:pt>
                <c:pt idx="32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901-4484-86CB-ACEE9ABCB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6555968"/>
        <c:axId val="356556352"/>
      </c:barChart>
      <c:catAx>
        <c:axId val="356555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Principle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556352"/>
        <c:crosses val="autoZero"/>
        <c:auto val="1"/>
        <c:lblAlgn val="ctr"/>
        <c:lblOffset val="100"/>
        <c:noMultiLvlLbl val="0"/>
      </c:catAx>
      <c:valAx>
        <c:axId val="35655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Num.</a:t>
                </a:r>
                <a:r>
                  <a:rPr lang="en-CA" baseline="0"/>
                  <a:t> Occurrences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55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'AI ethics principle analysis'!$AN$13:$BP$13</c:f>
              <c:strCache>
                <c:ptCount val="29"/>
                <c:pt idx="0">
                  <c:v>Canada</c:v>
                </c:pt>
                <c:pt idx="1">
                  <c:v>US</c:v>
                </c:pt>
                <c:pt idx="2">
                  <c:v>UK</c:v>
                </c:pt>
                <c:pt idx="3">
                  <c:v>China</c:v>
                </c:pt>
                <c:pt idx="4">
                  <c:v>Australia</c:v>
                </c:pt>
                <c:pt idx="5">
                  <c:v>Singapore</c:v>
                </c:pt>
                <c:pt idx="6">
                  <c:v>UAE</c:v>
                </c:pt>
                <c:pt idx="7">
                  <c:v>Spain</c:v>
                </c:pt>
                <c:pt idx="8">
                  <c:v>Switzerland</c:v>
                </c:pt>
                <c:pt idx="9">
                  <c:v>Chile</c:v>
                </c:pt>
                <c:pt idx="10">
                  <c:v>Colombia</c:v>
                </c:pt>
                <c:pt idx="11">
                  <c:v>Sweden</c:v>
                </c:pt>
                <c:pt idx="12">
                  <c:v>Belgium</c:v>
                </c:pt>
                <c:pt idx="13">
                  <c:v>Israel</c:v>
                </c:pt>
                <c:pt idx="14">
                  <c:v>Amsterdam</c:v>
                </c:pt>
                <c:pt idx="15">
                  <c:v>New Zeland</c:v>
                </c:pt>
                <c:pt idx="16">
                  <c:v>India</c:v>
                </c:pt>
                <c:pt idx="17">
                  <c:v>Germany</c:v>
                </c:pt>
                <c:pt idx="18">
                  <c:v>Hong Kong</c:v>
                </c:pt>
                <c:pt idx="19">
                  <c:v>South Korea</c:v>
                </c:pt>
                <c:pt idx="20">
                  <c:v>South Africa</c:v>
                </c:pt>
                <c:pt idx="21">
                  <c:v>Finland</c:v>
                </c:pt>
                <c:pt idx="22">
                  <c:v>Japan</c:v>
                </c:pt>
                <c:pt idx="23">
                  <c:v>France</c:v>
                </c:pt>
                <c:pt idx="24">
                  <c:v>Netherlands</c:v>
                </c:pt>
                <c:pt idx="25">
                  <c:v>Norway</c:v>
                </c:pt>
                <c:pt idx="26">
                  <c:v>Russia</c:v>
                </c:pt>
                <c:pt idx="27">
                  <c:v>Ireland</c:v>
                </c:pt>
                <c:pt idx="28">
                  <c:v>Italia</c:v>
                </c:pt>
              </c:strCache>
            </c:strRef>
          </c:cat>
          <c:val>
            <c:numRef>
              <c:f>'AI ethics principle analysis'!$AN$14:$BP$14</c:f>
              <c:numCache>
                <c:formatCode>General</c:formatCode>
                <c:ptCount val="29"/>
                <c:pt idx="0">
                  <c:v>29</c:v>
                </c:pt>
                <c:pt idx="1">
                  <c:v>167</c:v>
                </c:pt>
                <c:pt idx="2">
                  <c:v>53</c:v>
                </c:pt>
                <c:pt idx="3">
                  <c:v>27</c:v>
                </c:pt>
                <c:pt idx="4">
                  <c:v>12</c:v>
                </c:pt>
                <c:pt idx="5">
                  <c:v>14</c:v>
                </c:pt>
                <c:pt idx="6">
                  <c:v>4</c:v>
                </c:pt>
                <c:pt idx="7">
                  <c:v>5</c:v>
                </c:pt>
                <c:pt idx="8">
                  <c:v>10</c:v>
                </c:pt>
                <c:pt idx="9">
                  <c:v>4</c:v>
                </c:pt>
                <c:pt idx="10">
                  <c:v>10</c:v>
                </c:pt>
                <c:pt idx="11">
                  <c:v>9</c:v>
                </c:pt>
                <c:pt idx="12">
                  <c:v>12</c:v>
                </c:pt>
                <c:pt idx="13">
                  <c:v>6</c:v>
                </c:pt>
                <c:pt idx="14">
                  <c:v>5</c:v>
                </c:pt>
                <c:pt idx="15">
                  <c:v>11</c:v>
                </c:pt>
                <c:pt idx="16">
                  <c:v>5</c:v>
                </c:pt>
                <c:pt idx="17">
                  <c:v>28</c:v>
                </c:pt>
                <c:pt idx="18">
                  <c:v>3</c:v>
                </c:pt>
                <c:pt idx="19">
                  <c:v>19</c:v>
                </c:pt>
                <c:pt idx="20">
                  <c:v>6</c:v>
                </c:pt>
                <c:pt idx="21">
                  <c:v>10</c:v>
                </c:pt>
                <c:pt idx="22">
                  <c:v>25</c:v>
                </c:pt>
                <c:pt idx="23">
                  <c:v>14</c:v>
                </c:pt>
                <c:pt idx="24">
                  <c:v>3</c:v>
                </c:pt>
                <c:pt idx="25">
                  <c:v>7</c:v>
                </c:pt>
                <c:pt idx="26">
                  <c:v>10</c:v>
                </c:pt>
                <c:pt idx="27">
                  <c:v>9</c:v>
                </c:pt>
                <c:pt idx="28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B19-4130-9892-F95E5FBA2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6667368"/>
        <c:axId val="356667752"/>
      </c:barChart>
      <c:catAx>
        <c:axId val="356667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667752"/>
        <c:crosses val="autoZero"/>
        <c:auto val="1"/>
        <c:lblAlgn val="ctr"/>
        <c:lblOffset val="100"/>
        <c:noMultiLvlLbl val="0"/>
      </c:catAx>
      <c:valAx>
        <c:axId val="35666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Num.  principles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667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DFC-4A86-86AA-F20ABD4B2C1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DFC-4A86-86AA-F20ABD4B2C1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DFC-4A86-86AA-F20ABD4B2C1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DFC-4A86-86AA-F20ABD4B2C1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DFC-4A86-86AA-F20ABD4B2C1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DDFC-4A86-86AA-F20ABD4B2C1E}"/>
              </c:ext>
            </c:extLst>
          </c:dPt>
          <c:cat>
            <c:strRef>
              <c:f>'AI ethics principle analysis'!$AO$22:$AT$22</c:f>
              <c:strCache>
                <c:ptCount val="6"/>
                <c:pt idx="0">
                  <c:v>Europe</c:v>
                </c:pt>
                <c:pt idx="1">
                  <c:v>Asia</c:v>
                </c:pt>
                <c:pt idx="2">
                  <c:v>Oceania</c:v>
                </c:pt>
                <c:pt idx="3">
                  <c:v>North America</c:v>
                </c:pt>
                <c:pt idx="4">
                  <c:v>South America</c:v>
                </c:pt>
                <c:pt idx="5">
                  <c:v>Africa</c:v>
                </c:pt>
              </c:strCache>
            </c:strRef>
          </c:cat>
          <c:val>
            <c:numRef>
              <c:f>'AI ethics principle analysis'!$AO$23:$AT$23</c:f>
              <c:numCache>
                <c:formatCode>General</c:formatCode>
                <c:ptCount val="6"/>
                <c:pt idx="0">
                  <c:v>210</c:v>
                </c:pt>
                <c:pt idx="1">
                  <c:v>103</c:v>
                </c:pt>
                <c:pt idx="2">
                  <c:v>23</c:v>
                </c:pt>
                <c:pt idx="3">
                  <c:v>201</c:v>
                </c:pt>
                <c:pt idx="4">
                  <c:v>14</c:v>
                </c:pt>
                <c:pt idx="5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8C5-412B-BBF7-CDF1FD962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'AI ethics principle analysis'!$AO$36</c:f>
              <c:strCache>
                <c:ptCount val="1"/>
                <c:pt idx="0">
                  <c:v>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'AI ethics principle analysis'!$AN$37:$AN$69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analysis'!$AO$37:$AO$69</c:f>
              <c:numCache>
                <c:formatCode>General</c:formatCode>
                <c:ptCount val="33"/>
                <c:pt idx="0">
                  <c:v>101</c:v>
                </c:pt>
                <c:pt idx="1">
                  <c:v>155</c:v>
                </c:pt>
                <c:pt idx="2">
                  <c:v>118</c:v>
                </c:pt>
                <c:pt idx="3">
                  <c:v>96</c:v>
                </c:pt>
                <c:pt idx="4">
                  <c:v>94</c:v>
                </c:pt>
                <c:pt idx="5">
                  <c:v>47</c:v>
                </c:pt>
                <c:pt idx="6">
                  <c:v>72</c:v>
                </c:pt>
                <c:pt idx="7">
                  <c:v>19</c:v>
                </c:pt>
                <c:pt idx="8">
                  <c:v>41</c:v>
                </c:pt>
                <c:pt idx="9">
                  <c:v>30</c:v>
                </c:pt>
                <c:pt idx="10">
                  <c:v>34</c:v>
                </c:pt>
                <c:pt idx="11">
                  <c:v>27</c:v>
                </c:pt>
                <c:pt idx="12">
                  <c:v>15</c:v>
                </c:pt>
                <c:pt idx="13">
                  <c:v>35</c:v>
                </c:pt>
                <c:pt idx="14">
                  <c:v>95</c:v>
                </c:pt>
                <c:pt idx="15">
                  <c:v>32</c:v>
                </c:pt>
                <c:pt idx="16">
                  <c:v>43</c:v>
                </c:pt>
                <c:pt idx="17">
                  <c:v>20</c:v>
                </c:pt>
                <c:pt idx="18">
                  <c:v>72</c:v>
                </c:pt>
                <c:pt idx="19">
                  <c:v>14</c:v>
                </c:pt>
                <c:pt idx="20">
                  <c:v>41</c:v>
                </c:pt>
                <c:pt idx="21">
                  <c:v>5</c:v>
                </c:pt>
                <c:pt idx="22">
                  <c:v>25</c:v>
                </c:pt>
                <c:pt idx="23">
                  <c:v>5</c:v>
                </c:pt>
                <c:pt idx="24">
                  <c:v>19</c:v>
                </c:pt>
                <c:pt idx="25">
                  <c:v>6</c:v>
                </c:pt>
                <c:pt idx="26">
                  <c:v>22</c:v>
                </c:pt>
                <c:pt idx="27">
                  <c:v>9</c:v>
                </c:pt>
                <c:pt idx="28">
                  <c:v>35</c:v>
                </c:pt>
                <c:pt idx="29">
                  <c:v>46</c:v>
                </c:pt>
                <c:pt idx="30">
                  <c:v>31</c:v>
                </c:pt>
                <c:pt idx="31">
                  <c:v>38</c:v>
                </c:pt>
                <c:pt idx="32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BD8-4A4C-9D42-4F7555726427}"/>
            </c:ext>
          </c:extLst>
        </c:ser>
        <c:ser>
          <c:idx val="1"/>
          <c:order val="1"/>
          <c:tx>
            <c:strRef>
              <c:f>'AI ethics principle analysis'!$AP$36</c:f>
              <c:strCache>
                <c:ptCount val="1"/>
                <c:pt idx="0">
                  <c:v>Asia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'AI ethics principle analysis'!$AN$37:$AN$69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analysis'!$AP$37:$AP$69</c:f>
              <c:numCache>
                <c:formatCode>General</c:formatCode>
                <c:ptCount val="33"/>
                <c:pt idx="0">
                  <c:v>44</c:v>
                </c:pt>
                <c:pt idx="1">
                  <c:v>59</c:v>
                </c:pt>
                <c:pt idx="2">
                  <c:v>53</c:v>
                </c:pt>
                <c:pt idx="3">
                  <c:v>46</c:v>
                </c:pt>
                <c:pt idx="4">
                  <c:v>50</c:v>
                </c:pt>
                <c:pt idx="5">
                  <c:v>0</c:v>
                </c:pt>
                <c:pt idx="6">
                  <c:v>31</c:v>
                </c:pt>
                <c:pt idx="7">
                  <c:v>3</c:v>
                </c:pt>
                <c:pt idx="8">
                  <c:v>14</c:v>
                </c:pt>
                <c:pt idx="9">
                  <c:v>3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9</c:v>
                </c:pt>
                <c:pt idx="14">
                  <c:v>64</c:v>
                </c:pt>
                <c:pt idx="15">
                  <c:v>12</c:v>
                </c:pt>
                <c:pt idx="16">
                  <c:v>6</c:v>
                </c:pt>
                <c:pt idx="17">
                  <c:v>4</c:v>
                </c:pt>
                <c:pt idx="18">
                  <c:v>45</c:v>
                </c:pt>
                <c:pt idx="19">
                  <c:v>0</c:v>
                </c:pt>
                <c:pt idx="20">
                  <c:v>4</c:v>
                </c:pt>
                <c:pt idx="21">
                  <c:v>0</c:v>
                </c:pt>
                <c:pt idx="22">
                  <c:v>25</c:v>
                </c:pt>
                <c:pt idx="23">
                  <c:v>0</c:v>
                </c:pt>
                <c:pt idx="24">
                  <c:v>2</c:v>
                </c:pt>
                <c:pt idx="25">
                  <c:v>27</c:v>
                </c:pt>
                <c:pt idx="26">
                  <c:v>14</c:v>
                </c:pt>
                <c:pt idx="27">
                  <c:v>0</c:v>
                </c:pt>
                <c:pt idx="28">
                  <c:v>34</c:v>
                </c:pt>
                <c:pt idx="29">
                  <c:v>10</c:v>
                </c:pt>
                <c:pt idx="30">
                  <c:v>15</c:v>
                </c:pt>
                <c:pt idx="31">
                  <c:v>40</c:v>
                </c:pt>
                <c:pt idx="32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BD8-4A4C-9D42-4F7555726427}"/>
            </c:ext>
          </c:extLst>
        </c:ser>
        <c:ser>
          <c:idx val="2"/>
          <c:order val="2"/>
          <c:tx>
            <c:strRef>
              <c:f>'AI ethics principle analysis'!$AQ$36</c:f>
              <c:strCache>
                <c:ptCount val="1"/>
                <c:pt idx="0">
                  <c:v>Oceania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'AI ethics principle analysis'!$AN$37:$AN$69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analysis'!$AQ$37:$AQ$69</c:f>
              <c:numCache>
                <c:formatCode>General</c:formatCode>
                <c:ptCount val="33"/>
                <c:pt idx="0">
                  <c:v>17</c:v>
                </c:pt>
                <c:pt idx="1">
                  <c:v>23</c:v>
                </c:pt>
                <c:pt idx="2">
                  <c:v>17</c:v>
                </c:pt>
                <c:pt idx="3">
                  <c:v>8</c:v>
                </c:pt>
                <c:pt idx="4">
                  <c:v>17</c:v>
                </c:pt>
                <c:pt idx="5">
                  <c:v>0</c:v>
                </c:pt>
                <c:pt idx="6">
                  <c:v>8</c:v>
                </c:pt>
                <c:pt idx="7">
                  <c:v>0</c:v>
                </c:pt>
                <c:pt idx="8">
                  <c:v>13</c:v>
                </c:pt>
                <c:pt idx="9">
                  <c:v>11</c:v>
                </c:pt>
                <c:pt idx="10">
                  <c:v>6</c:v>
                </c:pt>
                <c:pt idx="11">
                  <c:v>0</c:v>
                </c:pt>
                <c:pt idx="12">
                  <c:v>0</c:v>
                </c:pt>
                <c:pt idx="13">
                  <c:v>13</c:v>
                </c:pt>
                <c:pt idx="14">
                  <c:v>23</c:v>
                </c:pt>
                <c:pt idx="15">
                  <c:v>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</c:v>
                </c:pt>
                <c:pt idx="24">
                  <c:v>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BD8-4A4C-9D42-4F7555726427}"/>
            </c:ext>
          </c:extLst>
        </c:ser>
        <c:ser>
          <c:idx val="3"/>
          <c:order val="3"/>
          <c:tx>
            <c:strRef>
              <c:f>'AI ethics principle analysis'!$AR$36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'AI ethics principle analysis'!$AN$37:$AN$69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analysis'!$AR$37:$AR$69</c:f>
              <c:numCache>
                <c:formatCode>General</c:formatCode>
                <c:ptCount val="33"/>
                <c:pt idx="0">
                  <c:v>94</c:v>
                </c:pt>
                <c:pt idx="1">
                  <c:v>129</c:v>
                </c:pt>
                <c:pt idx="2">
                  <c:v>110</c:v>
                </c:pt>
                <c:pt idx="3">
                  <c:v>75</c:v>
                </c:pt>
                <c:pt idx="4">
                  <c:v>68</c:v>
                </c:pt>
                <c:pt idx="5">
                  <c:v>33</c:v>
                </c:pt>
                <c:pt idx="6">
                  <c:v>35</c:v>
                </c:pt>
                <c:pt idx="7">
                  <c:v>12</c:v>
                </c:pt>
                <c:pt idx="8">
                  <c:v>20</c:v>
                </c:pt>
                <c:pt idx="9">
                  <c:v>0</c:v>
                </c:pt>
                <c:pt idx="10">
                  <c:v>5</c:v>
                </c:pt>
                <c:pt idx="11">
                  <c:v>36</c:v>
                </c:pt>
                <c:pt idx="12">
                  <c:v>23</c:v>
                </c:pt>
                <c:pt idx="13">
                  <c:v>11</c:v>
                </c:pt>
                <c:pt idx="14">
                  <c:v>114</c:v>
                </c:pt>
                <c:pt idx="15">
                  <c:v>19</c:v>
                </c:pt>
                <c:pt idx="16">
                  <c:v>39</c:v>
                </c:pt>
                <c:pt idx="17">
                  <c:v>11</c:v>
                </c:pt>
                <c:pt idx="18">
                  <c:v>83</c:v>
                </c:pt>
                <c:pt idx="19">
                  <c:v>21</c:v>
                </c:pt>
                <c:pt idx="20">
                  <c:v>68</c:v>
                </c:pt>
                <c:pt idx="21">
                  <c:v>21</c:v>
                </c:pt>
                <c:pt idx="22">
                  <c:v>26</c:v>
                </c:pt>
                <c:pt idx="23">
                  <c:v>0</c:v>
                </c:pt>
                <c:pt idx="24">
                  <c:v>6</c:v>
                </c:pt>
                <c:pt idx="25">
                  <c:v>16</c:v>
                </c:pt>
                <c:pt idx="26">
                  <c:v>32</c:v>
                </c:pt>
                <c:pt idx="27">
                  <c:v>10</c:v>
                </c:pt>
                <c:pt idx="28">
                  <c:v>17</c:v>
                </c:pt>
                <c:pt idx="29">
                  <c:v>23</c:v>
                </c:pt>
                <c:pt idx="30">
                  <c:v>16</c:v>
                </c:pt>
                <c:pt idx="31">
                  <c:v>51</c:v>
                </c:pt>
                <c:pt idx="32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BD8-4A4C-9D42-4F7555726427}"/>
            </c:ext>
          </c:extLst>
        </c:ser>
        <c:ser>
          <c:idx val="4"/>
          <c:order val="4"/>
          <c:tx>
            <c:strRef>
              <c:f>'AI ethics principle analysis'!$AS$36</c:f>
              <c:strCache>
                <c:ptCount val="1"/>
                <c:pt idx="0">
                  <c:v>South America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'AI ethics principle analysis'!$AN$37:$AN$69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analysis'!$AS$37:$AS$69</c:f>
              <c:numCache>
                <c:formatCode>General</c:formatCode>
                <c:ptCount val="33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0</c:v>
                </c:pt>
                <c:pt idx="4">
                  <c:v>14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14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BD8-4A4C-9D42-4F7555726427}"/>
            </c:ext>
          </c:extLst>
        </c:ser>
        <c:ser>
          <c:idx val="5"/>
          <c:order val="5"/>
          <c:tx>
            <c:strRef>
              <c:f>'AI ethics principle analysis'!$AT$36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'AI ethics principle analysis'!$AN$37:$AN$69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analysis'!$AT$37:$AT$69</c:f>
              <c:numCache>
                <c:formatCode>General</c:formatCode>
                <c:ptCount val="33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BD8-4A4C-9D42-4F7555726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7018864"/>
        <c:axId val="357014832"/>
      </c:barChart>
      <c:catAx>
        <c:axId val="357018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Principle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014832"/>
        <c:crosses val="autoZero"/>
        <c:auto val="1"/>
        <c:lblAlgn val="ctr"/>
        <c:lblOffset val="100"/>
        <c:noMultiLvlLbl val="0"/>
      </c:catAx>
      <c:valAx>
        <c:axId val="35701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Num.</a:t>
                </a:r>
                <a:r>
                  <a:rPr lang="en-CA" baseline="0"/>
                  <a:t> Occurrences per continent</a:t>
                </a:r>
                <a:endParaRPr lang="en-CA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01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'AI ethics principle analysis'!$T$116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analysis'!$T$117:$T$149</c:f>
              <c:numCache>
                <c:formatCode>General</c:formatCode>
                <c:ptCount val="33"/>
                <c:pt idx="0">
                  <c:v>11</c:v>
                </c:pt>
                <c:pt idx="1">
                  <c:v>24</c:v>
                </c:pt>
                <c:pt idx="2">
                  <c:v>14</c:v>
                </c:pt>
                <c:pt idx="3">
                  <c:v>11</c:v>
                </c:pt>
                <c:pt idx="4">
                  <c:v>5</c:v>
                </c:pt>
                <c:pt idx="5">
                  <c:v>5</c:v>
                </c:pt>
                <c:pt idx="6">
                  <c:v>14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0</c:v>
                </c:pt>
                <c:pt idx="11">
                  <c:v>15</c:v>
                </c:pt>
                <c:pt idx="12">
                  <c:v>10</c:v>
                </c:pt>
                <c:pt idx="13">
                  <c:v>0</c:v>
                </c:pt>
                <c:pt idx="14">
                  <c:v>15</c:v>
                </c:pt>
                <c:pt idx="15">
                  <c:v>0</c:v>
                </c:pt>
                <c:pt idx="16">
                  <c:v>15</c:v>
                </c:pt>
                <c:pt idx="17">
                  <c:v>0</c:v>
                </c:pt>
                <c:pt idx="18">
                  <c:v>16</c:v>
                </c:pt>
                <c:pt idx="19">
                  <c:v>10</c:v>
                </c:pt>
                <c:pt idx="20">
                  <c:v>5</c:v>
                </c:pt>
                <c:pt idx="21">
                  <c:v>5</c:v>
                </c:pt>
                <c:pt idx="22">
                  <c:v>8</c:v>
                </c:pt>
                <c:pt idx="23">
                  <c:v>0</c:v>
                </c:pt>
                <c:pt idx="24">
                  <c:v>11</c:v>
                </c:pt>
                <c:pt idx="25">
                  <c:v>5</c:v>
                </c:pt>
                <c:pt idx="26">
                  <c:v>0</c:v>
                </c:pt>
                <c:pt idx="27">
                  <c:v>10</c:v>
                </c:pt>
                <c:pt idx="28">
                  <c:v>0</c:v>
                </c:pt>
                <c:pt idx="29">
                  <c:v>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8B3-469B-BE88-A5FE44BC912D}"/>
            </c:ext>
          </c:extLst>
        </c:ser>
        <c:ser>
          <c:idx val="1"/>
          <c:order val="1"/>
          <c:tx>
            <c:strRef>
              <c:f>'AI ethics principle analysis'!$U$116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analysis'!$U$117:$U$149</c:f>
              <c:numCache>
                <c:formatCode>General</c:formatCode>
                <c:ptCount val="33"/>
                <c:pt idx="0">
                  <c:v>100</c:v>
                </c:pt>
                <c:pt idx="1">
                  <c:v>124</c:v>
                </c:pt>
                <c:pt idx="2">
                  <c:v>98</c:v>
                </c:pt>
                <c:pt idx="3">
                  <c:v>72</c:v>
                </c:pt>
                <c:pt idx="4">
                  <c:v>77</c:v>
                </c:pt>
                <c:pt idx="5">
                  <c:v>20</c:v>
                </c:pt>
                <c:pt idx="6">
                  <c:v>31</c:v>
                </c:pt>
                <c:pt idx="7">
                  <c:v>0</c:v>
                </c:pt>
                <c:pt idx="8">
                  <c:v>23</c:v>
                </c:pt>
                <c:pt idx="9">
                  <c:v>5</c:v>
                </c:pt>
                <c:pt idx="10">
                  <c:v>5</c:v>
                </c:pt>
                <c:pt idx="11">
                  <c:v>31</c:v>
                </c:pt>
                <c:pt idx="12">
                  <c:v>5</c:v>
                </c:pt>
                <c:pt idx="13">
                  <c:v>24</c:v>
                </c:pt>
                <c:pt idx="14">
                  <c:v>98</c:v>
                </c:pt>
                <c:pt idx="15">
                  <c:v>16</c:v>
                </c:pt>
                <c:pt idx="16">
                  <c:v>21</c:v>
                </c:pt>
                <c:pt idx="17">
                  <c:v>11</c:v>
                </c:pt>
                <c:pt idx="18">
                  <c:v>56</c:v>
                </c:pt>
                <c:pt idx="19">
                  <c:v>11</c:v>
                </c:pt>
                <c:pt idx="20">
                  <c:v>56</c:v>
                </c:pt>
                <c:pt idx="21">
                  <c:v>16</c:v>
                </c:pt>
                <c:pt idx="22">
                  <c:v>23</c:v>
                </c:pt>
                <c:pt idx="23">
                  <c:v>8</c:v>
                </c:pt>
                <c:pt idx="24">
                  <c:v>13</c:v>
                </c:pt>
                <c:pt idx="25">
                  <c:v>21</c:v>
                </c:pt>
                <c:pt idx="26">
                  <c:v>32</c:v>
                </c:pt>
                <c:pt idx="27">
                  <c:v>0</c:v>
                </c:pt>
                <c:pt idx="28">
                  <c:v>10</c:v>
                </c:pt>
                <c:pt idx="29">
                  <c:v>28</c:v>
                </c:pt>
                <c:pt idx="30">
                  <c:v>16</c:v>
                </c:pt>
                <c:pt idx="31">
                  <c:v>42</c:v>
                </c:pt>
                <c:pt idx="32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8B3-469B-BE88-A5FE44BC912D}"/>
            </c:ext>
          </c:extLst>
        </c:ser>
        <c:ser>
          <c:idx val="2"/>
          <c:order val="2"/>
          <c:tx>
            <c:strRef>
              <c:f>'AI ethics principle analysis'!$V$116</c:f>
              <c:strCache>
                <c:ptCount val="1"/>
                <c:pt idx="0">
                  <c:v>UK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analysis'!$V$117:$V$149</c:f>
              <c:numCache>
                <c:formatCode>General</c:formatCode>
                <c:ptCount val="33"/>
                <c:pt idx="0">
                  <c:v>39</c:v>
                </c:pt>
                <c:pt idx="1">
                  <c:v>34</c:v>
                </c:pt>
                <c:pt idx="2">
                  <c:v>39</c:v>
                </c:pt>
                <c:pt idx="3">
                  <c:v>20</c:v>
                </c:pt>
                <c:pt idx="4">
                  <c:v>25</c:v>
                </c:pt>
                <c:pt idx="5">
                  <c:v>14</c:v>
                </c:pt>
                <c:pt idx="6">
                  <c:v>38</c:v>
                </c:pt>
                <c:pt idx="7">
                  <c:v>19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5</c:v>
                </c:pt>
                <c:pt idx="12">
                  <c:v>0</c:v>
                </c:pt>
                <c:pt idx="13">
                  <c:v>9</c:v>
                </c:pt>
                <c:pt idx="14">
                  <c:v>37</c:v>
                </c:pt>
                <c:pt idx="15">
                  <c:v>8</c:v>
                </c:pt>
                <c:pt idx="16">
                  <c:v>5</c:v>
                </c:pt>
                <c:pt idx="17">
                  <c:v>0</c:v>
                </c:pt>
                <c:pt idx="18">
                  <c:v>11</c:v>
                </c:pt>
                <c:pt idx="19">
                  <c:v>0</c:v>
                </c:pt>
                <c:pt idx="20">
                  <c:v>19</c:v>
                </c:pt>
                <c:pt idx="21">
                  <c:v>0</c:v>
                </c:pt>
                <c:pt idx="22">
                  <c:v>6</c:v>
                </c:pt>
                <c:pt idx="23">
                  <c:v>5</c:v>
                </c:pt>
                <c:pt idx="24">
                  <c:v>10</c:v>
                </c:pt>
                <c:pt idx="25">
                  <c:v>5</c:v>
                </c:pt>
                <c:pt idx="26">
                  <c:v>8</c:v>
                </c:pt>
                <c:pt idx="27">
                  <c:v>0</c:v>
                </c:pt>
                <c:pt idx="28">
                  <c:v>0</c:v>
                </c:pt>
                <c:pt idx="29">
                  <c:v>14</c:v>
                </c:pt>
                <c:pt idx="30">
                  <c:v>15</c:v>
                </c:pt>
                <c:pt idx="31">
                  <c:v>10</c:v>
                </c:pt>
                <c:pt idx="32">
                  <c:v>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8B3-469B-BE88-A5FE44BC912D}"/>
            </c:ext>
          </c:extLst>
        </c:ser>
        <c:ser>
          <c:idx val="3"/>
          <c:order val="3"/>
          <c:tx>
            <c:strRef>
              <c:f>'AI ethics principle analysis'!$W$116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analysis'!$W$117:$W$149</c:f>
              <c:numCache>
                <c:formatCode>General</c:formatCode>
                <c:ptCount val="33"/>
                <c:pt idx="0">
                  <c:v>12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12</c:v>
                </c:pt>
                <c:pt idx="15">
                  <c:v>8</c:v>
                </c:pt>
                <c:pt idx="16">
                  <c:v>0</c:v>
                </c:pt>
                <c:pt idx="17">
                  <c:v>0</c:v>
                </c:pt>
                <c:pt idx="18">
                  <c:v>23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23</c:v>
                </c:pt>
                <c:pt idx="26">
                  <c:v>0</c:v>
                </c:pt>
                <c:pt idx="27">
                  <c:v>0</c:v>
                </c:pt>
                <c:pt idx="28">
                  <c:v>23</c:v>
                </c:pt>
                <c:pt idx="29">
                  <c:v>0</c:v>
                </c:pt>
                <c:pt idx="30">
                  <c:v>0</c:v>
                </c:pt>
                <c:pt idx="31">
                  <c:v>27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8B3-469B-BE88-A5FE44BC912D}"/>
            </c:ext>
          </c:extLst>
        </c:ser>
        <c:ser>
          <c:idx val="4"/>
          <c:order val="4"/>
          <c:tx>
            <c:strRef>
              <c:f>'AI ethics principle analysis'!$X$116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analysis'!$X$117:$X$149</c:f>
              <c:numCache>
                <c:formatCode>General</c:formatCode>
                <c:ptCount val="3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8</c:v>
                </c:pt>
                <c:pt idx="4">
                  <c:v>12</c:v>
                </c:pt>
                <c:pt idx="5">
                  <c:v>0</c:v>
                </c:pt>
                <c:pt idx="6">
                  <c:v>8</c:v>
                </c:pt>
                <c:pt idx="7">
                  <c:v>0</c:v>
                </c:pt>
                <c:pt idx="8">
                  <c:v>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</c:v>
                </c:pt>
                <c:pt idx="14">
                  <c:v>12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</c:v>
                </c:pt>
                <c:pt idx="24">
                  <c:v>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8B3-469B-BE88-A5FE44BC912D}"/>
            </c:ext>
          </c:extLst>
        </c:ser>
        <c:ser>
          <c:idx val="5"/>
          <c:order val="5"/>
          <c:tx>
            <c:strRef>
              <c:f>'AI ethics principle analysis'!$Y$116</c:f>
              <c:strCache>
                <c:ptCount val="1"/>
                <c:pt idx="0">
                  <c:v>Singapore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analysis'!$Y$117:$Y$149</c:f>
              <c:numCache>
                <c:formatCode>General</c:formatCode>
                <c:ptCount val="33"/>
                <c:pt idx="0">
                  <c:v>6</c:v>
                </c:pt>
                <c:pt idx="1">
                  <c:v>14</c:v>
                </c:pt>
                <c:pt idx="2">
                  <c:v>12</c:v>
                </c:pt>
                <c:pt idx="3">
                  <c:v>10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78B3-469B-BE88-A5FE44BC912D}"/>
            </c:ext>
          </c:extLst>
        </c:ser>
        <c:ser>
          <c:idx val="6"/>
          <c:order val="6"/>
          <c:tx>
            <c:strRef>
              <c:f>'AI ethics principle analysis'!$Z$116</c:f>
              <c:strCache>
                <c:ptCount val="1"/>
                <c:pt idx="0">
                  <c:v>UAE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analysis'!$Z$117:$Z$149</c:f>
              <c:numCache>
                <c:formatCode>General</c:formatCode>
                <c:ptCount val="33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4</c:v>
                </c:pt>
                <c:pt idx="29">
                  <c:v>0</c:v>
                </c:pt>
                <c:pt idx="30">
                  <c:v>0</c:v>
                </c:pt>
                <c:pt idx="31">
                  <c:v>4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8B3-469B-BE88-A5FE44BC912D}"/>
            </c:ext>
          </c:extLst>
        </c:ser>
        <c:ser>
          <c:idx val="7"/>
          <c:order val="7"/>
          <c:tx>
            <c:strRef>
              <c:f>'AI ethics principle analysis'!$AA$116</c:f>
              <c:strCache>
                <c:ptCount val="1"/>
                <c:pt idx="0">
                  <c:v>Spain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analysis'!$AA$117:$AA$149</c:f>
              <c:numCache>
                <c:formatCode>General</c:formatCode>
                <c:ptCount val="33"/>
                <c:pt idx="0">
                  <c:v>5</c:v>
                </c:pt>
                <c:pt idx="1">
                  <c:v>5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0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78B3-469B-BE88-A5FE44BC912D}"/>
            </c:ext>
          </c:extLst>
        </c:ser>
        <c:ser>
          <c:idx val="8"/>
          <c:order val="8"/>
          <c:tx>
            <c:strRef>
              <c:f>'AI ethics principle analysis'!$AB$116</c:f>
              <c:strCache>
                <c:ptCount val="1"/>
                <c:pt idx="0">
                  <c:v>Switzerland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analysis'!$AB$117:$AB$149</c:f>
              <c:numCache>
                <c:formatCode>General</c:formatCode>
                <c:ptCount val="33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</c:v>
                </c:pt>
                <c:pt idx="29">
                  <c:v>10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78B3-469B-BE88-A5FE44BC912D}"/>
            </c:ext>
          </c:extLst>
        </c:ser>
        <c:ser>
          <c:idx val="9"/>
          <c:order val="9"/>
          <c:tx>
            <c:strRef>
              <c:f>'AI ethics principle analysis'!$AC$116</c:f>
              <c:strCache>
                <c:ptCount val="1"/>
                <c:pt idx="0">
                  <c:v>Chile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analysis'!$AC$117:$AC$149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78B3-469B-BE88-A5FE44BC912D}"/>
            </c:ext>
          </c:extLst>
        </c:ser>
        <c:ser>
          <c:idx val="10"/>
          <c:order val="10"/>
          <c:tx>
            <c:strRef>
              <c:f>'AI ethics principle analysis'!$AD$116</c:f>
              <c:strCache>
                <c:ptCount val="1"/>
                <c:pt idx="0">
                  <c:v>Colombia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analysis'!$AD$117:$AD$149</c:f>
              <c:numCache>
                <c:formatCode>General</c:formatCode>
                <c:ptCount val="33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78B3-469B-BE88-A5FE44BC912D}"/>
            </c:ext>
          </c:extLst>
        </c:ser>
        <c:ser>
          <c:idx val="11"/>
          <c:order val="11"/>
          <c:tx>
            <c:strRef>
              <c:f>'AI ethics principle analysis'!$AE$116</c:f>
              <c:strCache>
                <c:ptCount val="1"/>
                <c:pt idx="0">
                  <c:v>Sweden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analysis'!$AE$117:$AE$149</c:f>
              <c:numCache>
                <c:formatCode>General</c:formatCode>
                <c:ptCount val="33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0</c:v>
                </c:pt>
                <c:pt idx="6">
                  <c:v>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9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78B3-469B-BE88-A5FE44BC912D}"/>
            </c:ext>
          </c:extLst>
        </c:ser>
        <c:ser>
          <c:idx val="12"/>
          <c:order val="12"/>
          <c:tx>
            <c:strRef>
              <c:f>'AI ethics principle analysis'!$AF$116</c:f>
              <c:strCache>
                <c:ptCount val="1"/>
                <c:pt idx="0">
                  <c:v>Belgium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analysis'!$AF$117:$AF$149</c:f>
              <c:numCache>
                <c:formatCode>General</c:formatCode>
                <c:ptCount val="3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78B3-469B-BE88-A5FE44BC912D}"/>
            </c:ext>
          </c:extLst>
        </c:ser>
        <c:ser>
          <c:idx val="13"/>
          <c:order val="13"/>
          <c:tx>
            <c:strRef>
              <c:f>'AI ethics principle analysis'!$AG$116</c:f>
              <c:strCache>
                <c:ptCount val="1"/>
                <c:pt idx="0">
                  <c:v>Israel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analysis'!$AG$117:$AG$149</c:f>
              <c:numCache>
                <c:formatCode>General</c:formatCode>
                <c:ptCount val="33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0</c:v>
                </c:pt>
                <c:pt idx="6">
                  <c:v>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</c:v>
                </c:pt>
                <c:pt idx="15">
                  <c:v>0</c:v>
                </c:pt>
                <c:pt idx="16">
                  <c:v>6</c:v>
                </c:pt>
                <c:pt idx="17">
                  <c:v>0</c:v>
                </c:pt>
                <c:pt idx="18">
                  <c:v>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6</c:v>
                </c:pt>
                <c:pt idx="30">
                  <c:v>6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D-78B3-469B-BE88-A5FE44BC912D}"/>
            </c:ext>
          </c:extLst>
        </c:ser>
        <c:ser>
          <c:idx val="14"/>
          <c:order val="14"/>
          <c:tx>
            <c:strRef>
              <c:f>'AI ethics principle analysis'!$AH$116</c:f>
              <c:strCache>
                <c:ptCount val="1"/>
                <c:pt idx="0">
                  <c:v>Amsterdam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analysis'!$AH$117:$AH$149</c:f>
              <c:numCache>
                <c:formatCode>General</c:formatCode>
                <c:ptCount val="33"/>
                <c:pt idx="0">
                  <c:v>5</c:v>
                </c:pt>
                <c:pt idx="1">
                  <c:v>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78B3-469B-BE88-A5FE44BC912D}"/>
            </c:ext>
          </c:extLst>
        </c:ser>
        <c:ser>
          <c:idx val="15"/>
          <c:order val="15"/>
          <c:tx>
            <c:strRef>
              <c:f>'AI ethics principle analysis'!$AI$116</c:f>
              <c:strCache>
                <c:ptCount val="1"/>
                <c:pt idx="0">
                  <c:v>New Zeland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analysis'!$AI$117:$AI$149</c:f>
              <c:numCache>
                <c:formatCode>General</c:formatCode>
                <c:ptCount val="3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0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F-78B3-469B-BE88-A5FE44BC912D}"/>
            </c:ext>
          </c:extLst>
        </c:ser>
        <c:ser>
          <c:idx val="16"/>
          <c:order val="16"/>
          <c:tx>
            <c:strRef>
              <c:f>'AI ethics principle analysis'!$AJ$116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analysis'!$AJ$117:$AJ$149</c:f>
              <c:numCache>
                <c:formatCode>General</c:formatCode>
                <c:ptCount val="33"/>
                <c:pt idx="0">
                  <c:v>0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0-78B3-469B-BE88-A5FE44BC912D}"/>
            </c:ext>
          </c:extLst>
        </c:ser>
        <c:ser>
          <c:idx val="17"/>
          <c:order val="17"/>
          <c:tx>
            <c:strRef>
              <c:f>'AI ethics principle analysis'!$AK$116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analysis'!$AK$117:$AK$149</c:f>
              <c:numCache>
                <c:formatCode>General</c:formatCode>
                <c:ptCount val="33"/>
                <c:pt idx="0">
                  <c:v>7</c:v>
                </c:pt>
                <c:pt idx="1">
                  <c:v>23</c:v>
                </c:pt>
                <c:pt idx="2">
                  <c:v>7</c:v>
                </c:pt>
                <c:pt idx="3">
                  <c:v>19</c:v>
                </c:pt>
                <c:pt idx="4">
                  <c:v>9</c:v>
                </c:pt>
                <c:pt idx="5">
                  <c:v>12</c:v>
                </c:pt>
                <c:pt idx="6">
                  <c:v>5</c:v>
                </c:pt>
                <c:pt idx="7">
                  <c:v>0</c:v>
                </c:pt>
                <c:pt idx="8">
                  <c:v>7</c:v>
                </c:pt>
                <c:pt idx="9">
                  <c:v>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</c:v>
                </c:pt>
                <c:pt idx="14">
                  <c:v>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14</c:v>
                </c:pt>
                <c:pt idx="27">
                  <c:v>0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78B3-469B-BE88-A5FE44BC912D}"/>
            </c:ext>
          </c:extLst>
        </c:ser>
        <c:ser>
          <c:idx val="18"/>
          <c:order val="18"/>
          <c:tx>
            <c:strRef>
              <c:f>'AI ethics principle analysis'!$AL$116</c:f>
              <c:strCache>
                <c:ptCount val="1"/>
                <c:pt idx="0">
                  <c:v>Hong Kong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analysis'!$AL$117:$AL$149</c:f>
              <c:numCache>
                <c:formatCode>General</c:formatCode>
                <c:ptCount val="33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2-78B3-469B-BE88-A5FE44BC912D}"/>
            </c:ext>
          </c:extLst>
        </c:ser>
        <c:ser>
          <c:idx val="19"/>
          <c:order val="19"/>
          <c:tx>
            <c:strRef>
              <c:f>'AI ethics principle analysis'!$AM$116</c:f>
              <c:strCache>
                <c:ptCount val="1"/>
                <c:pt idx="0">
                  <c:v>South Korea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analysis'!$AM$117:$AM$149</c:f>
              <c:numCache>
                <c:formatCode>General</c:formatCode>
                <c:ptCount val="33"/>
                <c:pt idx="0">
                  <c:v>0</c:v>
                </c:pt>
                <c:pt idx="1">
                  <c:v>7</c:v>
                </c:pt>
                <c:pt idx="2">
                  <c:v>5</c:v>
                </c:pt>
                <c:pt idx="3">
                  <c:v>12</c:v>
                </c:pt>
                <c:pt idx="4">
                  <c:v>5</c:v>
                </c:pt>
                <c:pt idx="5">
                  <c:v>0</c:v>
                </c:pt>
                <c:pt idx="6">
                  <c:v>19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</c:v>
                </c:pt>
                <c:pt idx="27">
                  <c:v>0</c:v>
                </c:pt>
                <c:pt idx="28">
                  <c:v>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3-78B3-469B-BE88-A5FE44BC912D}"/>
            </c:ext>
          </c:extLst>
        </c:ser>
        <c:ser>
          <c:idx val="20"/>
          <c:order val="20"/>
          <c:tx>
            <c:strRef>
              <c:f>'AI ethics principle analysis'!$AN$116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analysis'!$AN$117:$AN$149</c:f>
              <c:numCache>
                <c:formatCode>General</c:formatCode>
                <c:ptCount val="33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4-78B3-469B-BE88-A5FE44BC912D}"/>
            </c:ext>
          </c:extLst>
        </c:ser>
        <c:ser>
          <c:idx val="21"/>
          <c:order val="21"/>
          <c:tx>
            <c:strRef>
              <c:f>'AI ethics principle analysis'!$AO$116</c:f>
              <c:strCache>
                <c:ptCount val="1"/>
                <c:pt idx="0">
                  <c:v>Finland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analysis'!$AO$117:$AO$149</c:f>
              <c:numCache>
                <c:formatCode>General</c:formatCode>
                <c:ptCount val="33"/>
                <c:pt idx="0">
                  <c:v>5</c:v>
                </c:pt>
                <c:pt idx="1">
                  <c:v>10</c:v>
                </c:pt>
                <c:pt idx="2">
                  <c:v>0</c:v>
                </c:pt>
                <c:pt idx="3">
                  <c:v>5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5-78B3-469B-BE88-A5FE44BC912D}"/>
            </c:ext>
          </c:extLst>
        </c:ser>
        <c:ser>
          <c:idx val="22"/>
          <c:order val="22"/>
          <c:tx>
            <c:strRef>
              <c:f>'AI ethics principle analysis'!$AP$116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analysis'!$AP$117:$AP$149</c:f>
              <c:numCache>
                <c:formatCode>General</c:formatCode>
                <c:ptCount val="33"/>
                <c:pt idx="0">
                  <c:v>16</c:v>
                </c:pt>
                <c:pt idx="1">
                  <c:v>16</c:v>
                </c:pt>
                <c:pt idx="2">
                  <c:v>18</c:v>
                </c:pt>
                <c:pt idx="3">
                  <c:v>9</c:v>
                </c:pt>
                <c:pt idx="4">
                  <c:v>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</c:v>
                </c:pt>
                <c:pt idx="31">
                  <c:v>9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6-78B3-469B-BE88-A5FE44BC912D}"/>
            </c:ext>
          </c:extLst>
        </c:ser>
        <c:ser>
          <c:idx val="23"/>
          <c:order val="23"/>
          <c:tx>
            <c:strRef>
              <c:f>'AI ethics principle analysis'!$AQ$116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analysis'!$AQ$117:$AQ$149</c:f>
              <c:numCache>
                <c:formatCode>General</c:formatCode>
                <c:ptCount val="33"/>
                <c:pt idx="0">
                  <c:v>7</c:v>
                </c:pt>
                <c:pt idx="1">
                  <c:v>14</c:v>
                </c:pt>
                <c:pt idx="2">
                  <c:v>14</c:v>
                </c:pt>
                <c:pt idx="3">
                  <c:v>7</c:v>
                </c:pt>
                <c:pt idx="4">
                  <c:v>0</c:v>
                </c:pt>
                <c:pt idx="5">
                  <c:v>7</c:v>
                </c:pt>
                <c:pt idx="6">
                  <c:v>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</c:v>
                </c:pt>
                <c:pt idx="12">
                  <c:v>0</c:v>
                </c:pt>
                <c:pt idx="13">
                  <c:v>0</c:v>
                </c:pt>
                <c:pt idx="14">
                  <c:v>14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0</c:v>
                </c:pt>
                <c:pt idx="20">
                  <c:v>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7-78B3-469B-BE88-A5FE44BC912D}"/>
            </c:ext>
          </c:extLst>
        </c:ser>
        <c:ser>
          <c:idx val="24"/>
          <c:order val="24"/>
          <c:tx>
            <c:strRef>
              <c:f>'AI ethics principle analysis'!$AR$116</c:f>
              <c:strCache>
                <c:ptCount val="1"/>
                <c:pt idx="0">
                  <c:v>Netherlands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analysis'!$AR$117:$AR$149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78B3-469B-BE88-A5FE44BC912D}"/>
            </c:ext>
          </c:extLst>
        </c:ser>
        <c:ser>
          <c:idx val="25"/>
          <c:order val="25"/>
          <c:tx>
            <c:strRef>
              <c:f>'AI ethics principle analysis'!$AS$116</c:f>
              <c:strCache>
                <c:ptCount val="1"/>
                <c:pt idx="0">
                  <c:v>Norway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analysis'!$AS$117:$AS$149</c:f>
              <c:numCache>
                <c:formatCode>General</c:formatCode>
                <c:ptCount val="33"/>
                <c:pt idx="0">
                  <c:v>0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0</c:v>
                </c:pt>
                <c:pt idx="5">
                  <c:v>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</c:v>
                </c:pt>
                <c:pt idx="15">
                  <c:v>0</c:v>
                </c:pt>
                <c:pt idx="16">
                  <c:v>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9-78B3-469B-BE88-A5FE44BC912D}"/>
            </c:ext>
          </c:extLst>
        </c:ser>
        <c:ser>
          <c:idx val="26"/>
          <c:order val="26"/>
          <c:tx>
            <c:strRef>
              <c:f>'AI ethics principle analysis'!$AT$116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analysis'!$AT$117:$AT$149</c:f>
              <c:numCache>
                <c:formatCode>General</c:formatCode>
                <c:ptCount val="33"/>
                <c:pt idx="0">
                  <c:v>0</c:v>
                </c:pt>
                <c:pt idx="1">
                  <c:v>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</c:v>
                </c:pt>
                <c:pt idx="30">
                  <c:v>0</c:v>
                </c:pt>
                <c:pt idx="31">
                  <c:v>5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A-78B3-469B-BE88-A5FE44BC912D}"/>
            </c:ext>
          </c:extLst>
        </c:ser>
        <c:ser>
          <c:idx val="27"/>
          <c:order val="27"/>
          <c:tx>
            <c:strRef>
              <c:f>'AI ethics principle analysis'!$AU$116</c:f>
              <c:strCache>
                <c:ptCount val="1"/>
                <c:pt idx="0">
                  <c:v>Ireland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analysis'!$AU$117:$AU$149</c:f>
              <c:numCache>
                <c:formatCode>General</c:formatCode>
                <c:ptCount val="33"/>
                <c:pt idx="0">
                  <c:v>0</c:v>
                </c:pt>
                <c:pt idx="1">
                  <c:v>5</c:v>
                </c:pt>
                <c:pt idx="2">
                  <c:v>5</c:v>
                </c:pt>
                <c:pt idx="3">
                  <c:v>0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B-78B3-469B-BE88-A5FE44BC912D}"/>
            </c:ext>
          </c:extLst>
        </c:ser>
        <c:ser>
          <c:idx val="28"/>
          <c:order val="28"/>
          <c:tx>
            <c:strRef>
              <c:f>'AI ethics principle analysis'!$AV$116</c:f>
              <c:strCache>
                <c:ptCount val="1"/>
                <c:pt idx="0">
                  <c:v>Italia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analysis'!$S$117:$S$149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analysis'!$AV$117:$AV$149</c:f>
              <c:numCache>
                <c:formatCode>General</c:formatCode>
                <c:ptCount val="33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C-78B3-469B-BE88-A5FE44BC9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7015224"/>
        <c:axId val="357016008"/>
      </c:barChart>
      <c:catAx>
        <c:axId val="35701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016008"/>
        <c:crosses val="autoZero"/>
        <c:auto val="1"/>
        <c:lblAlgn val="ctr"/>
        <c:lblOffset val="100"/>
        <c:noMultiLvlLbl val="0"/>
      </c:catAx>
      <c:valAx>
        <c:axId val="35701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015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'AI ethics principle analysis'!$T$153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'AI ethics principle analysis'!$S$154:$S$186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analysis'!$T$154:$T$186</c:f>
              <c:numCache>
                <c:formatCode>General</c:formatCode>
                <c:ptCount val="33"/>
                <c:pt idx="0">
                  <c:v>11</c:v>
                </c:pt>
                <c:pt idx="1">
                  <c:v>24</c:v>
                </c:pt>
                <c:pt idx="2">
                  <c:v>14</c:v>
                </c:pt>
                <c:pt idx="3">
                  <c:v>11</c:v>
                </c:pt>
                <c:pt idx="4">
                  <c:v>5</c:v>
                </c:pt>
                <c:pt idx="5">
                  <c:v>5</c:v>
                </c:pt>
                <c:pt idx="6">
                  <c:v>14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0</c:v>
                </c:pt>
                <c:pt idx="11">
                  <c:v>15</c:v>
                </c:pt>
                <c:pt idx="12">
                  <c:v>10</c:v>
                </c:pt>
                <c:pt idx="13">
                  <c:v>0</c:v>
                </c:pt>
                <c:pt idx="14">
                  <c:v>15</c:v>
                </c:pt>
                <c:pt idx="15">
                  <c:v>0</c:v>
                </c:pt>
                <c:pt idx="16">
                  <c:v>15</c:v>
                </c:pt>
                <c:pt idx="17">
                  <c:v>0</c:v>
                </c:pt>
                <c:pt idx="18">
                  <c:v>16</c:v>
                </c:pt>
                <c:pt idx="19">
                  <c:v>10</c:v>
                </c:pt>
                <c:pt idx="20">
                  <c:v>5</c:v>
                </c:pt>
                <c:pt idx="21">
                  <c:v>5</c:v>
                </c:pt>
                <c:pt idx="22">
                  <c:v>8</c:v>
                </c:pt>
                <c:pt idx="23">
                  <c:v>0</c:v>
                </c:pt>
                <c:pt idx="24">
                  <c:v>11</c:v>
                </c:pt>
                <c:pt idx="25">
                  <c:v>5</c:v>
                </c:pt>
                <c:pt idx="26">
                  <c:v>0</c:v>
                </c:pt>
                <c:pt idx="27">
                  <c:v>10</c:v>
                </c:pt>
                <c:pt idx="28">
                  <c:v>0</c:v>
                </c:pt>
                <c:pt idx="29">
                  <c:v>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942-4510-B60A-C5B3FF4132AD}"/>
            </c:ext>
          </c:extLst>
        </c:ser>
        <c:ser>
          <c:idx val="1"/>
          <c:order val="1"/>
          <c:tx>
            <c:strRef>
              <c:f>'AI ethics principle analysis'!$U$153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'AI ethics principle analysis'!$S$154:$S$186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analysis'!$U$154:$U$186</c:f>
              <c:numCache>
                <c:formatCode>General</c:formatCode>
                <c:ptCount val="33"/>
                <c:pt idx="0">
                  <c:v>100</c:v>
                </c:pt>
                <c:pt idx="1">
                  <c:v>124</c:v>
                </c:pt>
                <c:pt idx="2">
                  <c:v>98</c:v>
                </c:pt>
                <c:pt idx="3">
                  <c:v>72</c:v>
                </c:pt>
                <c:pt idx="4">
                  <c:v>77</c:v>
                </c:pt>
                <c:pt idx="5">
                  <c:v>20</c:v>
                </c:pt>
                <c:pt idx="6">
                  <c:v>31</c:v>
                </c:pt>
                <c:pt idx="7">
                  <c:v>0</c:v>
                </c:pt>
                <c:pt idx="8">
                  <c:v>23</c:v>
                </c:pt>
                <c:pt idx="9">
                  <c:v>5</c:v>
                </c:pt>
                <c:pt idx="10">
                  <c:v>5</c:v>
                </c:pt>
                <c:pt idx="11">
                  <c:v>31</c:v>
                </c:pt>
                <c:pt idx="12">
                  <c:v>5</c:v>
                </c:pt>
                <c:pt idx="13">
                  <c:v>24</c:v>
                </c:pt>
                <c:pt idx="14">
                  <c:v>98</c:v>
                </c:pt>
                <c:pt idx="15">
                  <c:v>16</c:v>
                </c:pt>
                <c:pt idx="16">
                  <c:v>21</c:v>
                </c:pt>
                <c:pt idx="17">
                  <c:v>11</c:v>
                </c:pt>
                <c:pt idx="18">
                  <c:v>56</c:v>
                </c:pt>
                <c:pt idx="19">
                  <c:v>11</c:v>
                </c:pt>
                <c:pt idx="20">
                  <c:v>56</c:v>
                </c:pt>
                <c:pt idx="21">
                  <c:v>16</c:v>
                </c:pt>
                <c:pt idx="22">
                  <c:v>23</c:v>
                </c:pt>
                <c:pt idx="23">
                  <c:v>8</c:v>
                </c:pt>
                <c:pt idx="24">
                  <c:v>13</c:v>
                </c:pt>
                <c:pt idx="25">
                  <c:v>21</c:v>
                </c:pt>
                <c:pt idx="26">
                  <c:v>32</c:v>
                </c:pt>
                <c:pt idx="27">
                  <c:v>0</c:v>
                </c:pt>
                <c:pt idx="28">
                  <c:v>10</c:v>
                </c:pt>
                <c:pt idx="29">
                  <c:v>28</c:v>
                </c:pt>
                <c:pt idx="30">
                  <c:v>16</c:v>
                </c:pt>
                <c:pt idx="31">
                  <c:v>42</c:v>
                </c:pt>
                <c:pt idx="32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942-4510-B60A-C5B3FF413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7016400"/>
        <c:axId val="357016792"/>
      </c:barChart>
      <c:catAx>
        <c:axId val="357016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Principle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016792"/>
        <c:crosses val="autoZero"/>
        <c:auto val="1"/>
        <c:lblAlgn val="ctr"/>
        <c:lblOffset val="100"/>
        <c:noMultiLvlLbl val="0"/>
      </c:catAx>
      <c:valAx>
        <c:axId val="35701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Num.</a:t>
                </a:r>
                <a:r>
                  <a:rPr lang="en-CA" baseline="0"/>
                  <a:t> Occurrences per country</a:t>
                </a:r>
                <a:endParaRPr lang="en-CA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01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'AI ethics principle analysis'!$W$153</c:f>
              <c:strCache>
                <c:ptCount val="1"/>
                <c:pt idx="0">
                  <c:v>UK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'AI ethics principle analysis'!$V$154:$V$186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analysis'!$W$154:$W$186</c:f>
              <c:numCache>
                <c:formatCode>General</c:formatCode>
                <c:ptCount val="33"/>
                <c:pt idx="0">
                  <c:v>39</c:v>
                </c:pt>
                <c:pt idx="1">
                  <c:v>34</c:v>
                </c:pt>
                <c:pt idx="2">
                  <c:v>39</c:v>
                </c:pt>
                <c:pt idx="3">
                  <c:v>20</c:v>
                </c:pt>
                <c:pt idx="4">
                  <c:v>25</c:v>
                </c:pt>
                <c:pt idx="5">
                  <c:v>14</c:v>
                </c:pt>
                <c:pt idx="6">
                  <c:v>38</c:v>
                </c:pt>
                <c:pt idx="7">
                  <c:v>19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5</c:v>
                </c:pt>
                <c:pt idx="12">
                  <c:v>0</c:v>
                </c:pt>
                <c:pt idx="13">
                  <c:v>9</c:v>
                </c:pt>
                <c:pt idx="14">
                  <c:v>37</c:v>
                </c:pt>
                <c:pt idx="15">
                  <c:v>8</c:v>
                </c:pt>
                <c:pt idx="16">
                  <c:v>5</c:v>
                </c:pt>
                <c:pt idx="17">
                  <c:v>0</c:v>
                </c:pt>
                <c:pt idx="18">
                  <c:v>11</c:v>
                </c:pt>
                <c:pt idx="19">
                  <c:v>0</c:v>
                </c:pt>
                <c:pt idx="20">
                  <c:v>19</c:v>
                </c:pt>
                <c:pt idx="21">
                  <c:v>0</c:v>
                </c:pt>
                <c:pt idx="22">
                  <c:v>6</c:v>
                </c:pt>
                <c:pt idx="23">
                  <c:v>5</c:v>
                </c:pt>
                <c:pt idx="24">
                  <c:v>10</c:v>
                </c:pt>
                <c:pt idx="25">
                  <c:v>5</c:v>
                </c:pt>
                <c:pt idx="26">
                  <c:v>8</c:v>
                </c:pt>
                <c:pt idx="27">
                  <c:v>0</c:v>
                </c:pt>
                <c:pt idx="28">
                  <c:v>0</c:v>
                </c:pt>
                <c:pt idx="29">
                  <c:v>14</c:v>
                </c:pt>
                <c:pt idx="30">
                  <c:v>15</c:v>
                </c:pt>
                <c:pt idx="31">
                  <c:v>10</c:v>
                </c:pt>
                <c:pt idx="32">
                  <c:v>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784-4180-8401-8CD6A6BE2B2E}"/>
            </c:ext>
          </c:extLst>
        </c:ser>
        <c:ser>
          <c:idx val="1"/>
          <c:order val="1"/>
          <c:tx>
            <c:strRef>
              <c:f>'AI ethics principle analysis'!$X$153</c:f>
              <c:strCache>
                <c:ptCount val="1"/>
                <c:pt idx="0">
                  <c:v>Spain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'AI ethics principle analysis'!$V$154:$V$186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analysis'!$X$154:$X$186</c:f>
              <c:numCache>
                <c:formatCode>General</c:formatCode>
                <c:ptCount val="33"/>
                <c:pt idx="0">
                  <c:v>5</c:v>
                </c:pt>
                <c:pt idx="1">
                  <c:v>5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0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784-4180-8401-8CD6A6BE2B2E}"/>
            </c:ext>
          </c:extLst>
        </c:ser>
        <c:ser>
          <c:idx val="2"/>
          <c:order val="2"/>
          <c:tx>
            <c:strRef>
              <c:f>'AI ethics principle analysis'!$Y$153</c:f>
              <c:strCache>
                <c:ptCount val="1"/>
                <c:pt idx="0">
                  <c:v>Switzerland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'AI ethics principle analysis'!$V$154:$V$186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analysis'!$Y$154:$Y$186</c:f>
              <c:numCache>
                <c:formatCode>General</c:formatCode>
                <c:ptCount val="33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</c:v>
                </c:pt>
                <c:pt idx="29">
                  <c:v>10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784-4180-8401-8CD6A6BE2B2E}"/>
            </c:ext>
          </c:extLst>
        </c:ser>
        <c:ser>
          <c:idx val="3"/>
          <c:order val="3"/>
          <c:tx>
            <c:strRef>
              <c:f>'AI ethics principle analysis'!$Z$153</c:f>
              <c:strCache>
                <c:ptCount val="1"/>
                <c:pt idx="0">
                  <c:v>Sweden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'AI ethics principle analysis'!$V$154:$V$186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analysis'!$Z$154:$Z$186</c:f>
              <c:numCache>
                <c:formatCode>General</c:formatCode>
                <c:ptCount val="33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0</c:v>
                </c:pt>
                <c:pt idx="6">
                  <c:v>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9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784-4180-8401-8CD6A6BE2B2E}"/>
            </c:ext>
          </c:extLst>
        </c:ser>
        <c:ser>
          <c:idx val="4"/>
          <c:order val="4"/>
          <c:tx>
            <c:strRef>
              <c:f>'AI ethics principle analysis'!$AA$153</c:f>
              <c:strCache>
                <c:ptCount val="1"/>
                <c:pt idx="0">
                  <c:v>Belgium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'AI ethics principle analysis'!$V$154:$V$186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analysis'!$AA$154:$AA$186</c:f>
              <c:numCache>
                <c:formatCode>General</c:formatCode>
                <c:ptCount val="3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784-4180-8401-8CD6A6BE2B2E}"/>
            </c:ext>
          </c:extLst>
        </c:ser>
        <c:ser>
          <c:idx val="5"/>
          <c:order val="5"/>
          <c:tx>
            <c:strRef>
              <c:f>'AI ethics principle analysis'!$AB$153</c:f>
              <c:strCache>
                <c:ptCount val="1"/>
                <c:pt idx="0">
                  <c:v>Amsterdam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'AI ethics principle analysis'!$V$154:$V$186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analysis'!$AB$154:$AB$186</c:f>
              <c:numCache>
                <c:formatCode>General</c:formatCode>
                <c:ptCount val="33"/>
                <c:pt idx="0">
                  <c:v>5</c:v>
                </c:pt>
                <c:pt idx="1">
                  <c:v>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784-4180-8401-8CD6A6BE2B2E}"/>
            </c:ext>
          </c:extLst>
        </c:ser>
        <c:ser>
          <c:idx val="6"/>
          <c:order val="6"/>
          <c:tx>
            <c:strRef>
              <c:f>'AI ethics principle analysis'!$AC$153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analysis'!$V$154:$V$186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analysis'!$AC$154:$AC$186</c:f>
              <c:numCache>
                <c:formatCode>General</c:formatCode>
                <c:ptCount val="33"/>
                <c:pt idx="0">
                  <c:v>7</c:v>
                </c:pt>
                <c:pt idx="1">
                  <c:v>23</c:v>
                </c:pt>
                <c:pt idx="2">
                  <c:v>7</c:v>
                </c:pt>
                <c:pt idx="3">
                  <c:v>19</c:v>
                </c:pt>
                <c:pt idx="4">
                  <c:v>9</c:v>
                </c:pt>
                <c:pt idx="5">
                  <c:v>12</c:v>
                </c:pt>
                <c:pt idx="6">
                  <c:v>5</c:v>
                </c:pt>
                <c:pt idx="7">
                  <c:v>0</c:v>
                </c:pt>
                <c:pt idx="8">
                  <c:v>7</c:v>
                </c:pt>
                <c:pt idx="9">
                  <c:v>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</c:v>
                </c:pt>
                <c:pt idx="14">
                  <c:v>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14</c:v>
                </c:pt>
                <c:pt idx="27">
                  <c:v>0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784-4180-8401-8CD6A6BE2B2E}"/>
            </c:ext>
          </c:extLst>
        </c:ser>
        <c:ser>
          <c:idx val="7"/>
          <c:order val="7"/>
          <c:tx>
            <c:strRef>
              <c:f>'AI ethics principle analysis'!$AD$153</c:f>
              <c:strCache>
                <c:ptCount val="1"/>
                <c:pt idx="0">
                  <c:v>Finland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analysis'!$V$154:$V$186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analysis'!$AD$154:$AD$186</c:f>
              <c:numCache>
                <c:formatCode>General</c:formatCode>
                <c:ptCount val="33"/>
                <c:pt idx="0">
                  <c:v>5</c:v>
                </c:pt>
                <c:pt idx="1">
                  <c:v>10</c:v>
                </c:pt>
                <c:pt idx="2">
                  <c:v>0</c:v>
                </c:pt>
                <c:pt idx="3">
                  <c:v>5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784-4180-8401-8CD6A6BE2B2E}"/>
            </c:ext>
          </c:extLst>
        </c:ser>
        <c:ser>
          <c:idx val="8"/>
          <c:order val="8"/>
          <c:tx>
            <c:strRef>
              <c:f>'AI ethics principle analysis'!$AE$153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analysis'!$V$154:$V$186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analysis'!$AE$154:$AE$186</c:f>
              <c:numCache>
                <c:formatCode>General</c:formatCode>
                <c:ptCount val="33"/>
                <c:pt idx="0">
                  <c:v>7</c:v>
                </c:pt>
                <c:pt idx="1">
                  <c:v>14</c:v>
                </c:pt>
                <c:pt idx="2">
                  <c:v>14</c:v>
                </c:pt>
                <c:pt idx="3">
                  <c:v>7</c:v>
                </c:pt>
                <c:pt idx="4">
                  <c:v>0</c:v>
                </c:pt>
                <c:pt idx="5">
                  <c:v>7</c:v>
                </c:pt>
                <c:pt idx="6">
                  <c:v>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</c:v>
                </c:pt>
                <c:pt idx="12">
                  <c:v>0</c:v>
                </c:pt>
                <c:pt idx="13">
                  <c:v>0</c:v>
                </c:pt>
                <c:pt idx="14">
                  <c:v>14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0</c:v>
                </c:pt>
                <c:pt idx="20">
                  <c:v>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784-4180-8401-8CD6A6BE2B2E}"/>
            </c:ext>
          </c:extLst>
        </c:ser>
        <c:ser>
          <c:idx val="9"/>
          <c:order val="9"/>
          <c:tx>
            <c:strRef>
              <c:f>'AI ethics principle analysis'!$AF$153</c:f>
              <c:strCache>
                <c:ptCount val="1"/>
                <c:pt idx="0">
                  <c:v>Netherlands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analysis'!$V$154:$V$186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analysis'!$AF$154:$AF$186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784-4180-8401-8CD6A6BE2B2E}"/>
            </c:ext>
          </c:extLst>
        </c:ser>
        <c:ser>
          <c:idx val="10"/>
          <c:order val="10"/>
          <c:tx>
            <c:strRef>
              <c:f>'AI ethics principle analysis'!$AG$153</c:f>
              <c:strCache>
                <c:ptCount val="1"/>
                <c:pt idx="0">
                  <c:v>Norway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analysis'!$V$154:$V$186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analysis'!$AG$154:$AG$186</c:f>
              <c:numCache>
                <c:formatCode>General</c:formatCode>
                <c:ptCount val="33"/>
                <c:pt idx="0">
                  <c:v>0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0</c:v>
                </c:pt>
                <c:pt idx="5">
                  <c:v>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</c:v>
                </c:pt>
                <c:pt idx="15">
                  <c:v>0</c:v>
                </c:pt>
                <c:pt idx="16">
                  <c:v>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784-4180-8401-8CD6A6BE2B2E}"/>
            </c:ext>
          </c:extLst>
        </c:ser>
        <c:ser>
          <c:idx val="11"/>
          <c:order val="11"/>
          <c:tx>
            <c:strRef>
              <c:f>'AI ethics principle analysis'!$AH$153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analysis'!$V$154:$V$186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analysis'!$AH$154:$AH$186</c:f>
              <c:numCache>
                <c:formatCode>General</c:formatCode>
                <c:ptCount val="33"/>
                <c:pt idx="0">
                  <c:v>0</c:v>
                </c:pt>
                <c:pt idx="1">
                  <c:v>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</c:v>
                </c:pt>
                <c:pt idx="30">
                  <c:v>0</c:v>
                </c:pt>
                <c:pt idx="31">
                  <c:v>5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E784-4180-8401-8CD6A6BE2B2E}"/>
            </c:ext>
          </c:extLst>
        </c:ser>
        <c:ser>
          <c:idx val="12"/>
          <c:order val="12"/>
          <c:tx>
            <c:strRef>
              <c:f>'AI ethics principle analysis'!$AI$153</c:f>
              <c:strCache>
                <c:ptCount val="1"/>
                <c:pt idx="0">
                  <c:v>Ireland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analysis'!$V$154:$V$186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analysis'!$AI$154:$AI$186</c:f>
              <c:numCache>
                <c:formatCode>General</c:formatCode>
                <c:ptCount val="33"/>
                <c:pt idx="0">
                  <c:v>0</c:v>
                </c:pt>
                <c:pt idx="1">
                  <c:v>5</c:v>
                </c:pt>
                <c:pt idx="2">
                  <c:v>5</c:v>
                </c:pt>
                <c:pt idx="3">
                  <c:v>0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E784-4180-8401-8CD6A6BE2B2E}"/>
            </c:ext>
          </c:extLst>
        </c:ser>
        <c:ser>
          <c:idx val="13"/>
          <c:order val="13"/>
          <c:tx>
            <c:strRef>
              <c:f>'AI ethics principle analysis'!$AJ$153</c:f>
              <c:strCache>
                <c:ptCount val="1"/>
                <c:pt idx="0">
                  <c:v>Italia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analysis'!$V$154:$V$186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analysis'!$AJ$154:$AJ$186</c:f>
              <c:numCache>
                <c:formatCode>General</c:formatCode>
                <c:ptCount val="33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D-E784-4180-8401-8CD6A6BE2B2E}"/>
            </c:ext>
          </c:extLst>
        </c:ser>
        <c:ser>
          <c:idx val="14"/>
          <c:order val="14"/>
          <c:tx>
            <c:strRef>
              <c:f>'AI ethics principle analysis'!$AK$153</c:f>
              <c:strCache>
                <c:ptCount val="1"/>
                <c:pt idx="0">
                  <c:v>Chile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analysis'!$V$154:$V$186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analysis'!$AK$154:$AK$186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E784-4180-8401-8CD6A6BE2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7013656"/>
        <c:axId val="357014048"/>
      </c:barChart>
      <c:catAx>
        <c:axId val="357013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Principle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014048"/>
        <c:crosses val="autoZero"/>
        <c:auto val="1"/>
        <c:lblAlgn val="ctr"/>
        <c:lblOffset val="100"/>
        <c:noMultiLvlLbl val="0"/>
      </c:catAx>
      <c:valAx>
        <c:axId val="35701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Num. Occurrences per country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01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'AI ethics principle analysis'!$AM$153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'AI ethics principle analysis'!$AL$154:$AL$186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analysis'!$AM$154:$AM$186</c:f>
              <c:numCache>
                <c:formatCode>General</c:formatCode>
                <c:ptCount val="33"/>
                <c:pt idx="0">
                  <c:v>12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12</c:v>
                </c:pt>
                <c:pt idx="15">
                  <c:v>8</c:v>
                </c:pt>
                <c:pt idx="16">
                  <c:v>0</c:v>
                </c:pt>
                <c:pt idx="17">
                  <c:v>0</c:v>
                </c:pt>
                <c:pt idx="18">
                  <c:v>23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23</c:v>
                </c:pt>
                <c:pt idx="26">
                  <c:v>0</c:v>
                </c:pt>
                <c:pt idx="27">
                  <c:v>0</c:v>
                </c:pt>
                <c:pt idx="28">
                  <c:v>23</c:v>
                </c:pt>
                <c:pt idx="29">
                  <c:v>0</c:v>
                </c:pt>
                <c:pt idx="30">
                  <c:v>0</c:v>
                </c:pt>
                <c:pt idx="31">
                  <c:v>27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215-4508-8197-08853004E446}"/>
            </c:ext>
          </c:extLst>
        </c:ser>
        <c:ser>
          <c:idx val="1"/>
          <c:order val="1"/>
          <c:tx>
            <c:strRef>
              <c:f>'AI ethics principle analysis'!$AN$153</c:f>
              <c:strCache>
                <c:ptCount val="1"/>
                <c:pt idx="0">
                  <c:v>Singapore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'AI ethics principle analysis'!$AL$154:$AL$186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analysis'!$AN$154:$AN$186</c:f>
              <c:numCache>
                <c:formatCode>General</c:formatCode>
                <c:ptCount val="33"/>
                <c:pt idx="0">
                  <c:v>6</c:v>
                </c:pt>
                <c:pt idx="1">
                  <c:v>14</c:v>
                </c:pt>
                <c:pt idx="2">
                  <c:v>12</c:v>
                </c:pt>
                <c:pt idx="3">
                  <c:v>10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215-4508-8197-08853004E446}"/>
            </c:ext>
          </c:extLst>
        </c:ser>
        <c:ser>
          <c:idx val="2"/>
          <c:order val="2"/>
          <c:tx>
            <c:strRef>
              <c:f>'AI ethics principle analysis'!$AO$153</c:f>
              <c:strCache>
                <c:ptCount val="1"/>
                <c:pt idx="0">
                  <c:v>UAE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'AI ethics principle analysis'!$AL$154:$AL$186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analysis'!$AO$154:$AO$186</c:f>
              <c:numCache>
                <c:formatCode>General</c:formatCode>
                <c:ptCount val="33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4</c:v>
                </c:pt>
                <c:pt idx="29">
                  <c:v>0</c:v>
                </c:pt>
                <c:pt idx="30">
                  <c:v>0</c:v>
                </c:pt>
                <c:pt idx="31">
                  <c:v>4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215-4508-8197-08853004E446}"/>
            </c:ext>
          </c:extLst>
        </c:ser>
        <c:ser>
          <c:idx val="3"/>
          <c:order val="3"/>
          <c:tx>
            <c:strRef>
              <c:f>'AI ethics principle analysis'!$AP$153</c:f>
              <c:strCache>
                <c:ptCount val="1"/>
                <c:pt idx="0">
                  <c:v>Israel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'AI ethics principle analysis'!$AL$154:$AL$186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analysis'!$AP$154:$AP$186</c:f>
              <c:numCache>
                <c:formatCode>General</c:formatCode>
                <c:ptCount val="33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0</c:v>
                </c:pt>
                <c:pt idx="6">
                  <c:v>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</c:v>
                </c:pt>
                <c:pt idx="15">
                  <c:v>0</c:v>
                </c:pt>
                <c:pt idx="16">
                  <c:v>6</c:v>
                </c:pt>
                <c:pt idx="17">
                  <c:v>0</c:v>
                </c:pt>
                <c:pt idx="18">
                  <c:v>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6</c:v>
                </c:pt>
                <c:pt idx="30">
                  <c:v>6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215-4508-8197-08853004E446}"/>
            </c:ext>
          </c:extLst>
        </c:ser>
        <c:ser>
          <c:idx val="4"/>
          <c:order val="4"/>
          <c:tx>
            <c:strRef>
              <c:f>'AI ethics principle analysis'!$AQ$153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'AI ethics principle analysis'!$AL$154:$AL$186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analysis'!$AQ$154:$AQ$186</c:f>
              <c:numCache>
                <c:formatCode>General</c:formatCode>
                <c:ptCount val="33"/>
                <c:pt idx="0">
                  <c:v>0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215-4508-8197-08853004E446}"/>
            </c:ext>
          </c:extLst>
        </c:ser>
        <c:ser>
          <c:idx val="5"/>
          <c:order val="5"/>
          <c:tx>
            <c:strRef>
              <c:f>'AI ethics principle analysis'!$AR$153</c:f>
              <c:strCache>
                <c:ptCount val="1"/>
                <c:pt idx="0">
                  <c:v>Hong Kong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'AI ethics principle analysis'!$AL$154:$AL$186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analysis'!$AR$154:$AR$186</c:f>
              <c:numCache>
                <c:formatCode>General</c:formatCode>
                <c:ptCount val="33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215-4508-8197-08853004E446}"/>
            </c:ext>
          </c:extLst>
        </c:ser>
        <c:ser>
          <c:idx val="6"/>
          <c:order val="6"/>
          <c:tx>
            <c:strRef>
              <c:f>'AI ethics principle analysis'!$AS$153</c:f>
              <c:strCache>
                <c:ptCount val="1"/>
                <c:pt idx="0">
                  <c:v>South Korea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analysis'!$AL$154:$AL$186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analysis'!$AS$154:$AS$186</c:f>
              <c:numCache>
                <c:formatCode>General</c:formatCode>
                <c:ptCount val="33"/>
                <c:pt idx="0">
                  <c:v>0</c:v>
                </c:pt>
                <c:pt idx="1">
                  <c:v>7</c:v>
                </c:pt>
                <c:pt idx="2">
                  <c:v>5</c:v>
                </c:pt>
                <c:pt idx="3">
                  <c:v>12</c:v>
                </c:pt>
                <c:pt idx="4">
                  <c:v>5</c:v>
                </c:pt>
                <c:pt idx="5">
                  <c:v>0</c:v>
                </c:pt>
                <c:pt idx="6">
                  <c:v>19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</c:v>
                </c:pt>
                <c:pt idx="27">
                  <c:v>0</c:v>
                </c:pt>
                <c:pt idx="28">
                  <c:v>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215-4508-8197-08853004E446}"/>
            </c:ext>
          </c:extLst>
        </c:ser>
        <c:ser>
          <c:idx val="7"/>
          <c:order val="7"/>
          <c:tx>
            <c:strRef>
              <c:f>'AI ethics principle analysis'!$AT$153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'AI ethics principle analysis'!$AL$154:$AL$186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analysis'!$AT$154:$AT$186</c:f>
              <c:numCache>
                <c:formatCode>General</c:formatCode>
                <c:ptCount val="33"/>
                <c:pt idx="0">
                  <c:v>16</c:v>
                </c:pt>
                <c:pt idx="1">
                  <c:v>16</c:v>
                </c:pt>
                <c:pt idx="2">
                  <c:v>18</c:v>
                </c:pt>
                <c:pt idx="3">
                  <c:v>9</c:v>
                </c:pt>
                <c:pt idx="4">
                  <c:v>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</c:v>
                </c:pt>
                <c:pt idx="31">
                  <c:v>9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215-4508-8197-08853004E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7797008"/>
        <c:axId val="357799360"/>
      </c:barChart>
      <c:catAx>
        <c:axId val="357797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Principle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99360"/>
        <c:crosses val="autoZero"/>
        <c:auto val="1"/>
        <c:lblAlgn val="ctr"/>
        <c:lblOffset val="100"/>
        <c:noMultiLvlLbl val="0"/>
      </c:catAx>
      <c:valAx>
        <c:axId val="35779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Num. Occurrences per country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9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'AI ethics principle analysis'!$AV$153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'AI ethics principle analysis'!$AU$154:$AU$186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analysis'!$AV$154:$AV$186</c:f>
              <c:numCache>
                <c:formatCode>General</c:formatCode>
                <c:ptCount val="3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8</c:v>
                </c:pt>
                <c:pt idx="4">
                  <c:v>12</c:v>
                </c:pt>
                <c:pt idx="5">
                  <c:v>0</c:v>
                </c:pt>
                <c:pt idx="6">
                  <c:v>8</c:v>
                </c:pt>
                <c:pt idx="7">
                  <c:v>0</c:v>
                </c:pt>
                <c:pt idx="8">
                  <c:v>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</c:v>
                </c:pt>
                <c:pt idx="14">
                  <c:v>12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</c:v>
                </c:pt>
                <c:pt idx="24">
                  <c:v>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116-4CBB-857F-A8A1D54C8302}"/>
            </c:ext>
          </c:extLst>
        </c:ser>
        <c:ser>
          <c:idx val="1"/>
          <c:order val="1"/>
          <c:tx>
            <c:strRef>
              <c:f>'AI ethics principle analysis'!$AW$153</c:f>
              <c:strCache>
                <c:ptCount val="1"/>
                <c:pt idx="0">
                  <c:v>New Zeland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'AI ethics principle analysis'!$AU$154:$AU$186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analysis'!$AW$154:$AW$186</c:f>
              <c:numCache>
                <c:formatCode>General</c:formatCode>
                <c:ptCount val="3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0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116-4CBB-857F-A8A1D54C8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7792696"/>
        <c:axId val="357799752"/>
      </c:barChart>
      <c:catAx>
        <c:axId val="357792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Principle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99752"/>
        <c:crosses val="autoZero"/>
        <c:auto val="1"/>
        <c:lblAlgn val="ctr"/>
        <c:lblOffset val="100"/>
        <c:noMultiLvlLbl val="0"/>
      </c:catAx>
      <c:valAx>
        <c:axId val="357799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Num.Occurrences</a:t>
                </a:r>
                <a:r>
                  <a:rPr lang="en-CA" baseline="0"/>
                  <a:t> per country</a:t>
                </a:r>
                <a:endParaRPr lang="en-CA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9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'AI ethics principle analysis'!$AY$153</c:f>
              <c:strCache>
                <c:ptCount val="1"/>
                <c:pt idx="0">
                  <c:v>Colombia - South America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'AI ethics principle analysis'!$AX$154:$AX$186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analysis'!$AY$154:$AY$186</c:f>
              <c:numCache>
                <c:formatCode>General</c:formatCode>
                <c:ptCount val="33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A01-4D4F-BDCD-9C6A3B775050}"/>
            </c:ext>
          </c:extLst>
        </c:ser>
        <c:ser>
          <c:idx val="1"/>
          <c:order val="1"/>
          <c:tx>
            <c:strRef>
              <c:f>'AI ethics principle analysis'!$AZ$153</c:f>
              <c:strCache>
                <c:ptCount val="1"/>
                <c:pt idx="0">
                  <c:v>South Africa - Africa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'AI ethics principle analysis'!$AX$154:$AX$186</c:f>
              <c:strCache>
                <c:ptCount val="33"/>
                <c:pt idx="0">
                  <c:v>Fairness</c:v>
                </c:pt>
                <c:pt idx="1">
                  <c:v>Transparency</c:v>
                </c:pt>
                <c:pt idx="2">
                  <c:v>Accountability</c:v>
                </c:pt>
                <c:pt idx="3">
                  <c:v>Safety</c:v>
                </c:pt>
                <c:pt idx="4">
                  <c:v>Security</c:v>
                </c:pt>
                <c:pt idx="5">
                  <c:v>Robustness</c:v>
                </c:pt>
                <c:pt idx="6">
                  <c:v>Explainability</c:v>
                </c:pt>
                <c:pt idx="7">
                  <c:v>Interpretability</c:v>
                </c:pt>
                <c:pt idx="8">
                  <c:v>Well-being</c:v>
                </c:pt>
                <c:pt idx="9">
                  <c:v>Human Oversight</c:v>
                </c:pt>
                <c:pt idx="10">
                  <c:v>Human Rights</c:v>
                </c:pt>
                <c:pt idx="11">
                  <c:v>Sustainability</c:v>
                </c:pt>
                <c:pt idx="12">
                  <c:v>Equity</c:v>
                </c:pt>
                <c:pt idx="13">
                  <c:v>Reliability</c:v>
                </c:pt>
                <c:pt idx="14">
                  <c:v>Privacy</c:v>
                </c:pt>
                <c:pt idx="15">
                  <c:v>Justice</c:v>
                </c:pt>
                <c:pt idx="16">
                  <c:v>Autonomy</c:v>
                </c:pt>
                <c:pt idx="17">
                  <c:v>Human Dignity</c:v>
                </c:pt>
                <c:pt idx="18">
                  <c:v>Responsibility</c:v>
                </c:pt>
                <c:pt idx="19">
                  <c:v>Solidarity</c:v>
                </c:pt>
                <c:pt idx="20">
                  <c:v>Beneficence</c:v>
                </c:pt>
                <c:pt idx="21">
                  <c:v>Non-maleficence</c:v>
                </c:pt>
                <c:pt idx="22">
                  <c:v>Non-discrimination</c:v>
                </c:pt>
                <c:pt idx="23">
                  <c:v>Contestability</c:v>
                </c:pt>
                <c:pt idx="24">
                  <c:v>Human-centric</c:v>
                </c:pt>
                <c:pt idx="25">
                  <c:v>Inclusiveness</c:v>
                </c:pt>
                <c:pt idx="26">
                  <c:v>Trustworthy</c:v>
                </c:pt>
                <c:pt idx="27">
                  <c:v>Democracy</c:v>
                </c:pt>
                <c:pt idx="28">
                  <c:v>Governance</c:v>
                </c:pt>
                <c:pt idx="29">
                  <c:v>Bias</c:v>
                </c:pt>
                <c:pt idx="30">
                  <c:v>Integrity</c:v>
                </c:pt>
                <c:pt idx="31">
                  <c:v>Controllability</c:v>
                </c:pt>
                <c:pt idx="32">
                  <c:v>Accuracy</c:v>
                </c:pt>
              </c:strCache>
            </c:strRef>
          </c:cat>
          <c:val>
            <c:numRef>
              <c:f>'AI ethics principle analysis'!$AZ$154:$AZ$186</c:f>
              <c:numCache>
                <c:formatCode>General</c:formatCode>
                <c:ptCount val="33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A01-4D4F-BDCD-9C6A3B775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7797792"/>
        <c:axId val="357798184"/>
      </c:barChart>
      <c:catAx>
        <c:axId val="357797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Principle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98184"/>
        <c:crosses val="autoZero"/>
        <c:auto val="1"/>
        <c:lblAlgn val="ctr"/>
        <c:lblOffset val="100"/>
        <c:noMultiLvlLbl val="0"/>
      </c:catAx>
      <c:valAx>
        <c:axId val="35779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Num.</a:t>
                </a:r>
                <a:r>
                  <a:rPr lang="en-CA" baseline="0"/>
                  <a:t> Occurrences per country</a:t>
                </a:r>
                <a:endParaRPr lang="en-CA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9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F38-4B2E-ABFC-1CC21C46B85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F38-4B2E-ABFC-1CC21C46B85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F38-4B2E-ABFC-1CC21C46B85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F38-4B2E-ABFC-1CC21C46B85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1F38-4B2E-ABFC-1CC21C46B85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F38-4B2E-ABFC-1CC21C46B85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1F38-4B2E-ABFC-1CC21C46B85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1F38-4B2E-ABFC-1CC21C46B85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1F38-4B2E-ABFC-1CC21C46B85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1F38-4B2E-ABFC-1CC21C46B85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1F38-4B2E-ABFC-1CC21C46B85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1F38-4B2E-ABFC-1CC21C46B85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1F38-4B2E-ABFC-1CC21C46B85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B-1F38-4B2E-ABFC-1CC21C46B85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D-1F38-4B2E-ABFC-1CC21C46B85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F-1F38-4B2E-ABFC-1CC21C46B85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1-1F38-4B2E-ABFC-1CC21C46B85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3-1F38-4B2E-ABFC-1CC21C46B85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5-1F38-4B2E-ABFC-1CC21C46B85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7-1F38-4B2E-ABFC-1CC21C46B85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9-1F38-4B2E-ABFC-1CC21C46B852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B-1F38-4B2E-ABFC-1CC21C46B852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D-1F38-4B2E-ABFC-1CC21C46B852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F-1F38-4B2E-ABFC-1CC21C46B852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1-1F38-4B2E-ABFC-1CC21C46B852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3-1F38-4B2E-ABFC-1CC21C46B852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5-1F38-4B2E-ABFC-1CC21C46B852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7-1F38-4B2E-ABFC-1CC21C46B852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9-1F38-4B2E-ABFC-1CC21C46B852}"/>
              </c:ext>
            </c:extLst>
          </c:dPt>
          <c:cat>
            <c:strRef>
              <c:f>'AI ethics principle analysis'!$AN$13:$BP$13</c:f>
              <c:strCache>
                <c:ptCount val="29"/>
                <c:pt idx="0">
                  <c:v>Canada</c:v>
                </c:pt>
                <c:pt idx="1">
                  <c:v>US</c:v>
                </c:pt>
                <c:pt idx="2">
                  <c:v>UK</c:v>
                </c:pt>
                <c:pt idx="3">
                  <c:v>China</c:v>
                </c:pt>
                <c:pt idx="4">
                  <c:v>Australia</c:v>
                </c:pt>
                <c:pt idx="5">
                  <c:v>Singapore</c:v>
                </c:pt>
                <c:pt idx="6">
                  <c:v>UAE</c:v>
                </c:pt>
                <c:pt idx="7">
                  <c:v>Spain</c:v>
                </c:pt>
                <c:pt idx="8">
                  <c:v>Switzerland</c:v>
                </c:pt>
                <c:pt idx="9">
                  <c:v>Chile</c:v>
                </c:pt>
                <c:pt idx="10">
                  <c:v>Colombia</c:v>
                </c:pt>
                <c:pt idx="11">
                  <c:v>Sweden</c:v>
                </c:pt>
                <c:pt idx="12">
                  <c:v>Belgium</c:v>
                </c:pt>
                <c:pt idx="13">
                  <c:v>Israel</c:v>
                </c:pt>
                <c:pt idx="14">
                  <c:v>Amsterdam</c:v>
                </c:pt>
                <c:pt idx="15">
                  <c:v>New Zeland</c:v>
                </c:pt>
                <c:pt idx="16">
                  <c:v>India</c:v>
                </c:pt>
                <c:pt idx="17">
                  <c:v>Germany</c:v>
                </c:pt>
                <c:pt idx="18">
                  <c:v>Hong Kong</c:v>
                </c:pt>
                <c:pt idx="19">
                  <c:v>South Korea</c:v>
                </c:pt>
                <c:pt idx="20">
                  <c:v>South Africa</c:v>
                </c:pt>
                <c:pt idx="21">
                  <c:v>Finland</c:v>
                </c:pt>
                <c:pt idx="22">
                  <c:v>Japan</c:v>
                </c:pt>
                <c:pt idx="23">
                  <c:v>France</c:v>
                </c:pt>
                <c:pt idx="24">
                  <c:v>Netherlands</c:v>
                </c:pt>
                <c:pt idx="25">
                  <c:v>Norway</c:v>
                </c:pt>
                <c:pt idx="26">
                  <c:v>Russia</c:v>
                </c:pt>
                <c:pt idx="27">
                  <c:v>Ireland</c:v>
                </c:pt>
                <c:pt idx="28">
                  <c:v>Italia</c:v>
                </c:pt>
              </c:strCache>
            </c:strRef>
          </c:cat>
          <c:val>
            <c:numRef>
              <c:f>'AI ethics principle analysis'!$AN$14:$BP$14</c:f>
              <c:numCache>
                <c:formatCode>General</c:formatCode>
                <c:ptCount val="29"/>
                <c:pt idx="0">
                  <c:v>29</c:v>
                </c:pt>
                <c:pt idx="1">
                  <c:v>167</c:v>
                </c:pt>
                <c:pt idx="2">
                  <c:v>53</c:v>
                </c:pt>
                <c:pt idx="3">
                  <c:v>27</c:v>
                </c:pt>
                <c:pt idx="4">
                  <c:v>12</c:v>
                </c:pt>
                <c:pt idx="5">
                  <c:v>14</c:v>
                </c:pt>
                <c:pt idx="6">
                  <c:v>4</c:v>
                </c:pt>
                <c:pt idx="7">
                  <c:v>5</c:v>
                </c:pt>
                <c:pt idx="8">
                  <c:v>10</c:v>
                </c:pt>
                <c:pt idx="9">
                  <c:v>4</c:v>
                </c:pt>
                <c:pt idx="10">
                  <c:v>10</c:v>
                </c:pt>
                <c:pt idx="11">
                  <c:v>9</c:v>
                </c:pt>
                <c:pt idx="12">
                  <c:v>12</c:v>
                </c:pt>
                <c:pt idx="13">
                  <c:v>6</c:v>
                </c:pt>
                <c:pt idx="14">
                  <c:v>5</c:v>
                </c:pt>
                <c:pt idx="15">
                  <c:v>11</c:v>
                </c:pt>
                <c:pt idx="16">
                  <c:v>5</c:v>
                </c:pt>
                <c:pt idx="17">
                  <c:v>28</c:v>
                </c:pt>
                <c:pt idx="18">
                  <c:v>3</c:v>
                </c:pt>
                <c:pt idx="19">
                  <c:v>19</c:v>
                </c:pt>
                <c:pt idx="20">
                  <c:v>6</c:v>
                </c:pt>
                <c:pt idx="21">
                  <c:v>10</c:v>
                </c:pt>
                <c:pt idx="22">
                  <c:v>25</c:v>
                </c:pt>
                <c:pt idx="23">
                  <c:v>14</c:v>
                </c:pt>
                <c:pt idx="24">
                  <c:v>3</c:v>
                </c:pt>
                <c:pt idx="25">
                  <c:v>7</c:v>
                </c:pt>
                <c:pt idx="26">
                  <c:v>10</c:v>
                </c:pt>
                <c:pt idx="27">
                  <c:v>9</c:v>
                </c:pt>
                <c:pt idx="28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C0-4DC3-9471-570A7B230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'AI ethics principle analysis'!$AO$22:$AT$22</c:f>
              <c:strCache>
                <c:ptCount val="6"/>
                <c:pt idx="0">
                  <c:v>Europe</c:v>
                </c:pt>
                <c:pt idx="1">
                  <c:v>Asia</c:v>
                </c:pt>
                <c:pt idx="2">
                  <c:v>Oceania</c:v>
                </c:pt>
                <c:pt idx="3">
                  <c:v>North America</c:v>
                </c:pt>
                <c:pt idx="4">
                  <c:v>South America</c:v>
                </c:pt>
                <c:pt idx="5">
                  <c:v>Africa</c:v>
                </c:pt>
              </c:strCache>
            </c:strRef>
          </c:cat>
          <c:val>
            <c:numRef>
              <c:f>'AI ethics principle analysis'!$AO$23:$AT$23</c:f>
              <c:numCache>
                <c:formatCode>General</c:formatCode>
                <c:ptCount val="6"/>
                <c:pt idx="0">
                  <c:v>210</c:v>
                </c:pt>
                <c:pt idx="1">
                  <c:v>103</c:v>
                </c:pt>
                <c:pt idx="2">
                  <c:v>23</c:v>
                </c:pt>
                <c:pt idx="3">
                  <c:v>201</c:v>
                </c:pt>
                <c:pt idx="4">
                  <c:v>14</c:v>
                </c:pt>
                <c:pt idx="5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3D7-44B2-9ACB-65F5ADA77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7795048"/>
        <c:axId val="357793088"/>
      </c:barChart>
      <c:catAx>
        <c:axId val="35779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Continent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93088"/>
        <c:crosses val="autoZero"/>
        <c:auto val="1"/>
        <c:lblAlgn val="ctr"/>
        <c:lblOffset val="100"/>
        <c:noMultiLvlLbl val="0"/>
      </c:catAx>
      <c:valAx>
        <c:axId val="35779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Num.</a:t>
                </a:r>
                <a:r>
                  <a:rPr lang="en-CA" baseline="0"/>
                  <a:t> Principles</a:t>
                </a:r>
                <a:endParaRPr lang="en-CA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95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'AI Readiness per Country'!$H$61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'AI Readiness per Country'!$G$62:$G$79</c:f>
              <c:strCache>
                <c:ptCount val="18"/>
                <c:pt idx="0">
                  <c:v>US</c:v>
                </c:pt>
                <c:pt idx="1">
                  <c:v>Singapore</c:v>
                </c:pt>
                <c:pt idx="2">
                  <c:v>UK</c:v>
                </c:pt>
                <c:pt idx="3">
                  <c:v>Finland</c:v>
                </c:pt>
                <c:pt idx="4">
                  <c:v>Netherlands</c:v>
                </c:pt>
                <c:pt idx="5">
                  <c:v>Sweden</c:v>
                </c:pt>
                <c:pt idx="6">
                  <c:v>Canada</c:v>
                </c:pt>
                <c:pt idx="7">
                  <c:v>Germany</c:v>
                </c:pt>
                <c:pt idx="8">
                  <c:v>Denmark</c:v>
                </c:pt>
                <c:pt idx="9">
                  <c:v>Republic of Korea</c:v>
                </c:pt>
                <c:pt idx="10">
                  <c:v>France</c:v>
                </c:pt>
                <c:pt idx="11">
                  <c:v>Japan</c:v>
                </c:pt>
                <c:pt idx="12">
                  <c:v>Norway</c:v>
                </c:pt>
                <c:pt idx="13">
                  <c:v>Australia</c:v>
                </c:pt>
                <c:pt idx="14">
                  <c:v>China</c:v>
                </c:pt>
                <c:pt idx="15">
                  <c:v>Luxembourg</c:v>
                </c:pt>
                <c:pt idx="16">
                  <c:v>UAE</c:v>
                </c:pt>
                <c:pt idx="17">
                  <c:v>Israel</c:v>
                </c:pt>
              </c:strCache>
            </c:strRef>
          </c:cat>
          <c:val>
            <c:numRef>
              <c:f>'AI Readiness per Country'!$H$62:$H$79</c:f>
              <c:numCache>
                <c:formatCode>General</c:formatCode>
                <c:ptCount val="18"/>
                <c:pt idx="0">
                  <c:v>85.478999999999999</c:v>
                </c:pt>
                <c:pt idx="1">
                  <c:v>78.703999999999994</c:v>
                </c:pt>
                <c:pt idx="2">
                  <c:v>81.123999999999995</c:v>
                </c:pt>
                <c:pt idx="3">
                  <c:v>79.238</c:v>
                </c:pt>
                <c:pt idx="4">
                  <c:v>75.296999999999997</c:v>
                </c:pt>
                <c:pt idx="5">
                  <c:v>78.772000000000006</c:v>
                </c:pt>
                <c:pt idx="6">
                  <c:v>73.158000000000001</c:v>
                </c:pt>
                <c:pt idx="7">
                  <c:v>78.974000000000004</c:v>
                </c:pt>
                <c:pt idx="8">
                  <c:v>75.617999999999995</c:v>
                </c:pt>
                <c:pt idx="9">
                  <c:v>77.694999999999993</c:v>
                </c:pt>
                <c:pt idx="10">
                  <c:v>73.766999999999996</c:v>
                </c:pt>
                <c:pt idx="11">
                  <c:v>73.302999999999997</c:v>
                </c:pt>
                <c:pt idx="12">
                  <c:v>74.430000000000007</c:v>
                </c:pt>
                <c:pt idx="13">
                  <c:v>73.576999999999998</c:v>
                </c:pt>
                <c:pt idx="14">
                  <c:v>69.08</c:v>
                </c:pt>
                <c:pt idx="15">
                  <c:v>72.616</c:v>
                </c:pt>
                <c:pt idx="16">
                  <c:v>72.394999999999996</c:v>
                </c:pt>
                <c:pt idx="17">
                  <c:v>68.825000000000003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E9C-432F-8E28-61CDBB07682C}"/>
            </c:ext>
          </c:extLst>
        </c:ser>
        <c:ser>
          <c:idx val="1"/>
          <c:order val="1"/>
          <c:tx>
            <c:strRef>
              <c:f>'AI Readiness per Country'!$I$61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'AI Readiness per Country'!$G$62:$G$79</c:f>
              <c:strCache>
                <c:ptCount val="18"/>
                <c:pt idx="0">
                  <c:v>US</c:v>
                </c:pt>
                <c:pt idx="1">
                  <c:v>Singapore</c:v>
                </c:pt>
                <c:pt idx="2">
                  <c:v>UK</c:v>
                </c:pt>
                <c:pt idx="3">
                  <c:v>Finland</c:v>
                </c:pt>
                <c:pt idx="4">
                  <c:v>Netherlands</c:v>
                </c:pt>
                <c:pt idx="5">
                  <c:v>Sweden</c:v>
                </c:pt>
                <c:pt idx="6">
                  <c:v>Canada</c:v>
                </c:pt>
                <c:pt idx="7">
                  <c:v>Germany</c:v>
                </c:pt>
                <c:pt idx="8">
                  <c:v>Denmark</c:v>
                </c:pt>
                <c:pt idx="9">
                  <c:v>Republic of Korea</c:v>
                </c:pt>
                <c:pt idx="10">
                  <c:v>France</c:v>
                </c:pt>
                <c:pt idx="11">
                  <c:v>Japan</c:v>
                </c:pt>
                <c:pt idx="12">
                  <c:v>Norway</c:v>
                </c:pt>
                <c:pt idx="13">
                  <c:v>Australia</c:v>
                </c:pt>
                <c:pt idx="14">
                  <c:v>China</c:v>
                </c:pt>
                <c:pt idx="15">
                  <c:v>Luxembourg</c:v>
                </c:pt>
                <c:pt idx="16">
                  <c:v>UAE</c:v>
                </c:pt>
                <c:pt idx="17">
                  <c:v>Israel</c:v>
                </c:pt>
              </c:strCache>
            </c:strRef>
          </c:cat>
          <c:val>
            <c:numRef>
              <c:f>'AI Readiness per Country'!$I$62:$I$79</c:f>
              <c:numCache>
                <c:formatCode>General</c:formatCode>
                <c:ptCount val="18"/>
                <c:pt idx="0">
                  <c:v>88.16</c:v>
                </c:pt>
                <c:pt idx="1">
                  <c:v>82.46</c:v>
                </c:pt>
                <c:pt idx="2">
                  <c:v>81.25</c:v>
                </c:pt>
                <c:pt idx="3">
                  <c:v>79.23</c:v>
                </c:pt>
                <c:pt idx="4">
                  <c:v>78.510000000000005</c:v>
                </c:pt>
                <c:pt idx="5">
                  <c:v>78.16</c:v>
                </c:pt>
                <c:pt idx="6">
                  <c:v>77.73</c:v>
                </c:pt>
                <c:pt idx="7">
                  <c:v>77.260000000000005</c:v>
                </c:pt>
                <c:pt idx="8">
                  <c:v>76.959999999999994</c:v>
                </c:pt>
                <c:pt idx="9">
                  <c:v>76.55</c:v>
                </c:pt>
                <c:pt idx="10">
                  <c:v>76.41</c:v>
                </c:pt>
                <c:pt idx="11">
                  <c:v>76.180000000000007</c:v>
                </c:pt>
                <c:pt idx="12">
                  <c:v>76.14</c:v>
                </c:pt>
                <c:pt idx="13">
                  <c:v>75.41</c:v>
                </c:pt>
                <c:pt idx="14">
                  <c:v>74.42</c:v>
                </c:pt>
                <c:pt idx="15">
                  <c:v>73.37</c:v>
                </c:pt>
                <c:pt idx="16">
                  <c:v>71.599999999999994</c:v>
                </c:pt>
                <c:pt idx="17">
                  <c:v>70.010000000000005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E9C-432F-8E28-61CDBB076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7793480"/>
        <c:axId val="357798576"/>
      </c:barChart>
      <c:catAx>
        <c:axId val="357793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98576"/>
        <c:crosses val="autoZero"/>
        <c:auto val="1"/>
        <c:lblAlgn val="ctr"/>
        <c:lblOffset val="100"/>
        <c:noMultiLvlLbl val="0"/>
      </c:catAx>
      <c:valAx>
        <c:axId val="35779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Readiness Score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9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'AI Readiness per Country'!$K$36</c:f>
              <c:strCache>
                <c:ptCount val="1"/>
                <c:pt idx="0">
                  <c:v>Government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'AI Readiness per Country'!$J$37:$J$56</c:f>
              <c:strCache>
                <c:ptCount val="20"/>
                <c:pt idx="0">
                  <c:v>US</c:v>
                </c:pt>
                <c:pt idx="1">
                  <c:v>Singapore</c:v>
                </c:pt>
                <c:pt idx="2">
                  <c:v>UK</c:v>
                </c:pt>
                <c:pt idx="3">
                  <c:v>Finland</c:v>
                </c:pt>
                <c:pt idx="4">
                  <c:v>Netherlands</c:v>
                </c:pt>
                <c:pt idx="5">
                  <c:v>Sweden</c:v>
                </c:pt>
                <c:pt idx="6">
                  <c:v>Canada</c:v>
                </c:pt>
                <c:pt idx="7">
                  <c:v>Germany</c:v>
                </c:pt>
                <c:pt idx="8">
                  <c:v>Denmark</c:v>
                </c:pt>
                <c:pt idx="9">
                  <c:v>Republic of Korea</c:v>
                </c:pt>
                <c:pt idx="10">
                  <c:v>France</c:v>
                </c:pt>
                <c:pt idx="11">
                  <c:v>Japan</c:v>
                </c:pt>
                <c:pt idx="12">
                  <c:v>Norway</c:v>
                </c:pt>
                <c:pt idx="13">
                  <c:v>Australia</c:v>
                </c:pt>
                <c:pt idx="14">
                  <c:v>China</c:v>
                </c:pt>
                <c:pt idx="15">
                  <c:v>Luxembourg</c:v>
                </c:pt>
                <c:pt idx="16">
                  <c:v>Ireland</c:v>
                </c:pt>
                <c:pt idx="17">
                  <c:v>Taiwan</c:v>
                </c:pt>
                <c:pt idx="18">
                  <c:v>UAE</c:v>
                </c:pt>
                <c:pt idx="19">
                  <c:v>Israel</c:v>
                </c:pt>
              </c:strCache>
            </c:strRef>
          </c:cat>
          <c:val>
            <c:numRef>
              <c:f>'AI Readiness per Country'!$K$37:$K$56</c:f>
              <c:numCache>
                <c:formatCode>General</c:formatCode>
                <c:ptCount val="20"/>
                <c:pt idx="0">
                  <c:v>88.46</c:v>
                </c:pt>
                <c:pt idx="1">
                  <c:v>94.88</c:v>
                </c:pt>
                <c:pt idx="2">
                  <c:v>85.69</c:v>
                </c:pt>
                <c:pt idx="3">
                  <c:v>88.45</c:v>
                </c:pt>
                <c:pt idx="4">
                  <c:v>80.42</c:v>
                </c:pt>
                <c:pt idx="5">
                  <c:v>80.760000000000005</c:v>
                </c:pt>
                <c:pt idx="6">
                  <c:v>84.36</c:v>
                </c:pt>
                <c:pt idx="7">
                  <c:v>78.040000000000006</c:v>
                </c:pt>
                <c:pt idx="8">
                  <c:v>83.5</c:v>
                </c:pt>
                <c:pt idx="9">
                  <c:v>85.27</c:v>
                </c:pt>
                <c:pt idx="10">
                  <c:v>82.1</c:v>
                </c:pt>
                <c:pt idx="11">
                  <c:v>81.900000000000006</c:v>
                </c:pt>
                <c:pt idx="12">
                  <c:v>84.24</c:v>
                </c:pt>
                <c:pt idx="13">
                  <c:v>83.79</c:v>
                </c:pt>
                <c:pt idx="14">
                  <c:v>83.79</c:v>
                </c:pt>
                <c:pt idx="15">
                  <c:v>82.67</c:v>
                </c:pt>
                <c:pt idx="16">
                  <c:v>74.7</c:v>
                </c:pt>
                <c:pt idx="17">
                  <c:v>77.59</c:v>
                </c:pt>
                <c:pt idx="18">
                  <c:v>79.41</c:v>
                </c:pt>
                <c:pt idx="19">
                  <c:v>64.64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07C-4CFA-AEB6-A8F8C8E1AC67}"/>
            </c:ext>
          </c:extLst>
        </c:ser>
        <c:ser>
          <c:idx val="1"/>
          <c:order val="1"/>
          <c:tx>
            <c:strRef>
              <c:f>'AI Readiness per Country'!$L$36</c:f>
              <c:strCache>
                <c:ptCount val="1"/>
                <c:pt idx="0">
                  <c:v>Technology Sector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'AI Readiness per Country'!$J$37:$J$56</c:f>
              <c:strCache>
                <c:ptCount val="20"/>
                <c:pt idx="0">
                  <c:v>US</c:v>
                </c:pt>
                <c:pt idx="1">
                  <c:v>Singapore</c:v>
                </c:pt>
                <c:pt idx="2">
                  <c:v>UK</c:v>
                </c:pt>
                <c:pt idx="3">
                  <c:v>Finland</c:v>
                </c:pt>
                <c:pt idx="4">
                  <c:v>Netherlands</c:v>
                </c:pt>
                <c:pt idx="5">
                  <c:v>Sweden</c:v>
                </c:pt>
                <c:pt idx="6">
                  <c:v>Canada</c:v>
                </c:pt>
                <c:pt idx="7">
                  <c:v>Germany</c:v>
                </c:pt>
                <c:pt idx="8">
                  <c:v>Denmark</c:v>
                </c:pt>
                <c:pt idx="9">
                  <c:v>Republic of Korea</c:v>
                </c:pt>
                <c:pt idx="10">
                  <c:v>France</c:v>
                </c:pt>
                <c:pt idx="11">
                  <c:v>Japan</c:v>
                </c:pt>
                <c:pt idx="12">
                  <c:v>Norway</c:v>
                </c:pt>
                <c:pt idx="13">
                  <c:v>Australia</c:v>
                </c:pt>
                <c:pt idx="14">
                  <c:v>China</c:v>
                </c:pt>
                <c:pt idx="15">
                  <c:v>Luxembourg</c:v>
                </c:pt>
                <c:pt idx="16">
                  <c:v>Ireland</c:v>
                </c:pt>
                <c:pt idx="17">
                  <c:v>Taiwan</c:v>
                </c:pt>
                <c:pt idx="18">
                  <c:v>UAE</c:v>
                </c:pt>
                <c:pt idx="19">
                  <c:v>Israel</c:v>
                </c:pt>
              </c:strCache>
            </c:strRef>
          </c:cat>
          <c:val>
            <c:numRef>
              <c:f>'AI Readiness per Country'!$L$37:$L$56</c:f>
              <c:numCache>
                <c:formatCode>General</c:formatCode>
                <c:ptCount val="20"/>
                <c:pt idx="0">
                  <c:v>83.31</c:v>
                </c:pt>
                <c:pt idx="1">
                  <c:v>66.69</c:v>
                </c:pt>
                <c:pt idx="2">
                  <c:v>67.260000000000005</c:v>
                </c:pt>
                <c:pt idx="3">
                  <c:v>63.85</c:v>
                </c:pt>
                <c:pt idx="4">
                  <c:v>66.17</c:v>
                </c:pt>
                <c:pt idx="5">
                  <c:v>67.37</c:v>
                </c:pt>
                <c:pt idx="6">
                  <c:v>63.75</c:v>
                </c:pt>
                <c:pt idx="7">
                  <c:v>67.680000000000007</c:v>
                </c:pt>
                <c:pt idx="8">
                  <c:v>63.24</c:v>
                </c:pt>
                <c:pt idx="9">
                  <c:v>58.49</c:v>
                </c:pt>
                <c:pt idx="10">
                  <c:v>60.61</c:v>
                </c:pt>
                <c:pt idx="11">
                  <c:v>59.31</c:v>
                </c:pt>
                <c:pt idx="12">
                  <c:v>59.25</c:v>
                </c:pt>
                <c:pt idx="13">
                  <c:v>57.07</c:v>
                </c:pt>
                <c:pt idx="14">
                  <c:v>61.33</c:v>
                </c:pt>
                <c:pt idx="15">
                  <c:v>50.66</c:v>
                </c:pt>
                <c:pt idx="16">
                  <c:v>61.11</c:v>
                </c:pt>
                <c:pt idx="17">
                  <c:v>59.42</c:v>
                </c:pt>
                <c:pt idx="18">
                  <c:v>53.33</c:v>
                </c:pt>
                <c:pt idx="19">
                  <c:v>65.87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07C-4CFA-AEB6-A8F8C8E1AC67}"/>
            </c:ext>
          </c:extLst>
        </c:ser>
        <c:ser>
          <c:idx val="2"/>
          <c:order val="2"/>
          <c:tx>
            <c:strRef>
              <c:f>'AI Readiness per Country'!$M$36</c:f>
              <c:strCache>
                <c:ptCount val="1"/>
                <c:pt idx="0">
                  <c:v>Data and Infrastructure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'AI Readiness per Country'!$J$37:$J$56</c:f>
              <c:strCache>
                <c:ptCount val="20"/>
                <c:pt idx="0">
                  <c:v>US</c:v>
                </c:pt>
                <c:pt idx="1">
                  <c:v>Singapore</c:v>
                </c:pt>
                <c:pt idx="2">
                  <c:v>UK</c:v>
                </c:pt>
                <c:pt idx="3">
                  <c:v>Finland</c:v>
                </c:pt>
                <c:pt idx="4">
                  <c:v>Netherlands</c:v>
                </c:pt>
                <c:pt idx="5">
                  <c:v>Sweden</c:v>
                </c:pt>
                <c:pt idx="6">
                  <c:v>Canada</c:v>
                </c:pt>
                <c:pt idx="7">
                  <c:v>Germany</c:v>
                </c:pt>
                <c:pt idx="8">
                  <c:v>Denmark</c:v>
                </c:pt>
                <c:pt idx="9">
                  <c:v>Republic of Korea</c:v>
                </c:pt>
                <c:pt idx="10">
                  <c:v>France</c:v>
                </c:pt>
                <c:pt idx="11">
                  <c:v>Japan</c:v>
                </c:pt>
                <c:pt idx="12">
                  <c:v>Norway</c:v>
                </c:pt>
                <c:pt idx="13">
                  <c:v>Australia</c:v>
                </c:pt>
                <c:pt idx="14">
                  <c:v>China</c:v>
                </c:pt>
                <c:pt idx="15">
                  <c:v>Luxembourg</c:v>
                </c:pt>
                <c:pt idx="16">
                  <c:v>Ireland</c:v>
                </c:pt>
                <c:pt idx="17">
                  <c:v>Taiwan</c:v>
                </c:pt>
                <c:pt idx="18">
                  <c:v>UAE</c:v>
                </c:pt>
                <c:pt idx="19">
                  <c:v>Israel</c:v>
                </c:pt>
              </c:strCache>
            </c:strRef>
          </c:cat>
          <c:val>
            <c:numRef>
              <c:f>'AI Readiness per Country'!$M$37:$M$56</c:f>
              <c:numCache>
                <c:formatCode>General</c:formatCode>
                <c:ptCount val="20"/>
                <c:pt idx="0">
                  <c:v>92.71</c:v>
                </c:pt>
                <c:pt idx="1">
                  <c:v>85.8</c:v>
                </c:pt>
                <c:pt idx="2">
                  <c:v>90.81</c:v>
                </c:pt>
                <c:pt idx="3">
                  <c:v>85.4</c:v>
                </c:pt>
                <c:pt idx="4">
                  <c:v>88.92</c:v>
                </c:pt>
                <c:pt idx="5">
                  <c:v>86.36</c:v>
                </c:pt>
                <c:pt idx="6">
                  <c:v>85.08</c:v>
                </c:pt>
                <c:pt idx="7">
                  <c:v>86.07</c:v>
                </c:pt>
                <c:pt idx="8">
                  <c:v>84.14</c:v>
                </c:pt>
                <c:pt idx="9">
                  <c:v>85.89</c:v>
                </c:pt>
                <c:pt idx="10">
                  <c:v>86.53</c:v>
                </c:pt>
                <c:pt idx="11">
                  <c:v>87.32</c:v>
                </c:pt>
                <c:pt idx="12">
                  <c:v>84.91</c:v>
                </c:pt>
                <c:pt idx="13">
                  <c:v>85.37</c:v>
                </c:pt>
                <c:pt idx="14">
                  <c:v>78.150000000000006</c:v>
                </c:pt>
                <c:pt idx="15">
                  <c:v>86.8</c:v>
                </c:pt>
                <c:pt idx="16">
                  <c:v>82.59</c:v>
                </c:pt>
                <c:pt idx="17">
                  <c:v>78.92</c:v>
                </c:pt>
                <c:pt idx="18">
                  <c:v>82.05</c:v>
                </c:pt>
                <c:pt idx="19">
                  <c:v>79.52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07C-4CFA-AEB6-A8F8C8E1A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7795440"/>
        <c:axId val="357793872"/>
      </c:barChart>
      <c:catAx>
        <c:axId val="357795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93872"/>
        <c:crosses val="autoZero"/>
        <c:auto val="1"/>
        <c:lblAlgn val="ctr"/>
        <c:lblOffset val="100"/>
        <c:noMultiLvlLbl val="0"/>
      </c:catAx>
      <c:valAx>
        <c:axId val="35779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Readiness</a:t>
                </a:r>
                <a:r>
                  <a:rPr lang="en-CA" baseline="0"/>
                  <a:t> Score</a:t>
                </a:r>
                <a:endParaRPr lang="en-CA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9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chart" Target="../charts/chart15.xml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717131</xdr:colOff>
      <xdr:row>69</xdr:row>
      <xdr:rowOff>96266</xdr:rowOff>
    </xdr:from>
    <xdr:to>
      <xdr:col>28</xdr:col>
      <xdr:colOff>171277</xdr:colOff>
      <xdr:row>87</xdr:row>
      <xdr:rowOff>116547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77726B1E-C00F-49D4-A163-09D084E5D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661155</xdr:colOff>
      <xdr:row>4</xdr:row>
      <xdr:rowOff>60008</xdr:rowOff>
    </xdr:from>
    <xdr:to>
      <xdr:col>30</xdr:col>
      <xdr:colOff>251104</xdr:colOff>
      <xdr:row>21</xdr:row>
      <xdr:rowOff>158234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BAD8C6AE-3C34-4BDD-BB32-F19EDE81C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60589</xdr:colOff>
      <xdr:row>34</xdr:row>
      <xdr:rowOff>113006</xdr:rowOff>
    </xdr:from>
    <xdr:to>
      <xdr:col>48</xdr:col>
      <xdr:colOff>173564</xdr:colOff>
      <xdr:row>49</xdr:row>
      <xdr:rowOff>22731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7F479A2D-1D78-434F-ACC3-0003C6A0C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196730</xdr:colOff>
      <xdr:row>14</xdr:row>
      <xdr:rowOff>103909</xdr:rowOff>
    </xdr:from>
    <xdr:to>
      <xdr:col>60</xdr:col>
      <xdr:colOff>488278</xdr:colOff>
      <xdr:row>28</xdr:row>
      <xdr:rowOff>71253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2E5B4CE3-FE41-4296-9183-61A1B407B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48</xdr:col>
      <xdr:colOff>369072</xdr:colOff>
      <xdr:row>51</xdr:row>
      <xdr:rowOff>79777</xdr:rowOff>
    </xdr:from>
    <xdr:to>
      <xdr:col>76</xdr:col>
      <xdr:colOff>64272</xdr:colOff>
      <xdr:row>75</xdr:row>
      <xdr:rowOff>79777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5EE1A070-D89F-480A-9DD4-D020FBDA5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450943</xdr:colOff>
      <xdr:row>86</xdr:row>
      <xdr:rowOff>59756</xdr:rowOff>
    </xdr:from>
    <xdr:to>
      <xdr:col>95</xdr:col>
      <xdr:colOff>372893</xdr:colOff>
      <xdr:row>113</xdr:row>
      <xdr:rowOff>114184</xdr:rowOff>
    </xdr:to>
    <xdr:graphicFrame macro="">
      <xdr:nvGraphicFramePr>
        <xdr:cNvPr id="16" name="Chart 15">
          <a:extLst>
            <a:ext uri="{FF2B5EF4-FFF2-40B4-BE49-F238E27FC236}">
              <a16:creationId xmlns="" xmlns:a16="http://schemas.microsoft.com/office/drawing/2014/main" id="{0D28108C-C5E7-4EE2-BF70-96954FEB2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187</xdr:row>
      <xdr:rowOff>4152</xdr:rowOff>
    </xdr:from>
    <xdr:to>
      <xdr:col>27</xdr:col>
      <xdr:colOff>488830</xdr:colOff>
      <xdr:row>205</xdr:row>
      <xdr:rowOff>19352</xdr:rowOff>
    </xdr:to>
    <xdr:graphicFrame macro="">
      <xdr:nvGraphicFramePr>
        <xdr:cNvPr id="19" name="Chart 18">
          <a:extLst>
            <a:ext uri="{FF2B5EF4-FFF2-40B4-BE49-F238E27FC236}">
              <a16:creationId xmlns="" xmlns:a16="http://schemas.microsoft.com/office/drawing/2014/main" id="{0BC69A89-67EA-4613-9EE6-39AF8078F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225</xdr:row>
      <xdr:rowOff>65688</xdr:rowOff>
    </xdr:from>
    <xdr:to>
      <xdr:col>81</xdr:col>
      <xdr:colOff>157655</xdr:colOff>
      <xdr:row>260</xdr:row>
      <xdr:rowOff>13137</xdr:rowOff>
    </xdr:to>
    <xdr:graphicFrame macro="">
      <xdr:nvGraphicFramePr>
        <xdr:cNvPr id="20" name="Chart 19">
          <a:extLst>
            <a:ext uri="{FF2B5EF4-FFF2-40B4-BE49-F238E27FC236}">
              <a16:creationId xmlns="" xmlns:a16="http://schemas.microsoft.com/office/drawing/2014/main" id="{C199540A-6858-46C4-BE7C-6CDD7EF6B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460792</xdr:colOff>
      <xdr:row>206</xdr:row>
      <xdr:rowOff>28736</xdr:rowOff>
    </xdr:from>
    <xdr:to>
      <xdr:col>59</xdr:col>
      <xdr:colOff>65690</xdr:colOff>
      <xdr:row>224</xdr:row>
      <xdr:rowOff>144517</xdr:rowOff>
    </xdr:to>
    <xdr:graphicFrame macro="">
      <xdr:nvGraphicFramePr>
        <xdr:cNvPr id="21" name="Chart 20">
          <a:extLst>
            <a:ext uri="{FF2B5EF4-FFF2-40B4-BE49-F238E27FC236}">
              <a16:creationId xmlns="" xmlns:a16="http://schemas.microsoft.com/office/drawing/2014/main" id="{F06AA0EA-C8C9-454C-A9F0-B8E27769F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32656</xdr:colOff>
      <xdr:row>186</xdr:row>
      <xdr:rowOff>152400</xdr:rowOff>
    </xdr:from>
    <xdr:to>
      <xdr:col>41</xdr:col>
      <xdr:colOff>186266</xdr:colOff>
      <xdr:row>205</xdr:row>
      <xdr:rowOff>85875</xdr:rowOff>
    </xdr:to>
    <xdr:graphicFrame macro="">
      <xdr:nvGraphicFramePr>
        <xdr:cNvPr id="22" name="Chart 21">
          <a:extLst>
            <a:ext uri="{FF2B5EF4-FFF2-40B4-BE49-F238E27FC236}">
              <a16:creationId xmlns="" xmlns:a16="http://schemas.microsoft.com/office/drawing/2014/main" id="{0029D64D-389A-45A8-B6E0-BE32BD03C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41</xdr:col>
      <xdr:colOff>362292</xdr:colOff>
      <xdr:row>185</xdr:row>
      <xdr:rowOff>27995</xdr:rowOff>
    </xdr:from>
    <xdr:to>
      <xdr:col>58</xdr:col>
      <xdr:colOff>85760</xdr:colOff>
      <xdr:row>205</xdr:row>
      <xdr:rowOff>164417</xdr:rowOff>
    </xdr:to>
    <xdr:graphicFrame macro="">
      <xdr:nvGraphicFramePr>
        <xdr:cNvPr id="23" name="Chart 22">
          <a:extLst>
            <a:ext uri="{FF2B5EF4-FFF2-40B4-BE49-F238E27FC236}">
              <a16:creationId xmlns="" xmlns:a16="http://schemas.microsoft.com/office/drawing/2014/main" id="{8FC5DDC3-E5E0-42CC-AB49-87819DB0F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60</xdr:col>
      <xdr:colOff>421618</xdr:colOff>
      <xdr:row>20</xdr:row>
      <xdr:rowOff>122899</xdr:rowOff>
    </xdr:from>
    <xdr:to>
      <xdr:col>72</xdr:col>
      <xdr:colOff>515564</xdr:colOff>
      <xdr:row>50</xdr:row>
      <xdr:rowOff>64446</xdr:rowOff>
    </xdr:to>
    <xdr:graphicFrame macro="">
      <xdr:nvGraphicFramePr>
        <xdr:cNvPr id="24" name="Chart 23">
          <a:extLst>
            <a:ext uri="{FF2B5EF4-FFF2-40B4-BE49-F238E27FC236}">
              <a16:creationId xmlns="" xmlns:a16="http://schemas.microsoft.com/office/drawing/2014/main" id="{673B4B4E-DC54-4A22-9EBC-8FFC15548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52</xdr:col>
      <xdr:colOff>243714</xdr:colOff>
      <xdr:row>31</xdr:row>
      <xdr:rowOff>185531</xdr:rowOff>
    </xdr:from>
    <xdr:to>
      <xdr:col>59</xdr:col>
      <xdr:colOff>577740</xdr:colOff>
      <xdr:row>45</xdr:row>
      <xdr:rowOff>120812</xdr:rowOff>
    </xdr:to>
    <xdr:graphicFrame macro="">
      <xdr:nvGraphicFramePr>
        <xdr:cNvPr id="25" name="Chart 24">
          <a:extLst>
            <a:ext uri="{FF2B5EF4-FFF2-40B4-BE49-F238E27FC236}">
              <a16:creationId xmlns="" xmlns:a16="http://schemas.microsoft.com/office/drawing/2014/main" id="{3EBD4FC5-6A4F-4AA9-956C-87A15D2D5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182880</xdr:colOff>
      <xdr:row>3</xdr:row>
      <xdr:rowOff>30481</xdr:rowOff>
    </xdr:from>
    <xdr:to>
      <xdr:col>1</xdr:col>
      <xdr:colOff>5699760</xdr:colOff>
      <xdr:row>22</xdr:row>
      <xdr:rowOff>144781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B55BDBC3-2332-4877-836F-AD1BFC947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20740" y="579121"/>
          <a:ext cx="5516880" cy="3771900"/>
        </a:xfrm>
        <a:prstGeom prst="rect">
          <a:avLst/>
        </a:prstGeom>
      </xdr:spPr>
    </xdr:pic>
    <xdr:clientData/>
  </xdr:twoCellAnchor>
  <xdr:twoCellAnchor editAs="oneCell">
    <xdr:from>
      <xdr:col>1</xdr:col>
      <xdr:colOff>154421</xdr:colOff>
      <xdr:row>25</xdr:row>
      <xdr:rowOff>106351</xdr:rowOff>
    </xdr:from>
    <xdr:to>
      <xdr:col>1</xdr:col>
      <xdr:colOff>5730241</xdr:colOff>
      <xdr:row>47</xdr:row>
      <xdr:rowOff>46943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8F208A59-5899-40C0-BF08-076C355D1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2281" y="4678351"/>
          <a:ext cx="5575820" cy="3963952"/>
        </a:xfrm>
        <a:prstGeom prst="rect">
          <a:avLst/>
        </a:prstGeom>
      </xdr:spPr>
    </xdr:pic>
    <xdr:clientData/>
  </xdr:twoCellAnchor>
  <xdr:twoCellAnchor editAs="oneCell">
    <xdr:from>
      <xdr:col>0</xdr:col>
      <xdr:colOff>96259</xdr:colOff>
      <xdr:row>3</xdr:row>
      <xdr:rowOff>53340</xdr:rowOff>
    </xdr:from>
    <xdr:to>
      <xdr:col>0</xdr:col>
      <xdr:colOff>5684520</xdr:colOff>
      <xdr:row>22</xdr:row>
      <xdr:rowOff>137160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DBD6C44D-4544-4878-95C7-DA7F9D12F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259" y="1150620"/>
          <a:ext cx="5588261" cy="3741420"/>
        </a:xfrm>
        <a:prstGeom prst="rect">
          <a:avLst/>
        </a:prstGeom>
      </xdr:spPr>
    </xdr:pic>
    <xdr:clientData/>
  </xdr:twoCellAnchor>
  <xdr:twoCellAnchor editAs="oneCell">
    <xdr:from>
      <xdr:col>0</xdr:col>
      <xdr:colOff>100615</xdr:colOff>
      <xdr:row>25</xdr:row>
      <xdr:rowOff>121920</xdr:rowOff>
    </xdr:from>
    <xdr:to>
      <xdr:col>0</xdr:col>
      <xdr:colOff>5722620</xdr:colOff>
      <xdr:row>47</xdr:row>
      <xdr:rowOff>45720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E84E34B7-016C-4569-99B5-5FD42FDC0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615" y="5242560"/>
          <a:ext cx="5622005" cy="3947160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48</xdr:row>
      <xdr:rowOff>22860</xdr:rowOff>
    </xdr:from>
    <xdr:to>
      <xdr:col>0</xdr:col>
      <xdr:colOff>5694293</xdr:colOff>
      <xdr:row>66</xdr:row>
      <xdr:rowOff>22860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53A24BC0-05FC-4F09-BF29-B06A46B6A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" y="9349740"/>
          <a:ext cx="5572373" cy="3291840"/>
        </a:xfrm>
        <a:prstGeom prst="rect">
          <a:avLst/>
        </a:prstGeom>
      </xdr:spPr>
    </xdr:pic>
    <xdr:clientData/>
  </xdr:twoCellAnchor>
  <xdr:twoCellAnchor editAs="oneCell">
    <xdr:from>
      <xdr:col>1</xdr:col>
      <xdr:colOff>167639</xdr:colOff>
      <xdr:row>48</xdr:row>
      <xdr:rowOff>22860</xdr:rowOff>
    </xdr:from>
    <xdr:to>
      <xdr:col>1</xdr:col>
      <xdr:colOff>5753100</xdr:colOff>
      <xdr:row>66</xdr:row>
      <xdr:rowOff>68580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10841D33-5FB1-4BD6-AB94-92F4A0003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05499" y="9349740"/>
          <a:ext cx="5585461" cy="3337560"/>
        </a:xfrm>
        <a:prstGeom prst="rect">
          <a:avLst/>
        </a:prstGeom>
      </xdr:spPr>
    </xdr:pic>
    <xdr:clientData/>
  </xdr:twoCellAnchor>
  <xdr:twoCellAnchor editAs="oneCell">
    <xdr:from>
      <xdr:col>1</xdr:col>
      <xdr:colOff>167678</xdr:colOff>
      <xdr:row>67</xdr:row>
      <xdr:rowOff>38100</xdr:rowOff>
    </xdr:from>
    <xdr:to>
      <xdr:col>1</xdr:col>
      <xdr:colOff>5760720</xdr:colOff>
      <xdr:row>87</xdr:row>
      <xdr:rowOff>22860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CB7F18AC-DBE9-43E4-934B-EAD921E50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05538" y="12839700"/>
          <a:ext cx="5593042" cy="364236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67</xdr:row>
      <xdr:rowOff>45720</xdr:rowOff>
    </xdr:from>
    <xdr:to>
      <xdr:col>0</xdr:col>
      <xdr:colOff>5699760</xdr:colOff>
      <xdr:row>87</xdr:row>
      <xdr:rowOff>7620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26E81CBC-324C-494E-9925-7B86E77C2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" y="12847320"/>
          <a:ext cx="5646420" cy="3619500"/>
        </a:xfrm>
        <a:prstGeom prst="rect">
          <a:avLst/>
        </a:prstGeom>
      </xdr:spPr>
    </xdr:pic>
    <xdr:clientData/>
  </xdr:twoCellAnchor>
  <xdr:twoCellAnchor editAs="oneCell">
    <xdr:from>
      <xdr:col>0</xdr:col>
      <xdr:colOff>37060</xdr:colOff>
      <xdr:row>88</xdr:row>
      <xdr:rowOff>22859</xdr:rowOff>
    </xdr:from>
    <xdr:to>
      <xdr:col>0</xdr:col>
      <xdr:colOff>5669279</xdr:colOff>
      <xdr:row>107</xdr:row>
      <xdr:rowOff>160020</xdr:rowOff>
    </xdr:to>
    <xdr:pic>
      <xdr:nvPicPr>
        <xdr:cNvPr id="22" name="Picture 21">
          <a:extLst>
            <a:ext uri="{FF2B5EF4-FFF2-40B4-BE49-F238E27FC236}">
              <a16:creationId xmlns="" xmlns:a16="http://schemas.microsoft.com/office/drawing/2014/main" id="{8A69461C-C290-4277-8953-47DC70573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060" y="16664939"/>
          <a:ext cx="5632219" cy="3611881"/>
        </a:xfrm>
        <a:prstGeom prst="rect">
          <a:avLst/>
        </a:prstGeom>
      </xdr:spPr>
    </xdr:pic>
    <xdr:clientData/>
  </xdr:twoCellAnchor>
  <xdr:twoCellAnchor editAs="oneCell">
    <xdr:from>
      <xdr:col>1</xdr:col>
      <xdr:colOff>152644</xdr:colOff>
      <xdr:row>88</xdr:row>
      <xdr:rowOff>30480</xdr:rowOff>
    </xdr:from>
    <xdr:to>
      <xdr:col>1</xdr:col>
      <xdr:colOff>5775959</xdr:colOff>
      <xdr:row>108</xdr:row>
      <xdr:rowOff>15240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E730E88E-F070-4BE0-AEB6-8F64989C7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90504" y="16672560"/>
          <a:ext cx="5623315" cy="364236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161972</xdr:colOff>
      <xdr:row>109</xdr:row>
      <xdr:rowOff>30480</xdr:rowOff>
    </xdr:from>
    <xdr:to>
      <xdr:col>1</xdr:col>
      <xdr:colOff>5845673</xdr:colOff>
      <xdr:row>131</xdr:row>
      <xdr:rowOff>121920</xdr:rowOff>
    </xdr:to>
    <xdr:pic>
      <xdr:nvPicPr>
        <xdr:cNvPr id="26" name="Picture 25">
          <a:extLst>
            <a:ext uri="{FF2B5EF4-FFF2-40B4-BE49-F238E27FC236}">
              <a16:creationId xmlns="" xmlns:a16="http://schemas.microsoft.com/office/drawing/2014/main" id="{C6ABE8D4-D4DC-4C92-9D5C-7C1BDBBA1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99832" y="20513040"/>
          <a:ext cx="5683701" cy="41148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30481</xdr:colOff>
      <xdr:row>108</xdr:row>
      <xdr:rowOff>167640</xdr:rowOff>
    </xdr:from>
    <xdr:to>
      <xdr:col>0</xdr:col>
      <xdr:colOff>5646420</xdr:colOff>
      <xdr:row>131</xdr:row>
      <xdr:rowOff>53340</xdr:rowOff>
    </xdr:to>
    <xdr:pic>
      <xdr:nvPicPr>
        <xdr:cNvPr id="28" name="Picture 27">
          <a:extLst>
            <a:ext uri="{FF2B5EF4-FFF2-40B4-BE49-F238E27FC236}">
              <a16:creationId xmlns="" xmlns:a16="http://schemas.microsoft.com/office/drawing/2014/main" id="{92F3B3D6-942E-42C3-A626-40E83E0F7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81" y="20467320"/>
          <a:ext cx="5615939" cy="409194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132</xdr:row>
      <xdr:rowOff>0</xdr:rowOff>
    </xdr:from>
    <xdr:to>
      <xdr:col>0</xdr:col>
      <xdr:colOff>5648161</xdr:colOff>
      <xdr:row>152</xdr:row>
      <xdr:rowOff>15240</xdr:rowOff>
    </xdr:to>
    <xdr:pic>
      <xdr:nvPicPr>
        <xdr:cNvPr id="30" name="Picture 29">
          <a:extLst>
            <a:ext uri="{FF2B5EF4-FFF2-40B4-BE49-F238E27FC236}">
              <a16:creationId xmlns="" xmlns:a16="http://schemas.microsoft.com/office/drawing/2014/main" id="{48876CF7-5045-44B0-951E-4CA8FA14D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4688800"/>
          <a:ext cx="5648160" cy="3672840"/>
        </a:xfrm>
        <a:prstGeom prst="rect">
          <a:avLst/>
        </a:prstGeom>
      </xdr:spPr>
    </xdr:pic>
    <xdr:clientData/>
  </xdr:twoCellAnchor>
  <xdr:twoCellAnchor editAs="oneCell">
    <xdr:from>
      <xdr:col>1</xdr:col>
      <xdr:colOff>154269</xdr:colOff>
      <xdr:row>132</xdr:row>
      <xdr:rowOff>60960</xdr:rowOff>
    </xdr:from>
    <xdr:to>
      <xdr:col>1</xdr:col>
      <xdr:colOff>5844540</xdr:colOff>
      <xdr:row>153</xdr:row>
      <xdr:rowOff>28149</xdr:rowOff>
    </xdr:to>
    <xdr:pic>
      <xdr:nvPicPr>
        <xdr:cNvPr id="32" name="Picture 31">
          <a:extLst>
            <a:ext uri="{FF2B5EF4-FFF2-40B4-BE49-F238E27FC236}">
              <a16:creationId xmlns="" xmlns:a16="http://schemas.microsoft.com/office/drawing/2014/main" id="{1EF7E600-BC2B-4345-B109-1721C1061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92129" y="24749760"/>
          <a:ext cx="5690271" cy="3807669"/>
        </a:xfrm>
        <a:prstGeom prst="rect">
          <a:avLst/>
        </a:prstGeom>
      </xdr:spPr>
    </xdr:pic>
    <xdr:clientData/>
  </xdr:twoCellAnchor>
  <xdr:twoCellAnchor editAs="oneCell">
    <xdr:from>
      <xdr:col>1</xdr:col>
      <xdr:colOff>143794</xdr:colOff>
      <xdr:row>154</xdr:row>
      <xdr:rowOff>0</xdr:rowOff>
    </xdr:from>
    <xdr:to>
      <xdr:col>1</xdr:col>
      <xdr:colOff>5887407</xdr:colOff>
      <xdr:row>176</xdr:row>
      <xdr:rowOff>166949</xdr:rowOff>
    </xdr:to>
    <xdr:pic>
      <xdr:nvPicPr>
        <xdr:cNvPr id="34" name="Picture 33">
          <a:extLst>
            <a:ext uri="{FF2B5EF4-FFF2-40B4-BE49-F238E27FC236}">
              <a16:creationId xmlns="" xmlns:a16="http://schemas.microsoft.com/office/drawing/2014/main" id="{33B40A5A-5DCF-4D8D-A81A-76365B514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81654" y="28712160"/>
          <a:ext cx="5743613" cy="419030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153</xdr:row>
      <xdr:rowOff>144780</xdr:rowOff>
    </xdr:from>
    <xdr:to>
      <xdr:col>0</xdr:col>
      <xdr:colOff>5656169</xdr:colOff>
      <xdr:row>175</xdr:row>
      <xdr:rowOff>45720</xdr:rowOff>
    </xdr:to>
    <xdr:pic>
      <xdr:nvPicPr>
        <xdr:cNvPr id="35" name="Picture 34">
          <a:extLst>
            <a:ext uri="{FF2B5EF4-FFF2-40B4-BE49-F238E27FC236}">
              <a16:creationId xmlns="" xmlns:a16="http://schemas.microsoft.com/office/drawing/2014/main" id="{E7300FEE-1ADB-42DE-BE4D-00C9E3A40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101" y="28674060"/>
          <a:ext cx="5618068" cy="39243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178</xdr:row>
      <xdr:rowOff>68581</xdr:rowOff>
    </xdr:from>
    <xdr:to>
      <xdr:col>0</xdr:col>
      <xdr:colOff>5660075</xdr:colOff>
      <xdr:row>196</xdr:row>
      <xdr:rowOff>175261</xdr:rowOff>
    </xdr:to>
    <xdr:pic>
      <xdr:nvPicPr>
        <xdr:cNvPr id="37" name="Picture 36">
          <a:extLst>
            <a:ext uri="{FF2B5EF4-FFF2-40B4-BE49-F238E27FC236}">
              <a16:creationId xmlns="" xmlns:a16="http://schemas.microsoft.com/office/drawing/2014/main" id="{1AED08A8-7B07-4023-A5DC-0150BCF96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720" y="33169861"/>
          <a:ext cx="5614355" cy="3398520"/>
        </a:xfrm>
        <a:prstGeom prst="rect">
          <a:avLst/>
        </a:prstGeom>
      </xdr:spPr>
    </xdr:pic>
    <xdr:clientData/>
  </xdr:twoCellAnchor>
  <xdr:twoCellAnchor editAs="oneCell">
    <xdr:from>
      <xdr:col>1</xdr:col>
      <xdr:colOff>182992</xdr:colOff>
      <xdr:row>177</xdr:row>
      <xdr:rowOff>144780</xdr:rowOff>
    </xdr:from>
    <xdr:to>
      <xdr:col>1</xdr:col>
      <xdr:colOff>5844540</xdr:colOff>
      <xdr:row>198</xdr:row>
      <xdr:rowOff>59980</xdr:rowOff>
    </xdr:to>
    <xdr:pic>
      <xdr:nvPicPr>
        <xdr:cNvPr id="39" name="Picture 38">
          <a:extLst>
            <a:ext uri="{FF2B5EF4-FFF2-40B4-BE49-F238E27FC236}">
              <a16:creationId xmlns="" xmlns:a16="http://schemas.microsoft.com/office/drawing/2014/main" id="{E9CA7174-C4F3-4073-B8D9-7059D236B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20852" y="33063180"/>
          <a:ext cx="5661548" cy="3755680"/>
        </a:xfrm>
        <a:prstGeom prst="rect">
          <a:avLst/>
        </a:prstGeom>
      </xdr:spPr>
    </xdr:pic>
    <xdr:clientData/>
  </xdr:twoCellAnchor>
  <xdr:twoCellAnchor editAs="oneCell">
    <xdr:from>
      <xdr:col>3</xdr:col>
      <xdr:colOff>27584</xdr:colOff>
      <xdr:row>32</xdr:row>
      <xdr:rowOff>121920</xdr:rowOff>
    </xdr:from>
    <xdr:to>
      <xdr:col>4</xdr:col>
      <xdr:colOff>2932805</xdr:colOff>
      <xdr:row>59</xdr:row>
      <xdr:rowOff>168687</xdr:rowOff>
    </xdr:to>
    <xdr:pic>
      <xdr:nvPicPr>
        <xdr:cNvPr id="41" name="Picture 40">
          <a:extLst>
            <a:ext uri="{FF2B5EF4-FFF2-40B4-BE49-F238E27FC236}">
              <a16:creationId xmlns="" xmlns:a16="http://schemas.microsoft.com/office/drawing/2014/main" id="{C2B66834-5904-4303-A14B-ACC075CAE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64364" y="6522720"/>
          <a:ext cx="5198841" cy="4984527"/>
        </a:xfrm>
        <a:prstGeom prst="rect">
          <a:avLst/>
        </a:prstGeom>
      </xdr:spPr>
    </xdr:pic>
    <xdr:clientData/>
  </xdr:twoCellAnchor>
  <xdr:twoCellAnchor editAs="oneCell">
    <xdr:from>
      <xdr:col>5</xdr:col>
      <xdr:colOff>53341</xdr:colOff>
      <xdr:row>4</xdr:row>
      <xdr:rowOff>129540</xdr:rowOff>
    </xdr:from>
    <xdr:to>
      <xdr:col>6</xdr:col>
      <xdr:colOff>1454542</xdr:colOff>
      <xdr:row>33</xdr:row>
      <xdr:rowOff>176145</xdr:rowOff>
    </xdr:to>
    <xdr:pic>
      <xdr:nvPicPr>
        <xdr:cNvPr id="43" name="Picture 42">
          <a:extLst>
            <a:ext uri="{FF2B5EF4-FFF2-40B4-BE49-F238E27FC236}">
              <a16:creationId xmlns="" xmlns:a16="http://schemas.microsoft.com/office/drawing/2014/main" id="{F889F4E8-3EF1-487B-8E13-B612327E1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655541" y="1592580"/>
          <a:ext cx="4174034" cy="535012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4</xdr:row>
      <xdr:rowOff>114300</xdr:rowOff>
    </xdr:from>
    <xdr:to>
      <xdr:col>8</xdr:col>
      <xdr:colOff>414626</xdr:colOff>
      <xdr:row>28</xdr:row>
      <xdr:rowOff>132586</xdr:rowOff>
    </xdr:to>
    <xdr:pic>
      <xdr:nvPicPr>
        <xdr:cNvPr id="45" name="Picture 44">
          <a:extLst>
            <a:ext uri="{FF2B5EF4-FFF2-40B4-BE49-F238E27FC236}">
              <a16:creationId xmlns="" xmlns:a16="http://schemas.microsoft.com/office/drawing/2014/main" id="{FDE7C63C-F326-48DE-BAAC-2022E7C8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922740" y="1577340"/>
          <a:ext cx="5238085" cy="4407406"/>
        </a:xfrm>
        <a:prstGeom prst="rect">
          <a:avLst/>
        </a:prstGeom>
      </xdr:spPr>
    </xdr:pic>
    <xdr:clientData/>
  </xdr:twoCellAnchor>
  <xdr:twoCellAnchor>
    <xdr:from>
      <xdr:col>12</xdr:col>
      <xdr:colOff>190782</xdr:colOff>
      <xdr:row>59</xdr:row>
      <xdr:rowOff>48680</xdr:rowOff>
    </xdr:from>
    <xdr:to>
      <xdr:col>28</xdr:col>
      <xdr:colOff>288324</xdr:colOff>
      <xdr:row>89</xdr:row>
      <xdr:rowOff>20595</xdr:rowOff>
    </xdr:to>
    <xdr:graphicFrame macro="">
      <xdr:nvGraphicFramePr>
        <xdr:cNvPr id="13" name="Chart 12">
          <a:extLst>
            <a:ext uri="{FF2B5EF4-FFF2-40B4-BE49-F238E27FC236}">
              <a16:creationId xmlns="" xmlns:a16="http://schemas.microsoft.com/office/drawing/2014/main" id="{92E3416F-20CB-42B7-ADAF-846A58EB9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13</xdr:col>
      <xdr:colOff>297872</xdr:colOff>
      <xdr:row>33</xdr:row>
      <xdr:rowOff>27708</xdr:rowOff>
    </xdr:from>
    <xdr:to>
      <xdr:col>33</xdr:col>
      <xdr:colOff>96981</xdr:colOff>
      <xdr:row>53</xdr:row>
      <xdr:rowOff>152399</xdr:rowOff>
    </xdr:to>
    <xdr:graphicFrame macro="">
      <xdr:nvGraphicFramePr>
        <xdr:cNvPr id="15" name="Chart 14">
          <a:extLst>
            <a:ext uri="{FF2B5EF4-FFF2-40B4-BE49-F238E27FC236}">
              <a16:creationId xmlns="" xmlns:a16="http://schemas.microsoft.com/office/drawing/2014/main" id="{2F10312F-1FB6-4CD5-87C6-B6042DA5E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defense.gov/News/Releases/Release/Article/2091996/dod-adopts-ethical-principles-for-artificial-intelligence/" TargetMode="External"/><Relationship Id="rId18" Type="http://schemas.openxmlformats.org/officeDocument/2006/relationships/hyperlink" Target="https://www.pwc.com/gx/en/issues/data-and-analytics/artificial-intelligence/what-is-responsible-ai.html" TargetMode="External"/><Relationship Id="rId26" Type="http://schemas.openxmlformats.org/officeDocument/2006/relationships/hyperlink" Target="https://www.digitaldubai.ae/initiatives/ai-principles" TargetMode="External"/><Relationship Id="rId39" Type="http://schemas.openxmlformats.org/officeDocument/2006/relationships/hyperlink" Target="https://data.govt.nz/assets/data-ethics/algorithm/Algorithm-Charter-2020_Final-English-1.pdf" TargetMode="External"/><Relationship Id="rId21" Type="http://schemas.openxmlformats.org/officeDocument/2006/relationships/hyperlink" Target="https://arxiv.org/abs/1812.04814" TargetMode="External"/><Relationship Id="rId34" Type="http://schemas.openxmlformats.org/officeDocument/2006/relationships/hyperlink" Target="https://www.sal.org.sg/Resources-Tools/Law-Reform/AI_Ethical_Principles" TargetMode="External"/><Relationship Id="rId42" Type="http://schemas.openxmlformats.org/officeDocument/2006/relationships/hyperlink" Target="https://www.who.int/news/item/28-06-2021-who-issues-first-global-report-on-ai-in-health-and-six-guiding-principles-for-its-design-and-use" TargetMode="External"/><Relationship Id="rId47" Type="http://schemas.openxmlformats.org/officeDocument/2006/relationships/hyperlink" Target="https://researchictafrica.net/wp/wp-content/uploads/2020/11/RANITP2019-2-AI-Ethics.pdf" TargetMode="External"/><Relationship Id="rId50" Type="http://schemas.openxmlformats.org/officeDocument/2006/relationships/hyperlink" Target="https://www.telekom.com/en/company/digital-responsibility/details/artificial-intelligence-ai-guideline-524366" TargetMode="External"/><Relationship Id="rId55" Type="http://schemas.openxmlformats.org/officeDocument/2006/relationships/hyperlink" Target="https://www.internetsociety.org/resources/doc/2017/artificial-intelligence-and-machine-learning-policy-paper/" TargetMode="External"/><Relationship Id="rId63" Type="http://schemas.openxmlformats.org/officeDocument/2006/relationships/hyperlink" Target="https://www.rd-alliance.org/group/fair-data-maturity-model-wg/outcomes/fair-data-maturity-model-specification-and-guidelines-0" TargetMode="External"/><Relationship Id="rId68" Type="http://schemas.openxmlformats.org/officeDocument/2006/relationships/hyperlink" Target="https://unicri.it/towards-responsible-artificial-intelligence-innovation" TargetMode="External"/><Relationship Id="rId76" Type="http://schemas.openxmlformats.org/officeDocument/2006/relationships/hyperlink" Target="https://www.capgemini.com/2021/04/ethical-ai-decoded-in-7-principles/" TargetMode="External"/><Relationship Id="rId84" Type="http://schemas.openxmlformats.org/officeDocument/2006/relationships/hyperlink" Target="https://www.adobe.com/about-adobe/aiethics.html" TargetMode="External"/><Relationship Id="rId89" Type="http://schemas.openxmlformats.org/officeDocument/2006/relationships/hyperlink" Target="https://www.forrester.com/blogs/five-ai-principles-to-put-in-practice/" TargetMode="External"/><Relationship Id="rId7" Type="http://schemas.openxmlformats.org/officeDocument/2006/relationships/hyperlink" Target="https://futureoflife.org/2017/08/11/ai-principles/" TargetMode="External"/><Relationship Id="rId71" Type="http://schemas.openxmlformats.org/officeDocument/2006/relationships/hyperlink" Target="https://www.switch.ch/export/sites/default/procure/.content/.files/Why-RAI-Matters-Pinar-Wennerberg.pdf" TargetMode="External"/><Relationship Id="rId92" Type="http://schemas.openxmlformats.org/officeDocument/2006/relationships/hyperlink" Target="https://mnpdigital.ca/insights/implement-ai-responsibly-with-ai-ethics-framework/" TargetMode="External"/><Relationship Id="rId2" Type="http://schemas.openxmlformats.org/officeDocument/2006/relationships/hyperlink" Target="https://www-pre.baai.ac.cn/news/beijing-ai-principles-en.html" TargetMode="External"/><Relationship Id="rId16" Type="http://schemas.openxmlformats.org/officeDocument/2006/relationships/hyperlink" Target="https://ai.google/principles/" TargetMode="External"/><Relationship Id="rId29" Type="http://schemas.openxmlformats.org/officeDocument/2006/relationships/hyperlink" Target="http://www.thefutureworldofwork.org/media/35420/uni_ethical_ai.pdf" TargetMode="External"/><Relationship Id="rId11" Type="http://schemas.openxmlformats.org/officeDocument/2006/relationships/hyperlink" Target="https://ec.europa.eu/info/news/ethics-artificial-intelligence-statement-ege-released-2018-apr-24_en" TargetMode="External"/><Relationship Id="rId24" Type="http://schemas.openxmlformats.org/officeDocument/2006/relationships/hyperlink" Target="https://www2.imda.gov.sg/-/media/Imda/Files/Programme/AI-Data-Innovation/Model-AI-Governance-Framework---First-Edition.pdf?la=en" TargetMode="External"/><Relationship Id="rId32" Type="http://schemas.openxmlformats.org/officeDocument/2006/relationships/hyperlink" Target="https://thepublicvoice.org/ai-universal-guidelines/" TargetMode="External"/><Relationship Id="rId37" Type="http://schemas.openxmlformats.org/officeDocument/2006/relationships/hyperlink" Target="https://www.philips.com/a-w/about/artificial-intelligence/philips-ai-principles.html" TargetMode="External"/><Relationship Id="rId40" Type="http://schemas.openxmlformats.org/officeDocument/2006/relationships/hyperlink" Target="https://www.sap.com/products/artificial-intelligence/ai-ethics.html" TargetMode="External"/><Relationship Id="rId45" Type="http://schemas.openxmlformats.org/officeDocument/2006/relationships/hyperlink" Target="https://www.soumu.go.jp/main_content/000507517.pdf" TargetMode="External"/><Relationship Id="rId53" Type="http://schemas.openxmlformats.org/officeDocument/2006/relationships/hyperlink" Target="http://ii.tudelft.nl/bnvki/wp-content/uploads/2018/09/Dutch-AI-Manifesto.pdf" TargetMode="External"/><Relationship Id="rId58" Type="http://schemas.openxmlformats.org/officeDocument/2006/relationships/hyperlink" Target="https://link.springer.com/article/10.1007/s11023-020-09517-8" TargetMode="External"/><Relationship Id="rId66" Type="http://schemas.openxmlformats.org/officeDocument/2006/relationships/hyperlink" Target="https://designjustice.org/read-the-principles" TargetMode="External"/><Relationship Id="rId74" Type="http://schemas.openxmlformats.org/officeDocument/2006/relationships/hyperlink" Target="https://data.govt.nz/assets/data-ethics/algorithm/Trustworthy-AI-in-Aotearoa-March-2020.pdf" TargetMode="External"/><Relationship Id="rId79" Type="http://schemas.openxmlformats.org/officeDocument/2006/relationships/hyperlink" Target="https://www.press.bmwgroup.com/global/article/detail/T0318411EN/seven-principles-for-ai:-bmw-group-sets-out-code-of-ethics-for-the-use-of-artificial-intelligence?language=en" TargetMode="External"/><Relationship Id="rId87" Type="http://schemas.openxmlformats.org/officeDocument/2006/relationships/hyperlink" Target="https://blog.unity.com/technology/introducing-unitys-guiding-principles-for-ethical-ai" TargetMode="External"/><Relationship Id="rId5" Type="http://schemas.openxmlformats.org/officeDocument/2006/relationships/hyperlink" Target="https://www.whitehouse.gov/wp-content/uploads/2020/01/Draft-OMB-Memo-on-Regulation-of-AI-1-7-19.pdf" TargetMode="External"/><Relationship Id="rId61" Type="http://schemas.openxmlformats.org/officeDocument/2006/relationships/hyperlink" Target="https://a-ai.ru/wp-content/uploads/2021/10/Code-of-Ethics.pdf" TargetMode="External"/><Relationship Id="rId82" Type="http://schemas.openxmlformats.org/officeDocument/2006/relationships/hyperlink" Target="https://www.astrazeneca.com/sustainability/ethics-and-transparency/data-and-ai-ethics.html" TargetMode="External"/><Relationship Id="rId90" Type="http://schemas.openxmlformats.org/officeDocument/2006/relationships/hyperlink" Target="https://www.tisi.org/13747" TargetMode="External"/><Relationship Id="rId19" Type="http://schemas.openxmlformats.org/officeDocument/2006/relationships/hyperlink" Target="https://www.nature.com/articles/s42256-019-0088-2" TargetMode="External"/><Relationship Id="rId14" Type="http://schemas.openxmlformats.org/officeDocument/2006/relationships/hyperlink" Target="https://www.microsoft.com/en-us/ai/responsible-ai" TargetMode="External"/><Relationship Id="rId22" Type="http://schemas.openxmlformats.org/officeDocument/2006/relationships/hyperlink" Target="https://papers.ssrn.com/sol3/papers.cfm?abstract_id=3518482" TargetMode="External"/><Relationship Id="rId27" Type="http://schemas.openxmlformats.org/officeDocument/2006/relationships/hyperlink" Target="https://www.telefonica.com/en/wp-content/uploads/sites/5/2021/03/OurBusinessPrinciples.pdf" TargetMode="External"/><Relationship Id="rId30" Type="http://schemas.openxmlformats.org/officeDocument/2006/relationships/hyperlink" Target="https://www.carey.cl/en/chile-presents-its-first-national-artificial-intelligence-policy/" TargetMode="External"/><Relationship Id="rId35" Type="http://schemas.openxmlformats.org/officeDocument/2006/relationships/hyperlink" Target="https://www.digital.nsw.gov.au/policy/artificial-intelligence-ai/artificial-intelligence-ai-ethics-policy/mandatory-ethical" TargetMode="External"/><Relationship Id="rId43" Type="http://schemas.openxmlformats.org/officeDocument/2006/relationships/hyperlink" Target="https://www.pcpd.org.hk/english/resources_centre/publications/files/guidance_ethical_e.pdf" TargetMode="External"/><Relationship Id="rId48" Type="http://schemas.openxmlformats.org/officeDocument/2006/relationships/hyperlink" Target="https://www.op.fi/op-financial-group/corporate-social-responsibility/commitments-and-principles" TargetMode="External"/><Relationship Id="rId56" Type="http://schemas.openxmlformats.org/officeDocument/2006/relationships/hyperlink" Target="https://www.itic.org/public-policy/ITIAIPolicyPrinciplesFINAL.pdf" TargetMode="External"/><Relationship Id="rId64" Type="http://schemas.openxmlformats.org/officeDocument/2006/relationships/hyperlink" Target="https://www.gida-global.org/care" TargetMode="External"/><Relationship Id="rId69" Type="http://schemas.openxmlformats.org/officeDocument/2006/relationships/hyperlink" Target="https://unesdoc.unesco.org/ark:/48223/pf0000253952?posInSet=3&amp;amp" TargetMode="External"/><Relationship Id="rId77" Type="http://schemas.openxmlformats.org/officeDocument/2006/relationships/hyperlink" Target="https://www.hirevue.com/why-hirevue/ai-ethics" TargetMode="External"/><Relationship Id="rId8" Type="http://schemas.openxmlformats.org/officeDocument/2006/relationships/hyperlink" Target="https://www.fatml.org/resources/principles-for-accountable-algorithms" TargetMode="External"/><Relationship Id="rId51" Type="http://schemas.openxmlformats.org/officeDocument/2006/relationships/hyperlink" Target="http://ai-elsi.org/wp-content/uploads/2017/05/JSAI-Ethical-Guidelines-1.pdf" TargetMode="External"/><Relationship Id="rId72" Type="http://schemas.openxmlformats.org/officeDocument/2006/relationships/hyperlink" Target="https://advisory.kpmg.us/articles/2019/ethical-ai.html" TargetMode="External"/><Relationship Id="rId80" Type="http://schemas.openxmlformats.org/officeDocument/2006/relationships/hyperlink" Target="https://www.bosch.com/stories/ethical-guidelines-for-artificial-intelligence/" TargetMode="External"/><Relationship Id="rId85" Type="http://schemas.openxmlformats.org/officeDocument/2006/relationships/hyperlink" Target="https://www.navercorp.com/en/value/aiCodeEthics" TargetMode="External"/><Relationship Id="rId93" Type="http://schemas.openxmlformats.org/officeDocument/2006/relationships/hyperlink" Target="https://www.ukfinance.org.uk/system/files/AAAI-Principles-FINAL.pdf" TargetMode="External"/><Relationship Id="rId3" Type="http://schemas.openxmlformats.org/officeDocument/2006/relationships/hyperlink" Target="https://www.loc.gov/item/global-legal-monitor/2019-09-09/china-ai-governance-principles-released/" TargetMode="External"/><Relationship Id="rId12" Type="http://schemas.openxmlformats.org/officeDocument/2006/relationships/hyperlink" Target="https://publications.parliament.uk/pa/ld201719/ldselect/ldai/100/10002.htm" TargetMode="External"/><Relationship Id="rId17" Type="http://schemas.openxmlformats.org/officeDocument/2006/relationships/hyperlink" Target="https://www.g20-insights.org/wp-content/uploads/2019/07/G20-Japan-AI-Principles.pdf" TargetMode="External"/><Relationship Id="rId25" Type="http://schemas.openxmlformats.org/officeDocument/2006/relationships/hyperlink" Target="https://www.mas.gov.sg/~/media/MAS/News%20and%20Publications/Monographs%20and%20Information%20Papers/FEAT%20Principles%20Final.pdf" TargetMode="External"/><Relationship Id="rId33" Type="http://schemas.openxmlformats.org/officeDocument/2006/relationships/hyperlink" Target="https://www.canada.ca/en/government/system/digital-government/digital-government-innovations/responsible-use-ai.html" TargetMode="External"/><Relationship Id="rId38" Type="http://schemas.openxmlformats.org/officeDocument/2006/relationships/hyperlink" Target="https://link.springer.com/article/10.1007/s11023-018-9482-5" TargetMode="External"/><Relationship Id="rId46" Type="http://schemas.openxmlformats.org/officeDocument/2006/relationships/hyperlink" Target="https://indiaai.gov.in/research-reports/responsible-ai-part-1-principles-for-responsible-ai" TargetMode="External"/><Relationship Id="rId59" Type="http://schemas.openxmlformats.org/officeDocument/2006/relationships/hyperlink" Target="https://ai.facebook.com/blog/facebooks-five-pillars-of-responsible-ai/" TargetMode="External"/><Relationship Id="rId67" Type="http://schemas.openxmlformats.org/officeDocument/2006/relationships/hyperlink" Target="https://lfaidata.foundation/blog/2021/02/08/lf-ai-data-announces-principles-for-trusted-ai/" TargetMode="External"/><Relationship Id="rId20" Type="http://schemas.openxmlformats.org/officeDocument/2006/relationships/hyperlink" Target="https://hdsr.mitpress.mit.edu/pub/l0jsh9d1/release/7" TargetMode="External"/><Relationship Id="rId41" Type="http://schemas.openxmlformats.org/officeDocument/2006/relationships/hyperlink" Target="https://oecd.ai/en/ai-principles" TargetMode="External"/><Relationship Id="rId54" Type="http://schemas.openxmlformats.org/officeDocument/2006/relationships/hyperlink" Target="https://www.regjeringen.no/contentassets/1febbbb2c4fd4b7d92c67ddd353b6ae8/en-gb/pdfs/ki-strategi_en.pdf" TargetMode="External"/><Relationship Id="rId62" Type="http://schemas.openxmlformats.org/officeDocument/2006/relationships/hyperlink" Target="https://www.ibe.org.uk/uploads/assets/44097a6a-3a7c-477f-a2596540e39fcf85/ibe-ai-diagramintbrefingfinal.pdf" TargetMode="External"/><Relationship Id="rId70" Type="http://schemas.openxmlformats.org/officeDocument/2006/relationships/hyperlink" Target="https://newsroom.mastercard.com/latin-america/press-releases/mastercard-establishes-principles-for-data-responsibility/" TargetMode="External"/><Relationship Id="rId75" Type="http://schemas.openxmlformats.org/officeDocument/2006/relationships/hyperlink" Target="https://www.kakaocorp.com/page/responsible/detail/algorithm" TargetMode="External"/><Relationship Id="rId83" Type="http://schemas.openxmlformats.org/officeDocument/2006/relationships/hyperlink" Target="https://www.adp.com/spark/articles/2020/08/ai-and-data-ethics-5-principles-to-consider.aspx" TargetMode="External"/><Relationship Id="rId88" Type="http://schemas.openxmlformats.org/officeDocument/2006/relationships/hyperlink" Target="https://www.sage.com/~/media/group/files/business-builders/business-builders-ethics-of-code.pdf" TargetMode="External"/><Relationship Id="rId91" Type="http://schemas.openxmlformats.org/officeDocument/2006/relationships/hyperlink" Target="https://www.sberbank.com/sustainability/principles-of-artificial-intelligence-ethics" TargetMode="External"/><Relationship Id="rId1" Type="http://schemas.openxmlformats.org/officeDocument/2006/relationships/hyperlink" Target="https://ethical.institute/principles.html" TargetMode="External"/><Relationship Id="rId6" Type="http://schemas.openxmlformats.org/officeDocument/2006/relationships/hyperlink" Target="https://oecd.ai/en/ai-principles" TargetMode="External"/><Relationship Id="rId15" Type="http://schemas.openxmlformats.org/officeDocument/2006/relationships/hyperlink" Target="https://www.ibm.com/cloud/learn/ai-ethics" TargetMode="External"/><Relationship Id="rId23" Type="http://schemas.openxmlformats.org/officeDocument/2006/relationships/hyperlink" Target="https://www.industry.gov.au/data-and-publications/australias-artificial-intelligence-ethics-framework/australias-ai-ethics-principles" TargetMode="External"/><Relationship Id="rId28" Type="http://schemas.openxmlformats.org/officeDocument/2006/relationships/hyperlink" Target="https://www.torontodeclaration.org/declaration-text/english/" TargetMode="External"/><Relationship Id="rId36" Type="http://schemas.openxmlformats.org/officeDocument/2006/relationships/hyperlink" Target="https://sectech.tau.ac.il/sites/sectech.tau.ac.il/files/CAHAI%20-%20Israeli%20Chapter.pdf" TargetMode="External"/><Relationship Id="rId49" Type="http://schemas.openxmlformats.org/officeDocument/2006/relationships/hyperlink" Target="https://www.tietoevry.com/en/newsroom/all-news-and-releases/press-releases/2018/10/tieto-strengthens-commitment-to-ethical-use-of-ai/" TargetMode="External"/><Relationship Id="rId57" Type="http://schemas.openxmlformats.org/officeDocument/2006/relationships/hyperlink" Target="https://dapre.presidencia.gov.co/dapre/SiteAssets/documentos/ETHICAL%20FRAMEWORK%20FOR%20ARTIFICIAL%20INTELLIGENCE%20IN%20COLOMBIA.pdf" TargetMode="External"/><Relationship Id="rId10" Type="http://schemas.openxmlformats.org/officeDocument/2006/relationships/hyperlink" Target="https://standards.ieee.org/content/dam/ieee-standards/standards/web/documents/other/ead_v2.pdf" TargetMode="External"/><Relationship Id="rId31" Type="http://schemas.openxmlformats.org/officeDocument/2006/relationships/hyperlink" Target="https://www.teliacompany.com/globalassets/telia-company/documents/about-telia-company/public-policy/2018/guiding-principles-on-trusted-ai-ethics.pdf" TargetMode="External"/><Relationship Id="rId44" Type="http://schemas.openxmlformats.org/officeDocument/2006/relationships/hyperlink" Target="https://www.lexology.com/library/detail.aspx?g=a23170cc-772a-4c1e-a217-9f5bce224c04" TargetMode="External"/><Relationship Id="rId52" Type="http://schemas.openxmlformats.org/officeDocument/2006/relationships/hyperlink" Target="https://www.sony.com/en/SonyInfo/sony_ai/responsible_ai.html" TargetMode="External"/><Relationship Id="rId60" Type="http://schemas.openxmlformats.org/officeDocument/2006/relationships/hyperlink" Target="https://www.ontario.ca/page/beta-principles-ethical-use-ai-and-data-enhanced-technologies-ontario" TargetMode="External"/><Relationship Id="rId65" Type="http://schemas.openxmlformats.org/officeDocument/2006/relationships/hyperlink" Target="https://aiethicslab.com/wp-content/uploads/2020/08/Dynamics-Guide_v.2.pdf" TargetMode="External"/><Relationship Id="rId73" Type="http://schemas.openxmlformats.org/officeDocument/2006/relationships/hyperlink" Target="https://ec.europa.eu/info/funding-tenders/opportunities/docs/2021-2027/horizon/guidance/ethics-by-design-and-ethics-of-use-approaches-for-artificial-intelligence_he_en.pdf" TargetMode="External"/><Relationship Id="rId78" Type="http://schemas.openxmlformats.org/officeDocument/2006/relationships/hyperlink" Target="https://www.salesforceairesearch.com/trusted-ai" TargetMode="External"/><Relationship Id="rId81" Type="http://schemas.openxmlformats.org/officeDocument/2006/relationships/hyperlink" Target="https://www.hpe.com/ca/en/ai-ethics.html" TargetMode="External"/><Relationship Id="rId86" Type="http://schemas.openxmlformats.org/officeDocument/2006/relationships/hyperlink" Target="https://www.arm.com/blogs/blueprint/arm-ai-trust-manifesto" TargetMode="External"/><Relationship Id="rId94" Type="http://schemas.openxmlformats.org/officeDocument/2006/relationships/printerSettings" Target="../printerSettings/printerSettings1.bin"/><Relationship Id="rId4" Type="http://schemas.openxmlformats.org/officeDocument/2006/relationships/hyperlink" Target="https://ec.europa.eu/newsroom/dae/document.cfm?doc_id=68342" TargetMode="External"/><Relationship Id="rId9" Type="http://schemas.openxmlformats.org/officeDocument/2006/relationships/hyperlink" Target="https://www.montrealdeclaration-responsibleai.com/reports-of-montreal-declaration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iethicslab.com/wp-content/uploads/2020/08/Dynamics-Guide_v.2.pdf" TargetMode="External"/><Relationship Id="rId2" Type="http://schemas.openxmlformats.org/officeDocument/2006/relationships/hyperlink" Target="https://aiethicslab.com/big-picture/" TargetMode="External"/><Relationship Id="rId1" Type="http://schemas.openxmlformats.org/officeDocument/2006/relationships/hyperlink" Target="https://cacm.acm.org/magazines/2020/12/248788-operationalizing-ai-ethics-principles/fulltext?mobile=false" TargetMode="External"/><Relationship Id="rId5" Type="http://schemas.openxmlformats.org/officeDocument/2006/relationships/hyperlink" Target="https://www.bcg.com/publications/2020/six-steps-for-socially-responsible-artificial-intelligence" TargetMode="External"/><Relationship Id="rId4" Type="http://schemas.openxmlformats.org/officeDocument/2006/relationships/hyperlink" Target="https://coda.io/@greenman/data-ethics-system-map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turing.ac.uk/sites/default/files/2019-08/understanding_artificial_intelligence_ethics_and_safety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V134"/>
  <sheetViews>
    <sheetView topLeftCell="A97" zoomScale="52" zoomScaleNormal="52" workbookViewId="0">
      <selection activeCell="B6" sqref="B6"/>
    </sheetView>
  </sheetViews>
  <sheetFormatPr baseColWidth="10" defaultColWidth="9.140625" defaultRowHeight="15" x14ac:dyDescent="0.25"/>
  <cols>
    <col min="1" max="1" width="14.28515625" style="2" customWidth="1"/>
    <col min="2" max="2" width="12.5703125" style="2" customWidth="1"/>
    <col min="3" max="3" width="14" customWidth="1"/>
    <col min="4" max="4" width="12.42578125" customWidth="1"/>
    <col min="5" max="5" width="34.28515625" style="2" customWidth="1"/>
    <col min="6" max="6" width="28.7109375" style="2" customWidth="1"/>
    <col min="7" max="7" width="8.28515625" customWidth="1"/>
    <col min="8" max="8" width="12.7109375" customWidth="1"/>
    <col min="9" max="9" width="21.28515625" customWidth="1"/>
    <col min="10" max="10" width="20" customWidth="1"/>
    <col min="11" max="11" width="8.85546875" style="2"/>
    <col min="13" max="13" width="14.7109375" customWidth="1"/>
  </cols>
  <sheetData>
    <row r="2" spans="1:48" ht="135" x14ac:dyDescent="0.25">
      <c r="A2" s="2" t="s">
        <v>13</v>
      </c>
      <c r="B2" s="2" t="s">
        <v>14</v>
      </c>
      <c r="C2" t="s">
        <v>19</v>
      </c>
      <c r="D2" t="s">
        <v>3</v>
      </c>
      <c r="E2" s="2" t="s">
        <v>0</v>
      </c>
      <c r="F2" s="2" t="s">
        <v>1</v>
      </c>
      <c r="G2" t="s">
        <v>50</v>
      </c>
      <c r="H2" t="s">
        <v>50</v>
      </c>
      <c r="I2" s="2" t="s">
        <v>156</v>
      </c>
      <c r="J2" s="2" t="s">
        <v>233</v>
      </c>
      <c r="L2" s="2" t="s">
        <v>317</v>
      </c>
      <c r="N2" s="2" t="s">
        <v>18</v>
      </c>
      <c r="O2" s="2" t="s">
        <v>234</v>
      </c>
      <c r="P2" s="2" t="s">
        <v>236</v>
      </c>
      <c r="Q2" s="2" t="s">
        <v>235</v>
      </c>
      <c r="R2" s="2" t="s">
        <v>237</v>
      </c>
      <c r="S2" s="2" t="s">
        <v>241</v>
      </c>
      <c r="T2" t="s">
        <v>179</v>
      </c>
      <c r="U2" t="s">
        <v>23</v>
      </c>
      <c r="V2" t="s">
        <v>30</v>
      </c>
      <c r="W2" t="s">
        <v>7</v>
      </c>
      <c r="X2" t="s">
        <v>107</v>
      </c>
      <c r="Y2" t="s">
        <v>113</v>
      </c>
      <c r="Z2" t="s">
        <v>576</v>
      </c>
      <c r="AA2" t="s">
        <v>127</v>
      </c>
      <c r="AB2" t="s">
        <v>577</v>
      </c>
      <c r="AC2" t="s">
        <v>153</v>
      </c>
      <c r="AD2" t="s">
        <v>187</v>
      </c>
      <c r="AE2" t="s">
        <v>160</v>
      </c>
      <c r="AF2" t="s">
        <v>578</v>
      </c>
      <c r="AG2" t="s">
        <v>190</v>
      </c>
      <c r="AH2" t="s">
        <v>205</v>
      </c>
      <c r="AI2" t="s">
        <v>211</v>
      </c>
      <c r="AJ2" t="s">
        <v>218</v>
      </c>
      <c r="AK2" t="s">
        <v>223</v>
      </c>
      <c r="AL2" t="s">
        <v>579</v>
      </c>
      <c r="AM2" t="s">
        <v>254</v>
      </c>
      <c r="AN2" t="s">
        <v>580</v>
      </c>
      <c r="AO2" t="s">
        <v>263</v>
      </c>
      <c r="AP2" t="s">
        <v>253</v>
      </c>
      <c r="AQ2" t="s">
        <v>499</v>
      </c>
      <c r="AR2" t="s">
        <v>286</v>
      </c>
      <c r="AS2" t="s">
        <v>289</v>
      </c>
      <c r="AT2" t="s">
        <v>419</v>
      </c>
      <c r="AU2" t="s">
        <v>581</v>
      </c>
      <c r="AV2" t="s">
        <v>582</v>
      </c>
    </row>
    <row r="3" spans="1:48" ht="41.45" customHeight="1" x14ac:dyDescent="0.25">
      <c r="A3" s="2" t="s">
        <v>2</v>
      </c>
      <c r="B3" s="2" t="s">
        <v>159</v>
      </c>
      <c r="C3" t="s">
        <v>30</v>
      </c>
      <c r="D3">
        <v>8</v>
      </c>
      <c r="E3" s="1" t="s">
        <v>5</v>
      </c>
      <c r="F3" s="4" t="s">
        <v>4</v>
      </c>
      <c r="I3" t="s">
        <v>335</v>
      </c>
      <c r="J3" t="s">
        <v>18</v>
      </c>
      <c r="L3" s="2">
        <f>COUNTIF(E3:E100,"*Fair*")</f>
        <v>44</v>
      </c>
      <c r="M3" t="s">
        <v>304</v>
      </c>
      <c r="N3">
        <f t="shared" ref="N3:N34" si="0">IF(COUNTIF(E3,"*accura*") &gt; 0, IF(COUNTIF(J3, "*Europe*") &gt; 0, D3, 0),0)</f>
        <v>8</v>
      </c>
      <c r="O3">
        <f t="shared" ref="O3:O34" si="1">IF(COUNTIF(E3,"*accura*") &gt; 0, IF(COUNTIF(J3, "*Asia*") &gt; 0, D3, 0),0)</f>
        <v>0</v>
      </c>
      <c r="P3">
        <f t="shared" ref="P3:P34" si="2">IF(COUNTIF(E3,"*accura*") &gt; 0, IF(COUNTIF(J3, "*Ocean*") &gt; 0, D3, 0),0)</f>
        <v>0</v>
      </c>
      <c r="Q3">
        <f t="shared" ref="Q3:Q34" si="3">IF(COUNTIF(E3,"*accura*") &gt; 0, IF(COUNTIF(J3, "*North*") &gt; 0, D3, 0),0)</f>
        <v>0</v>
      </c>
      <c r="R3">
        <f t="shared" ref="R3:R34" si="4">IF(COUNTIF(E3,"*accura*") &gt; 0, IF(COUNTIF(J3, "*South Am*") &gt; 0, D3, 0),0)</f>
        <v>0</v>
      </c>
      <c r="S3">
        <f t="shared" ref="S3:S34" si="5">IF(COUNTIF(E3,"*accura*") &gt; 0, IF(COUNTIF(J3, "*Africa*") &gt; 0, D3, 0),0)</f>
        <v>0</v>
      </c>
      <c r="T3">
        <f t="shared" ref="T3:T34" si="6">IF(COUNTIF(E3,"*accura*") &gt; 0, IF(COUNTIF(C3, "*Canada*") &gt; 0, D3, 0),0)</f>
        <v>0</v>
      </c>
      <c r="U3">
        <f t="shared" ref="U3:U34" si="7">IF(COUNTIF(E3,"*accura*") &gt; 0, IF(COUNTIF(C3, "*US*") &gt; 0, D3, 0),0)</f>
        <v>0</v>
      </c>
      <c r="V3">
        <f t="shared" ref="V3:V34" si="8">IF(COUNTIF(E3,"*accura*") &gt; 0, IF(COUNTIF(C3, "*UK*") &gt; 0, D3, 0),0)</f>
        <v>8</v>
      </c>
      <c r="W3">
        <f t="shared" ref="W3:W34" si="9">IF(COUNTIF(E3,"*accura*") &gt; 0, IF(COUNTIF(C3, "*China*") &gt; 0, D3, 0),0)</f>
        <v>0</v>
      </c>
      <c r="X3">
        <f t="shared" ref="X3:X34" si="10">IF(COUNTIF(E3,"*accura*") &gt; 0, IF(COUNTIF(C3, "*Austra*") &gt; 0, D3, 0),0)</f>
        <v>0</v>
      </c>
      <c r="Y3">
        <f t="shared" ref="Y3:Y34" si="11">IF(COUNTIF(E3,"*accura*") &gt; 0, IF(COUNTIF(C3, "*Singapo*") &gt; 0, D3, 0),0)</f>
        <v>0</v>
      </c>
      <c r="Z3">
        <f t="shared" ref="Z3:Z34" si="12">IF(COUNTIF(E3,"*accura*") &gt; 0, IF(COUNTIF(C3, "*Emirat*") &gt; 0, D3, 0),0)</f>
        <v>0</v>
      </c>
      <c r="AA3">
        <f t="shared" ref="AA3:AA34" si="13">IF(COUNTIF(E3,"*accura*") &gt; 0, IF(COUNTIF(C3, "*Spain*") &gt; 0, D3, 0),0)</f>
        <v>0</v>
      </c>
      <c r="AB3">
        <f t="shared" ref="AB3:AB34" si="14">IF(COUNTIF(E3,"*accura*") &gt; 0, IF(COUNTIF(C3, "*Switzerland*") &gt; 0, D3, 0),0)</f>
        <v>0</v>
      </c>
      <c r="AC3">
        <f t="shared" ref="AC3:AC34" si="15">IF(COUNTIF(E3,"*accura*") &gt; 0, IF(COUNTIF(C3, "*Chile*") &gt; 0, D3, 0),0)</f>
        <v>0</v>
      </c>
      <c r="AD3">
        <f t="shared" ref="AD3:AD34" si="16">IF(COUNTIF(E3,"*accura*") &gt; 0, IF(COUNTIF(C3, "*Colomb*") &gt; 0, D3, 0),0)</f>
        <v>0</v>
      </c>
      <c r="AE3">
        <f t="shared" ref="AE3:AE34" si="17">IF(COUNTIF(E3,"*accura*") &gt; 0, IF(COUNTIF(C3, "*Sweden*") &gt; 0, D3, 0),0)</f>
        <v>0</v>
      </c>
      <c r="AF3">
        <f t="shared" ref="AF3:AF34" si="18">IF(COUNTIF(E3,"*accura*") &gt; 0, IF(COUNTIF(C3, "*Belgium*") &gt; 0, D3, 0),0)</f>
        <v>0</v>
      </c>
      <c r="AG3">
        <f t="shared" ref="AG3:AG34" si="19">IF(COUNTIF(E3,"*accura*") &gt; 0, IF(COUNTIF(C3, "*Israel*") &gt; 0, D3, 0),0)</f>
        <v>0</v>
      </c>
      <c r="AH3">
        <f t="shared" ref="AH3:AH34" si="20">IF(COUNTIF(E3,"*accura*") &gt; 0, IF(COUNTIF(C3, "*Amsterdam*") &gt; 0, D3, 0),0)</f>
        <v>0</v>
      </c>
      <c r="AI3">
        <f t="shared" ref="AI3:AI34" si="21">IF(COUNTIF(E3,"*accura*") &gt; 0, IF(COUNTIF(C3, "*Zealand*") &gt; 0, D3, 0),0)</f>
        <v>0</v>
      </c>
      <c r="AJ3">
        <f t="shared" ref="AJ3:AJ34" si="22">IF(COUNTIF(E3,"*accura*") &gt; 0, IF(COUNTIF(C3, "*India*") &gt; 0, D3, 0),0)</f>
        <v>0</v>
      </c>
      <c r="AK3">
        <f t="shared" ref="AK3:AK34" si="23">IF(COUNTIF(E3,"*accura*") &gt; 0, IF(COUNTIF(C3, "*Germany*") &gt; 0, D3, 0),0)</f>
        <v>0</v>
      </c>
      <c r="AL3">
        <f t="shared" ref="AL3:AL34" si="24">IF(COUNTIF(E3,"*accura*") &gt; 0, IF(COUNTIF(C3, "*Hong*") &gt; 0, D3, 0),0)</f>
        <v>0</v>
      </c>
      <c r="AM3">
        <f t="shared" ref="AM3:AM34" si="25">IF(COUNTIF(E3,"*accura*") &gt; 0, IF(COUNTIF(C3, "*South Kor*") &gt; 0, D3, 0),0)</f>
        <v>0</v>
      </c>
      <c r="AN3">
        <f t="shared" ref="AN3:AN34" si="26">IF(COUNTIF(E3,"*accura*") &gt; 0, IF(COUNTIF(C3, "*South Afric*") &gt; 0, D3, 0),0)</f>
        <v>0</v>
      </c>
      <c r="AO3">
        <f t="shared" ref="AO3:AO34" si="27">IF(COUNTIF(E3,"*accura*") &gt; 0, IF(COUNTIF(C3, "*Finland*") &gt; 0, D3, 0),0)</f>
        <v>0</v>
      </c>
      <c r="AP3">
        <f t="shared" ref="AP3:AP34" si="28">IF(COUNTIF(E3,"*accura*") &gt; 0, IF(COUNTIF(C3, "*Japan*") &gt; 0, D3, 0),0)</f>
        <v>0</v>
      </c>
      <c r="AQ3">
        <f t="shared" ref="AQ3:AQ34" si="29">IF(COUNTIF(E3,"*accura*") &gt; 0, IF(COUNTIF(C3, "*France*") &gt; 0, D3, 0),0)</f>
        <v>0</v>
      </c>
      <c r="AR3">
        <f t="shared" ref="AR3:AR34" si="30">IF(COUNTIF(E3,"*accura*") &gt; 0, IF(COUNTIF(C3, "*Nether*") &gt; 0, D3, 0),0)</f>
        <v>0</v>
      </c>
      <c r="AS3">
        <f t="shared" ref="AS3:AS34" si="31">IF(COUNTIF(E3,"*accura*") &gt; 0, IF(COUNTIF(C3, "*Norway*") &gt; 0, D3, 0),0)</f>
        <v>0</v>
      </c>
      <c r="AT3">
        <f t="shared" ref="AT3:AT34" si="32">IF(COUNTIF(E3,"*accura*") &gt; 0, IF(COUNTIF(C3, "*Russia*") &gt; 0, D3, 0),0)</f>
        <v>0</v>
      </c>
      <c r="AU3">
        <f t="shared" ref="AU3:AU34" si="33">IF(COUNTIF(E3,"*accura*") &gt; 0, IF(COUNTIF(C3, "*Ireland*") &gt; 0, D3, 0),0)</f>
        <v>0</v>
      </c>
      <c r="AV3">
        <f t="shared" ref="AV3:AV34" si="34">IF(COUNTIF(E3,"*accura*") &gt; 0, IF(COUNTIF(C3, "*Ital*") &gt; 0, D3, 0),0)</f>
        <v>0</v>
      </c>
    </row>
    <row r="4" spans="1:48" s="13" customFormat="1" ht="58.9" customHeight="1" x14ac:dyDescent="0.25">
      <c r="A4" s="12" t="s">
        <v>15</v>
      </c>
      <c r="B4" s="12" t="s">
        <v>6</v>
      </c>
      <c r="C4" s="13" t="s">
        <v>227</v>
      </c>
      <c r="D4" s="13">
        <v>15</v>
      </c>
      <c r="E4" s="12" t="s">
        <v>8</v>
      </c>
      <c r="F4" s="19" t="s">
        <v>9</v>
      </c>
      <c r="G4" s="13">
        <v>2019</v>
      </c>
      <c r="I4" s="13" t="s">
        <v>335</v>
      </c>
      <c r="J4" s="13" t="s">
        <v>234</v>
      </c>
      <c r="L4" s="12">
        <f>COUNTIF(E3:E100,"*Transparen*")</f>
        <v>62</v>
      </c>
      <c r="M4" s="13" t="s">
        <v>305</v>
      </c>
      <c r="N4">
        <f t="shared" si="0"/>
        <v>0</v>
      </c>
      <c r="O4">
        <f t="shared" si="1"/>
        <v>0</v>
      </c>
      <c r="P4">
        <f t="shared" si="2"/>
        <v>0</v>
      </c>
      <c r="Q4">
        <f t="shared" si="3"/>
        <v>0</v>
      </c>
      <c r="R4">
        <f t="shared" si="4"/>
        <v>0</v>
      </c>
      <c r="S4">
        <f t="shared" si="5"/>
        <v>0</v>
      </c>
      <c r="T4">
        <f t="shared" si="6"/>
        <v>0</v>
      </c>
      <c r="U4">
        <f t="shared" si="7"/>
        <v>0</v>
      </c>
      <c r="V4">
        <f t="shared" si="8"/>
        <v>0</v>
      </c>
      <c r="W4">
        <f t="shared" si="9"/>
        <v>0</v>
      </c>
      <c r="X4">
        <f t="shared" si="10"/>
        <v>0</v>
      </c>
      <c r="Y4">
        <f t="shared" si="11"/>
        <v>0</v>
      </c>
      <c r="Z4">
        <f t="shared" si="12"/>
        <v>0</v>
      </c>
      <c r="AA4">
        <f t="shared" si="13"/>
        <v>0</v>
      </c>
      <c r="AB4">
        <f t="shared" si="14"/>
        <v>0</v>
      </c>
      <c r="AC4">
        <f t="shared" si="15"/>
        <v>0</v>
      </c>
      <c r="AD4">
        <f t="shared" si="16"/>
        <v>0</v>
      </c>
      <c r="AE4">
        <f t="shared" si="17"/>
        <v>0</v>
      </c>
      <c r="AF4">
        <f t="shared" si="18"/>
        <v>0</v>
      </c>
      <c r="AG4">
        <f t="shared" si="19"/>
        <v>0</v>
      </c>
      <c r="AH4">
        <f t="shared" si="20"/>
        <v>0</v>
      </c>
      <c r="AI4">
        <f t="shared" si="21"/>
        <v>0</v>
      </c>
      <c r="AJ4">
        <f t="shared" si="22"/>
        <v>0</v>
      </c>
      <c r="AK4">
        <f t="shared" si="23"/>
        <v>0</v>
      </c>
      <c r="AL4">
        <f t="shared" si="24"/>
        <v>0</v>
      </c>
      <c r="AM4">
        <f t="shared" si="25"/>
        <v>0</v>
      </c>
      <c r="AN4">
        <f t="shared" si="26"/>
        <v>0</v>
      </c>
      <c r="AO4">
        <f t="shared" si="27"/>
        <v>0</v>
      </c>
      <c r="AP4">
        <f t="shared" si="28"/>
        <v>0</v>
      </c>
      <c r="AQ4">
        <f t="shared" si="29"/>
        <v>0</v>
      </c>
      <c r="AR4">
        <f t="shared" si="30"/>
        <v>0</v>
      </c>
      <c r="AS4">
        <f t="shared" si="31"/>
        <v>0</v>
      </c>
      <c r="AT4">
        <f t="shared" si="32"/>
        <v>0</v>
      </c>
      <c r="AU4">
        <f t="shared" si="33"/>
        <v>0</v>
      </c>
      <c r="AV4">
        <f t="shared" si="34"/>
        <v>0</v>
      </c>
    </row>
    <row r="5" spans="1:48" s="20" customFormat="1" ht="120" x14ac:dyDescent="0.25">
      <c r="A5" s="6" t="s">
        <v>16</v>
      </c>
      <c r="B5" s="6" t="s">
        <v>10</v>
      </c>
      <c r="C5" s="20" t="s">
        <v>7</v>
      </c>
      <c r="D5" s="20">
        <v>8</v>
      </c>
      <c r="E5" s="6" t="s">
        <v>11</v>
      </c>
      <c r="F5" s="5" t="s">
        <v>12</v>
      </c>
      <c r="G5" s="20">
        <v>2019</v>
      </c>
      <c r="I5" s="20" t="s">
        <v>105</v>
      </c>
      <c r="J5" s="20" t="s">
        <v>234</v>
      </c>
      <c r="K5" s="6" t="s">
        <v>195</v>
      </c>
      <c r="L5" s="20">
        <f>COUNTIF(E3:E100,"*Account*")</f>
        <v>51</v>
      </c>
      <c r="M5" s="20" t="s">
        <v>306</v>
      </c>
      <c r="N5" s="20">
        <f t="shared" si="0"/>
        <v>0</v>
      </c>
      <c r="O5" s="20">
        <f t="shared" si="1"/>
        <v>0</v>
      </c>
      <c r="P5" s="20">
        <f t="shared" si="2"/>
        <v>0</v>
      </c>
      <c r="Q5" s="20">
        <f t="shared" si="3"/>
        <v>0</v>
      </c>
      <c r="R5" s="20">
        <f t="shared" si="4"/>
        <v>0</v>
      </c>
      <c r="S5" s="20">
        <f t="shared" si="5"/>
        <v>0</v>
      </c>
      <c r="T5" s="20">
        <f t="shared" si="6"/>
        <v>0</v>
      </c>
      <c r="U5" s="20">
        <f t="shared" si="7"/>
        <v>0</v>
      </c>
      <c r="V5" s="20">
        <f t="shared" si="8"/>
        <v>0</v>
      </c>
      <c r="W5" s="20">
        <f t="shared" si="9"/>
        <v>0</v>
      </c>
      <c r="X5" s="20">
        <f t="shared" si="10"/>
        <v>0</v>
      </c>
      <c r="Y5" s="20">
        <f t="shared" si="11"/>
        <v>0</v>
      </c>
      <c r="Z5" s="20">
        <f t="shared" si="12"/>
        <v>0</v>
      </c>
      <c r="AA5" s="20">
        <f t="shared" si="13"/>
        <v>0</v>
      </c>
      <c r="AB5" s="20">
        <f t="shared" si="14"/>
        <v>0</v>
      </c>
      <c r="AC5" s="20">
        <f t="shared" si="15"/>
        <v>0</v>
      </c>
      <c r="AD5" s="20">
        <f t="shared" si="16"/>
        <v>0</v>
      </c>
      <c r="AE5" s="20">
        <f t="shared" si="17"/>
        <v>0</v>
      </c>
      <c r="AF5" s="20">
        <f t="shared" si="18"/>
        <v>0</v>
      </c>
      <c r="AG5" s="20">
        <f t="shared" si="19"/>
        <v>0</v>
      </c>
      <c r="AH5" s="20">
        <f t="shared" si="20"/>
        <v>0</v>
      </c>
      <c r="AI5" s="20">
        <f t="shared" si="21"/>
        <v>0</v>
      </c>
      <c r="AJ5" s="20">
        <f t="shared" si="22"/>
        <v>0</v>
      </c>
      <c r="AK5" s="20">
        <f t="shared" si="23"/>
        <v>0</v>
      </c>
      <c r="AL5" s="20">
        <f t="shared" si="24"/>
        <v>0</v>
      </c>
      <c r="AM5" s="20">
        <f t="shared" si="25"/>
        <v>0</v>
      </c>
      <c r="AN5" s="20">
        <f t="shared" si="26"/>
        <v>0</v>
      </c>
      <c r="AO5" s="20">
        <f t="shared" si="27"/>
        <v>0</v>
      </c>
      <c r="AP5" s="20">
        <f t="shared" si="28"/>
        <v>0</v>
      </c>
      <c r="AQ5" s="20">
        <f t="shared" si="29"/>
        <v>0</v>
      </c>
      <c r="AR5" s="20">
        <f t="shared" si="30"/>
        <v>0</v>
      </c>
      <c r="AS5" s="20">
        <f t="shared" si="31"/>
        <v>0</v>
      </c>
      <c r="AT5" s="20">
        <f t="shared" si="32"/>
        <v>0</v>
      </c>
      <c r="AU5" s="20">
        <f t="shared" si="33"/>
        <v>0</v>
      </c>
      <c r="AV5" s="20">
        <f t="shared" si="34"/>
        <v>0</v>
      </c>
    </row>
    <row r="6" spans="1:48" s="20" customFormat="1" ht="150" x14ac:dyDescent="0.25">
      <c r="A6" s="6" t="s">
        <v>17</v>
      </c>
      <c r="B6" s="6" t="s">
        <v>197</v>
      </c>
      <c r="C6" s="20" t="s">
        <v>18</v>
      </c>
      <c r="D6" s="20">
        <v>7</v>
      </c>
      <c r="E6" s="6" t="s">
        <v>21</v>
      </c>
      <c r="F6" s="5" t="s">
        <v>20</v>
      </c>
      <c r="G6" s="20">
        <v>2019</v>
      </c>
      <c r="I6" s="20" t="s">
        <v>298</v>
      </c>
      <c r="J6" s="20" t="s">
        <v>18</v>
      </c>
      <c r="K6" s="6" t="s">
        <v>195</v>
      </c>
      <c r="L6" s="20">
        <f>COUNTIF(E3:E100,"*Safe*")</f>
        <v>36</v>
      </c>
      <c r="M6" s="20" t="s">
        <v>307</v>
      </c>
      <c r="N6" s="20">
        <f t="shared" si="0"/>
        <v>0</v>
      </c>
      <c r="O6" s="20">
        <f t="shared" si="1"/>
        <v>0</v>
      </c>
      <c r="P6" s="20">
        <f t="shared" si="2"/>
        <v>0</v>
      </c>
      <c r="Q6" s="20">
        <f t="shared" si="3"/>
        <v>0</v>
      </c>
      <c r="R6" s="20">
        <f t="shared" si="4"/>
        <v>0</v>
      </c>
      <c r="S6" s="20">
        <f t="shared" si="5"/>
        <v>0</v>
      </c>
      <c r="T6" s="20">
        <f t="shared" si="6"/>
        <v>0</v>
      </c>
      <c r="U6" s="20">
        <f t="shared" si="7"/>
        <v>0</v>
      </c>
      <c r="V6" s="20">
        <f t="shared" si="8"/>
        <v>0</v>
      </c>
      <c r="W6" s="20">
        <f t="shared" si="9"/>
        <v>0</v>
      </c>
      <c r="X6" s="20">
        <f t="shared" si="10"/>
        <v>0</v>
      </c>
      <c r="Y6" s="20">
        <f t="shared" si="11"/>
        <v>0</v>
      </c>
      <c r="Z6" s="20">
        <f t="shared" si="12"/>
        <v>0</v>
      </c>
      <c r="AA6" s="20">
        <f t="shared" si="13"/>
        <v>0</v>
      </c>
      <c r="AB6" s="20">
        <f t="shared" si="14"/>
        <v>0</v>
      </c>
      <c r="AC6" s="20">
        <f t="shared" si="15"/>
        <v>0</v>
      </c>
      <c r="AD6" s="20">
        <f t="shared" si="16"/>
        <v>0</v>
      </c>
      <c r="AE6" s="20">
        <f t="shared" si="17"/>
        <v>0</v>
      </c>
      <c r="AF6" s="20">
        <f t="shared" si="18"/>
        <v>0</v>
      </c>
      <c r="AG6" s="20">
        <f t="shared" si="19"/>
        <v>0</v>
      </c>
      <c r="AH6" s="20">
        <f t="shared" si="20"/>
        <v>0</v>
      </c>
      <c r="AI6" s="20">
        <f t="shared" si="21"/>
        <v>0</v>
      </c>
      <c r="AJ6" s="20">
        <f t="shared" si="22"/>
        <v>0</v>
      </c>
      <c r="AK6" s="20">
        <f t="shared" si="23"/>
        <v>0</v>
      </c>
      <c r="AL6" s="20">
        <f t="shared" si="24"/>
        <v>0</v>
      </c>
      <c r="AM6" s="20">
        <f t="shared" si="25"/>
        <v>0</v>
      </c>
      <c r="AN6" s="20">
        <f t="shared" si="26"/>
        <v>0</v>
      </c>
      <c r="AO6" s="20">
        <f t="shared" si="27"/>
        <v>0</v>
      </c>
      <c r="AP6" s="20">
        <f t="shared" si="28"/>
        <v>0</v>
      </c>
      <c r="AQ6" s="20">
        <f t="shared" si="29"/>
        <v>0</v>
      </c>
      <c r="AR6" s="20">
        <f t="shared" si="30"/>
        <v>0</v>
      </c>
      <c r="AS6" s="20">
        <f t="shared" si="31"/>
        <v>0</v>
      </c>
      <c r="AT6" s="20">
        <f t="shared" si="32"/>
        <v>0</v>
      </c>
      <c r="AU6" s="20">
        <f t="shared" si="33"/>
        <v>0</v>
      </c>
      <c r="AV6" s="20">
        <f t="shared" si="34"/>
        <v>0</v>
      </c>
    </row>
    <row r="7" spans="1:48" s="20" customFormat="1" ht="120" x14ac:dyDescent="0.25">
      <c r="A7" s="6" t="s">
        <v>22</v>
      </c>
      <c r="B7" s="6" t="s">
        <v>24</v>
      </c>
      <c r="C7" s="20" t="s">
        <v>23</v>
      </c>
      <c r="D7" s="20">
        <v>10</v>
      </c>
      <c r="E7" s="6" t="s">
        <v>25</v>
      </c>
      <c r="F7" s="5" t="s">
        <v>26</v>
      </c>
      <c r="G7" s="20">
        <v>2019</v>
      </c>
      <c r="I7" s="20" t="s">
        <v>105</v>
      </c>
      <c r="J7" s="20" t="s">
        <v>235</v>
      </c>
      <c r="K7" s="6" t="s">
        <v>195</v>
      </c>
      <c r="L7" s="20">
        <f>COUNTIF(E3:E100,"*Secur*")</f>
        <v>39</v>
      </c>
      <c r="M7" s="20" t="s">
        <v>308</v>
      </c>
      <c r="N7" s="20">
        <f t="shared" si="0"/>
        <v>0</v>
      </c>
      <c r="O7" s="20">
        <f t="shared" si="1"/>
        <v>0</v>
      </c>
      <c r="P7" s="20">
        <f t="shared" si="2"/>
        <v>0</v>
      </c>
      <c r="Q7" s="20">
        <f t="shared" si="3"/>
        <v>0</v>
      </c>
      <c r="R7" s="20">
        <f t="shared" si="4"/>
        <v>0</v>
      </c>
      <c r="S7" s="20">
        <f t="shared" si="5"/>
        <v>0</v>
      </c>
      <c r="T7" s="20">
        <f t="shared" si="6"/>
        <v>0</v>
      </c>
      <c r="U7" s="20">
        <f t="shared" si="7"/>
        <v>0</v>
      </c>
      <c r="V7" s="20">
        <f t="shared" si="8"/>
        <v>0</v>
      </c>
      <c r="W7" s="20">
        <f t="shared" si="9"/>
        <v>0</v>
      </c>
      <c r="X7" s="20">
        <f t="shared" si="10"/>
        <v>0</v>
      </c>
      <c r="Y7" s="20">
        <f t="shared" si="11"/>
        <v>0</v>
      </c>
      <c r="Z7" s="20">
        <f t="shared" si="12"/>
        <v>0</v>
      </c>
      <c r="AA7" s="20">
        <f t="shared" si="13"/>
        <v>0</v>
      </c>
      <c r="AB7" s="20">
        <f t="shared" si="14"/>
        <v>0</v>
      </c>
      <c r="AC7" s="20">
        <f t="shared" si="15"/>
        <v>0</v>
      </c>
      <c r="AD7" s="20">
        <f t="shared" si="16"/>
        <v>0</v>
      </c>
      <c r="AE7" s="20">
        <f t="shared" si="17"/>
        <v>0</v>
      </c>
      <c r="AF7" s="20">
        <f t="shared" si="18"/>
        <v>0</v>
      </c>
      <c r="AG7" s="20">
        <f t="shared" si="19"/>
        <v>0</v>
      </c>
      <c r="AH7" s="20">
        <f t="shared" si="20"/>
        <v>0</v>
      </c>
      <c r="AI7" s="20">
        <f t="shared" si="21"/>
        <v>0</v>
      </c>
      <c r="AJ7" s="20">
        <f t="shared" si="22"/>
        <v>0</v>
      </c>
      <c r="AK7" s="20">
        <f t="shared" si="23"/>
        <v>0</v>
      </c>
      <c r="AL7" s="20">
        <f t="shared" si="24"/>
        <v>0</v>
      </c>
      <c r="AM7" s="20">
        <f t="shared" si="25"/>
        <v>0</v>
      </c>
      <c r="AN7" s="20">
        <f t="shared" si="26"/>
        <v>0</v>
      </c>
      <c r="AO7" s="20">
        <f t="shared" si="27"/>
        <v>0</v>
      </c>
      <c r="AP7" s="20">
        <f t="shared" si="28"/>
        <v>0</v>
      </c>
      <c r="AQ7" s="20">
        <f t="shared" si="29"/>
        <v>0</v>
      </c>
      <c r="AR7" s="20">
        <f t="shared" si="30"/>
        <v>0</v>
      </c>
      <c r="AS7" s="20">
        <f t="shared" si="31"/>
        <v>0</v>
      </c>
      <c r="AT7" s="20">
        <f t="shared" si="32"/>
        <v>0</v>
      </c>
      <c r="AU7" s="20">
        <f t="shared" si="33"/>
        <v>0</v>
      </c>
      <c r="AV7" s="20">
        <f t="shared" si="34"/>
        <v>0</v>
      </c>
    </row>
    <row r="8" spans="1:48" s="20" customFormat="1" ht="120" x14ac:dyDescent="0.25">
      <c r="A8" s="6" t="s">
        <v>130</v>
      </c>
      <c r="B8" s="6" t="s">
        <v>27</v>
      </c>
      <c r="C8" s="20" t="s">
        <v>106</v>
      </c>
      <c r="D8" s="20">
        <v>5</v>
      </c>
      <c r="E8" s="6" t="s">
        <v>28</v>
      </c>
      <c r="F8" s="5" t="s">
        <v>29</v>
      </c>
      <c r="G8" s="20">
        <v>2019</v>
      </c>
      <c r="I8" s="20" t="s">
        <v>298</v>
      </c>
      <c r="J8" s="20" t="s">
        <v>336</v>
      </c>
      <c r="K8" s="6" t="s">
        <v>194</v>
      </c>
      <c r="L8" s="20">
        <f>COUNTIF(E3:E100,"*Robust*")</f>
        <v>15</v>
      </c>
      <c r="M8" s="20" t="s">
        <v>309</v>
      </c>
      <c r="N8" s="20">
        <f t="shared" si="0"/>
        <v>0</v>
      </c>
      <c r="O8" s="20">
        <f t="shared" si="1"/>
        <v>0</v>
      </c>
      <c r="P8" s="20">
        <f t="shared" si="2"/>
        <v>0</v>
      </c>
      <c r="Q8" s="20">
        <f t="shared" si="3"/>
        <v>0</v>
      </c>
      <c r="R8" s="20">
        <f t="shared" si="4"/>
        <v>0</v>
      </c>
      <c r="S8" s="20">
        <f t="shared" si="5"/>
        <v>0</v>
      </c>
      <c r="T8" s="20">
        <f t="shared" si="6"/>
        <v>0</v>
      </c>
      <c r="U8" s="20">
        <f t="shared" si="7"/>
        <v>0</v>
      </c>
      <c r="V8" s="20">
        <f t="shared" si="8"/>
        <v>0</v>
      </c>
      <c r="W8" s="20">
        <f t="shared" si="9"/>
        <v>0</v>
      </c>
      <c r="X8" s="20">
        <f t="shared" si="10"/>
        <v>0</v>
      </c>
      <c r="Y8" s="20">
        <f t="shared" si="11"/>
        <v>0</v>
      </c>
      <c r="Z8" s="20">
        <f t="shared" si="12"/>
        <v>0</v>
      </c>
      <c r="AA8" s="20">
        <f t="shared" si="13"/>
        <v>0</v>
      </c>
      <c r="AB8" s="20">
        <f t="shared" si="14"/>
        <v>0</v>
      </c>
      <c r="AC8" s="20">
        <f t="shared" si="15"/>
        <v>0</v>
      </c>
      <c r="AD8" s="20">
        <f t="shared" si="16"/>
        <v>0</v>
      </c>
      <c r="AE8" s="20">
        <f t="shared" si="17"/>
        <v>0</v>
      </c>
      <c r="AF8" s="20">
        <f t="shared" si="18"/>
        <v>0</v>
      </c>
      <c r="AG8" s="20">
        <f t="shared" si="19"/>
        <v>0</v>
      </c>
      <c r="AH8" s="20">
        <f t="shared" si="20"/>
        <v>0</v>
      </c>
      <c r="AI8" s="20">
        <f t="shared" si="21"/>
        <v>0</v>
      </c>
      <c r="AJ8" s="20">
        <f t="shared" si="22"/>
        <v>0</v>
      </c>
      <c r="AK8" s="20">
        <f t="shared" si="23"/>
        <v>0</v>
      </c>
      <c r="AL8" s="20">
        <f t="shared" si="24"/>
        <v>0</v>
      </c>
      <c r="AM8" s="20">
        <f t="shared" si="25"/>
        <v>0</v>
      </c>
      <c r="AN8" s="20">
        <f t="shared" si="26"/>
        <v>0</v>
      </c>
      <c r="AO8" s="20">
        <f t="shared" si="27"/>
        <v>0</v>
      </c>
      <c r="AP8" s="20">
        <f t="shared" si="28"/>
        <v>0</v>
      </c>
      <c r="AQ8" s="20">
        <f t="shared" si="29"/>
        <v>0</v>
      </c>
      <c r="AR8" s="20">
        <f t="shared" si="30"/>
        <v>0</v>
      </c>
      <c r="AS8" s="20">
        <f t="shared" si="31"/>
        <v>0</v>
      </c>
      <c r="AT8" s="20">
        <f t="shared" si="32"/>
        <v>0</v>
      </c>
      <c r="AU8" s="20">
        <f t="shared" si="33"/>
        <v>0</v>
      </c>
      <c r="AV8" s="20">
        <f t="shared" si="34"/>
        <v>0</v>
      </c>
    </row>
    <row r="9" spans="1:48" s="20" customFormat="1" ht="105" x14ac:dyDescent="0.25">
      <c r="A9" s="6" t="s">
        <v>258</v>
      </c>
      <c r="B9" s="6" t="s">
        <v>31</v>
      </c>
      <c r="C9" s="20" t="s">
        <v>23</v>
      </c>
      <c r="D9" s="20">
        <v>13</v>
      </c>
      <c r="E9" s="6" t="s">
        <v>32</v>
      </c>
      <c r="F9" s="5" t="s">
        <v>33</v>
      </c>
      <c r="G9" s="20">
        <v>2017</v>
      </c>
      <c r="I9" s="20" t="s">
        <v>337</v>
      </c>
      <c r="J9" s="20" t="s">
        <v>235</v>
      </c>
      <c r="K9" s="6"/>
      <c r="L9" s="20">
        <f>COUNTIF(E3:E100,"*Explain*")</f>
        <v>28</v>
      </c>
      <c r="M9" s="20" t="s">
        <v>310</v>
      </c>
      <c r="N9" s="20">
        <f t="shared" si="0"/>
        <v>0</v>
      </c>
      <c r="O9" s="20">
        <f t="shared" si="1"/>
        <v>0</v>
      </c>
      <c r="P9" s="20">
        <f t="shared" si="2"/>
        <v>0</v>
      </c>
      <c r="Q9" s="20">
        <f t="shared" si="3"/>
        <v>0</v>
      </c>
      <c r="R9" s="20">
        <f t="shared" si="4"/>
        <v>0</v>
      </c>
      <c r="S9" s="20">
        <f t="shared" si="5"/>
        <v>0</v>
      </c>
      <c r="T9" s="20">
        <f t="shared" si="6"/>
        <v>0</v>
      </c>
      <c r="U9" s="20">
        <f t="shared" si="7"/>
        <v>0</v>
      </c>
      <c r="V9" s="20">
        <f t="shared" si="8"/>
        <v>0</v>
      </c>
      <c r="W9" s="20">
        <f t="shared" si="9"/>
        <v>0</v>
      </c>
      <c r="X9" s="20">
        <f t="shared" si="10"/>
        <v>0</v>
      </c>
      <c r="Y9" s="20">
        <f t="shared" si="11"/>
        <v>0</v>
      </c>
      <c r="Z9" s="20">
        <f t="shared" si="12"/>
        <v>0</v>
      </c>
      <c r="AA9" s="20">
        <f t="shared" si="13"/>
        <v>0</v>
      </c>
      <c r="AB9" s="20">
        <f t="shared" si="14"/>
        <v>0</v>
      </c>
      <c r="AC9" s="20">
        <f t="shared" si="15"/>
        <v>0</v>
      </c>
      <c r="AD9" s="20">
        <f t="shared" si="16"/>
        <v>0</v>
      </c>
      <c r="AE9" s="20">
        <f t="shared" si="17"/>
        <v>0</v>
      </c>
      <c r="AF9" s="20">
        <f t="shared" si="18"/>
        <v>0</v>
      </c>
      <c r="AG9" s="20">
        <f t="shared" si="19"/>
        <v>0</v>
      </c>
      <c r="AH9" s="20">
        <f t="shared" si="20"/>
        <v>0</v>
      </c>
      <c r="AI9" s="20">
        <f t="shared" si="21"/>
        <v>0</v>
      </c>
      <c r="AJ9" s="20">
        <f t="shared" si="22"/>
        <v>0</v>
      </c>
      <c r="AK9" s="20">
        <f t="shared" si="23"/>
        <v>0</v>
      </c>
      <c r="AL9" s="20">
        <f t="shared" si="24"/>
        <v>0</v>
      </c>
      <c r="AM9" s="20">
        <f t="shared" si="25"/>
        <v>0</v>
      </c>
      <c r="AN9" s="20">
        <f t="shared" si="26"/>
        <v>0</v>
      </c>
      <c r="AO9" s="20">
        <f t="shared" si="27"/>
        <v>0</v>
      </c>
      <c r="AP9" s="20">
        <f t="shared" si="28"/>
        <v>0</v>
      </c>
      <c r="AQ9" s="20">
        <f t="shared" si="29"/>
        <v>0</v>
      </c>
      <c r="AR9" s="20">
        <f t="shared" si="30"/>
        <v>0</v>
      </c>
      <c r="AS9" s="20">
        <f t="shared" si="31"/>
        <v>0</v>
      </c>
      <c r="AT9" s="20">
        <f t="shared" si="32"/>
        <v>0</v>
      </c>
      <c r="AU9" s="20">
        <f t="shared" si="33"/>
        <v>0</v>
      </c>
      <c r="AV9" s="20">
        <f t="shared" si="34"/>
        <v>0</v>
      </c>
    </row>
    <row r="10" spans="1:48" s="20" customFormat="1" ht="135" x14ac:dyDescent="0.25">
      <c r="A10" s="6" t="s">
        <v>38</v>
      </c>
      <c r="B10" s="6" t="s">
        <v>34</v>
      </c>
      <c r="C10" s="20" t="s">
        <v>35</v>
      </c>
      <c r="D10" s="20">
        <v>5</v>
      </c>
      <c r="E10" s="6" t="s">
        <v>36</v>
      </c>
      <c r="F10" s="5" t="s">
        <v>37</v>
      </c>
      <c r="I10" s="20" t="s">
        <v>35</v>
      </c>
      <c r="J10" s="20" t="s">
        <v>35</v>
      </c>
      <c r="K10" s="6"/>
      <c r="L10" s="20">
        <f>COUNTIF(E3:E100,"*Interpret*")</f>
        <v>6</v>
      </c>
      <c r="M10" s="20" t="s">
        <v>313</v>
      </c>
      <c r="N10" s="20">
        <f t="shared" si="0"/>
        <v>0</v>
      </c>
      <c r="O10" s="20">
        <f t="shared" si="1"/>
        <v>0</v>
      </c>
      <c r="P10" s="20">
        <f t="shared" si="2"/>
        <v>0</v>
      </c>
      <c r="Q10" s="20">
        <f t="shared" si="3"/>
        <v>0</v>
      </c>
      <c r="R10" s="20">
        <f t="shared" si="4"/>
        <v>0</v>
      </c>
      <c r="S10" s="20">
        <f t="shared" si="5"/>
        <v>0</v>
      </c>
      <c r="T10" s="20">
        <f t="shared" si="6"/>
        <v>0</v>
      </c>
      <c r="U10" s="20">
        <f t="shared" si="7"/>
        <v>0</v>
      </c>
      <c r="V10" s="20">
        <f t="shared" si="8"/>
        <v>0</v>
      </c>
      <c r="W10" s="20">
        <f t="shared" si="9"/>
        <v>0</v>
      </c>
      <c r="X10" s="20">
        <f t="shared" si="10"/>
        <v>0</v>
      </c>
      <c r="Y10" s="20">
        <f t="shared" si="11"/>
        <v>0</v>
      </c>
      <c r="Z10" s="20">
        <f t="shared" si="12"/>
        <v>0</v>
      </c>
      <c r="AA10" s="20">
        <f t="shared" si="13"/>
        <v>0</v>
      </c>
      <c r="AB10" s="20">
        <f t="shared" si="14"/>
        <v>0</v>
      </c>
      <c r="AC10" s="20">
        <f t="shared" si="15"/>
        <v>0</v>
      </c>
      <c r="AD10" s="20">
        <f t="shared" si="16"/>
        <v>0</v>
      </c>
      <c r="AE10" s="20">
        <f t="shared" si="17"/>
        <v>0</v>
      </c>
      <c r="AF10" s="20">
        <f t="shared" si="18"/>
        <v>0</v>
      </c>
      <c r="AG10" s="20">
        <f t="shared" si="19"/>
        <v>0</v>
      </c>
      <c r="AH10" s="20">
        <f t="shared" si="20"/>
        <v>0</v>
      </c>
      <c r="AI10" s="20">
        <f t="shared" si="21"/>
        <v>0</v>
      </c>
      <c r="AJ10" s="20">
        <f t="shared" si="22"/>
        <v>0</v>
      </c>
      <c r="AK10" s="20">
        <f t="shared" si="23"/>
        <v>0</v>
      </c>
      <c r="AL10" s="20">
        <f t="shared" si="24"/>
        <v>0</v>
      </c>
      <c r="AM10" s="20">
        <f t="shared" si="25"/>
        <v>0</v>
      </c>
      <c r="AN10" s="20">
        <f t="shared" si="26"/>
        <v>0</v>
      </c>
      <c r="AO10" s="20">
        <f t="shared" si="27"/>
        <v>0</v>
      </c>
      <c r="AP10" s="20">
        <f t="shared" si="28"/>
        <v>0</v>
      </c>
      <c r="AQ10" s="20">
        <f t="shared" si="29"/>
        <v>0</v>
      </c>
      <c r="AR10" s="20">
        <f t="shared" si="30"/>
        <v>0</v>
      </c>
      <c r="AS10" s="20">
        <f t="shared" si="31"/>
        <v>0</v>
      </c>
      <c r="AT10" s="20">
        <f t="shared" si="32"/>
        <v>0</v>
      </c>
      <c r="AU10" s="20">
        <f t="shared" si="33"/>
        <v>0</v>
      </c>
      <c r="AV10" s="20">
        <f t="shared" si="34"/>
        <v>0</v>
      </c>
    </row>
    <row r="11" spans="1:48" s="20" customFormat="1" ht="75" x14ac:dyDescent="0.25">
      <c r="A11" s="6" t="s">
        <v>42</v>
      </c>
      <c r="B11" s="6" t="s">
        <v>39</v>
      </c>
      <c r="C11" s="20" t="s">
        <v>43</v>
      </c>
      <c r="D11" s="20">
        <v>10</v>
      </c>
      <c r="E11" s="6" t="s">
        <v>40</v>
      </c>
      <c r="F11" s="5" t="s">
        <v>41</v>
      </c>
      <c r="G11" s="20">
        <v>2017</v>
      </c>
      <c r="I11" s="20" t="s">
        <v>338</v>
      </c>
      <c r="J11" s="20" t="s">
        <v>235</v>
      </c>
      <c r="K11" s="6"/>
      <c r="L11" s="20">
        <f>COUNTIF(E3:E100,"*well-being*")</f>
        <v>14</v>
      </c>
      <c r="M11" s="20" t="s">
        <v>312</v>
      </c>
      <c r="N11" s="20">
        <f t="shared" si="0"/>
        <v>0</v>
      </c>
      <c r="O11" s="20">
        <f t="shared" si="1"/>
        <v>0</v>
      </c>
      <c r="P11" s="20">
        <f t="shared" si="2"/>
        <v>0</v>
      </c>
      <c r="Q11" s="20">
        <f t="shared" si="3"/>
        <v>0</v>
      </c>
      <c r="R11" s="20">
        <f t="shared" si="4"/>
        <v>0</v>
      </c>
      <c r="S11" s="20">
        <f t="shared" si="5"/>
        <v>0</v>
      </c>
      <c r="T11" s="20">
        <f t="shared" si="6"/>
        <v>0</v>
      </c>
      <c r="U11" s="20">
        <f t="shared" si="7"/>
        <v>0</v>
      </c>
      <c r="V11" s="20">
        <f t="shared" si="8"/>
        <v>0</v>
      </c>
      <c r="W11" s="20">
        <f t="shared" si="9"/>
        <v>0</v>
      </c>
      <c r="X11" s="20">
        <f t="shared" si="10"/>
        <v>0</v>
      </c>
      <c r="Y11" s="20">
        <f t="shared" si="11"/>
        <v>0</v>
      </c>
      <c r="Z11" s="20">
        <f t="shared" si="12"/>
        <v>0</v>
      </c>
      <c r="AA11" s="20">
        <f t="shared" si="13"/>
        <v>0</v>
      </c>
      <c r="AB11" s="20">
        <f t="shared" si="14"/>
        <v>0</v>
      </c>
      <c r="AC11" s="20">
        <f t="shared" si="15"/>
        <v>0</v>
      </c>
      <c r="AD11" s="20">
        <f t="shared" si="16"/>
        <v>0</v>
      </c>
      <c r="AE11" s="20">
        <f t="shared" si="17"/>
        <v>0</v>
      </c>
      <c r="AF11" s="20">
        <f t="shared" si="18"/>
        <v>0</v>
      </c>
      <c r="AG11" s="20">
        <f t="shared" si="19"/>
        <v>0</v>
      </c>
      <c r="AH11" s="20">
        <f t="shared" si="20"/>
        <v>0</v>
      </c>
      <c r="AI11" s="20">
        <f t="shared" si="21"/>
        <v>0</v>
      </c>
      <c r="AJ11" s="20">
        <f t="shared" si="22"/>
        <v>0</v>
      </c>
      <c r="AK11" s="20">
        <f t="shared" si="23"/>
        <v>0</v>
      </c>
      <c r="AL11" s="20">
        <f t="shared" si="24"/>
        <v>0</v>
      </c>
      <c r="AM11" s="20">
        <f t="shared" si="25"/>
        <v>0</v>
      </c>
      <c r="AN11" s="20">
        <f t="shared" si="26"/>
        <v>0</v>
      </c>
      <c r="AO11" s="20">
        <f t="shared" si="27"/>
        <v>0</v>
      </c>
      <c r="AP11" s="20">
        <f t="shared" si="28"/>
        <v>0</v>
      </c>
      <c r="AQ11" s="20">
        <f t="shared" si="29"/>
        <v>0</v>
      </c>
      <c r="AR11" s="20">
        <f t="shared" si="30"/>
        <v>0</v>
      </c>
      <c r="AS11" s="20">
        <f t="shared" si="31"/>
        <v>0</v>
      </c>
      <c r="AT11" s="20">
        <f t="shared" si="32"/>
        <v>0</v>
      </c>
      <c r="AU11" s="20">
        <f t="shared" si="33"/>
        <v>0</v>
      </c>
      <c r="AV11" s="20">
        <f t="shared" si="34"/>
        <v>0</v>
      </c>
    </row>
    <row r="12" spans="1:48" s="20" customFormat="1" ht="195" x14ac:dyDescent="0.25">
      <c r="A12" s="6" t="s">
        <v>44</v>
      </c>
      <c r="B12" s="6" t="s">
        <v>45</v>
      </c>
      <c r="C12" s="20" t="s">
        <v>23</v>
      </c>
      <c r="D12" s="20">
        <v>5</v>
      </c>
      <c r="E12" s="6" t="s">
        <v>46</v>
      </c>
      <c r="F12" s="5" t="s">
        <v>47</v>
      </c>
      <c r="G12" s="20">
        <v>2018</v>
      </c>
      <c r="I12" s="20" t="s">
        <v>298</v>
      </c>
      <c r="J12" s="20" t="s">
        <v>235</v>
      </c>
      <c r="K12" s="6"/>
      <c r="L12" s="20">
        <f>COUNTIF(E3:E100,"*rights*")</f>
        <v>12</v>
      </c>
      <c r="M12" s="20" t="s">
        <v>311</v>
      </c>
      <c r="N12" s="20">
        <f t="shared" si="0"/>
        <v>0</v>
      </c>
      <c r="O12" s="20">
        <f t="shared" si="1"/>
        <v>0</v>
      </c>
      <c r="P12" s="20">
        <f t="shared" si="2"/>
        <v>0</v>
      </c>
      <c r="Q12" s="20">
        <f t="shared" si="3"/>
        <v>0</v>
      </c>
      <c r="R12" s="20">
        <f t="shared" si="4"/>
        <v>0</v>
      </c>
      <c r="S12" s="20">
        <f t="shared" si="5"/>
        <v>0</v>
      </c>
      <c r="T12" s="20">
        <f t="shared" si="6"/>
        <v>0</v>
      </c>
      <c r="U12" s="20">
        <f t="shared" si="7"/>
        <v>0</v>
      </c>
      <c r="V12" s="20">
        <f t="shared" si="8"/>
        <v>0</v>
      </c>
      <c r="W12" s="20">
        <f t="shared" si="9"/>
        <v>0</v>
      </c>
      <c r="X12" s="20">
        <f t="shared" si="10"/>
        <v>0</v>
      </c>
      <c r="Y12" s="20">
        <f t="shared" si="11"/>
        <v>0</v>
      </c>
      <c r="Z12" s="20">
        <f t="shared" si="12"/>
        <v>0</v>
      </c>
      <c r="AA12" s="20">
        <f t="shared" si="13"/>
        <v>0</v>
      </c>
      <c r="AB12" s="20">
        <f t="shared" si="14"/>
        <v>0</v>
      </c>
      <c r="AC12" s="20">
        <f t="shared" si="15"/>
        <v>0</v>
      </c>
      <c r="AD12" s="20">
        <f t="shared" si="16"/>
        <v>0</v>
      </c>
      <c r="AE12" s="20">
        <f t="shared" si="17"/>
        <v>0</v>
      </c>
      <c r="AF12" s="20">
        <f t="shared" si="18"/>
        <v>0</v>
      </c>
      <c r="AG12" s="20">
        <f t="shared" si="19"/>
        <v>0</v>
      </c>
      <c r="AH12" s="20">
        <f t="shared" si="20"/>
        <v>0</v>
      </c>
      <c r="AI12" s="20">
        <f t="shared" si="21"/>
        <v>0</v>
      </c>
      <c r="AJ12" s="20">
        <f t="shared" si="22"/>
        <v>0</v>
      </c>
      <c r="AK12" s="20">
        <f t="shared" si="23"/>
        <v>0</v>
      </c>
      <c r="AL12" s="20">
        <f t="shared" si="24"/>
        <v>0</v>
      </c>
      <c r="AM12" s="20">
        <f t="shared" si="25"/>
        <v>0</v>
      </c>
      <c r="AN12" s="20">
        <f t="shared" si="26"/>
        <v>0</v>
      </c>
      <c r="AO12" s="20">
        <f t="shared" si="27"/>
        <v>0</v>
      </c>
      <c r="AP12" s="20">
        <f t="shared" si="28"/>
        <v>0</v>
      </c>
      <c r="AQ12" s="20">
        <f t="shared" si="29"/>
        <v>0</v>
      </c>
      <c r="AR12" s="20">
        <f t="shared" si="30"/>
        <v>0</v>
      </c>
      <c r="AS12" s="20">
        <f t="shared" si="31"/>
        <v>0</v>
      </c>
      <c r="AT12" s="20">
        <f t="shared" si="32"/>
        <v>0</v>
      </c>
      <c r="AU12" s="20">
        <f t="shared" si="33"/>
        <v>0</v>
      </c>
      <c r="AV12" s="20">
        <f t="shared" si="34"/>
        <v>0</v>
      </c>
    </row>
    <row r="13" spans="1:48" s="20" customFormat="1" ht="120" x14ac:dyDescent="0.25">
      <c r="A13" s="6" t="s">
        <v>48</v>
      </c>
      <c r="B13" s="6" t="s">
        <v>49</v>
      </c>
      <c r="C13" s="20" t="s">
        <v>18</v>
      </c>
      <c r="D13" s="20">
        <v>9</v>
      </c>
      <c r="E13" s="6" t="s">
        <v>51</v>
      </c>
      <c r="F13" s="5" t="s">
        <v>52</v>
      </c>
      <c r="G13" s="20">
        <v>2018</v>
      </c>
      <c r="I13" s="20" t="s">
        <v>298</v>
      </c>
      <c r="J13" s="20" t="s">
        <v>18</v>
      </c>
      <c r="K13" s="6"/>
      <c r="L13" s="20">
        <f>COUNTIF(E3:E100,"*rights*")</f>
        <v>12</v>
      </c>
      <c r="M13" s="20" t="s">
        <v>314</v>
      </c>
      <c r="N13" s="20">
        <f t="shared" si="0"/>
        <v>0</v>
      </c>
      <c r="O13" s="20">
        <f t="shared" si="1"/>
        <v>0</v>
      </c>
      <c r="P13" s="20">
        <f t="shared" si="2"/>
        <v>0</v>
      </c>
      <c r="Q13" s="20">
        <f t="shared" si="3"/>
        <v>0</v>
      </c>
      <c r="R13" s="20">
        <f t="shared" si="4"/>
        <v>0</v>
      </c>
      <c r="S13" s="20">
        <f t="shared" si="5"/>
        <v>0</v>
      </c>
      <c r="T13" s="20">
        <f t="shared" si="6"/>
        <v>0</v>
      </c>
      <c r="U13" s="20">
        <f t="shared" si="7"/>
        <v>0</v>
      </c>
      <c r="V13" s="20">
        <f t="shared" si="8"/>
        <v>0</v>
      </c>
      <c r="W13" s="20">
        <f t="shared" si="9"/>
        <v>0</v>
      </c>
      <c r="X13" s="20">
        <f t="shared" si="10"/>
        <v>0</v>
      </c>
      <c r="Y13" s="20">
        <f t="shared" si="11"/>
        <v>0</v>
      </c>
      <c r="Z13" s="20">
        <f t="shared" si="12"/>
        <v>0</v>
      </c>
      <c r="AA13" s="20">
        <f t="shared" si="13"/>
        <v>0</v>
      </c>
      <c r="AB13" s="20">
        <f t="shared" si="14"/>
        <v>0</v>
      </c>
      <c r="AC13" s="20">
        <f t="shared" si="15"/>
        <v>0</v>
      </c>
      <c r="AD13" s="20">
        <f t="shared" si="16"/>
        <v>0</v>
      </c>
      <c r="AE13" s="20">
        <f t="shared" si="17"/>
        <v>0</v>
      </c>
      <c r="AF13" s="20">
        <f t="shared" si="18"/>
        <v>0</v>
      </c>
      <c r="AG13" s="20">
        <f t="shared" si="19"/>
        <v>0</v>
      </c>
      <c r="AH13" s="20">
        <f t="shared" si="20"/>
        <v>0</v>
      </c>
      <c r="AI13" s="20">
        <f t="shared" si="21"/>
        <v>0</v>
      </c>
      <c r="AJ13" s="20">
        <f t="shared" si="22"/>
        <v>0</v>
      </c>
      <c r="AK13" s="20">
        <f t="shared" si="23"/>
        <v>0</v>
      </c>
      <c r="AL13" s="20">
        <f t="shared" si="24"/>
        <v>0</v>
      </c>
      <c r="AM13" s="20">
        <f t="shared" si="25"/>
        <v>0</v>
      </c>
      <c r="AN13" s="20">
        <f t="shared" si="26"/>
        <v>0</v>
      </c>
      <c r="AO13" s="20">
        <f t="shared" si="27"/>
        <v>0</v>
      </c>
      <c r="AP13" s="20">
        <f t="shared" si="28"/>
        <v>0</v>
      </c>
      <c r="AQ13" s="20">
        <f t="shared" si="29"/>
        <v>0</v>
      </c>
      <c r="AR13" s="20">
        <f t="shared" si="30"/>
        <v>0</v>
      </c>
      <c r="AS13" s="20">
        <f t="shared" si="31"/>
        <v>0</v>
      </c>
      <c r="AT13" s="20">
        <f t="shared" si="32"/>
        <v>0</v>
      </c>
      <c r="AU13" s="20">
        <f t="shared" si="33"/>
        <v>0</v>
      </c>
      <c r="AV13" s="20">
        <f t="shared" si="34"/>
        <v>0</v>
      </c>
    </row>
    <row r="14" spans="1:48" s="20" customFormat="1" ht="225" x14ac:dyDescent="0.25">
      <c r="A14" s="6" t="s">
        <v>53</v>
      </c>
      <c r="B14" s="6" t="s">
        <v>54</v>
      </c>
      <c r="C14" s="20" t="s">
        <v>30</v>
      </c>
      <c r="D14" s="20">
        <v>5</v>
      </c>
      <c r="E14" s="6" t="s">
        <v>150</v>
      </c>
      <c r="F14" s="5" t="s">
        <v>55</v>
      </c>
      <c r="G14" s="20">
        <v>2017</v>
      </c>
      <c r="I14" s="20" t="s">
        <v>105</v>
      </c>
      <c r="J14" s="20" t="s">
        <v>18</v>
      </c>
      <c r="K14" s="6"/>
      <c r="L14" s="20">
        <f>COUNTIF(E3:E100,"*accura*")</f>
        <v>6</v>
      </c>
      <c r="M14" s="20" t="s">
        <v>315</v>
      </c>
      <c r="N14" s="20">
        <f t="shared" si="0"/>
        <v>0</v>
      </c>
      <c r="O14" s="20">
        <f t="shared" si="1"/>
        <v>0</v>
      </c>
      <c r="P14" s="20">
        <f t="shared" si="2"/>
        <v>0</v>
      </c>
      <c r="Q14" s="20">
        <f t="shared" si="3"/>
        <v>0</v>
      </c>
      <c r="R14" s="20">
        <f t="shared" si="4"/>
        <v>0</v>
      </c>
      <c r="S14" s="20">
        <f t="shared" si="5"/>
        <v>0</v>
      </c>
      <c r="T14" s="20">
        <f t="shared" si="6"/>
        <v>0</v>
      </c>
      <c r="U14" s="20">
        <f t="shared" si="7"/>
        <v>0</v>
      </c>
      <c r="V14" s="20">
        <f t="shared" si="8"/>
        <v>0</v>
      </c>
      <c r="W14" s="20">
        <f t="shared" si="9"/>
        <v>0</v>
      </c>
      <c r="X14" s="20">
        <f t="shared" si="10"/>
        <v>0</v>
      </c>
      <c r="Y14" s="20">
        <f t="shared" si="11"/>
        <v>0</v>
      </c>
      <c r="Z14" s="20">
        <f t="shared" si="12"/>
        <v>0</v>
      </c>
      <c r="AA14" s="20">
        <f t="shared" si="13"/>
        <v>0</v>
      </c>
      <c r="AB14" s="20">
        <f t="shared" si="14"/>
        <v>0</v>
      </c>
      <c r="AC14" s="20">
        <f t="shared" si="15"/>
        <v>0</v>
      </c>
      <c r="AD14" s="20">
        <f t="shared" si="16"/>
        <v>0</v>
      </c>
      <c r="AE14" s="20">
        <f t="shared" si="17"/>
        <v>0</v>
      </c>
      <c r="AF14" s="20">
        <f t="shared" si="18"/>
        <v>0</v>
      </c>
      <c r="AG14" s="20">
        <f t="shared" si="19"/>
        <v>0</v>
      </c>
      <c r="AH14" s="20">
        <f t="shared" si="20"/>
        <v>0</v>
      </c>
      <c r="AI14" s="20">
        <f t="shared" si="21"/>
        <v>0</v>
      </c>
      <c r="AJ14" s="20">
        <f t="shared" si="22"/>
        <v>0</v>
      </c>
      <c r="AK14" s="20">
        <f t="shared" si="23"/>
        <v>0</v>
      </c>
      <c r="AL14" s="20">
        <f t="shared" si="24"/>
        <v>0</v>
      </c>
      <c r="AM14" s="20">
        <f t="shared" si="25"/>
        <v>0</v>
      </c>
      <c r="AN14" s="20">
        <f t="shared" si="26"/>
        <v>0</v>
      </c>
      <c r="AO14" s="20">
        <f t="shared" si="27"/>
        <v>0</v>
      </c>
      <c r="AP14" s="20">
        <f t="shared" si="28"/>
        <v>0</v>
      </c>
      <c r="AQ14" s="20">
        <f t="shared" si="29"/>
        <v>0</v>
      </c>
      <c r="AR14" s="20">
        <f t="shared" si="30"/>
        <v>0</v>
      </c>
      <c r="AS14" s="20">
        <f t="shared" si="31"/>
        <v>0</v>
      </c>
      <c r="AT14" s="20">
        <f t="shared" si="32"/>
        <v>0</v>
      </c>
      <c r="AU14" s="20">
        <f t="shared" si="33"/>
        <v>0</v>
      </c>
      <c r="AV14" s="20">
        <f t="shared" si="34"/>
        <v>0</v>
      </c>
    </row>
    <row r="15" spans="1:48" s="20" customFormat="1" ht="75" x14ac:dyDescent="0.25">
      <c r="A15" s="6" t="s">
        <v>56</v>
      </c>
      <c r="B15" s="6" t="s">
        <v>57</v>
      </c>
      <c r="C15" s="20" t="s">
        <v>23</v>
      </c>
      <c r="D15" s="20">
        <v>5</v>
      </c>
      <c r="E15" s="6" t="s">
        <v>59</v>
      </c>
      <c r="F15" s="5" t="s">
        <v>58</v>
      </c>
      <c r="G15" s="20">
        <v>2020</v>
      </c>
      <c r="I15" s="20" t="s">
        <v>105</v>
      </c>
      <c r="J15" s="20" t="s">
        <v>235</v>
      </c>
      <c r="K15" s="6"/>
      <c r="L15" s="20">
        <f>COUNTIF(E3:E100,"*accura*")</f>
        <v>6</v>
      </c>
      <c r="M15" s="20" t="s">
        <v>316</v>
      </c>
      <c r="N15" s="20">
        <f t="shared" si="0"/>
        <v>0</v>
      </c>
      <c r="O15" s="20">
        <f t="shared" si="1"/>
        <v>0</v>
      </c>
      <c r="P15" s="20">
        <f t="shared" si="2"/>
        <v>0</v>
      </c>
      <c r="Q15" s="20">
        <f t="shared" si="3"/>
        <v>0</v>
      </c>
      <c r="R15" s="20">
        <f t="shared" si="4"/>
        <v>0</v>
      </c>
      <c r="S15" s="20">
        <f t="shared" si="5"/>
        <v>0</v>
      </c>
      <c r="T15" s="20">
        <f t="shared" si="6"/>
        <v>0</v>
      </c>
      <c r="U15" s="20">
        <f t="shared" si="7"/>
        <v>0</v>
      </c>
      <c r="V15" s="20">
        <f t="shared" si="8"/>
        <v>0</v>
      </c>
      <c r="W15" s="20">
        <f t="shared" si="9"/>
        <v>0</v>
      </c>
      <c r="X15" s="20">
        <f t="shared" si="10"/>
        <v>0</v>
      </c>
      <c r="Y15" s="20">
        <f t="shared" si="11"/>
        <v>0</v>
      </c>
      <c r="Z15" s="20">
        <f t="shared" si="12"/>
        <v>0</v>
      </c>
      <c r="AA15" s="20">
        <f t="shared" si="13"/>
        <v>0</v>
      </c>
      <c r="AB15" s="20">
        <f t="shared" si="14"/>
        <v>0</v>
      </c>
      <c r="AC15" s="20">
        <f t="shared" si="15"/>
        <v>0</v>
      </c>
      <c r="AD15" s="20">
        <f t="shared" si="16"/>
        <v>0</v>
      </c>
      <c r="AE15" s="20">
        <f t="shared" si="17"/>
        <v>0</v>
      </c>
      <c r="AF15" s="20">
        <f t="shared" si="18"/>
        <v>0</v>
      </c>
      <c r="AG15" s="20">
        <f t="shared" si="19"/>
        <v>0</v>
      </c>
      <c r="AH15" s="20">
        <f t="shared" si="20"/>
        <v>0</v>
      </c>
      <c r="AI15" s="20">
        <f t="shared" si="21"/>
        <v>0</v>
      </c>
      <c r="AJ15" s="20">
        <f t="shared" si="22"/>
        <v>0</v>
      </c>
      <c r="AK15" s="20">
        <f t="shared" si="23"/>
        <v>0</v>
      </c>
      <c r="AL15" s="20">
        <f t="shared" si="24"/>
        <v>0</v>
      </c>
      <c r="AM15" s="20">
        <f t="shared" si="25"/>
        <v>0</v>
      </c>
      <c r="AN15" s="20">
        <f t="shared" si="26"/>
        <v>0</v>
      </c>
      <c r="AO15" s="20">
        <f t="shared" si="27"/>
        <v>0</v>
      </c>
      <c r="AP15" s="20">
        <f t="shared" si="28"/>
        <v>0</v>
      </c>
      <c r="AQ15" s="20">
        <f t="shared" si="29"/>
        <v>0</v>
      </c>
      <c r="AR15" s="20">
        <f t="shared" si="30"/>
        <v>0</v>
      </c>
      <c r="AS15" s="20">
        <f t="shared" si="31"/>
        <v>0</v>
      </c>
      <c r="AT15" s="20">
        <f t="shared" si="32"/>
        <v>0</v>
      </c>
      <c r="AU15" s="20">
        <f t="shared" si="33"/>
        <v>0</v>
      </c>
      <c r="AV15" s="20">
        <f t="shared" si="34"/>
        <v>0</v>
      </c>
    </row>
    <row r="16" spans="1:48" s="20" customFormat="1" ht="60" x14ac:dyDescent="0.25">
      <c r="A16" s="6" t="s">
        <v>62</v>
      </c>
      <c r="B16" s="6" t="s">
        <v>61</v>
      </c>
      <c r="C16" s="20" t="s">
        <v>23</v>
      </c>
      <c r="D16" s="20">
        <v>6</v>
      </c>
      <c r="E16" s="6" t="s">
        <v>63</v>
      </c>
      <c r="F16" s="5" t="s">
        <v>64</v>
      </c>
      <c r="I16" s="20" t="s">
        <v>339</v>
      </c>
      <c r="J16" s="20" t="s">
        <v>235</v>
      </c>
      <c r="K16" s="6"/>
      <c r="L16" s="20">
        <f>COUNTIF(E3:E100,"*accura*")</f>
        <v>6</v>
      </c>
      <c r="M16" s="20" t="s">
        <v>318</v>
      </c>
      <c r="N16" s="20">
        <f t="shared" si="0"/>
        <v>0</v>
      </c>
      <c r="O16" s="20">
        <f t="shared" si="1"/>
        <v>0</v>
      </c>
      <c r="P16" s="20">
        <f t="shared" si="2"/>
        <v>0</v>
      </c>
      <c r="Q16" s="20">
        <f t="shared" si="3"/>
        <v>0</v>
      </c>
      <c r="R16" s="20">
        <f t="shared" si="4"/>
        <v>0</v>
      </c>
      <c r="S16" s="20">
        <f t="shared" si="5"/>
        <v>0</v>
      </c>
      <c r="T16" s="20">
        <f t="shared" si="6"/>
        <v>0</v>
      </c>
      <c r="U16" s="20">
        <f t="shared" si="7"/>
        <v>0</v>
      </c>
      <c r="V16" s="20">
        <f t="shared" si="8"/>
        <v>0</v>
      </c>
      <c r="W16" s="20">
        <f t="shared" si="9"/>
        <v>0</v>
      </c>
      <c r="X16" s="20">
        <f t="shared" si="10"/>
        <v>0</v>
      </c>
      <c r="Y16" s="20">
        <f t="shared" si="11"/>
        <v>0</v>
      </c>
      <c r="Z16" s="20">
        <f t="shared" si="12"/>
        <v>0</v>
      </c>
      <c r="AA16" s="20">
        <f t="shared" si="13"/>
        <v>0</v>
      </c>
      <c r="AB16" s="20">
        <f t="shared" si="14"/>
        <v>0</v>
      </c>
      <c r="AC16" s="20">
        <f t="shared" si="15"/>
        <v>0</v>
      </c>
      <c r="AD16" s="20">
        <f t="shared" si="16"/>
        <v>0</v>
      </c>
      <c r="AE16" s="20">
        <f t="shared" si="17"/>
        <v>0</v>
      </c>
      <c r="AF16" s="20">
        <f t="shared" si="18"/>
        <v>0</v>
      </c>
      <c r="AG16" s="20">
        <f t="shared" si="19"/>
        <v>0</v>
      </c>
      <c r="AH16" s="20">
        <f t="shared" si="20"/>
        <v>0</v>
      </c>
      <c r="AI16" s="20">
        <f t="shared" si="21"/>
        <v>0</v>
      </c>
      <c r="AJ16" s="20">
        <f t="shared" si="22"/>
        <v>0</v>
      </c>
      <c r="AK16" s="20">
        <f t="shared" si="23"/>
        <v>0</v>
      </c>
      <c r="AL16" s="20">
        <f t="shared" si="24"/>
        <v>0</v>
      </c>
      <c r="AM16" s="20">
        <f t="shared" si="25"/>
        <v>0</v>
      </c>
      <c r="AN16" s="20">
        <f t="shared" si="26"/>
        <v>0</v>
      </c>
      <c r="AO16" s="20">
        <f t="shared" si="27"/>
        <v>0</v>
      </c>
      <c r="AP16" s="20">
        <f t="shared" si="28"/>
        <v>0</v>
      </c>
      <c r="AQ16" s="20">
        <f t="shared" si="29"/>
        <v>0</v>
      </c>
      <c r="AR16" s="20">
        <f t="shared" si="30"/>
        <v>0</v>
      </c>
      <c r="AS16" s="20">
        <f t="shared" si="31"/>
        <v>0</v>
      </c>
      <c r="AT16" s="20">
        <f t="shared" si="32"/>
        <v>0</v>
      </c>
      <c r="AU16" s="20">
        <f t="shared" si="33"/>
        <v>0</v>
      </c>
      <c r="AV16" s="20">
        <f t="shared" si="34"/>
        <v>0</v>
      </c>
    </row>
    <row r="17" spans="1:48" s="20" customFormat="1" ht="45" x14ac:dyDescent="0.25">
      <c r="A17" s="6" t="s">
        <v>68</v>
      </c>
      <c r="B17" s="6" t="s">
        <v>65</v>
      </c>
      <c r="C17" s="20" t="s">
        <v>23</v>
      </c>
      <c r="D17" s="20">
        <v>5</v>
      </c>
      <c r="E17" s="6" t="s">
        <v>66</v>
      </c>
      <c r="F17" s="5" t="s">
        <v>67</v>
      </c>
      <c r="I17" s="20" t="s">
        <v>339</v>
      </c>
      <c r="J17" s="20" t="s">
        <v>235</v>
      </c>
      <c r="K17" s="6"/>
      <c r="L17" s="20">
        <f>COUNTIF(E3:E100,"*accura*")</f>
        <v>6</v>
      </c>
      <c r="M17" s="20" t="s">
        <v>319</v>
      </c>
      <c r="N17" s="20">
        <f t="shared" si="0"/>
        <v>0</v>
      </c>
      <c r="O17" s="20">
        <f t="shared" si="1"/>
        <v>0</v>
      </c>
      <c r="P17" s="20">
        <f t="shared" si="2"/>
        <v>0</v>
      </c>
      <c r="Q17" s="20">
        <f t="shared" si="3"/>
        <v>0</v>
      </c>
      <c r="R17" s="20">
        <f t="shared" si="4"/>
        <v>0</v>
      </c>
      <c r="S17" s="20">
        <f t="shared" si="5"/>
        <v>0</v>
      </c>
      <c r="T17" s="20">
        <f t="shared" si="6"/>
        <v>0</v>
      </c>
      <c r="U17" s="20">
        <f t="shared" si="7"/>
        <v>0</v>
      </c>
      <c r="V17" s="20">
        <f t="shared" si="8"/>
        <v>0</v>
      </c>
      <c r="W17" s="20">
        <f t="shared" si="9"/>
        <v>0</v>
      </c>
      <c r="X17" s="20">
        <f t="shared" si="10"/>
        <v>0</v>
      </c>
      <c r="Y17" s="20">
        <f t="shared" si="11"/>
        <v>0</v>
      </c>
      <c r="Z17" s="20">
        <f t="shared" si="12"/>
        <v>0</v>
      </c>
      <c r="AA17" s="20">
        <f t="shared" si="13"/>
        <v>0</v>
      </c>
      <c r="AB17" s="20">
        <f t="shared" si="14"/>
        <v>0</v>
      </c>
      <c r="AC17" s="20">
        <f t="shared" si="15"/>
        <v>0</v>
      </c>
      <c r="AD17" s="20">
        <f t="shared" si="16"/>
        <v>0</v>
      </c>
      <c r="AE17" s="20">
        <f t="shared" si="17"/>
        <v>0</v>
      </c>
      <c r="AF17" s="20">
        <f t="shared" si="18"/>
        <v>0</v>
      </c>
      <c r="AG17" s="20">
        <f t="shared" si="19"/>
        <v>0</v>
      </c>
      <c r="AH17" s="20">
        <f t="shared" si="20"/>
        <v>0</v>
      </c>
      <c r="AI17" s="20">
        <f t="shared" si="21"/>
        <v>0</v>
      </c>
      <c r="AJ17" s="20">
        <f t="shared" si="22"/>
        <v>0</v>
      </c>
      <c r="AK17" s="20">
        <f t="shared" si="23"/>
        <v>0</v>
      </c>
      <c r="AL17" s="20">
        <f t="shared" si="24"/>
        <v>0</v>
      </c>
      <c r="AM17" s="20">
        <f t="shared" si="25"/>
        <v>0</v>
      </c>
      <c r="AN17" s="20">
        <f t="shared" si="26"/>
        <v>0</v>
      </c>
      <c r="AO17" s="20">
        <f t="shared" si="27"/>
        <v>0</v>
      </c>
      <c r="AP17" s="20">
        <f t="shared" si="28"/>
        <v>0</v>
      </c>
      <c r="AQ17" s="20">
        <f t="shared" si="29"/>
        <v>0</v>
      </c>
      <c r="AR17" s="20">
        <f t="shared" si="30"/>
        <v>0</v>
      </c>
      <c r="AS17" s="20">
        <f t="shared" si="31"/>
        <v>0</v>
      </c>
      <c r="AT17" s="20">
        <f t="shared" si="32"/>
        <v>0</v>
      </c>
      <c r="AU17" s="20">
        <f t="shared" si="33"/>
        <v>0</v>
      </c>
      <c r="AV17" s="20">
        <f t="shared" si="34"/>
        <v>0</v>
      </c>
    </row>
    <row r="18" spans="1:48" s="20" customFormat="1" ht="120" x14ac:dyDescent="0.25">
      <c r="A18" s="6" t="s">
        <v>69</v>
      </c>
      <c r="B18" s="6" t="s">
        <v>70</v>
      </c>
      <c r="C18" s="20" t="s">
        <v>23</v>
      </c>
      <c r="D18" s="20">
        <v>7</v>
      </c>
      <c r="E18" s="6" t="s">
        <v>71</v>
      </c>
      <c r="F18" s="5" t="s">
        <v>72</v>
      </c>
      <c r="I18" s="20" t="s">
        <v>339</v>
      </c>
      <c r="J18" s="20" t="s">
        <v>235</v>
      </c>
      <c r="K18" s="6"/>
      <c r="L18" s="20">
        <f>COUNTIF(E3:E100,"*accura*")</f>
        <v>6</v>
      </c>
      <c r="M18" s="20" t="s">
        <v>320</v>
      </c>
      <c r="N18" s="20">
        <f t="shared" si="0"/>
        <v>0</v>
      </c>
      <c r="O18" s="20">
        <f t="shared" si="1"/>
        <v>0</v>
      </c>
      <c r="P18" s="20">
        <f t="shared" si="2"/>
        <v>0</v>
      </c>
      <c r="Q18" s="20">
        <f t="shared" si="3"/>
        <v>0</v>
      </c>
      <c r="R18" s="20">
        <f t="shared" si="4"/>
        <v>0</v>
      </c>
      <c r="S18" s="20">
        <f t="shared" si="5"/>
        <v>0</v>
      </c>
      <c r="T18" s="20">
        <f t="shared" si="6"/>
        <v>0</v>
      </c>
      <c r="U18" s="20">
        <f t="shared" si="7"/>
        <v>0</v>
      </c>
      <c r="V18" s="20">
        <f t="shared" si="8"/>
        <v>0</v>
      </c>
      <c r="W18" s="20">
        <f t="shared" si="9"/>
        <v>0</v>
      </c>
      <c r="X18" s="20">
        <f t="shared" si="10"/>
        <v>0</v>
      </c>
      <c r="Y18" s="20">
        <f t="shared" si="11"/>
        <v>0</v>
      </c>
      <c r="Z18" s="20">
        <f t="shared" si="12"/>
        <v>0</v>
      </c>
      <c r="AA18" s="20">
        <f t="shared" si="13"/>
        <v>0</v>
      </c>
      <c r="AB18" s="20">
        <f t="shared" si="14"/>
        <v>0</v>
      </c>
      <c r="AC18" s="20">
        <f t="shared" si="15"/>
        <v>0</v>
      </c>
      <c r="AD18" s="20">
        <f t="shared" si="16"/>
        <v>0</v>
      </c>
      <c r="AE18" s="20">
        <f t="shared" si="17"/>
        <v>0</v>
      </c>
      <c r="AF18" s="20">
        <f t="shared" si="18"/>
        <v>0</v>
      </c>
      <c r="AG18" s="20">
        <f t="shared" si="19"/>
        <v>0</v>
      </c>
      <c r="AH18" s="20">
        <f t="shared" si="20"/>
        <v>0</v>
      </c>
      <c r="AI18" s="20">
        <f t="shared" si="21"/>
        <v>0</v>
      </c>
      <c r="AJ18" s="20">
        <f t="shared" si="22"/>
        <v>0</v>
      </c>
      <c r="AK18" s="20">
        <f t="shared" si="23"/>
        <v>0</v>
      </c>
      <c r="AL18" s="20">
        <f t="shared" si="24"/>
        <v>0</v>
      </c>
      <c r="AM18" s="20">
        <f t="shared" si="25"/>
        <v>0</v>
      </c>
      <c r="AN18" s="20">
        <f t="shared" si="26"/>
        <v>0</v>
      </c>
      <c r="AO18" s="20">
        <f t="shared" si="27"/>
        <v>0</v>
      </c>
      <c r="AP18" s="20">
        <f t="shared" si="28"/>
        <v>0</v>
      </c>
      <c r="AQ18" s="20">
        <f t="shared" si="29"/>
        <v>0</v>
      </c>
      <c r="AR18" s="20">
        <f t="shared" si="30"/>
        <v>0</v>
      </c>
      <c r="AS18" s="20">
        <f t="shared" si="31"/>
        <v>0</v>
      </c>
      <c r="AT18" s="20">
        <f t="shared" si="32"/>
        <v>0</v>
      </c>
      <c r="AU18" s="20">
        <f t="shared" si="33"/>
        <v>0</v>
      </c>
      <c r="AV18" s="20">
        <f t="shared" si="34"/>
        <v>0</v>
      </c>
    </row>
    <row r="19" spans="1:48" s="20" customFormat="1" ht="409.5" x14ac:dyDescent="0.25">
      <c r="A19" s="6" t="s">
        <v>60</v>
      </c>
      <c r="B19" s="6" t="s">
        <v>199</v>
      </c>
      <c r="C19" s="20" t="s">
        <v>198</v>
      </c>
      <c r="D19" s="20">
        <v>8</v>
      </c>
      <c r="E19" s="6" t="s">
        <v>200</v>
      </c>
      <c r="F19" s="6"/>
      <c r="I19" s="20" t="s">
        <v>298</v>
      </c>
      <c r="K19" s="6"/>
      <c r="L19" s="20">
        <f>COUNTIF(E3:E100,"*accura*")</f>
        <v>6</v>
      </c>
      <c r="M19" s="20" t="s">
        <v>321</v>
      </c>
      <c r="N19" s="20">
        <f t="shared" si="0"/>
        <v>0</v>
      </c>
      <c r="O19" s="20">
        <f t="shared" si="1"/>
        <v>0</v>
      </c>
      <c r="P19" s="20">
        <f t="shared" si="2"/>
        <v>0</v>
      </c>
      <c r="Q19" s="20">
        <f t="shared" si="3"/>
        <v>0</v>
      </c>
      <c r="R19" s="20">
        <f t="shared" si="4"/>
        <v>0</v>
      </c>
      <c r="S19" s="20">
        <f t="shared" si="5"/>
        <v>0</v>
      </c>
      <c r="T19" s="20">
        <f t="shared" si="6"/>
        <v>0</v>
      </c>
      <c r="U19" s="20">
        <f t="shared" si="7"/>
        <v>0</v>
      </c>
      <c r="V19" s="20">
        <f t="shared" si="8"/>
        <v>0</v>
      </c>
      <c r="W19" s="20">
        <f t="shared" si="9"/>
        <v>0</v>
      </c>
      <c r="X19" s="20">
        <f t="shared" si="10"/>
        <v>0</v>
      </c>
      <c r="Y19" s="20">
        <f t="shared" si="11"/>
        <v>0</v>
      </c>
      <c r="Z19" s="20">
        <f t="shared" si="12"/>
        <v>0</v>
      </c>
      <c r="AA19" s="20">
        <f t="shared" si="13"/>
        <v>0</v>
      </c>
      <c r="AB19" s="20">
        <f t="shared" si="14"/>
        <v>0</v>
      </c>
      <c r="AC19" s="20">
        <f t="shared" si="15"/>
        <v>0</v>
      </c>
      <c r="AD19" s="20">
        <f t="shared" si="16"/>
        <v>0</v>
      </c>
      <c r="AE19" s="20">
        <f t="shared" si="17"/>
        <v>0</v>
      </c>
      <c r="AF19" s="20">
        <f t="shared" si="18"/>
        <v>0</v>
      </c>
      <c r="AG19" s="20">
        <f t="shared" si="19"/>
        <v>0</v>
      </c>
      <c r="AH19" s="20">
        <f t="shared" si="20"/>
        <v>0</v>
      </c>
      <c r="AI19" s="20">
        <f t="shared" si="21"/>
        <v>0</v>
      </c>
      <c r="AJ19" s="20">
        <f t="shared" si="22"/>
        <v>0</v>
      </c>
      <c r="AK19" s="20">
        <f t="shared" si="23"/>
        <v>0</v>
      </c>
      <c r="AL19" s="20">
        <f t="shared" si="24"/>
        <v>0</v>
      </c>
      <c r="AM19" s="20">
        <f t="shared" si="25"/>
        <v>0</v>
      </c>
      <c r="AN19" s="20">
        <f t="shared" si="26"/>
        <v>0</v>
      </c>
      <c r="AO19" s="20">
        <f t="shared" si="27"/>
        <v>0</v>
      </c>
      <c r="AP19" s="20">
        <f t="shared" si="28"/>
        <v>0</v>
      </c>
      <c r="AQ19" s="20">
        <f t="shared" si="29"/>
        <v>0</v>
      </c>
      <c r="AR19" s="20">
        <f t="shared" si="30"/>
        <v>0</v>
      </c>
      <c r="AS19" s="20">
        <f t="shared" si="31"/>
        <v>0</v>
      </c>
      <c r="AT19" s="20">
        <f t="shared" si="32"/>
        <v>0</v>
      </c>
      <c r="AU19" s="20">
        <f t="shared" si="33"/>
        <v>0</v>
      </c>
      <c r="AV19" s="20">
        <f t="shared" si="34"/>
        <v>0</v>
      </c>
    </row>
    <row r="20" spans="1:48" s="20" customFormat="1" ht="90" x14ac:dyDescent="0.25">
      <c r="A20" s="6" t="s">
        <v>73</v>
      </c>
      <c r="B20" s="6" t="s">
        <v>158</v>
      </c>
      <c r="C20" s="20" t="s">
        <v>23</v>
      </c>
      <c r="D20" s="20">
        <v>5</v>
      </c>
      <c r="E20" s="6" t="s">
        <v>76</v>
      </c>
      <c r="F20" s="5" t="s">
        <v>74</v>
      </c>
      <c r="G20" s="20">
        <v>2019</v>
      </c>
      <c r="I20" s="20" t="s">
        <v>298</v>
      </c>
      <c r="J20" s="20" t="s">
        <v>235</v>
      </c>
      <c r="K20" s="6"/>
      <c r="L20" s="20">
        <f>COUNTIF(E3:E100,"*accura*")</f>
        <v>6</v>
      </c>
      <c r="M20" s="20" t="s">
        <v>322</v>
      </c>
      <c r="N20" s="20">
        <f t="shared" si="0"/>
        <v>0</v>
      </c>
      <c r="O20" s="20">
        <f t="shared" si="1"/>
        <v>0</v>
      </c>
      <c r="P20" s="20">
        <f t="shared" si="2"/>
        <v>0</v>
      </c>
      <c r="Q20" s="20">
        <f t="shared" si="3"/>
        <v>0</v>
      </c>
      <c r="R20" s="20">
        <f t="shared" si="4"/>
        <v>0</v>
      </c>
      <c r="S20" s="20">
        <f t="shared" si="5"/>
        <v>0</v>
      </c>
      <c r="T20" s="20">
        <f t="shared" si="6"/>
        <v>0</v>
      </c>
      <c r="U20" s="20">
        <f t="shared" si="7"/>
        <v>0</v>
      </c>
      <c r="V20" s="20">
        <f t="shared" si="8"/>
        <v>0</v>
      </c>
      <c r="W20" s="20">
        <f t="shared" si="9"/>
        <v>0</v>
      </c>
      <c r="X20" s="20">
        <f t="shared" si="10"/>
        <v>0</v>
      </c>
      <c r="Y20" s="20">
        <f t="shared" si="11"/>
        <v>0</v>
      </c>
      <c r="Z20" s="20">
        <f t="shared" si="12"/>
        <v>0</v>
      </c>
      <c r="AA20" s="20">
        <f t="shared" si="13"/>
        <v>0</v>
      </c>
      <c r="AB20" s="20">
        <f t="shared" si="14"/>
        <v>0</v>
      </c>
      <c r="AC20" s="20">
        <f t="shared" si="15"/>
        <v>0</v>
      </c>
      <c r="AD20" s="20">
        <f t="shared" si="16"/>
        <v>0</v>
      </c>
      <c r="AE20" s="20">
        <f t="shared" si="17"/>
        <v>0</v>
      </c>
      <c r="AF20" s="20">
        <f t="shared" si="18"/>
        <v>0</v>
      </c>
      <c r="AG20" s="20">
        <f t="shared" si="19"/>
        <v>0</v>
      </c>
      <c r="AH20" s="20">
        <f t="shared" si="20"/>
        <v>0</v>
      </c>
      <c r="AI20" s="20">
        <f t="shared" si="21"/>
        <v>0</v>
      </c>
      <c r="AJ20" s="20">
        <f t="shared" si="22"/>
        <v>0</v>
      </c>
      <c r="AK20" s="20">
        <f t="shared" si="23"/>
        <v>0</v>
      </c>
      <c r="AL20" s="20">
        <f t="shared" si="24"/>
        <v>0</v>
      </c>
      <c r="AM20" s="20">
        <f t="shared" si="25"/>
        <v>0</v>
      </c>
      <c r="AN20" s="20">
        <f t="shared" si="26"/>
        <v>0</v>
      </c>
      <c r="AO20" s="20">
        <f t="shared" si="27"/>
        <v>0</v>
      </c>
      <c r="AP20" s="20">
        <f t="shared" si="28"/>
        <v>0</v>
      </c>
      <c r="AQ20" s="20">
        <f t="shared" si="29"/>
        <v>0</v>
      </c>
      <c r="AR20" s="20">
        <f t="shared" si="30"/>
        <v>0</v>
      </c>
      <c r="AS20" s="20">
        <f t="shared" si="31"/>
        <v>0</v>
      </c>
      <c r="AT20" s="20">
        <f t="shared" si="32"/>
        <v>0</v>
      </c>
      <c r="AU20" s="20">
        <f t="shared" si="33"/>
        <v>0</v>
      </c>
      <c r="AV20" s="20">
        <f t="shared" si="34"/>
        <v>0</v>
      </c>
    </row>
    <row r="21" spans="1:48" s="20" customFormat="1" ht="105" x14ac:dyDescent="0.25">
      <c r="A21" s="6" t="s">
        <v>75</v>
      </c>
      <c r="B21" s="6" t="s">
        <v>77</v>
      </c>
      <c r="C21" s="20" t="s">
        <v>30</v>
      </c>
      <c r="D21" s="20">
        <v>9</v>
      </c>
      <c r="E21" s="6" t="s">
        <v>78</v>
      </c>
      <c r="F21" s="5" t="s">
        <v>79</v>
      </c>
      <c r="I21" s="20" t="s">
        <v>340</v>
      </c>
      <c r="J21" s="20" t="s">
        <v>18</v>
      </c>
      <c r="K21" s="6"/>
      <c r="L21" s="20">
        <f>COUNTIF(E3:E100,"*respons*")</f>
        <v>33</v>
      </c>
      <c r="M21" s="20" t="s">
        <v>323</v>
      </c>
      <c r="N21" s="20">
        <f t="shared" si="0"/>
        <v>0</v>
      </c>
      <c r="O21" s="20">
        <f t="shared" si="1"/>
        <v>0</v>
      </c>
      <c r="P21" s="20">
        <f t="shared" si="2"/>
        <v>0</v>
      </c>
      <c r="Q21" s="20">
        <f t="shared" si="3"/>
        <v>0</v>
      </c>
      <c r="R21" s="20">
        <f t="shared" si="4"/>
        <v>0</v>
      </c>
      <c r="S21" s="20">
        <f t="shared" si="5"/>
        <v>0</v>
      </c>
      <c r="T21" s="20">
        <f t="shared" si="6"/>
        <v>0</v>
      </c>
      <c r="U21" s="20">
        <f t="shared" si="7"/>
        <v>0</v>
      </c>
      <c r="V21" s="20">
        <f t="shared" si="8"/>
        <v>0</v>
      </c>
      <c r="W21" s="20">
        <f t="shared" si="9"/>
        <v>0</v>
      </c>
      <c r="X21" s="20">
        <f t="shared" si="10"/>
        <v>0</v>
      </c>
      <c r="Y21" s="20">
        <f t="shared" si="11"/>
        <v>0</v>
      </c>
      <c r="Z21" s="20">
        <f t="shared" si="12"/>
        <v>0</v>
      </c>
      <c r="AA21" s="20">
        <f t="shared" si="13"/>
        <v>0</v>
      </c>
      <c r="AB21" s="20">
        <f t="shared" si="14"/>
        <v>0</v>
      </c>
      <c r="AC21" s="20">
        <f t="shared" si="15"/>
        <v>0</v>
      </c>
      <c r="AD21" s="20">
        <f t="shared" si="16"/>
        <v>0</v>
      </c>
      <c r="AE21" s="20">
        <f t="shared" si="17"/>
        <v>0</v>
      </c>
      <c r="AF21" s="20">
        <f t="shared" si="18"/>
        <v>0</v>
      </c>
      <c r="AG21" s="20">
        <f t="shared" si="19"/>
        <v>0</v>
      </c>
      <c r="AH21" s="20">
        <f t="shared" si="20"/>
        <v>0</v>
      </c>
      <c r="AI21" s="20">
        <f t="shared" si="21"/>
        <v>0</v>
      </c>
      <c r="AJ21" s="20">
        <f t="shared" si="22"/>
        <v>0</v>
      </c>
      <c r="AK21" s="20">
        <f t="shared" si="23"/>
        <v>0</v>
      </c>
      <c r="AL21" s="20">
        <f t="shared" si="24"/>
        <v>0</v>
      </c>
      <c r="AM21" s="20">
        <f t="shared" si="25"/>
        <v>0</v>
      </c>
      <c r="AN21" s="20">
        <f t="shared" si="26"/>
        <v>0</v>
      </c>
      <c r="AO21" s="20">
        <f t="shared" si="27"/>
        <v>0</v>
      </c>
      <c r="AP21" s="20">
        <f t="shared" si="28"/>
        <v>0</v>
      </c>
      <c r="AQ21" s="20">
        <f t="shared" si="29"/>
        <v>0</v>
      </c>
      <c r="AR21" s="20">
        <f t="shared" si="30"/>
        <v>0</v>
      </c>
      <c r="AS21" s="20">
        <f t="shared" si="31"/>
        <v>0</v>
      </c>
      <c r="AT21" s="20">
        <f t="shared" si="32"/>
        <v>0</v>
      </c>
      <c r="AU21" s="20">
        <f t="shared" si="33"/>
        <v>0</v>
      </c>
      <c r="AV21" s="20">
        <f t="shared" si="34"/>
        <v>0</v>
      </c>
    </row>
    <row r="22" spans="1:48" s="20" customFormat="1" ht="120" x14ac:dyDescent="0.25">
      <c r="A22" s="6" t="s">
        <v>81</v>
      </c>
      <c r="B22" s="6" t="s">
        <v>82</v>
      </c>
      <c r="C22" s="20" t="s">
        <v>23</v>
      </c>
      <c r="D22" s="20">
        <v>11</v>
      </c>
      <c r="E22" s="6" t="s">
        <v>83</v>
      </c>
      <c r="F22" s="5" t="s">
        <v>84</v>
      </c>
      <c r="G22" s="20">
        <v>2019</v>
      </c>
      <c r="H22" s="20" t="s">
        <v>80</v>
      </c>
      <c r="I22" s="20" t="s">
        <v>341</v>
      </c>
      <c r="J22" s="20" t="s">
        <v>235</v>
      </c>
      <c r="K22" s="6"/>
      <c r="L22" s="20">
        <f>COUNTIF(E3:E100,"*Solida*")</f>
        <v>5</v>
      </c>
      <c r="M22" s="20" t="s">
        <v>324</v>
      </c>
      <c r="N22" s="20">
        <f t="shared" si="0"/>
        <v>0</v>
      </c>
      <c r="O22" s="20">
        <f t="shared" si="1"/>
        <v>0</v>
      </c>
      <c r="P22" s="20">
        <f t="shared" si="2"/>
        <v>0</v>
      </c>
      <c r="Q22" s="20">
        <f t="shared" si="3"/>
        <v>0</v>
      </c>
      <c r="R22" s="20">
        <f t="shared" si="4"/>
        <v>0</v>
      </c>
      <c r="S22" s="20">
        <f t="shared" si="5"/>
        <v>0</v>
      </c>
      <c r="T22" s="20">
        <f t="shared" si="6"/>
        <v>0</v>
      </c>
      <c r="U22" s="20">
        <f t="shared" si="7"/>
        <v>0</v>
      </c>
      <c r="V22" s="20">
        <f t="shared" si="8"/>
        <v>0</v>
      </c>
      <c r="W22" s="20">
        <f t="shared" si="9"/>
        <v>0</v>
      </c>
      <c r="X22" s="20">
        <f t="shared" si="10"/>
        <v>0</v>
      </c>
      <c r="Y22" s="20">
        <f t="shared" si="11"/>
        <v>0</v>
      </c>
      <c r="Z22" s="20">
        <f t="shared" si="12"/>
        <v>0</v>
      </c>
      <c r="AA22" s="20">
        <f t="shared" si="13"/>
        <v>0</v>
      </c>
      <c r="AB22" s="20">
        <f t="shared" si="14"/>
        <v>0</v>
      </c>
      <c r="AC22" s="20">
        <f t="shared" si="15"/>
        <v>0</v>
      </c>
      <c r="AD22" s="20">
        <f t="shared" si="16"/>
        <v>0</v>
      </c>
      <c r="AE22" s="20">
        <f t="shared" si="17"/>
        <v>0</v>
      </c>
      <c r="AF22" s="20">
        <f t="shared" si="18"/>
        <v>0</v>
      </c>
      <c r="AG22" s="20">
        <f t="shared" si="19"/>
        <v>0</v>
      </c>
      <c r="AH22" s="20">
        <f t="shared" si="20"/>
        <v>0</v>
      </c>
      <c r="AI22" s="20">
        <f t="shared" si="21"/>
        <v>0</v>
      </c>
      <c r="AJ22" s="20">
        <f t="shared" si="22"/>
        <v>0</v>
      </c>
      <c r="AK22" s="20">
        <f t="shared" si="23"/>
        <v>0</v>
      </c>
      <c r="AL22" s="20">
        <f t="shared" si="24"/>
        <v>0</v>
      </c>
      <c r="AM22" s="20">
        <f t="shared" si="25"/>
        <v>0</v>
      </c>
      <c r="AN22" s="20">
        <f t="shared" si="26"/>
        <v>0</v>
      </c>
      <c r="AO22" s="20">
        <f t="shared" si="27"/>
        <v>0</v>
      </c>
      <c r="AP22" s="20">
        <f t="shared" si="28"/>
        <v>0</v>
      </c>
      <c r="AQ22" s="20">
        <f t="shared" si="29"/>
        <v>0</v>
      </c>
      <c r="AR22" s="20">
        <f t="shared" si="30"/>
        <v>0</v>
      </c>
      <c r="AS22" s="20">
        <f t="shared" si="31"/>
        <v>0</v>
      </c>
      <c r="AT22" s="20">
        <f t="shared" si="32"/>
        <v>0</v>
      </c>
      <c r="AU22" s="20">
        <f t="shared" si="33"/>
        <v>0</v>
      </c>
      <c r="AV22" s="20">
        <f t="shared" si="34"/>
        <v>0</v>
      </c>
    </row>
    <row r="23" spans="1:48" s="20" customFormat="1" ht="90" x14ac:dyDescent="0.25">
      <c r="A23" s="6" t="s">
        <v>86</v>
      </c>
      <c r="B23" s="6" t="s">
        <v>85</v>
      </c>
      <c r="C23" s="20" t="s">
        <v>23</v>
      </c>
      <c r="D23" s="20">
        <v>5</v>
      </c>
      <c r="E23" s="6" t="s">
        <v>87</v>
      </c>
      <c r="F23" s="5" t="s">
        <v>88</v>
      </c>
      <c r="G23" s="20">
        <v>2019</v>
      </c>
      <c r="H23" s="20" t="s">
        <v>98</v>
      </c>
      <c r="I23" s="20" t="s">
        <v>341</v>
      </c>
      <c r="J23" s="20" t="s">
        <v>235</v>
      </c>
      <c r="K23" s="6"/>
      <c r="L23" s="20">
        <f>COUNTIF(E3:E100,"*accura*")</f>
        <v>6</v>
      </c>
      <c r="M23" s="20" t="s">
        <v>325</v>
      </c>
      <c r="N23" s="20">
        <f t="shared" si="0"/>
        <v>0</v>
      </c>
      <c r="O23" s="20">
        <f t="shared" si="1"/>
        <v>0</v>
      </c>
      <c r="P23" s="20">
        <f t="shared" si="2"/>
        <v>0</v>
      </c>
      <c r="Q23" s="20">
        <f t="shared" si="3"/>
        <v>0</v>
      </c>
      <c r="R23" s="20">
        <f t="shared" si="4"/>
        <v>0</v>
      </c>
      <c r="S23" s="20">
        <f t="shared" si="5"/>
        <v>0</v>
      </c>
      <c r="T23" s="20">
        <f t="shared" si="6"/>
        <v>0</v>
      </c>
      <c r="U23" s="20">
        <f t="shared" si="7"/>
        <v>0</v>
      </c>
      <c r="V23" s="20">
        <f t="shared" si="8"/>
        <v>0</v>
      </c>
      <c r="W23" s="20">
        <f t="shared" si="9"/>
        <v>0</v>
      </c>
      <c r="X23" s="20">
        <f t="shared" si="10"/>
        <v>0</v>
      </c>
      <c r="Y23" s="20">
        <f t="shared" si="11"/>
        <v>0</v>
      </c>
      <c r="Z23" s="20">
        <f t="shared" si="12"/>
        <v>0</v>
      </c>
      <c r="AA23" s="20">
        <f t="shared" si="13"/>
        <v>0</v>
      </c>
      <c r="AB23" s="20">
        <f t="shared" si="14"/>
        <v>0</v>
      </c>
      <c r="AC23" s="20">
        <f t="shared" si="15"/>
        <v>0</v>
      </c>
      <c r="AD23" s="20">
        <f t="shared" si="16"/>
        <v>0</v>
      </c>
      <c r="AE23" s="20">
        <f t="shared" si="17"/>
        <v>0</v>
      </c>
      <c r="AF23" s="20">
        <f t="shared" si="18"/>
        <v>0</v>
      </c>
      <c r="AG23" s="20">
        <f t="shared" si="19"/>
        <v>0</v>
      </c>
      <c r="AH23" s="20">
        <f t="shared" si="20"/>
        <v>0</v>
      </c>
      <c r="AI23" s="20">
        <f t="shared" si="21"/>
        <v>0</v>
      </c>
      <c r="AJ23" s="20">
        <f t="shared" si="22"/>
        <v>0</v>
      </c>
      <c r="AK23" s="20">
        <f t="shared" si="23"/>
        <v>0</v>
      </c>
      <c r="AL23" s="20">
        <f t="shared" si="24"/>
        <v>0</v>
      </c>
      <c r="AM23" s="20">
        <f t="shared" si="25"/>
        <v>0</v>
      </c>
      <c r="AN23" s="20">
        <f t="shared" si="26"/>
        <v>0</v>
      </c>
      <c r="AO23" s="20">
        <f t="shared" si="27"/>
        <v>0</v>
      </c>
      <c r="AP23" s="20">
        <f t="shared" si="28"/>
        <v>0</v>
      </c>
      <c r="AQ23" s="20">
        <f t="shared" si="29"/>
        <v>0</v>
      </c>
      <c r="AR23" s="20">
        <f t="shared" si="30"/>
        <v>0</v>
      </c>
      <c r="AS23" s="20">
        <f t="shared" si="31"/>
        <v>0</v>
      </c>
      <c r="AT23" s="20">
        <f t="shared" si="32"/>
        <v>0</v>
      </c>
      <c r="AU23" s="20">
        <f t="shared" si="33"/>
        <v>0</v>
      </c>
      <c r="AV23" s="20">
        <f t="shared" si="34"/>
        <v>0</v>
      </c>
    </row>
    <row r="24" spans="1:48" s="20" customFormat="1" ht="60" x14ac:dyDescent="0.25">
      <c r="A24" s="6" t="s">
        <v>90</v>
      </c>
      <c r="B24" s="6" t="s">
        <v>89</v>
      </c>
      <c r="C24" s="20" t="s">
        <v>91</v>
      </c>
      <c r="D24" s="20">
        <v>10</v>
      </c>
      <c r="E24" s="6" t="s">
        <v>92</v>
      </c>
      <c r="F24" s="5" t="s">
        <v>93</v>
      </c>
      <c r="G24" s="20">
        <v>2019</v>
      </c>
      <c r="H24" s="20" t="s">
        <v>97</v>
      </c>
      <c r="I24" s="20" t="s">
        <v>341</v>
      </c>
      <c r="J24" s="20" t="s">
        <v>235</v>
      </c>
      <c r="K24" s="6"/>
      <c r="L24" s="20">
        <f>COUNTIF(E3:E100,"*accura*")</f>
        <v>6</v>
      </c>
      <c r="M24" s="20" t="s">
        <v>326</v>
      </c>
      <c r="N24" s="20">
        <f t="shared" si="0"/>
        <v>0</v>
      </c>
      <c r="O24" s="20">
        <f t="shared" si="1"/>
        <v>0</v>
      </c>
      <c r="P24" s="20">
        <f t="shared" si="2"/>
        <v>0</v>
      </c>
      <c r="Q24" s="20">
        <f t="shared" si="3"/>
        <v>0</v>
      </c>
      <c r="R24" s="20">
        <f t="shared" si="4"/>
        <v>0</v>
      </c>
      <c r="S24" s="20">
        <f t="shared" si="5"/>
        <v>0</v>
      </c>
      <c r="T24" s="20">
        <f t="shared" si="6"/>
        <v>0</v>
      </c>
      <c r="U24" s="20">
        <f t="shared" si="7"/>
        <v>0</v>
      </c>
      <c r="V24" s="20">
        <f t="shared" si="8"/>
        <v>0</v>
      </c>
      <c r="W24" s="20">
        <f t="shared" si="9"/>
        <v>0</v>
      </c>
      <c r="X24" s="20">
        <f t="shared" si="10"/>
        <v>0</v>
      </c>
      <c r="Y24" s="20">
        <f t="shared" si="11"/>
        <v>0</v>
      </c>
      <c r="Z24" s="20">
        <f t="shared" si="12"/>
        <v>0</v>
      </c>
      <c r="AA24" s="20">
        <f t="shared" si="13"/>
        <v>0</v>
      </c>
      <c r="AB24" s="20">
        <f t="shared" si="14"/>
        <v>0</v>
      </c>
      <c r="AC24" s="20">
        <f t="shared" si="15"/>
        <v>0</v>
      </c>
      <c r="AD24" s="20">
        <f t="shared" si="16"/>
        <v>0</v>
      </c>
      <c r="AE24" s="20">
        <f t="shared" si="17"/>
        <v>0</v>
      </c>
      <c r="AF24" s="20">
        <f t="shared" si="18"/>
        <v>0</v>
      </c>
      <c r="AG24" s="20">
        <f t="shared" si="19"/>
        <v>0</v>
      </c>
      <c r="AH24" s="20">
        <f t="shared" si="20"/>
        <v>0</v>
      </c>
      <c r="AI24" s="20">
        <f t="shared" si="21"/>
        <v>0</v>
      </c>
      <c r="AJ24" s="20">
        <f t="shared" si="22"/>
        <v>0</v>
      </c>
      <c r="AK24" s="20">
        <f t="shared" si="23"/>
        <v>0</v>
      </c>
      <c r="AL24" s="20">
        <f t="shared" si="24"/>
        <v>0</v>
      </c>
      <c r="AM24" s="20">
        <f t="shared" si="25"/>
        <v>0</v>
      </c>
      <c r="AN24" s="20">
        <f t="shared" si="26"/>
        <v>0</v>
      </c>
      <c r="AO24" s="20">
        <f t="shared" si="27"/>
        <v>0</v>
      </c>
      <c r="AP24" s="20">
        <f t="shared" si="28"/>
        <v>0</v>
      </c>
      <c r="AQ24" s="20">
        <f t="shared" si="29"/>
        <v>0</v>
      </c>
      <c r="AR24" s="20">
        <f t="shared" si="30"/>
        <v>0</v>
      </c>
      <c r="AS24" s="20">
        <f t="shared" si="31"/>
        <v>0</v>
      </c>
      <c r="AT24" s="20">
        <f t="shared" si="32"/>
        <v>0</v>
      </c>
      <c r="AU24" s="20">
        <f t="shared" si="33"/>
        <v>0</v>
      </c>
      <c r="AV24" s="20">
        <f t="shared" si="34"/>
        <v>0</v>
      </c>
    </row>
    <row r="25" spans="1:48" s="20" customFormat="1" ht="150" x14ac:dyDescent="0.25">
      <c r="A25" s="6" t="s">
        <v>95</v>
      </c>
      <c r="B25" s="6" t="s">
        <v>94</v>
      </c>
      <c r="C25" s="20" t="s">
        <v>23</v>
      </c>
      <c r="D25" s="20">
        <v>8</v>
      </c>
      <c r="E25" s="6" t="s">
        <v>99</v>
      </c>
      <c r="F25" s="5" t="s">
        <v>100</v>
      </c>
      <c r="G25" s="20">
        <v>2020</v>
      </c>
      <c r="H25" s="20" t="s">
        <v>96</v>
      </c>
      <c r="I25" s="20" t="s">
        <v>341</v>
      </c>
      <c r="J25" s="20" t="s">
        <v>235</v>
      </c>
      <c r="K25" s="6"/>
      <c r="L25" s="20">
        <f>COUNTIF(E3:E100,"*accura*")</f>
        <v>6</v>
      </c>
      <c r="M25" s="20" t="s">
        <v>327</v>
      </c>
      <c r="N25" s="20">
        <f t="shared" si="0"/>
        <v>0</v>
      </c>
      <c r="O25" s="20">
        <f t="shared" si="1"/>
        <v>0</v>
      </c>
      <c r="P25" s="20">
        <f t="shared" si="2"/>
        <v>0</v>
      </c>
      <c r="Q25" s="20">
        <f t="shared" si="3"/>
        <v>0</v>
      </c>
      <c r="R25" s="20">
        <f t="shared" si="4"/>
        <v>0</v>
      </c>
      <c r="S25" s="20">
        <f t="shared" si="5"/>
        <v>0</v>
      </c>
      <c r="T25" s="20">
        <f t="shared" si="6"/>
        <v>0</v>
      </c>
      <c r="U25" s="20">
        <f t="shared" si="7"/>
        <v>0</v>
      </c>
      <c r="V25" s="20">
        <f t="shared" si="8"/>
        <v>0</v>
      </c>
      <c r="W25" s="20">
        <f t="shared" si="9"/>
        <v>0</v>
      </c>
      <c r="X25" s="20">
        <f t="shared" si="10"/>
        <v>0</v>
      </c>
      <c r="Y25" s="20">
        <f t="shared" si="11"/>
        <v>0</v>
      </c>
      <c r="Z25" s="20">
        <f t="shared" si="12"/>
        <v>0</v>
      </c>
      <c r="AA25" s="20">
        <f t="shared" si="13"/>
        <v>0</v>
      </c>
      <c r="AB25" s="20">
        <f t="shared" si="14"/>
        <v>0</v>
      </c>
      <c r="AC25" s="20">
        <f t="shared" si="15"/>
        <v>0</v>
      </c>
      <c r="AD25" s="20">
        <f t="shared" si="16"/>
        <v>0</v>
      </c>
      <c r="AE25" s="20">
        <f t="shared" si="17"/>
        <v>0</v>
      </c>
      <c r="AF25" s="20">
        <f t="shared" si="18"/>
        <v>0</v>
      </c>
      <c r="AG25" s="20">
        <f t="shared" si="19"/>
        <v>0</v>
      </c>
      <c r="AH25" s="20">
        <f t="shared" si="20"/>
        <v>0</v>
      </c>
      <c r="AI25" s="20">
        <f t="shared" si="21"/>
        <v>0</v>
      </c>
      <c r="AJ25" s="20">
        <f t="shared" si="22"/>
        <v>0</v>
      </c>
      <c r="AK25" s="20">
        <f t="shared" si="23"/>
        <v>0</v>
      </c>
      <c r="AL25" s="20">
        <f t="shared" si="24"/>
        <v>0</v>
      </c>
      <c r="AM25" s="20">
        <f t="shared" si="25"/>
        <v>0</v>
      </c>
      <c r="AN25" s="20">
        <f t="shared" si="26"/>
        <v>0</v>
      </c>
      <c r="AO25" s="20">
        <f t="shared" si="27"/>
        <v>0</v>
      </c>
      <c r="AP25" s="20">
        <f t="shared" si="28"/>
        <v>0</v>
      </c>
      <c r="AQ25" s="20">
        <f t="shared" si="29"/>
        <v>0</v>
      </c>
      <c r="AR25" s="20">
        <f t="shared" si="30"/>
        <v>0</v>
      </c>
      <c r="AS25" s="20">
        <f t="shared" si="31"/>
        <v>0</v>
      </c>
      <c r="AT25" s="20">
        <f t="shared" si="32"/>
        <v>0</v>
      </c>
      <c r="AU25" s="20">
        <f t="shared" si="33"/>
        <v>0</v>
      </c>
      <c r="AV25" s="20">
        <f t="shared" si="34"/>
        <v>0</v>
      </c>
    </row>
    <row r="26" spans="1:48" s="20" customFormat="1" ht="165" x14ac:dyDescent="0.25">
      <c r="A26" s="6" t="s">
        <v>101</v>
      </c>
      <c r="B26" s="6" t="s">
        <v>102</v>
      </c>
      <c r="D26" s="20">
        <v>8</v>
      </c>
      <c r="E26" s="6" t="s">
        <v>104</v>
      </c>
      <c r="F26" s="5" t="s">
        <v>410</v>
      </c>
      <c r="G26" s="20">
        <v>2020</v>
      </c>
      <c r="H26" s="20" t="s">
        <v>103</v>
      </c>
      <c r="I26" s="20" t="s">
        <v>341</v>
      </c>
      <c r="K26" s="6"/>
      <c r="L26" s="20">
        <f>COUNTIF(E3:E100,"*accura*")</f>
        <v>6</v>
      </c>
      <c r="M26" s="20" t="s">
        <v>328</v>
      </c>
      <c r="N26" s="20">
        <f t="shared" si="0"/>
        <v>0</v>
      </c>
      <c r="O26" s="20">
        <f t="shared" si="1"/>
        <v>0</v>
      </c>
      <c r="P26" s="20">
        <f t="shared" si="2"/>
        <v>0</v>
      </c>
      <c r="Q26" s="20">
        <f t="shared" si="3"/>
        <v>0</v>
      </c>
      <c r="R26" s="20">
        <f t="shared" si="4"/>
        <v>0</v>
      </c>
      <c r="S26" s="20">
        <f t="shared" si="5"/>
        <v>0</v>
      </c>
      <c r="T26" s="20">
        <f t="shared" si="6"/>
        <v>0</v>
      </c>
      <c r="U26" s="20">
        <f t="shared" si="7"/>
        <v>0</v>
      </c>
      <c r="V26" s="20">
        <f t="shared" si="8"/>
        <v>0</v>
      </c>
      <c r="W26" s="20">
        <f t="shared" si="9"/>
        <v>0</v>
      </c>
      <c r="X26" s="20">
        <f t="shared" si="10"/>
        <v>0</v>
      </c>
      <c r="Y26" s="20">
        <f t="shared" si="11"/>
        <v>0</v>
      </c>
      <c r="Z26" s="20">
        <f t="shared" si="12"/>
        <v>0</v>
      </c>
      <c r="AA26" s="20">
        <f t="shared" si="13"/>
        <v>0</v>
      </c>
      <c r="AB26" s="20">
        <f t="shared" si="14"/>
        <v>0</v>
      </c>
      <c r="AC26" s="20">
        <f t="shared" si="15"/>
        <v>0</v>
      </c>
      <c r="AD26" s="20">
        <f t="shared" si="16"/>
        <v>0</v>
      </c>
      <c r="AE26" s="20">
        <f t="shared" si="17"/>
        <v>0</v>
      </c>
      <c r="AF26" s="20">
        <f t="shared" si="18"/>
        <v>0</v>
      </c>
      <c r="AG26" s="20">
        <f t="shared" si="19"/>
        <v>0</v>
      </c>
      <c r="AH26" s="20">
        <f t="shared" si="20"/>
        <v>0</v>
      </c>
      <c r="AI26" s="20">
        <f t="shared" si="21"/>
        <v>0</v>
      </c>
      <c r="AJ26" s="20">
        <f t="shared" si="22"/>
        <v>0</v>
      </c>
      <c r="AK26" s="20">
        <f t="shared" si="23"/>
        <v>0</v>
      </c>
      <c r="AL26" s="20">
        <f t="shared" si="24"/>
        <v>0</v>
      </c>
      <c r="AM26" s="20">
        <f t="shared" si="25"/>
        <v>0</v>
      </c>
      <c r="AN26" s="20">
        <f t="shared" si="26"/>
        <v>0</v>
      </c>
      <c r="AO26" s="20">
        <f t="shared" si="27"/>
        <v>0</v>
      </c>
      <c r="AP26" s="20">
        <f t="shared" si="28"/>
        <v>0</v>
      </c>
      <c r="AQ26" s="20">
        <f t="shared" si="29"/>
        <v>0</v>
      </c>
      <c r="AR26" s="20">
        <f t="shared" si="30"/>
        <v>0</v>
      </c>
      <c r="AS26" s="20">
        <f t="shared" si="31"/>
        <v>0</v>
      </c>
      <c r="AT26" s="20">
        <f t="shared" si="32"/>
        <v>0</v>
      </c>
      <c r="AU26" s="20">
        <f t="shared" si="33"/>
        <v>0</v>
      </c>
      <c r="AV26" s="20">
        <f t="shared" si="34"/>
        <v>0</v>
      </c>
    </row>
    <row r="27" spans="1:48" s="20" customFormat="1" ht="120" x14ac:dyDescent="0.25">
      <c r="A27" s="6" t="s">
        <v>111</v>
      </c>
      <c r="B27" s="6" t="s">
        <v>164</v>
      </c>
      <c r="C27" s="20" t="s">
        <v>107</v>
      </c>
      <c r="D27" s="20">
        <v>8</v>
      </c>
      <c r="E27" s="6" t="s">
        <v>108</v>
      </c>
      <c r="F27" s="5" t="s">
        <v>109</v>
      </c>
      <c r="G27" s="20">
        <v>2018</v>
      </c>
      <c r="I27" s="20" t="s">
        <v>105</v>
      </c>
      <c r="J27" s="20" t="s">
        <v>236</v>
      </c>
      <c r="K27" s="6"/>
      <c r="L27" s="20">
        <f>COUNTIF(E3:E100,"*Human-cent*")</f>
        <v>9</v>
      </c>
      <c r="M27" s="20" t="s">
        <v>329</v>
      </c>
      <c r="N27" s="20">
        <f t="shared" si="0"/>
        <v>0</v>
      </c>
      <c r="O27" s="20">
        <f t="shared" si="1"/>
        <v>0</v>
      </c>
      <c r="P27" s="20">
        <f t="shared" si="2"/>
        <v>0</v>
      </c>
      <c r="Q27" s="20">
        <f t="shared" si="3"/>
        <v>0</v>
      </c>
      <c r="R27" s="20">
        <f t="shared" si="4"/>
        <v>0</v>
      </c>
      <c r="S27" s="20">
        <f t="shared" si="5"/>
        <v>0</v>
      </c>
      <c r="T27" s="20">
        <f t="shared" si="6"/>
        <v>0</v>
      </c>
      <c r="U27" s="20">
        <f t="shared" si="7"/>
        <v>0</v>
      </c>
      <c r="V27" s="20">
        <f t="shared" si="8"/>
        <v>0</v>
      </c>
      <c r="W27" s="20">
        <f t="shared" si="9"/>
        <v>0</v>
      </c>
      <c r="X27" s="20">
        <f t="shared" si="10"/>
        <v>0</v>
      </c>
      <c r="Y27" s="20">
        <f t="shared" si="11"/>
        <v>0</v>
      </c>
      <c r="Z27" s="20">
        <f t="shared" si="12"/>
        <v>0</v>
      </c>
      <c r="AA27" s="20">
        <f t="shared" si="13"/>
        <v>0</v>
      </c>
      <c r="AB27" s="20">
        <f t="shared" si="14"/>
        <v>0</v>
      </c>
      <c r="AC27" s="20">
        <f t="shared" si="15"/>
        <v>0</v>
      </c>
      <c r="AD27" s="20">
        <f t="shared" si="16"/>
        <v>0</v>
      </c>
      <c r="AE27" s="20">
        <f t="shared" si="17"/>
        <v>0</v>
      </c>
      <c r="AF27" s="20">
        <f t="shared" si="18"/>
        <v>0</v>
      </c>
      <c r="AG27" s="20">
        <f t="shared" si="19"/>
        <v>0</v>
      </c>
      <c r="AH27" s="20">
        <f t="shared" si="20"/>
        <v>0</v>
      </c>
      <c r="AI27" s="20">
        <f t="shared" si="21"/>
        <v>0</v>
      </c>
      <c r="AJ27" s="20">
        <f t="shared" si="22"/>
        <v>0</v>
      </c>
      <c r="AK27" s="20">
        <f t="shared" si="23"/>
        <v>0</v>
      </c>
      <c r="AL27" s="20">
        <f t="shared" si="24"/>
        <v>0</v>
      </c>
      <c r="AM27" s="20">
        <f t="shared" si="25"/>
        <v>0</v>
      </c>
      <c r="AN27" s="20">
        <f t="shared" si="26"/>
        <v>0</v>
      </c>
      <c r="AO27" s="20">
        <f t="shared" si="27"/>
        <v>0</v>
      </c>
      <c r="AP27" s="20">
        <f t="shared" si="28"/>
        <v>0</v>
      </c>
      <c r="AQ27" s="20">
        <f t="shared" si="29"/>
        <v>0</v>
      </c>
      <c r="AR27" s="20">
        <f t="shared" si="30"/>
        <v>0</v>
      </c>
      <c r="AS27" s="20">
        <f t="shared" si="31"/>
        <v>0</v>
      </c>
      <c r="AT27" s="20">
        <f t="shared" si="32"/>
        <v>0</v>
      </c>
      <c r="AU27" s="20">
        <f t="shared" si="33"/>
        <v>0</v>
      </c>
      <c r="AV27" s="20">
        <f t="shared" si="34"/>
        <v>0</v>
      </c>
    </row>
    <row r="28" spans="1:48" s="20" customFormat="1" ht="150" x14ac:dyDescent="0.25">
      <c r="A28" s="6" t="s">
        <v>110</v>
      </c>
      <c r="B28" s="6" t="s">
        <v>112</v>
      </c>
      <c r="C28" s="20" t="s">
        <v>113</v>
      </c>
      <c r="D28" s="20">
        <v>2</v>
      </c>
      <c r="E28" s="6" t="s">
        <v>115</v>
      </c>
      <c r="F28" s="5" t="s">
        <v>114</v>
      </c>
      <c r="G28" s="20">
        <v>2019</v>
      </c>
      <c r="I28" s="20" t="s">
        <v>105</v>
      </c>
      <c r="J28" s="20" t="s">
        <v>234</v>
      </c>
      <c r="K28" s="6"/>
      <c r="L28" s="20">
        <f>COUNTIF(E3:E100,"*accura*")</f>
        <v>6</v>
      </c>
      <c r="M28" s="20" t="s">
        <v>330</v>
      </c>
      <c r="N28" s="20">
        <f t="shared" si="0"/>
        <v>0</v>
      </c>
      <c r="O28" s="20">
        <f t="shared" si="1"/>
        <v>0</v>
      </c>
      <c r="P28" s="20">
        <f t="shared" si="2"/>
        <v>0</v>
      </c>
      <c r="Q28" s="20">
        <f t="shared" si="3"/>
        <v>0</v>
      </c>
      <c r="R28" s="20">
        <f t="shared" si="4"/>
        <v>0</v>
      </c>
      <c r="S28" s="20">
        <f t="shared" si="5"/>
        <v>0</v>
      </c>
      <c r="T28" s="20">
        <f t="shared" si="6"/>
        <v>0</v>
      </c>
      <c r="U28" s="20">
        <f t="shared" si="7"/>
        <v>0</v>
      </c>
      <c r="V28" s="20">
        <f t="shared" si="8"/>
        <v>0</v>
      </c>
      <c r="W28" s="20">
        <f t="shared" si="9"/>
        <v>0</v>
      </c>
      <c r="X28" s="20">
        <f t="shared" si="10"/>
        <v>0</v>
      </c>
      <c r="Y28" s="20">
        <f t="shared" si="11"/>
        <v>0</v>
      </c>
      <c r="Z28" s="20">
        <f t="shared" si="12"/>
        <v>0</v>
      </c>
      <c r="AA28" s="20">
        <f t="shared" si="13"/>
        <v>0</v>
      </c>
      <c r="AB28" s="20">
        <f t="shared" si="14"/>
        <v>0</v>
      </c>
      <c r="AC28" s="20">
        <f t="shared" si="15"/>
        <v>0</v>
      </c>
      <c r="AD28" s="20">
        <f t="shared" si="16"/>
        <v>0</v>
      </c>
      <c r="AE28" s="20">
        <f t="shared" si="17"/>
        <v>0</v>
      </c>
      <c r="AF28" s="20">
        <f t="shared" si="18"/>
        <v>0</v>
      </c>
      <c r="AG28" s="20">
        <f t="shared" si="19"/>
        <v>0</v>
      </c>
      <c r="AH28" s="20">
        <f t="shared" si="20"/>
        <v>0</v>
      </c>
      <c r="AI28" s="20">
        <f t="shared" si="21"/>
        <v>0</v>
      </c>
      <c r="AJ28" s="20">
        <f t="shared" si="22"/>
        <v>0</v>
      </c>
      <c r="AK28" s="20">
        <f t="shared" si="23"/>
        <v>0</v>
      </c>
      <c r="AL28" s="20">
        <f t="shared" si="24"/>
        <v>0</v>
      </c>
      <c r="AM28" s="20">
        <f t="shared" si="25"/>
        <v>0</v>
      </c>
      <c r="AN28" s="20">
        <f t="shared" si="26"/>
        <v>0</v>
      </c>
      <c r="AO28" s="20">
        <f t="shared" si="27"/>
        <v>0</v>
      </c>
      <c r="AP28" s="20">
        <f t="shared" si="28"/>
        <v>0</v>
      </c>
      <c r="AQ28" s="20">
        <f t="shared" si="29"/>
        <v>0</v>
      </c>
      <c r="AR28" s="20">
        <f t="shared" si="30"/>
        <v>0</v>
      </c>
      <c r="AS28" s="20">
        <f t="shared" si="31"/>
        <v>0</v>
      </c>
      <c r="AT28" s="20">
        <f t="shared" si="32"/>
        <v>0</v>
      </c>
      <c r="AU28" s="20">
        <f t="shared" si="33"/>
        <v>0</v>
      </c>
      <c r="AV28" s="20">
        <f t="shared" si="34"/>
        <v>0</v>
      </c>
    </row>
    <row r="29" spans="1:48" s="20" customFormat="1" ht="105" x14ac:dyDescent="0.25">
      <c r="A29" s="6" t="s">
        <v>119</v>
      </c>
      <c r="B29" s="6" t="s">
        <v>116</v>
      </c>
      <c r="C29" s="6" t="s">
        <v>113</v>
      </c>
      <c r="D29" s="6">
        <v>4</v>
      </c>
      <c r="E29" s="6" t="s">
        <v>118</v>
      </c>
      <c r="F29" s="5" t="s">
        <v>117</v>
      </c>
      <c r="G29" s="20">
        <v>2018</v>
      </c>
      <c r="I29" s="20" t="s">
        <v>105</v>
      </c>
      <c r="J29" s="20" t="s">
        <v>234</v>
      </c>
      <c r="K29" s="6"/>
      <c r="L29" s="20">
        <f>COUNTIF(E3:E100,"*accura*")</f>
        <v>6</v>
      </c>
      <c r="M29" s="20" t="s">
        <v>331</v>
      </c>
      <c r="N29" s="20">
        <f t="shared" si="0"/>
        <v>0</v>
      </c>
      <c r="O29" s="20">
        <f t="shared" si="1"/>
        <v>4</v>
      </c>
      <c r="P29" s="20">
        <f t="shared" si="2"/>
        <v>0</v>
      </c>
      <c r="Q29" s="20">
        <f t="shared" si="3"/>
        <v>0</v>
      </c>
      <c r="R29" s="20">
        <f t="shared" si="4"/>
        <v>0</v>
      </c>
      <c r="S29" s="20">
        <f t="shared" si="5"/>
        <v>0</v>
      </c>
      <c r="T29" s="20">
        <f t="shared" si="6"/>
        <v>0</v>
      </c>
      <c r="U29" s="20">
        <f t="shared" si="7"/>
        <v>0</v>
      </c>
      <c r="V29" s="20">
        <f t="shared" si="8"/>
        <v>0</v>
      </c>
      <c r="W29" s="20">
        <f t="shared" si="9"/>
        <v>0</v>
      </c>
      <c r="X29" s="20">
        <f t="shared" si="10"/>
        <v>0</v>
      </c>
      <c r="Y29" s="20">
        <f t="shared" si="11"/>
        <v>4</v>
      </c>
      <c r="Z29" s="20">
        <f t="shared" si="12"/>
        <v>0</v>
      </c>
      <c r="AA29" s="20">
        <f t="shared" si="13"/>
        <v>0</v>
      </c>
      <c r="AB29" s="20">
        <f t="shared" si="14"/>
        <v>0</v>
      </c>
      <c r="AC29" s="20">
        <f t="shared" si="15"/>
        <v>0</v>
      </c>
      <c r="AD29" s="20">
        <f t="shared" si="16"/>
        <v>0</v>
      </c>
      <c r="AE29" s="20">
        <f t="shared" si="17"/>
        <v>0</v>
      </c>
      <c r="AF29" s="20">
        <f t="shared" si="18"/>
        <v>0</v>
      </c>
      <c r="AG29" s="20">
        <f t="shared" si="19"/>
        <v>0</v>
      </c>
      <c r="AH29" s="20">
        <f t="shared" si="20"/>
        <v>0</v>
      </c>
      <c r="AI29" s="20">
        <f t="shared" si="21"/>
        <v>0</v>
      </c>
      <c r="AJ29" s="20">
        <f t="shared" si="22"/>
        <v>0</v>
      </c>
      <c r="AK29" s="20">
        <f t="shared" si="23"/>
        <v>0</v>
      </c>
      <c r="AL29" s="20">
        <f t="shared" si="24"/>
        <v>0</v>
      </c>
      <c r="AM29" s="20">
        <f t="shared" si="25"/>
        <v>0</v>
      </c>
      <c r="AN29" s="20">
        <f t="shared" si="26"/>
        <v>0</v>
      </c>
      <c r="AO29" s="20">
        <f t="shared" si="27"/>
        <v>0</v>
      </c>
      <c r="AP29" s="20">
        <f t="shared" si="28"/>
        <v>0</v>
      </c>
      <c r="AQ29" s="20">
        <f t="shared" si="29"/>
        <v>0</v>
      </c>
      <c r="AR29" s="20">
        <f t="shared" si="30"/>
        <v>0</v>
      </c>
      <c r="AS29" s="20">
        <f t="shared" si="31"/>
        <v>0</v>
      </c>
      <c r="AT29" s="20">
        <f t="shared" si="32"/>
        <v>0</v>
      </c>
      <c r="AU29" s="20">
        <f t="shared" si="33"/>
        <v>0</v>
      </c>
      <c r="AV29" s="20">
        <f t="shared" si="34"/>
        <v>0</v>
      </c>
    </row>
    <row r="30" spans="1:48" s="20" customFormat="1" ht="120" x14ac:dyDescent="0.25">
      <c r="A30" s="6" t="s">
        <v>125</v>
      </c>
      <c r="B30" s="6" t="s">
        <v>120</v>
      </c>
      <c r="C30" s="6" t="s">
        <v>124</v>
      </c>
      <c r="D30" s="6">
        <v>4</v>
      </c>
      <c r="E30" s="6" t="s">
        <v>121</v>
      </c>
      <c r="F30" s="5" t="s">
        <v>122</v>
      </c>
      <c r="G30" s="20">
        <v>2019</v>
      </c>
      <c r="I30" s="20" t="s">
        <v>105</v>
      </c>
      <c r="J30" s="20" t="s">
        <v>234</v>
      </c>
      <c r="K30" s="6"/>
      <c r="L30" s="20">
        <f>COUNTIF(E3:E100,"*accura*")</f>
        <v>6</v>
      </c>
      <c r="M30" s="20" t="s">
        <v>332</v>
      </c>
      <c r="N30" s="20">
        <f t="shared" si="0"/>
        <v>0</v>
      </c>
      <c r="O30" s="20">
        <f t="shared" si="1"/>
        <v>0</v>
      </c>
      <c r="P30" s="20">
        <f t="shared" si="2"/>
        <v>0</v>
      </c>
      <c r="Q30" s="20">
        <f t="shared" si="3"/>
        <v>0</v>
      </c>
      <c r="R30" s="20">
        <f t="shared" si="4"/>
        <v>0</v>
      </c>
      <c r="S30" s="20">
        <f t="shared" si="5"/>
        <v>0</v>
      </c>
      <c r="T30" s="20">
        <f t="shared" si="6"/>
        <v>0</v>
      </c>
      <c r="U30" s="20">
        <f t="shared" si="7"/>
        <v>0</v>
      </c>
      <c r="V30" s="20">
        <f t="shared" si="8"/>
        <v>0</v>
      </c>
      <c r="W30" s="20">
        <f t="shared" si="9"/>
        <v>0</v>
      </c>
      <c r="X30" s="20">
        <f t="shared" si="10"/>
        <v>0</v>
      </c>
      <c r="Y30" s="20">
        <f t="shared" si="11"/>
        <v>0</v>
      </c>
      <c r="Z30" s="20">
        <f t="shared" si="12"/>
        <v>0</v>
      </c>
      <c r="AA30" s="20">
        <f t="shared" si="13"/>
        <v>0</v>
      </c>
      <c r="AB30" s="20">
        <f t="shared" si="14"/>
        <v>0</v>
      </c>
      <c r="AC30" s="20">
        <f t="shared" si="15"/>
        <v>0</v>
      </c>
      <c r="AD30" s="20">
        <f t="shared" si="16"/>
        <v>0</v>
      </c>
      <c r="AE30" s="20">
        <f t="shared" si="17"/>
        <v>0</v>
      </c>
      <c r="AF30" s="20">
        <f t="shared" si="18"/>
        <v>0</v>
      </c>
      <c r="AG30" s="20">
        <f t="shared" si="19"/>
        <v>0</v>
      </c>
      <c r="AH30" s="20">
        <f t="shared" si="20"/>
        <v>0</v>
      </c>
      <c r="AI30" s="20">
        <f t="shared" si="21"/>
        <v>0</v>
      </c>
      <c r="AJ30" s="20">
        <f t="shared" si="22"/>
        <v>0</v>
      </c>
      <c r="AK30" s="20">
        <f t="shared" si="23"/>
        <v>0</v>
      </c>
      <c r="AL30" s="20">
        <f t="shared" si="24"/>
        <v>0</v>
      </c>
      <c r="AM30" s="20">
        <f t="shared" si="25"/>
        <v>0</v>
      </c>
      <c r="AN30" s="20">
        <f t="shared" si="26"/>
        <v>0</v>
      </c>
      <c r="AO30" s="20">
        <f t="shared" si="27"/>
        <v>0</v>
      </c>
      <c r="AP30" s="20">
        <f t="shared" si="28"/>
        <v>0</v>
      </c>
      <c r="AQ30" s="20">
        <f t="shared" si="29"/>
        <v>0</v>
      </c>
      <c r="AR30" s="20">
        <f t="shared" si="30"/>
        <v>0</v>
      </c>
      <c r="AS30" s="20">
        <f t="shared" si="31"/>
        <v>0</v>
      </c>
      <c r="AT30" s="20">
        <f t="shared" si="32"/>
        <v>0</v>
      </c>
      <c r="AU30" s="20">
        <f t="shared" si="33"/>
        <v>0</v>
      </c>
      <c r="AV30" s="20">
        <f t="shared" si="34"/>
        <v>0</v>
      </c>
    </row>
    <row r="31" spans="1:48" s="20" customFormat="1" ht="60" x14ac:dyDescent="0.25">
      <c r="A31" s="6" t="s">
        <v>123</v>
      </c>
      <c r="B31" s="6" t="s">
        <v>126</v>
      </c>
      <c r="C31" s="6" t="s">
        <v>127</v>
      </c>
      <c r="D31" s="6">
        <v>5</v>
      </c>
      <c r="E31" s="6" t="s">
        <v>128</v>
      </c>
      <c r="F31" s="5" t="s">
        <v>129</v>
      </c>
      <c r="G31" s="20">
        <v>2021</v>
      </c>
      <c r="I31" s="20" t="s">
        <v>339</v>
      </c>
      <c r="J31" s="20" t="s">
        <v>18</v>
      </c>
      <c r="K31" s="6"/>
      <c r="L31" s="20">
        <f>COUNTIF(E3:E100,"*Govern*")</f>
        <v>12</v>
      </c>
      <c r="M31" s="20" t="s">
        <v>333</v>
      </c>
      <c r="N31" s="20">
        <f t="shared" si="0"/>
        <v>0</v>
      </c>
      <c r="O31" s="20">
        <f t="shared" si="1"/>
        <v>0</v>
      </c>
      <c r="P31" s="20">
        <f t="shared" si="2"/>
        <v>0</v>
      </c>
      <c r="Q31" s="20">
        <f t="shared" si="3"/>
        <v>0</v>
      </c>
      <c r="R31" s="20">
        <f t="shared" si="4"/>
        <v>0</v>
      </c>
      <c r="S31" s="20">
        <f t="shared" si="5"/>
        <v>0</v>
      </c>
      <c r="T31" s="20">
        <f t="shared" si="6"/>
        <v>0</v>
      </c>
      <c r="U31" s="20">
        <f t="shared" si="7"/>
        <v>0</v>
      </c>
      <c r="V31" s="20">
        <f t="shared" si="8"/>
        <v>0</v>
      </c>
      <c r="W31" s="20">
        <f t="shared" si="9"/>
        <v>0</v>
      </c>
      <c r="X31" s="20">
        <f t="shared" si="10"/>
        <v>0</v>
      </c>
      <c r="Y31" s="20">
        <f t="shared" si="11"/>
        <v>0</v>
      </c>
      <c r="Z31" s="20">
        <f t="shared" si="12"/>
        <v>0</v>
      </c>
      <c r="AA31" s="20">
        <f t="shared" si="13"/>
        <v>0</v>
      </c>
      <c r="AB31" s="20">
        <f t="shared" si="14"/>
        <v>0</v>
      </c>
      <c r="AC31" s="20">
        <f t="shared" si="15"/>
        <v>0</v>
      </c>
      <c r="AD31" s="20">
        <f t="shared" si="16"/>
        <v>0</v>
      </c>
      <c r="AE31" s="20">
        <f t="shared" si="17"/>
        <v>0</v>
      </c>
      <c r="AF31" s="20">
        <f t="shared" si="18"/>
        <v>0</v>
      </c>
      <c r="AG31" s="20">
        <f t="shared" si="19"/>
        <v>0</v>
      </c>
      <c r="AH31" s="20">
        <f t="shared" si="20"/>
        <v>0</v>
      </c>
      <c r="AI31" s="20">
        <f t="shared" si="21"/>
        <v>0</v>
      </c>
      <c r="AJ31" s="20">
        <f t="shared" si="22"/>
        <v>0</v>
      </c>
      <c r="AK31" s="20">
        <f t="shared" si="23"/>
        <v>0</v>
      </c>
      <c r="AL31" s="20">
        <f t="shared" si="24"/>
        <v>0</v>
      </c>
      <c r="AM31" s="20">
        <f t="shared" si="25"/>
        <v>0</v>
      </c>
      <c r="AN31" s="20">
        <f t="shared" si="26"/>
        <v>0</v>
      </c>
      <c r="AO31" s="20">
        <f t="shared" si="27"/>
        <v>0</v>
      </c>
      <c r="AP31" s="20">
        <f t="shared" si="28"/>
        <v>0</v>
      </c>
      <c r="AQ31" s="20">
        <f t="shared" si="29"/>
        <v>0</v>
      </c>
      <c r="AR31" s="20">
        <f t="shared" si="30"/>
        <v>0</v>
      </c>
      <c r="AS31" s="20">
        <f t="shared" si="31"/>
        <v>0</v>
      </c>
      <c r="AT31" s="20">
        <f t="shared" si="32"/>
        <v>0</v>
      </c>
      <c r="AU31" s="20">
        <f t="shared" si="33"/>
        <v>0</v>
      </c>
      <c r="AV31" s="20">
        <f t="shared" si="34"/>
        <v>0</v>
      </c>
    </row>
    <row r="32" spans="1:48" s="20" customFormat="1" ht="120" x14ac:dyDescent="0.25">
      <c r="A32" s="6" t="s">
        <v>131</v>
      </c>
      <c r="B32" s="6" t="s">
        <v>132</v>
      </c>
      <c r="C32" s="6" t="s">
        <v>133</v>
      </c>
      <c r="D32" s="6">
        <v>3</v>
      </c>
      <c r="E32" s="6" t="s">
        <v>134</v>
      </c>
      <c r="F32" s="5" t="s">
        <v>135</v>
      </c>
      <c r="G32" s="20">
        <v>2018</v>
      </c>
      <c r="I32" s="20" t="s">
        <v>338</v>
      </c>
      <c r="J32" s="20" t="s">
        <v>235</v>
      </c>
      <c r="K32" s="6"/>
      <c r="L32" s="20">
        <f>COUNTIF(E3:E100,"*accura*")</f>
        <v>6</v>
      </c>
      <c r="M32" s="20" t="s">
        <v>571</v>
      </c>
      <c r="N32" s="20">
        <f t="shared" si="0"/>
        <v>0</v>
      </c>
      <c r="O32" s="20">
        <f t="shared" si="1"/>
        <v>0</v>
      </c>
      <c r="P32" s="20">
        <f t="shared" si="2"/>
        <v>0</v>
      </c>
      <c r="Q32" s="20">
        <f t="shared" si="3"/>
        <v>0</v>
      </c>
      <c r="R32" s="20">
        <f t="shared" si="4"/>
        <v>0</v>
      </c>
      <c r="S32" s="20">
        <f t="shared" si="5"/>
        <v>0</v>
      </c>
      <c r="T32" s="20">
        <f t="shared" si="6"/>
        <v>0</v>
      </c>
      <c r="U32" s="20">
        <f t="shared" si="7"/>
        <v>0</v>
      </c>
      <c r="V32" s="20">
        <f t="shared" si="8"/>
        <v>0</v>
      </c>
      <c r="W32" s="20">
        <f t="shared" si="9"/>
        <v>0</v>
      </c>
      <c r="X32" s="20">
        <f t="shared" si="10"/>
        <v>0</v>
      </c>
      <c r="Y32" s="20">
        <f t="shared" si="11"/>
        <v>0</v>
      </c>
      <c r="Z32" s="20">
        <f t="shared" si="12"/>
        <v>0</v>
      </c>
      <c r="AA32" s="20">
        <f t="shared" si="13"/>
        <v>0</v>
      </c>
      <c r="AB32" s="20">
        <f t="shared" si="14"/>
        <v>0</v>
      </c>
      <c r="AC32" s="20">
        <f t="shared" si="15"/>
        <v>0</v>
      </c>
      <c r="AD32" s="20">
        <f t="shared" si="16"/>
        <v>0</v>
      </c>
      <c r="AE32" s="20">
        <f t="shared" si="17"/>
        <v>0</v>
      </c>
      <c r="AF32" s="20">
        <f t="shared" si="18"/>
        <v>0</v>
      </c>
      <c r="AG32" s="20">
        <f t="shared" si="19"/>
        <v>0</v>
      </c>
      <c r="AH32" s="20">
        <f t="shared" si="20"/>
        <v>0</v>
      </c>
      <c r="AI32" s="20">
        <f t="shared" si="21"/>
        <v>0</v>
      </c>
      <c r="AJ32" s="20">
        <f t="shared" si="22"/>
        <v>0</v>
      </c>
      <c r="AK32" s="20">
        <f t="shared" si="23"/>
        <v>0</v>
      </c>
      <c r="AL32" s="20">
        <f t="shared" si="24"/>
        <v>0</v>
      </c>
      <c r="AM32" s="20">
        <f t="shared" si="25"/>
        <v>0</v>
      </c>
      <c r="AN32" s="20">
        <f t="shared" si="26"/>
        <v>0</v>
      </c>
      <c r="AO32" s="20">
        <f t="shared" si="27"/>
        <v>0</v>
      </c>
      <c r="AP32" s="20">
        <f t="shared" si="28"/>
        <v>0</v>
      </c>
      <c r="AQ32" s="20">
        <f t="shared" si="29"/>
        <v>0</v>
      </c>
      <c r="AR32" s="20">
        <f t="shared" si="30"/>
        <v>0</v>
      </c>
      <c r="AS32" s="20">
        <f t="shared" si="31"/>
        <v>0</v>
      </c>
      <c r="AT32" s="20">
        <f t="shared" si="32"/>
        <v>0</v>
      </c>
      <c r="AU32" s="20">
        <f t="shared" si="33"/>
        <v>0</v>
      </c>
      <c r="AV32" s="20">
        <f t="shared" si="34"/>
        <v>0</v>
      </c>
    </row>
    <row r="33" spans="1:48" s="20" customFormat="1" ht="195" x14ac:dyDescent="0.25">
      <c r="A33" s="6" t="s">
        <v>136</v>
      </c>
      <c r="B33" s="6" t="s">
        <v>137</v>
      </c>
      <c r="C33" s="6" t="s">
        <v>138</v>
      </c>
      <c r="D33" s="6">
        <v>10</v>
      </c>
      <c r="E33" s="6" t="s">
        <v>139</v>
      </c>
      <c r="F33" s="5" t="s">
        <v>140</v>
      </c>
      <c r="G33" s="20">
        <v>2017</v>
      </c>
      <c r="I33" s="20" t="s">
        <v>298</v>
      </c>
      <c r="J33" s="20" t="s">
        <v>18</v>
      </c>
      <c r="K33" s="6"/>
      <c r="L33" s="20">
        <f>COUNTIF(E3:E100,"*accura*")</f>
        <v>6</v>
      </c>
      <c r="M33" s="20" t="s">
        <v>572</v>
      </c>
      <c r="N33" s="20">
        <f t="shared" si="0"/>
        <v>0</v>
      </c>
      <c r="O33" s="20">
        <f t="shared" si="1"/>
        <v>0</v>
      </c>
      <c r="P33" s="20">
        <f t="shared" si="2"/>
        <v>0</v>
      </c>
      <c r="Q33" s="20">
        <f t="shared" si="3"/>
        <v>0</v>
      </c>
      <c r="R33" s="20">
        <f t="shared" si="4"/>
        <v>0</v>
      </c>
      <c r="S33" s="20">
        <f t="shared" si="5"/>
        <v>0</v>
      </c>
      <c r="T33" s="20">
        <f t="shared" si="6"/>
        <v>0</v>
      </c>
      <c r="U33" s="20">
        <f t="shared" si="7"/>
        <v>0</v>
      </c>
      <c r="V33" s="20">
        <f t="shared" si="8"/>
        <v>0</v>
      </c>
      <c r="W33" s="20">
        <f t="shared" si="9"/>
        <v>0</v>
      </c>
      <c r="X33" s="20">
        <f t="shared" si="10"/>
        <v>0</v>
      </c>
      <c r="Y33" s="20">
        <f t="shared" si="11"/>
        <v>0</v>
      </c>
      <c r="Z33" s="20">
        <f t="shared" si="12"/>
        <v>0</v>
      </c>
      <c r="AA33" s="20">
        <f t="shared" si="13"/>
        <v>0</v>
      </c>
      <c r="AB33" s="20">
        <f t="shared" si="14"/>
        <v>0</v>
      </c>
      <c r="AC33" s="20">
        <f t="shared" si="15"/>
        <v>0</v>
      </c>
      <c r="AD33" s="20">
        <f t="shared" si="16"/>
        <v>0</v>
      </c>
      <c r="AE33" s="20">
        <f t="shared" si="17"/>
        <v>0</v>
      </c>
      <c r="AF33" s="20">
        <f t="shared" si="18"/>
        <v>0</v>
      </c>
      <c r="AG33" s="20">
        <f t="shared" si="19"/>
        <v>0</v>
      </c>
      <c r="AH33" s="20">
        <f t="shared" si="20"/>
        <v>0</v>
      </c>
      <c r="AI33" s="20">
        <f t="shared" si="21"/>
        <v>0</v>
      </c>
      <c r="AJ33" s="20">
        <f t="shared" si="22"/>
        <v>0</v>
      </c>
      <c r="AK33" s="20">
        <f t="shared" si="23"/>
        <v>0</v>
      </c>
      <c r="AL33" s="20">
        <f t="shared" si="24"/>
        <v>0</v>
      </c>
      <c r="AM33" s="20">
        <f t="shared" si="25"/>
        <v>0</v>
      </c>
      <c r="AN33" s="20">
        <f t="shared" si="26"/>
        <v>0</v>
      </c>
      <c r="AO33" s="20">
        <f t="shared" si="27"/>
        <v>0</v>
      </c>
      <c r="AP33" s="20">
        <f t="shared" si="28"/>
        <v>0</v>
      </c>
      <c r="AQ33" s="20">
        <f t="shared" si="29"/>
        <v>0</v>
      </c>
      <c r="AR33" s="20">
        <f t="shared" si="30"/>
        <v>0</v>
      </c>
      <c r="AS33" s="20">
        <f t="shared" si="31"/>
        <v>0</v>
      </c>
      <c r="AT33" s="20">
        <f t="shared" si="32"/>
        <v>0</v>
      </c>
      <c r="AU33" s="20">
        <f t="shared" si="33"/>
        <v>0</v>
      </c>
      <c r="AV33" s="20">
        <f t="shared" si="34"/>
        <v>0</v>
      </c>
    </row>
    <row r="34" spans="1:48" s="20" customFormat="1" ht="120" x14ac:dyDescent="0.25">
      <c r="A34" s="6" t="s">
        <v>147</v>
      </c>
      <c r="B34" s="6" t="s">
        <v>148</v>
      </c>
      <c r="C34" s="6" t="s">
        <v>141</v>
      </c>
      <c r="E34" s="6"/>
      <c r="F34" s="6" t="s">
        <v>146</v>
      </c>
      <c r="J34" s="20" t="s">
        <v>237</v>
      </c>
      <c r="K34" s="6"/>
      <c r="L34" s="20">
        <f>COUNTIF(E3:E100,"*accura*")</f>
        <v>6</v>
      </c>
      <c r="M34" s="20" t="s">
        <v>573</v>
      </c>
      <c r="N34" s="20">
        <f t="shared" si="0"/>
        <v>0</v>
      </c>
      <c r="O34" s="20">
        <f t="shared" si="1"/>
        <v>0</v>
      </c>
      <c r="P34" s="20">
        <f t="shared" si="2"/>
        <v>0</v>
      </c>
      <c r="Q34" s="20">
        <f t="shared" si="3"/>
        <v>0</v>
      </c>
      <c r="R34" s="20">
        <f t="shared" si="4"/>
        <v>0</v>
      </c>
      <c r="S34" s="20">
        <f t="shared" si="5"/>
        <v>0</v>
      </c>
      <c r="T34" s="20">
        <f t="shared" si="6"/>
        <v>0</v>
      </c>
      <c r="U34" s="20">
        <f t="shared" si="7"/>
        <v>0</v>
      </c>
      <c r="V34" s="20">
        <f t="shared" si="8"/>
        <v>0</v>
      </c>
      <c r="W34" s="20">
        <f t="shared" si="9"/>
        <v>0</v>
      </c>
      <c r="X34" s="20">
        <f t="shared" si="10"/>
        <v>0</v>
      </c>
      <c r="Y34" s="20">
        <f t="shared" si="11"/>
        <v>0</v>
      </c>
      <c r="Z34" s="20">
        <f t="shared" si="12"/>
        <v>0</v>
      </c>
      <c r="AA34" s="20">
        <f t="shared" si="13"/>
        <v>0</v>
      </c>
      <c r="AB34" s="20">
        <f t="shared" si="14"/>
        <v>0</v>
      </c>
      <c r="AC34" s="20">
        <f t="shared" si="15"/>
        <v>0</v>
      </c>
      <c r="AD34" s="20">
        <f t="shared" si="16"/>
        <v>0</v>
      </c>
      <c r="AE34" s="20">
        <f t="shared" si="17"/>
        <v>0</v>
      </c>
      <c r="AF34" s="20">
        <f t="shared" si="18"/>
        <v>0</v>
      </c>
      <c r="AG34" s="20">
        <f t="shared" si="19"/>
        <v>0</v>
      </c>
      <c r="AH34" s="20">
        <f t="shared" si="20"/>
        <v>0</v>
      </c>
      <c r="AI34" s="20">
        <f t="shared" si="21"/>
        <v>0</v>
      </c>
      <c r="AJ34" s="20">
        <f t="shared" si="22"/>
        <v>0</v>
      </c>
      <c r="AK34" s="20">
        <f t="shared" si="23"/>
        <v>0</v>
      </c>
      <c r="AL34" s="20">
        <f t="shared" si="24"/>
        <v>0</v>
      </c>
      <c r="AM34" s="20">
        <f t="shared" si="25"/>
        <v>0</v>
      </c>
      <c r="AN34" s="20">
        <f t="shared" si="26"/>
        <v>0</v>
      </c>
      <c r="AO34" s="20">
        <f t="shared" si="27"/>
        <v>0</v>
      </c>
      <c r="AP34" s="20">
        <f t="shared" si="28"/>
        <v>0</v>
      </c>
      <c r="AQ34" s="20">
        <f t="shared" si="29"/>
        <v>0</v>
      </c>
      <c r="AR34" s="20">
        <f t="shared" si="30"/>
        <v>0</v>
      </c>
      <c r="AS34" s="20">
        <f t="shared" si="31"/>
        <v>0</v>
      </c>
      <c r="AT34" s="20">
        <f t="shared" si="32"/>
        <v>0</v>
      </c>
      <c r="AU34" s="20">
        <f t="shared" si="33"/>
        <v>0</v>
      </c>
      <c r="AV34" s="20">
        <f t="shared" si="34"/>
        <v>0</v>
      </c>
    </row>
    <row r="35" spans="1:48" s="20" customFormat="1" ht="120" x14ac:dyDescent="0.25">
      <c r="A35" s="6" t="s">
        <v>149</v>
      </c>
      <c r="B35" s="6" t="s">
        <v>148</v>
      </c>
      <c r="C35" s="6" t="s">
        <v>142</v>
      </c>
      <c r="E35" s="6"/>
      <c r="F35" s="6" t="s">
        <v>146</v>
      </c>
      <c r="J35" s="20" t="s">
        <v>237</v>
      </c>
      <c r="K35" s="6"/>
      <c r="L35" s="20">
        <f>COUNTIF(E3:E100,"*accura*")</f>
        <v>6</v>
      </c>
      <c r="M35" s="20" t="s">
        <v>574</v>
      </c>
      <c r="N35" s="20">
        <f t="shared" ref="N35:N66" si="35">IF(COUNTIF(E35,"*accura*") &gt; 0, IF(COUNTIF(J35, "*Europe*") &gt; 0, D35, 0),0)</f>
        <v>0</v>
      </c>
      <c r="O35" s="20">
        <f t="shared" ref="O35:O66" si="36">IF(COUNTIF(E35,"*accura*") &gt; 0, IF(COUNTIF(J35, "*Asia*") &gt; 0, D35, 0),0)</f>
        <v>0</v>
      </c>
      <c r="P35" s="20">
        <f t="shared" ref="P35:P66" si="37">IF(COUNTIF(E35,"*accura*") &gt; 0, IF(COUNTIF(J35, "*Ocean*") &gt; 0, D35, 0),0)</f>
        <v>0</v>
      </c>
      <c r="Q35" s="20">
        <f t="shared" ref="Q35:Q66" si="38">IF(COUNTIF(E35,"*accura*") &gt; 0, IF(COUNTIF(J35, "*North*") &gt; 0, D35, 0),0)</f>
        <v>0</v>
      </c>
      <c r="R35" s="20">
        <f t="shared" ref="R35:R66" si="39">IF(COUNTIF(E35,"*accura*") &gt; 0, IF(COUNTIF(J35, "*South Am*") &gt; 0, D35, 0),0)</f>
        <v>0</v>
      </c>
      <c r="S35" s="20">
        <f t="shared" ref="S35:S66" si="40">IF(COUNTIF(E35,"*accura*") &gt; 0, IF(COUNTIF(J35, "*Africa*") &gt; 0, D35, 0),0)</f>
        <v>0</v>
      </c>
      <c r="T35" s="20">
        <f t="shared" ref="T35:T66" si="41">IF(COUNTIF(E35,"*accura*") &gt; 0, IF(COUNTIF(C35, "*Canada*") &gt; 0, D35, 0),0)</f>
        <v>0</v>
      </c>
      <c r="U35" s="20">
        <f t="shared" ref="U35:U66" si="42">IF(COUNTIF(E35,"*accura*") &gt; 0, IF(COUNTIF(C35, "*US*") &gt; 0, D35, 0),0)</f>
        <v>0</v>
      </c>
      <c r="V35" s="20">
        <f t="shared" ref="V35:V66" si="43">IF(COUNTIF(E35,"*accura*") &gt; 0, IF(COUNTIF(C35, "*UK*") &gt; 0, D35, 0),0)</f>
        <v>0</v>
      </c>
      <c r="W35" s="20">
        <f t="shared" ref="W35:W66" si="44">IF(COUNTIF(E35,"*accura*") &gt; 0, IF(COUNTIF(C35, "*China*") &gt; 0, D35, 0),0)</f>
        <v>0</v>
      </c>
      <c r="X35" s="20">
        <f t="shared" ref="X35:X66" si="45">IF(COUNTIF(E35,"*accura*") &gt; 0, IF(COUNTIF(C35, "*Austra*") &gt; 0, D35, 0),0)</f>
        <v>0</v>
      </c>
      <c r="Y35" s="20">
        <f t="shared" ref="Y35:Y66" si="46">IF(COUNTIF(E35,"*accura*") &gt; 0, IF(COUNTIF(C35, "*Singapo*") &gt; 0, D35, 0),0)</f>
        <v>0</v>
      </c>
      <c r="Z35" s="20">
        <f t="shared" ref="Z35:Z66" si="47">IF(COUNTIF(E35,"*accura*") &gt; 0, IF(COUNTIF(C35, "*Emirat*") &gt; 0, D35, 0),0)</f>
        <v>0</v>
      </c>
      <c r="AA35" s="20">
        <f t="shared" ref="AA35:AA66" si="48">IF(COUNTIF(E35,"*accura*") &gt; 0, IF(COUNTIF(C35, "*Spain*") &gt; 0, D35, 0),0)</f>
        <v>0</v>
      </c>
      <c r="AB35" s="20">
        <f t="shared" ref="AB35:AB66" si="49">IF(COUNTIF(E35,"*accura*") &gt; 0, IF(COUNTIF(C35, "*Switzerland*") &gt; 0, D35, 0),0)</f>
        <v>0</v>
      </c>
      <c r="AC35" s="20">
        <f t="shared" ref="AC35:AC66" si="50">IF(COUNTIF(E35,"*accura*") &gt; 0, IF(COUNTIF(C35, "*Chile*") &gt; 0, D35, 0),0)</f>
        <v>0</v>
      </c>
      <c r="AD35" s="20">
        <f t="shared" ref="AD35:AD66" si="51">IF(COUNTIF(E35,"*accura*") &gt; 0, IF(COUNTIF(C35, "*Colomb*") &gt; 0, D35, 0),0)</f>
        <v>0</v>
      </c>
      <c r="AE35" s="20">
        <f t="shared" ref="AE35:AE66" si="52">IF(COUNTIF(E35,"*accura*") &gt; 0, IF(COUNTIF(C35, "*Sweden*") &gt; 0, D35, 0),0)</f>
        <v>0</v>
      </c>
      <c r="AF35" s="20">
        <f t="shared" ref="AF35:AF66" si="53">IF(COUNTIF(E35,"*accura*") &gt; 0, IF(COUNTIF(C35, "*Belgium*") &gt; 0, D35, 0),0)</f>
        <v>0</v>
      </c>
      <c r="AG35" s="20">
        <f t="shared" ref="AG35:AG66" si="54">IF(COUNTIF(E35,"*accura*") &gt; 0, IF(COUNTIF(C35, "*Israel*") &gt; 0, D35, 0),0)</f>
        <v>0</v>
      </c>
      <c r="AH35" s="20">
        <f t="shared" ref="AH35:AH66" si="55">IF(COUNTIF(E35,"*accura*") &gt; 0, IF(COUNTIF(C35, "*Amsterdam*") &gt; 0, D35, 0),0)</f>
        <v>0</v>
      </c>
      <c r="AI35" s="20">
        <f t="shared" ref="AI35:AI66" si="56">IF(COUNTIF(E35,"*accura*") &gt; 0, IF(COUNTIF(C35, "*Zealand*") &gt; 0, D35, 0),0)</f>
        <v>0</v>
      </c>
      <c r="AJ35" s="20">
        <f t="shared" ref="AJ35:AJ66" si="57">IF(COUNTIF(E35,"*accura*") &gt; 0, IF(COUNTIF(C35, "*India*") &gt; 0, D35, 0),0)</f>
        <v>0</v>
      </c>
      <c r="AK35" s="20">
        <f t="shared" ref="AK35:AK66" si="58">IF(COUNTIF(E35,"*accura*") &gt; 0, IF(COUNTIF(C35, "*Germany*") &gt; 0, D35, 0),0)</f>
        <v>0</v>
      </c>
      <c r="AL35" s="20">
        <f t="shared" ref="AL35:AL66" si="59">IF(COUNTIF(E35,"*accura*") &gt; 0, IF(COUNTIF(C35, "*Hong*") &gt; 0, D35, 0),0)</f>
        <v>0</v>
      </c>
      <c r="AM35" s="20">
        <f t="shared" ref="AM35:AM66" si="60">IF(COUNTIF(E35,"*accura*") &gt; 0, IF(COUNTIF(C35, "*South Kor*") &gt; 0, D35, 0),0)</f>
        <v>0</v>
      </c>
      <c r="AN35" s="20">
        <f t="shared" ref="AN35:AN66" si="61">IF(COUNTIF(E35,"*accura*") &gt; 0, IF(COUNTIF(C35, "*South Afric*") &gt; 0, D35, 0),0)</f>
        <v>0</v>
      </c>
      <c r="AO35" s="20">
        <f t="shared" ref="AO35:AO66" si="62">IF(COUNTIF(E35,"*accura*") &gt; 0, IF(COUNTIF(C35, "*Finland*") &gt; 0, D35, 0),0)</f>
        <v>0</v>
      </c>
      <c r="AP35" s="20">
        <f t="shared" ref="AP35:AP66" si="63">IF(COUNTIF(E35,"*accura*") &gt; 0, IF(COUNTIF(C35, "*Japan*") &gt; 0, D35, 0),0)</f>
        <v>0</v>
      </c>
      <c r="AQ35" s="20">
        <f t="shared" ref="AQ35:AQ66" si="64">IF(COUNTIF(E35,"*accura*") &gt; 0, IF(COUNTIF(C35, "*France*") &gt; 0, D35, 0),0)</f>
        <v>0</v>
      </c>
      <c r="AR35" s="20">
        <f t="shared" ref="AR35:AR66" si="65">IF(COUNTIF(E35,"*accura*") &gt; 0, IF(COUNTIF(C35, "*Nether*") &gt; 0, D35, 0),0)</f>
        <v>0</v>
      </c>
      <c r="AS35" s="20">
        <f t="shared" ref="AS35:AS66" si="66">IF(COUNTIF(E35,"*accura*") &gt; 0, IF(COUNTIF(C35, "*Norway*") &gt; 0, D35, 0),0)</f>
        <v>0</v>
      </c>
      <c r="AT35" s="20">
        <f t="shared" ref="AT35:AT66" si="67">IF(COUNTIF(E35,"*accura*") &gt; 0, IF(COUNTIF(C35, "*Russia*") &gt; 0, D35, 0),0)</f>
        <v>0</v>
      </c>
      <c r="AU35" s="20">
        <f t="shared" ref="AU35:AU66" si="68">IF(COUNTIF(E35,"*accura*") &gt; 0, IF(COUNTIF(C35, "*Ireland*") &gt; 0, D35, 0),0)</f>
        <v>0</v>
      </c>
      <c r="AV35" s="20">
        <f t="shared" ref="AV35:AV66" si="69">IF(COUNTIF(E35,"*accura*") &gt; 0, IF(COUNTIF(C35, "*Ital*") &gt; 0, D35, 0),0)</f>
        <v>0</v>
      </c>
    </row>
    <row r="36" spans="1:48" s="20" customFormat="1" ht="120" x14ac:dyDescent="0.25">
      <c r="A36" s="6" t="s">
        <v>143</v>
      </c>
      <c r="B36" s="6" t="e" cm="1">
        <f t="array" ref="B36">B36:F36Signatory to OECD AI Principles (No AI Principles developed themselves)</f>
        <v>#NAME?</v>
      </c>
      <c r="C36" s="6" t="s">
        <v>144</v>
      </c>
      <c r="E36" s="6"/>
      <c r="F36" s="6" t="s">
        <v>146</v>
      </c>
      <c r="J36" s="20" t="s">
        <v>237</v>
      </c>
      <c r="K36" s="6"/>
      <c r="N36" s="20">
        <f t="shared" si="35"/>
        <v>0</v>
      </c>
      <c r="O36" s="20">
        <f t="shared" si="36"/>
        <v>0</v>
      </c>
      <c r="P36" s="20">
        <f t="shared" si="37"/>
        <v>0</v>
      </c>
      <c r="Q36" s="20">
        <f t="shared" si="38"/>
        <v>0</v>
      </c>
      <c r="R36" s="20">
        <f t="shared" si="39"/>
        <v>0</v>
      </c>
      <c r="S36" s="20">
        <f t="shared" si="40"/>
        <v>0</v>
      </c>
      <c r="T36" s="20">
        <f t="shared" si="41"/>
        <v>0</v>
      </c>
      <c r="U36" s="20">
        <f t="shared" si="42"/>
        <v>0</v>
      </c>
      <c r="V36" s="20">
        <f t="shared" si="43"/>
        <v>0</v>
      </c>
      <c r="W36" s="20">
        <f t="shared" si="44"/>
        <v>0</v>
      </c>
      <c r="X36" s="20">
        <f t="shared" si="45"/>
        <v>0</v>
      </c>
      <c r="Y36" s="20">
        <f t="shared" si="46"/>
        <v>0</v>
      </c>
      <c r="Z36" s="20">
        <f t="shared" si="47"/>
        <v>0</v>
      </c>
      <c r="AA36" s="20">
        <f t="shared" si="48"/>
        <v>0</v>
      </c>
      <c r="AB36" s="20">
        <f t="shared" si="49"/>
        <v>0</v>
      </c>
      <c r="AC36" s="20">
        <f t="shared" si="50"/>
        <v>0</v>
      </c>
      <c r="AD36" s="20">
        <f t="shared" si="51"/>
        <v>0</v>
      </c>
      <c r="AE36" s="20">
        <f t="shared" si="52"/>
        <v>0</v>
      </c>
      <c r="AF36" s="20">
        <f t="shared" si="53"/>
        <v>0</v>
      </c>
      <c r="AG36" s="20">
        <f t="shared" si="54"/>
        <v>0</v>
      </c>
      <c r="AH36" s="20">
        <f t="shared" si="55"/>
        <v>0</v>
      </c>
      <c r="AI36" s="20">
        <f t="shared" si="56"/>
        <v>0</v>
      </c>
      <c r="AJ36" s="20">
        <f t="shared" si="57"/>
        <v>0</v>
      </c>
      <c r="AK36" s="20">
        <f t="shared" si="58"/>
        <v>0</v>
      </c>
      <c r="AL36" s="20">
        <f t="shared" si="59"/>
        <v>0</v>
      </c>
      <c r="AM36" s="20">
        <f t="shared" si="60"/>
        <v>0</v>
      </c>
      <c r="AN36" s="20">
        <f t="shared" si="61"/>
        <v>0</v>
      </c>
      <c r="AO36" s="20">
        <f t="shared" si="62"/>
        <v>0</v>
      </c>
      <c r="AP36" s="20">
        <f t="shared" si="63"/>
        <v>0</v>
      </c>
      <c r="AQ36" s="20">
        <f t="shared" si="64"/>
        <v>0</v>
      </c>
      <c r="AR36" s="20">
        <f t="shared" si="65"/>
        <v>0</v>
      </c>
      <c r="AS36" s="20">
        <f t="shared" si="66"/>
        <v>0</v>
      </c>
      <c r="AT36" s="20">
        <f t="shared" si="67"/>
        <v>0</v>
      </c>
      <c r="AU36" s="20">
        <f t="shared" si="68"/>
        <v>0</v>
      </c>
      <c r="AV36" s="20">
        <f t="shared" si="69"/>
        <v>0</v>
      </c>
    </row>
    <row r="37" spans="1:48" s="20" customFormat="1" ht="75" x14ac:dyDescent="0.25">
      <c r="A37" s="6" t="s">
        <v>151</v>
      </c>
      <c r="B37" s="6" t="s">
        <v>152</v>
      </c>
      <c r="C37" s="6" t="s">
        <v>153</v>
      </c>
      <c r="D37" s="20">
        <v>4</v>
      </c>
      <c r="E37" s="6" t="s">
        <v>154</v>
      </c>
      <c r="F37" s="5" t="s">
        <v>155</v>
      </c>
      <c r="G37" s="20">
        <v>2021</v>
      </c>
      <c r="I37" s="20" t="s">
        <v>105</v>
      </c>
      <c r="J37" s="20" t="s">
        <v>237</v>
      </c>
      <c r="K37" s="6"/>
      <c r="N37" s="20">
        <f t="shared" si="35"/>
        <v>0</v>
      </c>
      <c r="O37" s="20">
        <f t="shared" si="36"/>
        <v>0</v>
      </c>
      <c r="P37" s="20">
        <f t="shared" si="37"/>
        <v>0</v>
      </c>
      <c r="Q37" s="20">
        <f t="shared" si="38"/>
        <v>0</v>
      </c>
      <c r="R37" s="20">
        <f t="shared" si="39"/>
        <v>0</v>
      </c>
      <c r="S37" s="20">
        <f t="shared" si="40"/>
        <v>0</v>
      </c>
      <c r="T37" s="20">
        <f t="shared" si="41"/>
        <v>0</v>
      </c>
      <c r="U37" s="20">
        <f t="shared" si="42"/>
        <v>0</v>
      </c>
      <c r="V37" s="20">
        <f t="shared" si="43"/>
        <v>0</v>
      </c>
      <c r="W37" s="20">
        <f t="shared" si="44"/>
        <v>0</v>
      </c>
      <c r="X37" s="20">
        <f t="shared" si="45"/>
        <v>0</v>
      </c>
      <c r="Y37" s="20">
        <f t="shared" si="46"/>
        <v>0</v>
      </c>
      <c r="Z37" s="20">
        <f t="shared" si="47"/>
        <v>0</v>
      </c>
      <c r="AA37" s="20">
        <f t="shared" si="48"/>
        <v>0</v>
      </c>
      <c r="AB37" s="20">
        <f t="shared" si="49"/>
        <v>0</v>
      </c>
      <c r="AC37" s="20">
        <f t="shared" si="50"/>
        <v>0</v>
      </c>
      <c r="AD37" s="20">
        <f t="shared" si="51"/>
        <v>0</v>
      </c>
      <c r="AE37" s="20">
        <f t="shared" si="52"/>
        <v>0</v>
      </c>
      <c r="AF37" s="20">
        <f t="shared" si="53"/>
        <v>0</v>
      </c>
      <c r="AG37" s="20">
        <f t="shared" si="54"/>
        <v>0</v>
      </c>
      <c r="AH37" s="20">
        <f t="shared" si="55"/>
        <v>0</v>
      </c>
      <c r="AI37" s="20">
        <f t="shared" si="56"/>
        <v>0</v>
      </c>
      <c r="AJ37" s="20">
        <f t="shared" si="57"/>
        <v>0</v>
      </c>
      <c r="AK37" s="20">
        <f t="shared" si="58"/>
        <v>0</v>
      </c>
      <c r="AL37" s="20">
        <f t="shared" si="59"/>
        <v>0</v>
      </c>
      <c r="AM37" s="20">
        <f t="shared" si="60"/>
        <v>0</v>
      </c>
      <c r="AN37" s="20">
        <f t="shared" si="61"/>
        <v>0</v>
      </c>
      <c r="AO37" s="20">
        <f t="shared" si="62"/>
        <v>0</v>
      </c>
      <c r="AP37" s="20">
        <f t="shared" si="63"/>
        <v>0</v>
      </c>
      <c r="AQ37" s="20">
        <f t="shared" si="64"/>
        <v>0</v>
      </c>
      <c r="AR37" s="20">
        <f t="shared" si="65"/>
        <v>0</v>
      </c>
      <c r="AS37" s="20">
        <f t="shared" si="66"/>
        <v>0</v>
      </c>
      <c r="AT37" s="20">
        <f t="shared" si="67"/>
        <v>0</v>
      </c>
      <c r="AU37" s="20">
        <f t="shared" si="68"/>
        <v>0</v>
      </c>
      <c r="AV37" s="20">
        <f t="shared" si="69"/>
        <v>0</v>
      </c>
    </row>
    <row r="38" spans="1:48" s="20" customFormat="1" ht="180" x14ac:dyDescent="0.25">
      <c r="A38" s="6" t="s">
        <v>145</v>
      </c>
      <c r="B38" s="6" t="s">
        <v>186</v>
      </c>
      <c r="C38" s="6" t="s">
        <v>187</v>
      </c>
      <c r="D38" s="20">
        <v>10</v>
      </c>
      <c r="E38" s="6" t="s">
        <v>188</v>
      </c>
      <c r="F38" s="5" t="s">
        <v>189</v>
      </c>
      <c r="G38" s="20">
        <v>2020</v>
      </c>
      <c r="I38" s="20" t="s">
        <v>105</v>
      </c>
      <c r="J38" s="20" t="s">
        <v>237</v>
      </c>
      <c r="K38" s="6"/>
      <c r="N38" s="20">
        <f t="shared" si="35"/>
        <v>0</v>
      </c>
      <c r="O38" s="20">
        <f t="shared" si="36"/>
        <v>0</v>
      </c>
      <c r="P38" s="20">
        <f t="shared" si="37"/>
        <v>0</v>
      </c>
      <c r="Q38" s="20">
        <f t="shared" si="38"/>
        <v>0</v>
      </c>
      <c r="R38" s="20">
        <f t="shared" si="39"/>
        <v>0</v>
      </c>
      <c r="S38" s="20">
        <f t="shared" si="40"/>
        <v>0</v>
      </c>
      <c r="T38" s="20">
        <f t="shared" si="41"/>
        <v>0</v>
      </c>
      <c r="U38" s="20">
        <f t="shared" si="42"/>
        <v>0</v>
      </c>
      <c r="V38" s="20">
        <f t="shared" si="43"/>
        <v>0</v>
      </c>
      <c r="W38" s="20">
        <f t="shared" si="44"/>
        <v>0</v>
      </c>
      <c r="X38" s="20">
        <f t="shared" si="45"/>
        <v>0</v>
      </c>
      <c r="Y38" s="20">
        <f t="shared" si="46"/>
        <v>0</v>
      </c>
      <c r="Z38" s="20">
        <f t="shared" si="47"/>
        <v>0</v>
      </c>
      <c r="AA38" s="20">
        <f t="shared" si="48"/>
        <v>0</v>
      </c>
      <c r="AB38" s="20">
        <f t="shared" si="49"/>
        <v>0</v>
      </c>
      <c r="AC38" s="20">
        <f t="shared" si="50"/>
        <v>0</v>
      </c>
      <c r="AD38" s="20">
        <f t="shared" si="51"/>
        <v>0</v>
      </c>
      <c r="AE38" s="20">
        <f t="shared" si="52"/>
        <v>0</v>
      </c>
      <c r="AF38" s="20">
        <f t="shared" si="53"/>
        <v>0</v>
      </c>
      <c r="AG38" s="20">
        <f t="shared" si="54"/>
        <v>0</v>
      </c>
      <c r="AH38" s="20">
        <f t="shared" si="55"/>
        <v>0</v>
      </c>
      <c r="AI38" s="20">
        <f t="shared" si="56"/>
        <v>0</v>
      </c>
      <c r="AJ38" s="20">
        <f t="shared" si="57"/>
        <v>0</v>
      </c>
      <c r="AK38" s="20">
        <f t="shared" si="58"/>
        <v>0</v>
      </c>
      <c r="AL38" s="20">
        <f t="shared" si="59"/>
        <v>0</v>
      </c>
      <c r="AM38" s="20">
        <f t="shared" si="60"/>
        <v>0</v>
      </c>
      <c r="AN38" s="20">
        <f t="shared" si="61"/>
        <v>0</v>
      </c>
      <c r="AO38" s="20">
        <f t="shared" si="62"/>
        <v>0</v>
      </c>
      <c r="AP38" s="20">
        <f t="shared" si="63"/>
        <v>0</v>
      </c>
      <c r="AQ38" s="20">
        <f t="shared" si="64"/>
        <v>0</v>
      </c>
      <c r="AR38" s="20">
        <f t="shared" si="65"/>
        <v>0</v>
      </c>
      <c r="AS38" s="20">
        <f t="shared" si="66"/>
        <v>0</v>
      </c>
      <c r="AT38" s="20">
        <f t="shared" si="67"/>
        <v>0</v>
      </c>
      <c r="AU38" s="20">
        <f t="shared" si="68"/>
        <v>0</v>
      </c>
      <c r="AV38" s="20">
        <f t="shared" si="69"/>
        <v>0</v>
      </c>
    </row>
    <row r="39" spans="1:48" s="20" customFormat="1" ht="105" x14ac:dyDescent="0.25">
      <c r="A39" s="6" t="s">
        <v>161</v>
      </c>
      <c r="B39" s="6" t="s">
        <v>157</v>
      </c>
      <c r="C39" s="6" t="s">
        <v>160</v>
      </c>
      <c r="D39" s="20">
        <v>9</v>
      </c>
      <c r="E39" s="6" t="s">
        <v>162</v>
      </c>
      <c r="F39" s="5" t="s">
        <v>163</v>
      </c>
      <c r="G39" s="20">
        <v>2019</v>
      </c>
      <c r="H39" s="20" t="s">
        <v>167</v>
      </c>
      <c r="I39" s="20" t="s">
        <v>339</v>
      </c>
      <c r="J39" s="20" t="s">
        <v>18</v>
      </c>
      <c r="K39" s="6"/>
      <c r="N39" s="20">
        <f t="shared" si="35"/>
        <v>0</v>
      </c>
      <c r="O39" s="20">
        <f t="shared" si="36"/>
        <v>0</v>
      </c>
      <c r="P39" s="20">
        <f t="shared" si="37"/>
        <v>0</v>
      </c>
      <c r="Q39" s="20">
        <f t="shared" si="38"/>
        <v>0</v>
      </c>
      <c r="R39" s="20">
        <f t="shared" si="39"/>
        <v>0</v>
      </c>
      <c r="S39" s="20">
        <f t="shared" si="40"/>
        <v>0</v>
      </c>
      <c r="T39" s="20">
        <f t="shared" si="41"/>
        <v>0</v>
      </c>
      <c r="U39" s="20">
        <f t="shared" si="42"/>
        <v>0</v>
      </c>
      <c r="V39" s="20">
        <f t="shared" si="43"/>
        <v>0</v>
      </c>
      <c r="W39" s="20">
        <f t="shared" si="44"/>
        <v>0</v>
      </c>
      <c r="X39" s="20">
        <f t="shared" si="45"/>
        <v>0</v>
      </c>
      <c r="Y39" s="20">
        <f t="shared" si="46"/>
        <v>0</v>
      </c>
      <c r="Z39" s="20">
        <f t="shared" si="47"/>
        <v>0</v>
      </c>
      <c r="AA39" s="20">
        <f t="shared" si="48"/>
        <v>0</v>
      </c>
      <c r="AB39" s="20">
        <f t="shared" si="49"/>
        <v>0</v>
      </c>
      <c r="AC39" s="20">
        <f t="shared" si="50"/>
        <v>0</v>
      </c>
      <c r="AD39" s="20">
        <f t="shared" si="51"/>
        <v>0</v>
      </c>
      <c r="AE39" s="20">
        <f t="shared" si="52"/>
        <v>0</v>
      </c>
      <c r="AF39" s="20">
        <f t="shared" si="53"/>
        <v>0</v>
      </c>
      <c r="AG39" s="20">
        <f t="shared" si="54"/>
        <v>0</v>
      </c>
      <c r="AH39" s="20">
        <f t="shared" si="55"/>
        <v>0</v>
      </c>
      <c r="AI39" s="20">
        <f t="shared" si="56"/>
        <v>0</v>
      </c>
      <c r="AJ39" s="20">
        <f t="shared" si="57"/>
        <v>0</v>
      </c>
      <c r="AK39" s="20">
        <f t="shared" si="58"/>
        <v>0</v>
      </c>
      <c r="AL39" s="20">
        <f t="shared" si="59"/>
        <v>0</v>
      </c>
      <c r="AM39" s="20">
        <f t="shared" si="60"/>
        <v>0</v>
      </c>
      <c r="AN39" s="20">
        <f t="shared" si="61"/>
        <v>0</v>
      </c>
      <c r="AO39" s="20">
        <f t="shared" si="62"/>
        <v>0</v>
      </c>
      <c r="AP39" s="20">
        <f t="shared" si="63"/>
        <v>0</v>
      </c>
      <c r="AQ39" s="20">
        <f t="shared" si="64"/>
        <v>0</v>
      </c>
      <c r="AR39" s="20">
        <f t="shared" si="65"/>
        <v>0</v>
      </c>
      <c r="AS39" s="20">
        <f t="shared" si="66"/>
        <v>0</v>
      </c>
      <c r="AT39" s="20">
        <f t="shared" si="67"/>
        <v>0</v>
      </c>
      <c r="AU39" s="20">
        <f t="shared" si="68"/>
        <v>0</v>
      </c>
      <c r="AV39" s="20">
        <f t="shared" si="69"/>
        <v>0</v>
      </c>
    </row>
    <row r="40" spans="1:48" s="20" customFormat="1" ht="180" x14ac:dyDescent="0.25">
      <c r="A40" s="6" t="s">
        <v>165</v>
      </c>
      <c r="B40" s="6" t="s">
        <v>166</v>
      </c>
      <c r="C40" s="6" t="s">
        <v>583</v>
      </c>
      <c r="D40" s="20">
        <v>12</v>
      </c>
      <c r="E40" s="6" t="s">
        <v>170</v>
      </c>
      <c r="F40" s="5" t="s">
        <v>171</v>
      </c>
      <c r="G40" s="20">
        <v>2018</v>
      </c>
      <c r="H40" s="20" t="s">
        <v>168</v>
      </c>
      <c r="I40" s="20" t="s">
        <v>339</v>
      </c>
      <c r="J40" s="20" t="s">
        <v>18</v>
      </c>
      <c r="K40" s="6"/>
      <c r="N40" s="20">
        <f t="shared" si="35"/>
        <v>12</v>
      </c>
      <c r="O40" s="20">
        <f t="shared" si="36"/>
        <v>0</v>
      </c>
      <c r="P40" s="20">
        <f t="shared" si="37"/>
        <v>0</v>
      </c>
      <c r="Q40" s="20">
        <f t="shared" si="38"/>
        <v>0</v>
      </c>
      <c r="R40" s="20">
        <f t="shared" si="39"/>
        <v>0</v>
      </c>
      <c r="S40" s="20">
        <f t="shared" si="40"/>
        <v>0</v>
      </c>
      <c r="T40" s="20">
        <f t="shared" si="41"/>
        <v>0</v>
      </c>
      <c r="U40" s="20">
        <f t="shared" si="42"/>
        <v>0</v>
      </c>
      <c r="V40" s="20">
        <f t="shared" si="43"/>
        <v>0</v>
      </c>
      <c r="W40" s="20">
        <f t="shared" si="44"/>
        <v>0</v>
      </c>
      <c r="X40" s="20">
        <f t="shared" si="45"/>
        <v>0</v>
      </c>
      <c r="Y40" s="20">
        <f t="shared" si="46"/>
        <v>0</v>
      </c>
      <c r="Z40" s="20">
        <f t="shared" si="47"/>
        <v>0</v>
      </c>
      <c r="AA40" s="20">
        <f t="shared" si="48"/>
        <v>0</v>
      </c>
      <c r="AB40" s="20">
        <f t="shared" si="49"/>
        <v>0</v>
      </c>
      <c r="AC40" s="20">
        <f t="shared" si="50"/>
        <v>0</v>
      </c>
      <c r="AD40" s="20">
        <f t="shared" si="51"/>
        <v>0</v>
      </c>
      <c r="AE40" s="20">
        <f t="shared" si="52"/>
        <v>0</v>
      </c>
      <c r="AF40" s="20">
        <f t="shared" si="53"/>
        <v>12</v>
      </c>
      <c r="AG40" s="20">
        <f t="shared" si="54"/>
        <v>0</v>
      </c>
      <c r="AH40" s="20">
        <f t="shared" si="55"/>
        <v>0</v>
      </c>
      <c r="AI40" s="20">
        <f t="shared" si="56"/>
        <v>0</v>
      </c>
      <c r="AJ40" s="20">
        <f t="shared" si="57"/>
        <v>0</v>
      </c>
      <c r="AK40" s="20">
        <f t="shared" si="58"/>
        <v>0</v>
      </c>
      <c r="AL40" s="20">
        <f t="shared" si="59"/>
        <v>0</v>
      </c>
      <c r="AM40" s="20">
        <f t="shared" si="60"/>
        <v>0</v>
      </c>
      <c r="AN40" s="20">
        <f t="shared" si="61"/>
        <v>0</v>
      </c>
      <c r="AO40" s="20">
        <f t="shared" si="62"/>
        <v>0</v>
      </c>
      <c r="AP40" s="20">
        <f t="shared" si="63"/>
        <v>0</v>
      </c>
      <c r="AQ40" s="20">
        <f t="shared" si="64"/>
        <v>0</v>
      </c>
      <c r="AR40" s="20">
        <f t="shared" si="65"/>
        <v>0</v>
      </c>
      <c r="AS40" s="20">
        <f t="shared" si="66"/>
        <v>0</v>
      </c>
      <c r="AT40" s="20">
        <f t="shared" si="67"/>
        <v>0</v>
      </c>
      <c r="AU40" s="20">
        <f t="shared" si="68"/>
        <v>0</v>
      </c>
      <c r="AV40" s="20">
        <f t="shared" si="69"/>
        <v>0</v>
      </c>
    </row>
    <row r="41" spans="1:48" s="20" customFormat="1" ht="135" x14ac:dyDescent="0.25">
      <c r="A41" s="6" t="s">
        <v>172</v>
      </c>
      <c r="B41" s="6" t="s">
        <v>173</v>
      </c>
      <c r="C41" s="6" t="s">
        <v>174</v>
      </c>
      <c r="D41" s="20">
        <v>4</v>
      </c>
      <c r="E41" s="6" t="s">
        <v>175</v>
      </c>
      <c r="F41" s="5" t="s">
        <v>176</v>
      </c>
      <c r="G41" s="20">
        <v>2020</v>
      </c>
      <c r="I41" s="20" t="s">
        <v>105</v>
      </c>
      <c r="J41" s="20" t="s">
        <v>236</v>
      </c>
      <c r="K41" s="6"/>
      <c r="N41" s="20">
        <f t="shared" si="35"/>
        <v>0</v>
      </c>
      <c r="O41" s="20">
        <f t="shared" si="36"/>
        <v>0</v>
      </c>
      <c r="P41" s="20">
        <f t="shared" si="37"/>
        <v>0</v>
      </c>
      <c r="Q41" s="20">
        <f t="shared" si="38"/>
        <v>0</v>
      </c>
      <c r="R41" s="20">
        <f t="shared" si="39"/>
        <v>0</v>
      </c>
      <c r="S41" s="20">
        <f t="shared" si="40"/>
        <v>0</v>
      </c>
      <c r="T41" s="20">
        <f t="shared" si="41"/>
        <v>0</v>
      </c>
      <c r="U41" s="20">
        <f t="shared" si="42"/>
        <v>0</v>
      </c>
      <c r="V41" s="20">
        <f t="shared" si="43"/>
        <v>0</v>
      </c>
      <c r="W41" s="20">
        <f t="shared" si="44"/>
        <v>0</v>
      </c>
      <c r="X41" s="20">
        <f t="shared" si="45"/>
        <v>0</v>
      </c>
      <c r="Y41" s="20">
        <f t="shared" si="46"/>
        <v>0</v>
      </c>
      <c r="Z41" s="20">
        <f t="shared" si="47"/>
        <v>0</v>
      </c>
      <c r="AA41" s="20">
        <f t="shared" si="48"/>
        <v>0</v>
      </c>
      <c r="AB41" s="20">
        <f t="shared" si="49"/>
        <v>0</v>
      </c>
      <c r="AC41" s="20">
        <f t="shared" si="50"/>
        <v>0</v>
      </c>
      <c r="AD41" s="20">
        <f t="shared" si="51"/>
        <v>0</v>
      </c>
      <c r="AE41" s="20">
        <f t="shared" si="52"/>
        <v>0</v>
      </c>
      <c r="AF41" s="20">
        <f t="shared" si="53"/>
        <v>0</v>
      </c>
      <c r="AG41" s="20">
        <f t="shared" si="54"/>
        <v>0</v>
      </c>
      <c r="AH41" s="20">
        <f t="shared" si="55"/>
        <v>0</v>
      </c>
      <c r="AI41" s="20">
        <f t="shared" si="56"/>
        <v>0</v>
      </c>
      <c r="AJ41" s="20">
        <f t="shared" si="57"/>
        <v>0</v>
      </c>
      <c r="AK41" s="20">
        <f t="shared" si="58"/>
        <v>0</v>
      </c>
      <c r="AL41" s="20">
        <f t="shared" si="59"/>
        <v>0</v>
      </c>
      <c r="AM41" s="20">
        <f t="shared" si="60"/>
        <v>0</v>
      </c>
      <c r="AN41" s="20">
        <f t="shared" si="61"/>
        <v>0</v>
      </c>
      <c r="AO41" s="20">
        <f t="shared" si="62"/>
        <v>0</v>
      </c>
      <c r="AP41" s="20">
        <f t="shared" si="63"/>
        <v>0</v>
      </c>
      <c r="AQ41" s="20">
        <f t="shared" si="64"/>
        <v>0</v>
      </c>
      <c r="AR41" s="20">
        <f t="shared" si="65"/>
        <v>0</v>
      </c>
      <c r="AS41" s="20">
        <f t="shared" si="66"/>
        <v>0</v>
      </c>
      <c r="AT41" s="20">
        <f t="shared" si="67"/>
        <v>0</v>
      </c>
      <c r="AU41" s="20">
        <f t="shared" si="68"/>
        <v>0</v>
      </c>
      <c r="AV41" s="20">
        <f t="shared" si="69"/>
        <v>0</v>
      </c>
    </row>
    <row r="42" spans="1:48" s="20" customFormat="1" ht="90" x14ac:dyDescent="0.25">
      <c r="A42" s="6" t="s">
        <v>178</v>
      </c>
      <c r="B42" s="6" t="s">
        <v>177</v>
      </c>
      <c r="C42" s="6" t="s">
        <v>179</v>
      </c>
      <c r="D42" s="20">
        <v>5</v>
      </c>
      <c r="E42" s="6" t="s">
        <v>180</v>
      </c>
      <c r="F42" s="5" t="s">
        <v>181</v>
      </c>
      <c r="G42" s="20">
        <v>2017</v>
      </c>
      <c r="I42" s="20" t="s">
        <v>105</v>
      </c>
      <c r="J42" s="20" t="s">
        <v>235</v>
      </c>
      <c r="K42" s="6"/>
      <c r="N42" s="20">
        <f t="shared" si="35"/>
        <v>0</v>
      </c>
      <c r="O42" s="20">
        <f t="shared" si="36"/>
        <v>0</v>
      </c>
      <c r="P42" s="20">
        <f t="shared" si="37"/>
        <v>0</v>
      </c>
      <c r="Q42" s="20">
        <f t="shared" si="38"/>
        <v>0</v>
      </c>
      <c r="R42" s="20">
        <f t="shared" si="39"/>
        <v>0</v>
      </c>
      <c r="S42" s="20">
        <f t="shared" si="40"/>
        <v>0</v>
      </c>
      <c r="T42" s="20">
        <f t="shared" si="41"/>
        <v>0</v>
      </c>
      <c r="U42" s="20">
        <f t="shared" si="42"/>
        <v>0</v>
      </c>
      <c r="V42" s="20">
        <f t="shared" si="43"/>
        <v>0</v>
      </c>
      <c r="W42" s="20">
        <f t="shared" si="44"/>
        <v>0</v>
      </c>
      <c r="X42" s="20">
        <f t="shared" si="45"/>
        <v>0</v>
      </c>
      <c r="Y42" s="20">
        <f t="shared" si="46"/>
        <v>0</v>
      </c>
      <c r="Z42" s="20">
        <f t="shared" si="47"/>
        <v>0</v>
      </c>
      <c r="AA42" s="20">
        <f t="shared" si="48"/>
        <v>0</v>
      </c>
      <c r="AB42" s="20">
        <f t="shared" si="49"/>
        <v>0</v>
      </c>
      <c r="AC42" s="20">
        <f t="shared" si="50"/>
        <v>0</v>
      </c>
      <c r="AD42" s="20">
        <f t="shared" si="51"/>
        <v>0</v>
      </c>
      <c r="AE42" s="20">
        <f t="shared" si="52"/>
        <v>0</v>
      </c>
      <c r="AF42" s="20">
        <f t="shared" si="53"/>
        <v>0</v>
      </c>
      <c r="AG42" s="20">
        <f t="shared" si="54"/>
        <v>0</v>
      </c>
      <c r="AH42" s="20">
        <f t="shared" si="55"/>
        <v>0</v>
      </c>
      <c r="AI42" s="20">
        <f t="shared" si="56"/>
        <v>0</v>
      </c>
      <c r="AJ42" s="20">
        <f t="shared" si="57"/>
        <v>0</v>
      </c>
      <c r="AK42" s="20">
        <f t="shared" si="58"/>
        <v>0</v>
      </c>
      <c r="AL42" s="20">
        <f t="shared" si="59"/>
        <v>0</v>
      </c>
      <c r="AM42" s="20">
        <f t="shared" si="60"/>
        <v>0</v>
      </c>
      <c r="AN42" s="20">
        <f t="shared" si="61"/>
        <v>0</v>
      </c>
      <c r="AO42" s="20">
        <f t="shared" si="62"/>
        <v>0</v>
      </c>
      <c r="AP42" s="20">
        <f t="shared" si="63"/>
        <v>0</v>
      </c>
      <c r="AQ42" s="20">
        <f t="shared" si="64"/>
        <v>0</v>
      </c>
      <c r="AR42" s="20">
        <f t="shared" si="65"/>
        <v>0</v>
      </c>
      <c r="AS42" s="20">
        <f t="shared" si="66"/>
        <v>0</v>
      </c>
      <c r="AT42" s="20">
        <f t="shared" si="67"/>
        <v>0</v>
      </c>
      <c r="AU42" s="20">
        <f t="shared" si="68"/>
        <v>0</v>
      </c>
      <c r="AV42" s="20">
        <f t="shared" si="69"/>
        <v>0</v>
      </c>
    </row>
    <row r="43" spans="1:48" s="20" customFormat="1" ht="120" x14ac:dyDescent="0.25">
      <c r="A43" s="6" t="s">
        <v>182</v>
      </c>
      <c r="B43" s="6" t="s">
        <v>183</v>
      </c>
      <c r="C43" s="6" t="s">
        <v>113</v>
      </c>
      <c r="D43" s="20">
        <v>8</v>
      </c>
      <c r="E43" s="6" t="s">
        <v>184</v>
      </c>
      <c r="F43" s="5" t="s">
        <v>185</v>
      </c>
      <c r="G43" s="20">
        <v>2020</v>
      </c>
      <c r="I43" s="20" t="s">
        <v>105</v>
      </c>
      <c r="J43" s="20" t="s">
        <v>234</v>
      </c>
      <c r="K43" s="6"/>
      <c r="N43" s="20">
        <f t="shared" si="35"/>
        <v>0</v>
      </c>
      <c r="O43" s="20">
        <f t="shared" si="36"/>
        <v>0</v>
      </c>
      <c r="P43" s="20">
        <f t="shared" si="37"/>
        <v>0</v>
      </c>
      <c r="Q43" s="20">
        <f t="shared" si="38"/>
        <v>0</v>
      </c>
      <c r="R43" s="20">
        <f t="shared" si="39"/>
        <v>0</v>
      </c>
      <c r="S43" s="20">
        <f t="shared" si="40"/>
        <v>0</v>
      </c>
      <c r="T43" s="20">
        <f t="shared" si="41"/>
        <v>0</v>
      </c>
      <c r="U43" s="20">
        <f t="shared" si="42"/>
        <v>0</v>
      </c>
      <c r="V43" s="20">
        <f t="shared" si="43"/>
        <v>0</v>
      </c>
      <c r="W43" s="20">
        <f t="shared" si="44"/>
        <v>0</v>
      </c>
      <c r="X43" s="20">
        <f t="shared" si="45"/>
        <v>0</v>
      </c>
      <c r="Y43" s="20">
        <f t="shared" si="46"/>
        <v>0</v>
      </c>
      <c r="Z43" s="20">
        <f t="shared" si="47"/>
        <v>0</v>
      </c>
      <c r="AA43" s="20">
        <f t="shared" si="48"/>
        <v>0</v>
      </c>
      <c r="AB43" s="20">
        <f t="shared" si="49"/>
        <v>0</v>
      </c>
      <c r="AC43" s="20">
        <f t="shared" si="50"/>
        <v>0</v>
      </c>
      <c r="AD43" s="20">
        <f t="shared" si="51"/>
        <v>0</v>
      </c>
      <c r="AE43" s="20">
        <f t="shared" si="52"/>
        <v>0</v>
      </c>
      <c r="AF43" s="20">
        <f t="shared" si="53"/>
        <v>0</v>
      </c>
      <c r="AG43" s="20">
        <f t="shared" si="54"/>
        <v>0</v>
      </c>
      <c r="AH43" s="20">
        <f t="shared" si="55"/>
        <v>0</v>
      </c>
      <c r="AI43" s="20">
        <f t="shared" si="56"/>
        <v>0</v>
      </c>
      <c r="AJ43" s="20">
        <f t="shared" si="57"/>
        <v>0</v>
      </c>
      <c r="AK43" s="20">
        <f t="shared" si="58"/>
        <v>0</v>
      </c>
      <c r="AL43" s="20">
        <f t="shared" si="59"/>
        <v>0</v>
      </c>
      <c r="AM43" s="20">
        <f t="shared" si="60"/>
        <v>0</v>
      </c>
      <c r="AN43" s="20">
        <f t="shared" si="61"/>
        <v>0</v>
      </c>
      <c r="AO43" s="20">
        <f t="shared" si="62"/>
        <v>0</v>
      </c>
      <c r="AP43" s="20">
        <f t="shared" si="63"/>
        <v>0</v>
      </c>
      <c r="AQ43" s="20">
        <f t="shared" si="64"/>
        <v>0</v>
      </c>
      <c r="AR43" s="20">
        <f t="shared" si="65"/>
        <v>0</v>
      </c>
      <c r="AS43" s="20">
        <f t="shared" si="66"/>
        <v>0</v>
      </c>
      <c r="AT43" s="20">
        <f t="shared" si="67"/>
        <v>0</v>
      </c>
      <c r="AU43" s="20">
        <f t="shared" si="68"/>
        <v>0</v>
      </c>
      <c r="AV43" s="20">
        <f t="shared" si="69"/>
        <v>0</v>
      </c>
    </row>
    <row r="44" spans="1:48" s="20" customFormat="1" ht="195" x14ac:dyDescent="0.25">
      <c r="A44" s="6" t="s">
        <v>196</v>
      </c>
      <c r="B44" s="6" t="s">
        <v>193</v>
      </c>
      <c r="C44" s="6" t="s">
        <v>190</v>
      </c>
      <c r="D44" s="20">
        <v>6</v>
      </c>
      <c r="E44" s="6" t="s">
        <v>192</v>
      </c>
      <c r="F44" s="5" t="s">
        <v>191</v>
      </c>
      <c r="G44" s="20">
        <v>2020</v>
      </c>
      <c r="I44" s="20" t="s">
        <v>105</v>
      </c>
      <c r="J44" s="20" t="s">
        <v>234</v>
      </c>
      <c r="K44" s="6"/>
      <c r="N44" s="20">
        <f t="shared" si="35"/>
        <v>0</v>
      </c>
      <c r="O44" s="20">
        <f t="shared" si="36"/>
        <v>0</v>
      </c>
      <c r="P44" s="20">
        <f t="shared" si="37"/>
        <v>0</v>
      </c>
      <c r="Q44" s="20">
        <f t="shared" si="38"/>
        <v>0</v>
      </c>
      <c r="R44" s="20">
        <f t="shared" si="39"/>
        <v>0</v>
      </c>
      <c r="S44" s="20">
        <f t="shared" si="40"/>
        <v>0</v>
      </c>
      <c r="T44" s="20">
        <f t="shared" si="41"/>
        <v>0</v>
      </c>
      <c r="U44" s="20">
        <f t="shared" si="42"/>
        <v>0</v>
      </c>
      <c r="V44" s="20">
        <f t="shared" si="43"/>
        <v>0</v>
      </c>
      <c r="W44" s="20">
        <f t="shared" si="44"/>
        <v>0</v>
      </c>
      <c r="X44" s="20">
        <f t="shared" si="45"/>
        <v>0</v>
      </c>
      <c r="Y44" s="20">
        <f t="shared" si="46"/>
        <v>0</v>
      </c>
      <c r="Z44" s="20">
        <f t="shared" si="47"/>
        <v>0</v>
      </c>
      <c r="AA44" s="20">
        <f t="shared" si="48"/>
        <v>0</v>
      </c>
      <c r="AB44" s="20">
        <f t="shared" si="49"/>
        <v>0</v>
      </c>
      <c r="AC44" s="20">
        <f t="shared" si="50"/>
        <v>0</v>
      </c>
      <c r="AD44" s="20">
        <f t="shared" si="51"/>
        <v>0</v>
      </c>
      <c r="AE44" s="20">
        <f t="shared" si="52"/>
        <v>0</v>
      </c>
      <c r="AF44" s="20">
        <f t="shared" si="53"/>
        <v>0</v>
      </c>
      <c r="AG44" s="20">
        <f t="shared" si="54"/>
        <v>0</v>
      </c>
      <c r="AH44" s="20">
        <f t="shared" si="55"/>
        <v>0</v>
      </c>
      <c r="AI44" s="20">
        <f t="shared" si="56"/>
        <v>0</v>
      </c>
      <c r="AJ44" s="20">
        <f t="shared" si="57"/>
        <v>0</v>
      </c>
      <c r="AK44" s="20">
        <f t="shared" si="58"/>
        <v>0</v>
      </c>
      <c r="AL44" s="20">
        <f t="shared" si="59"/>
        <v>0</v>
      </c>
      <c r="AM44" s="20">
        <f t="shared" si="60"/>
        <v>0</v>
      </c>
      <c r="AN44" s="20">
        <f t="shared" si="61"/>
        <v>0</v>
      </c>
      <c r="AO44" s="20">
        <f t="shared" si="62"/>
        <v>0</v>
      </c>
      <c r="AP44" s="20">
        <f t="shared" si="63"/>
        <v>0</v>
      </c>
      <c r="AQ44" s="20">
        <f t="shared" si="64"/>
        <v>0</v>
      </c>
      <c r="AR44" s="20">
        <f t="shared" si="65"/>
        <v>0</v>
      </c>
      <c r="AS44" s="20">
        <f t="shared" si="66"/>
        <v>0</v>
      </c>
      <c r="AT44" s="20">
        <f t="shared" si="67"/>
        <v>0</v>
      </c>
      <c r="AU44" s="20">
        <f t="shared" si="68"/>
        <v>0</v>
      </c>
      <c r="AV44" s="20">
        <f t="shared" si="69"/>
        <v>0</v>
      </c>
    </row>
    <row r="45" spans="1:48" s="20" customFormat="1" ht="60" x14ac:dyDescent="0.25">
      <c r="A45" s="6" t="s">
        <v>201</v>
      </c>
      <c r="B45" s="6" t="s">
        <v>202</v>
      </c>
      <c r="C45" s="6" t="s">
        <v>205</v>
      </c>
      <c r="D45" s="20">
        <v>5</v>
      </c>
      <c r="E45" s="6" t="s">
        <v>204</v>
      </c>
      <c r="F45" s="5" t="s">
        <v>203</v>
      </c>
      <c r="I45" s="20" t="s">
        <v>339</v>
      </c>
      <c r="J45" s="20" t="s">
        <v>18</v>
      </c>
      <c r="K45" s="6"/>
      <c r="N45" s="20">
        <f t="shared" si="35"/>
        <v>0</v>
      </c>
      <c r="O45" s="20">
        <f t="shared" si="36"/>
        <v>0</v>
      </c>
      <c r="P45" s="20">
        <f t="shared" si="37"/>
        <v>0</v>
      </c>
      <c r="Q45" s="20">
        <f t="shared" si="38"/>
        <v>0</v>
      </c>
      <c r="R45" s="20">
        <f t="shared" si="39"/>
        <v>0</v>
      </c>
      <c r="S45" s="20">
        <f t="shared" si="40"/>
        <v>0</v>
      </c>
      <c r="T45" s="20">
        <f t="shared" si="41"/>
        <v>0</v>
      </c>
      <c r="U45" s="20">
        <f t="shared" si="42"/>
        <v>0</v>
      </c>
      <c r="V45" s="20">
        <f t="shared" si="43"/>
        <v>0</v>
      </c>
      <c r="W45" s="20">
        <f t="shared" si="44"/>
        <v>0</v>
      </c>
      <c r="X45" s="20">
        <f t="shared" si="45"/>
        <v>0</v>
      </c>
      <c r="Y45" s="20">
        <f t="shared" si="46"/>
        <v>0</v>
      </c>
      <c r="Z45" s="20">
        <f t="shared" si="47"/>
        <v>0</v>
      </c>
      <c r="AA45" s="20">
        <f t="shared" si="48"/>
        <v>0</v>
      </c>
      <c r="AB45" s="20">
        <f t="shared" si="49"/>
        <v>0</v>
      </c>
      <c r="AC45" s="20">
        <f t="shared" si="50"/>
        <v>0</v>
      </c>
      <c r="AD45" s="20">
        <f t="shared" si="51"/>
        <v>0</v>
      </c>
      <c r="AE45" s="20">
        <f t="shared" si="52"/>
        <v>0</v>
      </c>
      <c r="AF45" s="20">
        <f t="shared" si="53"/>
        <v>0</v>
      </c>
      <c r="AG45" s="20">
        <f t="shared" si="54"/>
        <v>0</v>
      </c>
      <c r="AH45" s="20">
        <f t="shared" si="55"/>
        <v>0</v>
      </c>
      <c r="AI45" s="20">
        <f t="shared" si="56"/>
        <v>0</v>
      </c>
      <c r="AJ45" s="20">
        <f t="shared" si="57"/>
        <v>0</v>
      </c>
      <c r="AK45" s="20">
        <f t="shared" si="58"/>
        <v>0</v>
      </c>
      <c r="AL45" s="20">
        <f t="shared" si="59"/>
        <v>0</v>
      </c>
      <c r="AM45" s="20">
        <f t="shared" si="60"/>
        <v>0</v>
      </c>
      <c r="AN45" s="20">
        <f t="shared" si="61"/>
        <v>0</v>
      </c>
      <c r="AO45" s="20">
        <f t="shared" si="62"/>
        <v>0</v>
      </c>
      <c r="AP45" s="20">
        <f t="shared" si="63"/>
        <v>0</v>
      </c>
      <c r="AQ45" s="20">
        <f t="shared" si="64"/>
        <v>0</v>
      </c>
      <c r="AR45" s="20">
        <f t="shared" si="65"/>
        <v>0</v>
      </c>
      <c r="AS45" s="20">
        <f t="shared" si="66"/>
        <v>0</v>
      </c>
      <c r="AT45" s="20">
        <f t="shared" si="67"/>
        <v>0</v>
      </c>
      <c r="AU45" s="20">
        <f t="shared" si="68"/>
        <v>0</v>
      </c>
      <c r="AV45" s="20">
        <f t="shared" si="69"/>
        <v>0</v>
      </c>
    </row>
    <row r="46" spans="1:48" s="20" customFormat="1" ht="165" x14ac:dyDescent="0.25">
      <c r="A46" s="6" t="s">
        <v>209</v>
      </c>
      <c r="B46" s="6" t="s">
        <v>206</v>
      </c>
      <c r="C46" s="20" t="s">
        <v>18</v>
      </c>
      <c r="D46" s="20">
        <v>5</v>
      </c>
      <c r="E46" s="6" t="s">
        <v>207</v>
      </c>
      <c r="F46" s="5" t="s">
        <v>208</v>
      </c>
      <c r="G46" s="20">
        <v>2018</v>
      </c>
      <c r="I46" s="20" t="s">
        <v>298</v>
      </c>
      <c r="J46" s="20" t="s">
        <v>18</v>
      </c>
      <c r="K46" s="6"/>
      <c r="N46" s="20">
        <f t="shared" si="35"/>
        <v>0</v>
      </c>
      <c r="O46" s="20">
        <f t="shared" si="36"/>
        <v>0</v>
      </c>
      <c r="P46" s="20">
        <f t="shared" si="37"/>
        <v>0</v>
      </c>
      <c r="Q46" s="20">
        <f t="shared" si="38"/>
        <v>0</v>
      </c>
      <c r="R46" s="20">
        <f t="shared" si="39"/>
        <v>0</v>
      </c>
      <c r="S46" s="20">
        <f t="shared" si="40"/>
        <v>0</v>
      </c>
      <c r="T46" s="20">
        <f t="shared" si="41"/>
        <v>0</v>
      </c>
      <c r="U46" s="20">
        <f t="shared" si="42"/>
        <v>0</v>
      </c>
      <c r="V46" s="20">
        <f t="shared" si="43"/>
        <v>0</v>
      </c>
      <c r="W46" s="20">
        <f t="shared" si="44"/>
        <v>0</v>
      </c>
      <c r="X46" s="20">
        <f t="shared" si="45"/>
        <v>0</v>
      </c>
      <c r="Y46" s="20">
        <f t="shared" si="46"/>
        <v>0</v>
      </c>
      <c r="Z46" s="20">
        <f t="shared" si="47"/>
        <v>0</v>
      </c>
      <c r="AA46" s="20">
        <f t="shared" si="48"/>
        <v>0</v>
      </c>
      <c r="AB46" s="20">
        <f t="shared" si="49"/>
        <v>0</v>
      </c>
      <c r="AC46" s="20">
        <f t="shared" si="50"/>
        <v>0</v>
      </c>
      <c r="AD46" s="20">
        <f t="shared" si="51"/>
        <v>0</v>
      </c>
      <c r="AE46" s="20">
        <f t="shared" si="52"/>
        <v>0</v>
      </c>
      <c r="AF46" s="20">
        <f t="shared" si="53"/>
        <v>0</v>
      </c>
      <c r="AG46" s="20">
        <f t="shared" si="54"/>
        <v>0</v>
      </c>
      <c r="AH46" s="20">
        <f t="shared" si="55"/>
        <v>0</v>
      </c>
      <c r="AI46" s="20">
        <f t="shared" si="56"/>
        <v>0</v>
      </c>
      <c r="AJ46" s="20">
        <f t="shared" si="57"/>
        <v>0</v>
      </c>
      <c r="AK46" s="20">
        <f t="shared" si="58"/>
        <v>0</v>
      </c>
      <c r="AL46" s="20">
        <f t="shared" si="59"/>
        <v>0</v>
      </c>
      <c r="AM46" s="20">
        <f t="shared" si="60"/>
        <v>0</v>
      </c>
      <c r="AN46" s="20">
        <f t="shared" si="61"/>
        <v>0</v>
      </c>
      <c r="AO46" s="20">
        <f t="shared" si="62"/>
        <v>0</v>
      </c>
      <c r="AP46" s="20">
        <f t="shared" si="63"/>
        <v>0</v>
      </c>
      <c r="AQ46" s="20">
        <f t="shared" si="64"/>
        <v>0</v>
      </c>
      <c r="AR46" s="20">
        <f t="shared" si="65"/>
        <v>0</v>
      </c>
      <c r="AS46" s="20">
        <f t="shared" si="66"/>
        <v>0</v>
      </c>
      <c r="AT46" s="20">
        <f t="shared" si="67"/>
        <v>0</v>
      </c>
      <c r="AU46" s="20">
        <f t="shared" si="68"/>
        <v>0</v>
      </c>
      <c r="AV46" s="20">
        <f t="shared" si="69"/>
        <v>0</v>
      </c>
    </row>
    <row r="47" spans="1:48" s="20" customFormat="1" ht="90" x14ac:dyDescent="0.25">
      <c r="A47" s="6" t="s">
        <v>212</v>
      </c>
      <c r="B47" s="6" t="s">
        <v>210</v>
      </c>
      <c r="C47" s="6" t="s">
        <v>211</v>
      </c>
      <c r="D47" s="20">
        <v>6</v>
      </c>
      <c r="E47" s="6" t="s">
        <v>213</v>
      </c>
      <c r="F47" s="5" t="s">
        <v>214</v>
      </c>
      <c r="G47" s="20">
        <v>2020</v>
      </c>
      <c r="H47" s="20" t="s">
        <v>215</v>
      </c>
      <c r="I47" s="20" t="s">
        <v>105</v>
      </c>
      <c r="J47" s="20" t="s">
        <v>236</v>
      </c>
      <c r="K47" s="6"/>
      <c r="N47" s="20">
        <f t="shared" si="35"/>
        <v>0</v>
      </c>
      <c r="O47" s="20">
        <f t="shared" si="36"/>
        <v>0</v>
      </c>
      <c r="P47" s="20">
        <f t="shared" si="37"/>
        <v>0</v>
      </c>
      <c r="Q47" s="20">
        <f t="shared" si="38"/>
        <v>0</v>
      </c>
      <c r="R47" s="20">
        <f t="shared" si="39"/>
        <v>0</v>
      </c>
      <c r="S47" s="20">
        <f t="shared" si="40"/>
        <v>0</v>
      </c>
      <c r="T47" s="20">
        <f t="shared" si="41"/>
        <v>0</v>
      </c>
      <c r="U47" s="20">
        <f t="shared" si="42"/>
        <v>0</v>
      </c>
      <c r="V47" s="20">
        <f t="shared" si="43"/>
        <v>0</v>
      </c>
      <c r="W47" s="20">
        <f t="shared" si="44"/>
        <v>0</v>
      </c>
      <c r="X47" s="20">
        <f t="shared" si="45"/>
        <v>0</v>
      </c>
      <c r="Y47" s="20">
        <f t="shared" si="46"/>
        <v>0</v>
      </c>
      <c r="Z47" s="20">
        <f t="shared" si="47"/>
        <v>0</v>
      </c>
      <c r="AA47" s="20">
        <f t="shared" si="48"/>
        <v>0</v>
      </c>
      <c r="AB47" s="20">
        <f t="shared" si="49"/>
        <v>0</v>
      </c>
      <c r="AC47" s="20">
        <f t="shared" si="50"/>
        <v>0</v>
      </c>
      <c r="AD47" s="20">
        <f t="shared" si="51"/>
        <v>0</v>
      </c>
      <c r="AE47" s="20">
        <f t="shared" si="52"/>
        <v>0</v>
      </c>
      <c r="AF47" s="20">
        <f t="shared" si="53"/>
        <v>0</v>
      </c>
      <c r="AG47" s="20">
        <f t="shared" si="54"/>
        <v>0</v>
      </c>
      <c r="AH47" s="20">
        <f t="shared" si="55"/>
        <v>0</v>
      </c>
      <c r="AI47" s="20">
        <f t="shared" si="56"/>
        <v>0</v>
      </c>
      <c r="AJ47" s="20">
        <f t="shared" si="57"/>
        <v>0</v>
      </c>
      <c r="AK47" s="20">
        <f t="shared" si="58"/>
        <v>0</v>
      </c>
      <c r="AL47" s="20">
        <f t="shared" si="59"/>
        <v>0</v>
      </c>
      <c r="AM47" s="20">
        <f t="shared" si="60"/>
        <v>0</v>
      </c>
      <c r="AN47" s="20">
        <f t="shared" si="61"/>
        <v>0</v>
      </c>
      <c r="AO47" s="20">
        <f t="shared" si="62"/>
        <v>0</v>
      </c>
      <c r="AP47" s="20">
        <f t="shared" si="63"/>
        <v>0</v>
      </c>
      <c r="AQ47" s="20">
        <f t="shared" si="64"/>
        <v>0</v>
      </c>
      <c r="AR47" s="20">
        <f t="shared" si="65"/>
        <v>0</v>
      </c>
      <c r="AS47" s="20">
        <f t="shared" si="66"/>
        <v>0</v>
      </c>
      <c r="AT47" s="20">
        <f t="shared" si="67"/>
        <v>0</v>
      </c>
      <c r="AU47" s="20">
        <f t="shared" si="68"/>
        <v>0</v>
      </c>
      <c r="AV47" s="20">
        <f t="shared" si="69"/>
        <v>0</v>
      </c>
    </row>
    <row r="48" spans="1:48" s="20" customFormat="1" ht="60" x14ac:dyDescent="0.25">
      <c r="A48" s="6" t="s">
        <v>216</v>
      </c>
      <c r="B48" s="6" t="s">
        <v>217</v>
      </c>
      <c r="C48" s="6" t="s">
        <v>218</v>
      </c>
      <c r="D48" s="20">
        <v>5</v>
      </c>
      <c r="E48" s="6" t="s">
        <v>256</v>
      </c>
      <c r="F48" s="5" t="s">
        <v>257</v>
      </c>
      <c r="G48" s="20">
        <v>2021</v>
      </c>
      <c r="I48" s="20" t="s">
        <v>105</v>
      </c>
      <c r="J48" s="20" t="s">
        <v>234</v>
      </c>
      <c r="K48" s="6"/>
      <c r="N48" s="20">
        <f t="shared" si="35"/>
        <v>0</v>
      </c>
      <c r="O48" s="20">
        <f t="shared" si="36"/>
        <v>0</v>
      </c>
      <c r="P48" s="20">
        <f t="shared" si="37"/>
        <v>0</v>
      </c>
      <c r="Q48" s="20">
        <f t="shared" si="38"/>
        <v>0</v>
      </c>
      <c r="R48" s="20">
        <f t="shared" si="39"/>
        <v>0</v>
      </c>
      <c r="S48" s="20">
        <f t="shared" si="40"/>
        <v>0</v>
      </c>
      <c r="T48" s="20">
        <f t="shared" si="41"/>
        <v>0</v>
      </c>
      <c r="U48" s="20">
        <f t="shared" si="42"/>
        <v>0</v>
      </c>
      <c r="V48" s="20">
        <f t="shared" si="43"/>
        <v>0</v>
      </c>
      <c r="W48" s="20">
        <f t="shared" si="44"/>
        <v>0</v>
      </c>
      <c r="X48" s="20">
        <f t="shared" si="45"/>
        <v>0</v>
      </c>
      <c r="Y48" s="20">
        <f t="shared" si="46"/>
        <v>0</v>
      </c>
      <c r="Z48" s="20">
        <f t="shared" si="47"/>
        <v>0</v>
      </c>
      <c r="AA48" s="20">
        <f t="shared" si="48"/>
        <v>0</v>
      </c>
      <c r="AB48" s="20">
        <f t="shared" si="49"/>
        <v>0</v>
      </c>
      <c r="AC48" s="20">
        <f t="shared" si="50"/>
        <v>0</v>
      </c>
      <c r="AD48" s="20">
        <f t="shared" si="51"/>
        <v>0</v>
      </c>
      <c r="AE48" s="20">
        <f t="shared" si="52"/>
        <v>0</v>
      </c>
      <c r="AF48" s="20">
        <f t="shared" si="53"/>
        <v>0</v>
      </c>
      <c r="AG48" s="20">
        <f t="shared" si="54"/>
        <v>0</v>
      </c>
      <c r="AH48" s="20">
        <f t="shared" si="55"/>
        <v>0</v>
      </c>
      <c r="AI48" s="20">
        <f t="shared" si="56"/>
        <v>0</v>
      </c>
      <c r="AJ48" s="20">
        <f t="shared" si="57"/>
        <v>0</v>
      </c>
      <c r="AK48" s="20">
        <f t="shared" si="58"/>
        <v>0</v>
      </c>
      <c r="AL48" s="20">
        <f t="shared" si="59"/>
        <v>0</v>
      </c>
      <c r="AM48" s="20">
        <f t="shared" si="60"/>
        <v>0</v>
      </c>
      <c r="AN48" s="20">
        <f t="shared" si="61"/>
        <v>0</v>
      </c>
      <c r="AO48" s="20">
        <f t="shared" si="62"/>
        <v>0</v>
      </c>
      <c r="AP48" s="20">
        <f t="shared" si="63"/>
        <v>0</v>
      </c>
      <c r="AQ48" s="20">
        <f t="shared" si="64"/>
        <v>0</v>
      </c>
      <c r="AR48" s="20">
        <f t="shared" si="65"/>
        <v>0</v>
      </c>
      <c r="AS48" s="20">
        <f t="shared" si="66"/>
        <v>0</v>
      </c>
      <c r="AT48" s="20">
        <f t="shared" si="67"/>
        <v>0</v>
      </c>
      <c r="AU48" s="20">
        <f t="shared" si="68"/>
        <v>0</v>
      </c>
      <c r="AV48" s="20">
        <f t="shared" si="69"/>
        <v>0</v>
      </c>
    </row>
    <row r="49" spans="1:48" s="20" customFormat="1" ht="135" x14ac:dyDescent="0.25">
      <c r="A49" s="6" t="s">
        <v>219</v>
      </c>
      <c r="B49" s="6" t="s">
        <v>220</v>
      </c>
      <c r="C49" s="6" t="s">
        <v>223</v>
      </c>
      <c r="D49" s="20">
        <v>7</v>
      </c>
      <c r="E49" s="6" t="s">
        <v>221</v>
      </c>
      <c r="F49" s="5" t="s">
        <v>222</v>
      </c>
      <c r="I49" s="20" t="s">
        <v>339</v>
      </c>
      <c r="J49" s="20" t="s">
        <v>18</v>
      </c>
      <c r="K49" s="6"/>
      <c r="N49" s="20">
        <f t="shared" si="35"/>
        <v>0</v>
      </c>
      <c r="O49" s="20">
        <f t="shared" si="36"/>
        <v>0</v>
      </c>
      <c r="P49" s="20">
        <f t="shared" si="37"/>
        <v>0</v>
      </c>
      <c r="Q49" s="20">
        <f t="shared" si="38"/>
        <v>0</v>
      </c>
      <c r="R49" s="20">
        <f t="shared" si="39"/>
        <v>0</v>
      </c>
      <c r="S49" s="20">
        <f t="shared" si="40"/>
        <v>0</v>
      </c>
      <c r="T49" s="20">
        <f t="shared" si="41"/>
        <v>0</v>
      </c>
      <c r="U49" s="20">
        <f t="shared" si="42"/>
        <v>0</v>
      </c>
      <c r="V49" s="20">
        <f t="shared" si="43"/>
        <v>0</v>
      </c>
      <c r="W49" s="20">
        <f t="shared" si="44"/>
        <v>0</v>
      </c>
      <c r="X49" s="20">
        <f t="shared" si="45"/>
        <v>0</v>
      </c>
      <c r="Y49" s="20">
        <f t="shared" si="46"/>
        <v>0</v>
      </c>
      <c r="Z49" s="20">
        <f t="shared" si="47"/>
        <v>0</v>
      </c>
      <c r="AA49" s="20">
        <f t="shared" si="48"/>
        <v>0</v>
      </c>
      <c r="AB49" s="20">
        <f t="shared" si="49"/>
        <v>0</v>
      </c>
      <c r="AC49" s="20">
        <f t="shared" si="50"/>
        <v>0</v>
      </c>
      <c r="AD49" s="20">
        <f t="shared" si="51"/>
        <v>0</v>
      </c>
      <c r="AE49" s="20">
        <f t="shared" si="52"/>
        <v>0</v>
      </c>
      <c r="AF49" s="20">
        <f t="shared" si="53"/>
        <v>0</v>
      </c>
      <c r="AG49" s="20">
        <f t="shared" si="54"/>
        <v>0</v>
      </c>
      <c r="AH49" s="20">
        <f t="shared" si="55"/>
        <v>0</v>
      </c>
      <c r="AI49" s="20">
        <f t="shared" si="56"/>
        <v>0</v>
      </c>
      <c r="AJ49" s="20">
        <f t="shared" si="57"/>
        <v>0</v>
      </c>
      <c r="AK49" s="20">
        <f t="shared" si="58"/>
        <v>0</v>
      </c>
      <c r="AL49" s="20">
        <f t="shared" si="59"/>
        <v>0</v>
      </c>
      <c r="AM49" s="20">
        <f t="shared" si="60"/>
        <v>0</v>
      </c>
      <c r="AN49" s="20">
        <f t="shared" si="61"/>
        <v>0</v>
      </c>
      <c r="AO49" s="20">
        <f t="shared" si="62"/>
        <v>0</v>
      </c>
      <c r="AP49" s="20">
        <f t="shared" si="63"/>
        <v>0</v>
      </c>
      <c r="AQ49" s="20">
        <f t="shared" si="64"/>
        <v>0</v>
      </c>
      <c r="AR49" s="20">
        <f t="shared" si="65"/>
        <v>0</v>
      </c>
      <c r="AS49" s="20">
        <f t="shared" si="66"/>
        <v>0</v>
      </c>
      <c r="AT49" s="20">
        <f t="shared" si="67"/>
        <v>0</v>
      </c>
      <c r="AU49" s="20">
        <f t="shared" si="68"/>
        <v>0</v>
      </c>
      <c r="AV49" s="20">
        <f t="shared" si="69"/>
        <v>0</v>
      </c>
    </row>
    <row r="50" spans="1:48" s="20" customFormat="1" ht="120" x14ac:dyDescent="0.25">
      <c r="A50" s="6" t="s">
        <v>228</v>
      </c>
      <c r="B50" s="6" t="s">
        <v>148</v>
      </c>
      <c r="C50" s="6"/>
      <c r="D50" s="20">
        <v>5</v>
      </c>
      <c r="E50" s="6"/>
      <c r="F50" s="5" t="s">
        <v>29</v>
      </c>
      <c r="J50" s="20" t="s">
        <v>238</v>
      </c>
      <c r="K50" s="6"/>
      <c r="N50" s="20">
        <f t="shared" si="35"/>
        <v>0</v>
      </c>
      <c r="O50" s="20">
        <f t="shared" si="36"/>
        <v>0</v>
      </c>
      <c r="P50" s="20">
        <f t="shared" si="37"/>
        <v>0</v>
      </c>
      <c r="Q50" s="20">
        <f t="shared" si="38"/>
        <v>0</v>
      </c>
      <c r="R50" s="20">
        <f t="shared" si="39"/>
        <v>0</v>
      </c>
      <c r="S50" s="20">
        <f t="shared" si="40"/>
        <v>0</v>
      </c>
      <c r="T50" s="20">
        <f t="shared" si="41"/>
        <v>0</v>
      </c>
      <c r="U50" s="20">
        <f t="shared" si="42"/>
        <v>0</v>
      </c>
      <c r="V50" s="20">
        <f t="shared" si="43"/>
        <v>0</v>
      </c>
      <c r="W50" s="20">
        <f t="shared" si="44"/>
        <v>0</v>
      </c>
      <c r="X50" s="20">
        <f t="shared" si="45"/>
        <v>0</v>
      </c>
      <c r="Y50" s="20">
        <f t="shared" si="46"/>
        <v>0</v>
      </c>
      <c r="Z50" s="20">
        <f t="shared" si="47"/>
        <v>0</v>
      </c>
      <c r="AA50" s="20">
        <f t="shared" si="48"/>
        <v>0</v>
      </c>
      <c r="AB50" s="20">
        <f t="shared" si="49"/>
        <v>0</v>
      </c>
      <c r="AC50" s="20">
        <f t="shared" si="50"/>
        <v>0</v>
      </c>
      <c r="AD50" s="20">
        <f t="shared" si="51"/>
        <v>0</v>
      </c>
      <c r="AE50" s="20">
        <f t="shared" si="52"/>
        <v>0</v>
      </c>
      <c r="AF50" s="20">
        <f t="shared" si="53"/>
        <v>0</v>
      </c>
      <c r="AG50" s="20">
        <f t="shared" si="54"/>
        <v>0</v>
      </c>
      <c r="AH50" s="20">
        <f t="shared" si="55"/>
        <v>0</v>
      </c>
      <c r="AI50" s="20">
        <f t="shared" si="56"/>
        <v>0</v>
      </c>
      <c r="AJ50" s="20">
        <f t="shared" si="57"/>
        <v>0</v>
      </c>
      <c r="AK50" s="20">
        <f t="shared" si="58"/>
        <v>0</v>
      </c>
      <c r="AL50" s="20">
        <f t="shared" si="59"/>
        <v>0</v>
      </c>
      <c r="AM50" s="20">
        <f t="shared" si="60"/>
        <v>0</v>
      </c>
      <c r="AN50" s="20">
        <f t="shared" si="61"/>
        <v>0</v>
      </c>
      <c r="AO50" s="20">
        <f t="shared" si="62"/>
        <v>0</v>
      </c>
      <c r="AP50" s="20">
        <f t="shared" si="63"/>
        <v>0</v>
      </c>
      <c r="AQ50" s="20">
        <f t="shared" si="64"/>
        <v>0</v>
      </c>
      <c r="AR50" s="20">
        <f t="shared" si="65"/>
        <v>0</v>
      </c>
      <c r="AS50" s="20">
        <f t="shared" si="66"/>
        <v>0</v>
      </c>
      <c r="AT50" s="20">
        <f t="shared" si="67"/>
        <v>0</v>
      </c>
      <c r="AU50" s="20">
        <f t="shared" si="68"/>
        <v>0</v>
      </c>
      <c r="AV50" s="20">
        <f t="shared" si="69"/>
        <v>0</v>
      </c>
    </row>
    <row r="51" spans="1:48" s="20" customFormat="1" ht="150" x14ac:dyDescent="0.25">
      <c r="A51" s="6" t="s">
        <v>232</v>
      </c>
      <c r="B51" s="6" t="s">
        <v>229</v>
      </c>
      <c r="D51" s="20">
        <v>6</v>
      </c>
      <c r="E51" s="6" t="s">
        <v>231</v>
      </c>
      <c r="F51" s="5" t="s">
        <v>230</v>
      </c>
      <c r="G51" s="20">
        <v>2021</v>
      </c>
      <c r="I51" s="20" t="s">
        <v>298</v>
      </c>
      <c r="J51" s="20" t="s">
        <v>18</v>
      </c>
      <c r="K51" s="6"/>
      <c r="N51" s="20">
        <f t="shared" si="35"/>
        <v>0</v>
      </c>
      <c r="O51" s="20">
        <f t="shared" si="36"/>
        <v>0</v>
      </c>
      <c r="P51" s="20">
        <f t="shared" si="37"/>
        <v>0</v>
      </c>
      <c r="Q51" s="20">
        <f t="shared" si="38"/>
        <v>0</v>
      </c>
      <c r="R51" s="20">
        <f t="shared" si="39"/>
        <v>0</v>
      </c>
      <c r="S51" s="20">
        <f t="shared" si="40"/>
        <v>0</v>
      </c>
      <c r="T51" s="20">
        <f t="shared" si="41"/>
        <v>0</v>
      </c>
      <c r="U51" s="20">
        <f t="shared" si="42"/>
        <v>0</v>
      </c>
      <c r="V51" s="20">
        <f t="shared" si="43"/>
        <v>0</v>
      </c>
      <c r="W51" s="20">
        <f t="shared" si="44"/>
        <v>0</v>
      </c>
      <c r="X51" s="20">
        <f t="shared" si="45"/>
        <v>0</v>
      </c>
      <c r="Y51" s="20">
        <f t="shared" si="46"/>
        <v>0</v>
      </c>
      <c r="Z51" s="20">
        <f t="shared" si="47"/>
        <v>0</v>
      </c>
      <c r="AA51" s="20">
        <f t="shared" si="48"/>
        <v>0</v>
      </c>
      <c r="AB51" s="20">
        <f t="shared" si="49"/>
        <v>0</v>
      </c>
      <c r="AC51" s="20">
        <f t="shared" si="50"/>
        <v>0</v>
      </c>
      <c r="AD51" s="20">
        <f t="shared" si="51"/>
        <v>0</v>
      </c>
      <c r="AE51" s="20">
        <f t="shared" si="52"/>
        <v>0</v>
      </c>
      <c r="AF51" s="20">
        <f t="shared" si="53"/>
        <v>0</v>
      </c>
      <c r="AG51" s="20">
        <f t="shared" si="54"/>
        <v>0</v>
      </c>
      <c r="AH51" s="20">
        <f t="shared" si="55"/>
        <v>0</v>
      </c>
      <c r="AI51" s="20">
        <f t="shared" si="56"/>
        <v>0</v>
      </c>
      <c r="AJ51" s="20">
        <f t="shared" si="57"/>
        <v>0</v>
      </c>
      <c r="AK51" s="20">
        <f t="shared" si="58"/>
        <v>0</v>
      </c>
      <c r="AL51" s="20">
        <f t="shared" si="59"/>
        <v>0</v>
      </c>
      <c r="AM51" s="20">
        <f t="shared" si="60"/>
        <v>0</v>
      </c>
      <c r="AN51" s="20">
        <f t="shared" si="61"/>
        <v>0</v>
      </c>
      <c r="AO51" s="20">
        <f t="shared" si="62"/>
        <v>0</v>
      </c>
      <c r="AP51" s="20">
        <f t="shared" si="63"/>
        <v>0</v>
      </c>
      <c r="AQ51" s="20">
        <f t="shared" si="64"/>
        <v>0</v>
      </c>
      <c r="AR51" s="20">
        <f t="shared" si="65"/>
        <v>0</v>
      </c>
      <c r="AS51" s="20">
        <f t="shared" si="66"/>
        <v>0</v>
      </c>
      <c r="AT51" s="20">
        <f t="shared" si="67"/>
        <v>0</v>
      </c>
      <c r="AU51" s="20">
        <f t="shared" si="68"/>
        <v>0</v>
      </c>
      <c r="AV51" s="20">
        <f t="shared" si="69"/>
        <v>0</v>
      </c>
    </row>
    <row r="52" spans="1:48" s="20" customFormat="1" ht="120" x14ac:dyDescent="0.25">
      <c r="A52" s="6" t="s">
        <v>246</v>
      </c>
      <c r="B52" s="6" t="s">
        <v>244</v>
      </c>
      <c r="C52" s="6" t="s">
        <v>579</v>
      </c>
      <c r="D52" s="20">
        <v>3</v>
      </c>
      <c r="E52" s="6" t="s">
        <v>242</v>
      </c>
      <c r="F52" s="5" t="s">
        <v>243</v>
      </c>
      <c r="G52" s="20">
        <v>2021</v>
      </c>
      <c r="I52" s="20" t="s">
        <v>105</v>
      </c>
      <c r="J52" s="20" t="s">
        <v>234</v>
      </c>
      <c r="K52" s="6"/>
      <c r="N52" s="20">
        <f t="shared" si="35"/>
        <v>0</v>
      </c>
      <c r="O52" s="20">
        <f t="shared" si="36"/>
        <v>0</v>
      </c>
      <c r="P52" s="20">
        <f t="shared" si="37"/>
        <v>0</v>
      </c>
      <c r="Q52" s="20">
        <f t="shared" si="38"/>
        <v>0</v>
      </c>
      <c r="R52" s="20">
        <f t="shared" si="39"/>
        <v>0</v>
      </c>
      <c r="S52" s="20">
        <f t="shared" si="40"/>
        <v>0</v>
      </c>
      <c r="T52" s="20">
        <f t="shared" si="41"/>
        <v>0</v>
      </c>
      <c r="U52" s="20">
        <f t="shared" si="42"/>
        <v>0</v>
      </c>
      <c r="V52" s="20">
        <f t="shared" si="43"/>
        <v>0</v>
      </c>
      <c r="W52" s="20">
        <f t="shared" si="44"/>
        <v>0</v>
      </c>
      <c r="X52" s="20">
        <f t="shared" si="45"/>
        <v>0</v>
      </c>
      <c r="Y52" s="20">
        <f t="shared" si="46"/>
        <v>0</v>
      </c>
      <c r="Z52" s="20">
        <f t="shared" si="47"/>
        <v>0</v>
      </c>
      <c r="AA52" s="20">
        <f t="shared" si="48"/>
        <v>0</v>
      </c>
      <c r="AB52" s="20">
        <f t="shared" si="49"/>
        <v>0</v>
      </c>
      <c r="AC52" s="20">
        <f t="shared" si="50"/>
        <v>0</v>
      </c>
      <c r="AD52" s="20">
        <f t="shared" si="51"/>
        <v>0</v>
      </c>
      <c r="AE52" s="20">
        <f t="shared" si="52"/>
        <v>0</v>
      </c>
      <c r="AF52" s="20">
        <f t="shared" si="53"/>
        <v>0</v>
      </c>
      <c r="AG52" s="20">
        <f t="shared" si="54"/>
        <v>0</v>
      </c>
      <c r="AH52" s="20">
        <f t="shared" si="55"/>
        <v>0</v>
      </c>
      <c r="AI52" s="20">
        <f t="shared" si="56"/>
        <v>0</v>
      </c>
      <c r="AJ52" s="20">
        <f t="shared" si="57"/>
        <v>0</v>
      </c>
      <c r="AK52" s="20">
        <f t="shared" si="58"/>
        <v>0</v>
      </c>
      <c r="AL52" s="20">
        <f t="shared" si="59"/>
        <v>0</v>
      </c>
      <c r="AM52" s="20">
        <f t="shared" si="60"/>
        <v>0</v>
      </c>
      <c r="AN52" s="20">
        <f t="shared" si="61"/>
        <v>0</v>
      </c>
      <c r="AO52" s="20">
        <f t="shared" si="62"/>
        <v>0</v>
      </c>
      <c r="AP52" s="20">
        <f t="shared" si="63"/>
        <v>0</v>
      </c>
      <c r="AQ52" s="20">
        <f t="shared" si="64"/>
        <v>0</v>
      </c>
      <c r="AR52" s="20">
        <f t="shared" si="65"/>
        <v>0</v>
      </c>
      <c r="AS52" s="20">
        <f t="shared" si="66"/>
        <v>0</v>
      </c>
      <c r="AT52" s="20">
        <f t="shared" si="67"/>
        <v>0</v>
      </c>
      <c r="AU52" s="20">
        <f t="shared" si="68"/>
        <v>0</v>
      </c>
      <c r="AV52" s="20">
        <f t="shared" si="69"/>
        <v>0</v>
      </c>
    </row>
    <row r="53" spans="1:48" s="20" customFormat="1" ht="150" x14ac:dyDescent="0.25">
      <c r="A53" s="6" t="s">
        <v>247</v>
      </c>
      <c r="B53" s="6"/>
      <c r="C53" s="6" t="s">
        <v>254</v>
      </c>
      <c r="D53" s="20">
        <v>7</v>
      </c>
      <c r="E53" s="6" t="s">
        <v>248</v>
      </c>
      <c r="F53" s="5" t="s">
        <v>249</v>
      </c>
      <c r="G53" s="20">
        <v>2019</v>
      </c>
      <c r="I53" s="20" t="s">
        <v>105</v>
      </c>
      <c r="J53" s="20" t="s">
        <v>234</v>
      </c>
      <c r="K53" s="6"/>
      <c r="N53" s="20">
        <f t="shared" si="35"/>
        <v>0</v>
      </c>
      <c r="O53" s="20">
        <f t="shared" si="36"/>
        <v>0</v>
      </c>
      <c r="P53" s="20">
        <f t="shared" si="37"/>
        <v>0</v>
      </c>
      <c r="Q53" s="20">
        <f t="shared" si="38"/>
        <v>0</v>
      </c>
      <c r="R53" s="20">
        <f t="shared" si="39"/>
        <v>0</v>
      </c>
      <c r="S53" s="20">
        <f t="shared" si="40"/>
        <v>0</v>
      </c>
      <c r="T53" s="20">
        <f t="shared" si="41"/>
        <v>0</v>
      </c>
      <c r="U53" s="20">
        <f t="shared" si="42"/>
        <v>0</v>
      </c>
      <c r="V53" s="20">
        <f t="shared" si="43"/>
        <v>0</v>
      </c>
      <c r="W53" s="20">
        <f t="shared" si="44"/>
        <v>0</v>
      </c>
      <c r="X53" s="20">
        <f t="shared" si="45"/>
        <v>0</v>
      </c>
      <c r="Y53" s="20">
        <f t="shared" si="46"/>
        <v>0</v>
      </c>
      <c r="Z53" s="20">
        <f t="shared" si="47"/>
        <v>0</v>
      </c>
      <c r="AA53" s="20">
        <f t="shared" si="48"/>
        <v>0</v>
      </c>
      <c r="AB53" s="20">
        <f t="shared" si="49"/>
        <v>0</v>
      </c>
      <c r="AC53" s="20">
        <f t="shared" si="50"/>
        <v>0</v>
      </c>
      <c r="AD53" s="20">
        <f t="shared" si="51"/>
        <v>0</v>
      </c>
      <c r="AE53" s="20">
        <f t="shared" si="52"/>
        <v>0</v>
      </c>
      <c r="AF53" s="20">
        <f t="shared" si="53"/>
        <v>0</v>
      </c>
      <c r="AG53" s="20">
        <f t="shared" si="54"/>
        <v>0</v>
      </c>
      <c r="AH53" s="20">
        <f t="shared" si="55"/>
        <v>0</v>
      </c>
      <c r="AI53" s="20">
        <f t="shared" si="56"/>
        <v>0</v>
      </c>
      <c r="AJ53" s="20">
        <f t="shared" si="57"/>
        <v>0</v>
      </c>
      <c r="AK53" s="20">
        <f t="shared" si="58"/>
        <v>0</v>
      </c>
      <c r="AL53" s="20">
        <f t="shared" si="59"/>
        <v>0</v>
      </c>
      <c r="AM53" s="20">
        <f t="shared" si="60"/>
        <v>0</v>
      </c>
      <c r="AN53" s="20">
        <f t="shared" si="61"/>
        <v>0</v>
      </c>
      <c r="AO53" s="20">
        <f t="shared" si="62"/>
        <v>0</v>
      </c>
      <c r="AP53" s="20">
        <f t="shared" si="63"/>
        <v>0</v>
      </c>
      <c r="AQ53" s="20">
        <f t="shared" si="64"/>
        <v>0</v>
      </c>
      <c r="AR53" s="20">
        <f t="shared" si="65"/>
        <v>0</v>
      </c>
      <c r="AS53" s="20">
        <f t="shared" si="66"/>
        <v>0</v>
      </c>
      <c r="AT53" s="20">
        <f t="shared" si="67"/>
        <v>0</v>
      </c>
      <c r="AU53" s="20">
        <f t="shared" si="68"/>
        <v>0</v>
      </c>
      <c r="AV53" s="20">
        <f t="shared" si="69"/>
        <v>0</v>
      </c>
    </row>
    <row r="54" spans="1:48" s="20" customFormat="1" ht="75" x14ac:dyDescent="0.25">
      <c r="A54" s="6" t="s">
        <v>252</v>
      </c>
      <c r="B54" s="6" t="s">
        <v>250</v>
      </c>
      <c r="C54" s="6" t="s">
        <v>253</v>
      </c>
      <c r="D54" s="20">
        <v>9</v>
      </c>
      <c r="E54" s="6" t="s">
        <v>255</v>
      </c>
      <c r="F54" s="5" t="s">
        <v>251</v>
      </c>
      <c r="G54" s="20">
        <v>2017</v>
      </c>
      <c r="I54" s="20" t="s">
        <v>105</v>
      </c>
      <c r="J54" s="20" t="s">
        <v>234</v>
      </c>
      <c r="K54" s="6"/>
      <c r="N54" s="20">
        <f t="shared" si="35"/>
        <v>0</v>
      </c>
      <c r="O54" s="20">
        <f t="shared" si="36"/>
        <v>0</v>
      </c>
      <c r="P54" s="20">
        <f t="shared" si="37"/>
        <v>0</v>
      </c>
      <c r="Q54" s="20">
        <f t="shared" si="38"/>
        <v>0</v>
      </c>
      <c r="R54" s="20">
        <f t="shared" si="39"/>
        <v>0</v>
      </c>
      <c r="S54" s="20">
        <f t="shared" si="40"/>
        <v>0</v>
      </c>
      <c r="T54" s="20">
        <f t="shared" si="41"/>
        <v>0</v>
      </c>
      <c r="U54" s="20">
        <f t="shared" si="42"/>
        <v>0</v>
      </c>
      <c r="V54" s="20">
        <f t="shared" si="43"/>
        <v>0</v>
      </c>
      <c r="W54" s="20">
        <f t="shared" si="44"/>
        <v>0</v>
      </c>
      <c r="X54" s="20">
        <f t="shared" si="45"/>
        <v>0</v>
      </c>
      <c r="Y54" s="20">
        <f t="shared" si="46"/>
        <v>0</v>
      </c>
      <c r="Z54" s="20">
        <f t="shared" si="47"/>
        <v>0</v>
      </c>
      <c r="AA54" s="20">
        <f t="shared" si="48"/>
        <v>0</v>
      </c>
      <c r="AB54" s="20">
        <f t="shared" si="49"/>
        <v>0</v>
      </c>
      <c r="AC54" s="20">
        <f t="shared" si="50"/>
        <v>0</v>
      </c>
      <c r="AD54" s="20">
        <f t="shared" si="51"/>
        <v>0</v>
      </c>
      <c r="AE54" s="20">
        <f t="shared" si="52"/>
        <v>0</v>
      </c>
      <c r="AF54" s="20">
        <f t="shared" si="53"/>
        <v>0</v>
      </c>
      <c r="AG54" s="20">
        <f t="shared" si="54"/>
        <v>0</v>
      </c>
      <c r="AH54" s="20">
        <f t="shared" si="55"/>
        <v>0</v>
      </c>
      <c r="AI54" s="20">
        <f t="shared" si="56"/>
        <v>0</v>
      </c>
      <c r="AJ54" s="20">
        <f t="shared" si="57"/>
        <v>0</v>
      </c>
      <c r="AK54" s="20">
        <f t="shared" si="58"/>
        <v>0</v>
      </c>
      <c r="AL54" s="20">
        <f t="shared" si="59"/>
        <v>0</v>
      </c>
      <c r="AM54" s="20">
        <f t="shared" si="60"/>
        <v>0</v>
      </c>
      <c r="AN54" s="20">
        <f t="shared" si="61"/>
        <v>0</v>
      </c>
      <c r="AO54" s="20">
        <f t="shared" si="62"/>
        <v>0</v>
      </c>
      <c r="AP54" s="20">
        <f t="shared" si="63"/>
        <v>0</v>
      </c>
      <c r="AQ54" s="20">
        <f t="shared" si="64"/>
        <v>0</v>
      </c>
      <c r="AR54" s="20">
        <f t="shared" si="65"/>
        <v>0</v>
      </c>
      <c r="AS54" s="20">
        <f t="shared" si="66"/>
        <v>0</v>
      </c>
      <c r="AT54" s="20">
        <f t="shared" si="67"/>
        <v>0</v>
      </c>
      <c r="AU54" s="20">
        <f t="shared" si="68"/>
        <v>0</v>
      </c>
      <c r="AV54" s="20">
        <f t="shared" si="69"/>
        <v>0</v>
      </c>
    </row>
    <row r="55" spans="1:48" s="20" customFormat="1" ht="165" x14ac:dyDescent="0.25">
      <c r="A55" s="6" t="s">
        <v>259</v>
      </c>
      <c r="B55" s="6" t="s">
        <v>260</v>
      </c>
      <c r="C55" s="6" t="s">
        <v>580</v>
      </c>
      <c r="D55" s="20">
        <v>6</v>
      </c>
      <c r="E55" s="6" t="s">
        <v>261</v>
      </c>
      <c r="F55" s="5" t="s">
        <v>262</v>
      </c>
      <c r="G55" s="20">
        <v>2019</v>
      </c>
      <c r="I55" s="20" t="s">
        <v>335</v>
      </c>
      <c r="J55" s="20" t="s">
        <v>241</v>
      </c>
      <c r="K55" s="6"/>
      <c r="N55" s="20">
        <f t="shared" si="35"/>
        <v>0</v>
      </c>
      <c r="O55" s="20">
        <f t="shared" si="36"/>
        <v>0</v>
      </c>
      <c r="P55" s="20">
        <f t="shared" si="37"/>
        <v>0</v>
      </c>
      <c r="Q55" s="20">
        <f t="shared" si="38"/>
        <v>0</v>
      </c>
      <c r="R55" s="20">
        <f t="shared" si="39"/>
        <v>0</v>
      </c>
      <c r="S55" s="20">
        <f t="shared" si="40"/>
        <v>0</v>
      </c>
      <c r="T55" s="20">
        <f t="shared" si="41"/>
        <v>0</v>
      </c>
      <c r="U55" s="20">
        <f t="shared" si="42"/>
        <v>0</v>
      </c>
      <c r="V55" s="20">
        <f t="shared" si="43"/>
        <v>0</v>
      </c>
      <c r="W55" s="20">
        <f t="shared" si="44"/>
        <v>0</v>
      </c>
      <c r="X55" s="20">
        <f t="shared" si="45"/>
        <v>0</v>
      </c>
      <c r="Y55" s="20">
        <f t="shared" si="46"/>
        <v>0</v>
      </c>
      <c r="Z55" s="20">
        <f t="shared" si="47"/>
        <v>0</v>
      </c>
      <c r="AA55" s="20">
        <f t="shared" si="48"/>
        <v>0</v>
      </c>
      <c r="AB55" s="20">
        <f t="shared" si="49"/>
        <v>0</v>
      </c>
      <c r="AC55" s="20">
        <f t="shared" si="50"/>
        <v>0</v>
      </c>
      <c r="AD55" s="20">
        <f t="shared" si="51"/>
        <v>0</v>
      </c>
      <c r="AE55" s="20">
        <f t="shared" si="52"/>
        <v>0</v>
      </c>
      <c r="AF55" s="20">
        <f t="shared" si="53"/>
        <v>0</v>
      </c>
      <c r="AG55" s="20">
        <f t="shared" si="54"/>
        <v>0</v>
      </c>
      <c r="AH55" s="20">
        <f t="shared" si="55"/>
        <v>0</v>
      </c>
      <c r="AI55" s="20">
        <f t="shared" si="56"/>
        <v>0</v>
      </c>
      <c r="AJ55" s="20">
        <f t="shared" si="57"/>
        <v>0</v>
      </c>
      <c r="AK55" s="20">
        <f t="shared" si="58"/>
        <v>0</v>
      </c>
      <c r="AL55" s="20">
        <f t="shared" si="59"/>
        <v>0</v>
      </c>
      <c r="AM55" s="20">
        <f t="shared" si="60"/>
        <v>0</v>
      </c>
      <c r="AN55" s="20">
        <f t="shared" si="61"/>
        <v>0</v>
      </c>
      <c r="AO55" s="20">
        <f t="shared" si="62"/>
        <v>0</v>
      </c>
      <c r="AP55" s="20">
        <f t="shared" si="63"/>
        <v>0</v>
      </c>
      <c r="AQ55" s="20">
        <f t="shared" si="64"/>
        <v>0</v>
      </c>
      <c r="AR55" s="20">
        <f t="shared" si="65"/>
        <v>0</v>
      </c>
      <c r="AS55" s="20">
        <f t="shared" si="66"/>
        <v>0</v>
      </c>
      <c r="AT55" s="20">
        <f t="shared" si="67"/>
        <v>0</v>
      </c>
      <c r="AU55" s="20">
        <f t="shared" si="68"/>
        <v>0</v>
      </c>
      <c r="AV55" s="20">
        <f t="shared" si="69"/>
        <v>0</v>
      </c>
    </row>
    <row r="56" spans="1:48" s="20" customFormat="1" x14ac:dyDescent="0.25">
      <c r="A56" s="6"/>
      <c r="B56" s="6"/>
      <c r="E56" s="6"/>
      <c r="F56" s="6"/>
      <c r="K56" s="6"/>
      <c r="N56" s="20">
        <f t="shared" si="35"/>
        <v>0</v>
      </c>
      <c r="O56" s="20">
        <f t="shared" si="36"/>
        <v>0</v>
      </c>
      <c r="P56" s="20">
        <f t="shared" si="37"/>
        <v>0</v>
      </c>
      <c r="Q56" s="20">
        <f t="shared" si="38"/>
        <v>0</v>
      </c>
      <c r="R56" s="20">
        <f t="shared" si="39"/>
        <v>0</v>
      </c>
      <c r="S56" s="20">
        <f t="shared" si="40"/>
        <v>0</v>
      </c>
      <c r="T56" s="20">
        <f t="shared" si="41"/>
        <v>0</v>
      </c>
      <c r="U56" s="20">
        <f t="shared" si="42"/>
        <v>0</v>
      </c>
      <c r="V56" s="20">
        <f t="shared" si="43"/>
        <v>0</v>
      </c>
      <c r="W56" s="20">
        <f t="shared" si="44"/>
        <v>0</v>
      </c>
      <c r="X56" s="20">
        <f t="shared" si="45"/>
        <v>0</v>
      </c>
      <c r="Y56" s="20">
        <f t="shared" si="46"/>
        <v>0</v>
      </c>
      <c r="Z56" s="20">
        <f t="shared" si="47"/>
        <v>0</v>
      </c>
      <c r="AA56" s="20">
        <f t="shared" si="48"/>
        <v>0</v>
      </c>
      <c r="AB56" s="20">
        <f t="shared" si="49"/>
        <v>0</v>
      </c>
      <c r="AC56" s="20">
        <f t="shared" si="50"/>
        <v>0</v>
      </c>
      <c r="AD56" s="20">
        <f t="shared" si="51"/>
        <v>0</v>
      </c>
      <c r="AE56" s="20">
        <f t="shared" si="52"/>
        <v>0</v>
      </c>
      <c r="AF56" s="20">
        <f t="shared" si="53"/>
        <v>0</v>
      </c>
      <c r="AG56" s="20">
        <f t="shared" si="54"/>
        <v>0</v>
      </c>
      <c r="AH56" s="20">
        <f t="shared" si="55"/>
        <v>0</v>
      </c>
      <c r="AI56" s="20">
        <f t="shared" si="56"/>
        <v>0</v>
      </c>
      <c r="AJ56" s="20">
        <f t="shared" si="57"/>
        <v>0</v>
      </c>
      <c r="AK56" s="20">
        <f t="shared" si="58"/>
        <v>0</v>
      </c>
      <c r="AL56" s="20">
        <f t="shared" si="59"/>
        <v>0</v>
      </c>
      <c r="AM56" s="20">
        <f t="shared" si="60"/>
        <v>0</v>
      </c>
      <c r="AN56" s="20">
        <f t="shared" si="61"/>
        <v>0</v>
      </c>
      <c r="AO56" s="20">
        <f t="shared" si="62"/>
        <v>0</v>
      </c>
      <c r="AP56" s="20">
        <f t="shared" si="63"/>
        <v>0</v>
      </c>
      <c r="AQ56" s="20">
        <f t="shared" si="64"/>
        <v>0</v>
      </c>
      <c r="AR56" s="20">
        <f t="shared" si="65"/>
        <v>0</v>
      </c>
      <c r="AS56" s="20">
        <f t="shared" si="66"/>
        <v>0</v>
      </c>
      <c r="AT56" s="20">
        <f t="shared" si="67"/>
        <v>0</v>
      </c>
      <c r="AU56" s="20">
        <f t="shared" si="68"/>
        <v>0</v>
      </c>
      <c r="AV56" s="20">
        <f t="shared" si="69"/>
        <v>0</v>
      </c>
    </row>
    <row r="57" spans="1:48" s="20" customFormat="1" ht="75" x14ac:dyDescent="0.25">
      <c r="A57" s="6" t="s">
        <v>264</v>
      </c>
      <c r="B57" s="6" t="s">
        <v>265</v>
      </c>
      <c r="C57" s="6" t="s">
        <v>263</v>
      </c>
      <c r="D57" s="20">
        <v>5</v>
      </c>
      <c r="E57" s="6" t="s">
        <v>266</v>
      </c>
      <c r="F57" s="5" t="s">
        <v>267</v>
      </c>
      <c r="I57" s="20" t="s">
        <v>339</v>
      </c>
      <c r="J57" s="20" t="s">
        <v>18</v>
      </c>
      <c r="K57" s="6"/>
      <c r="N57" s="20">
        <f t="shared" si="35"/>
        <v>0</v>
      </c>
      <c r="O57" s="20">
        <f t="shared" si="36"/>
        <v>0</v>
      </c>
      <c r="P57" s="20">
        <f t="shared" si="37"/>
        <v>0</v>
      </c>
      <c r="Q57" s="20">
        <f t="shared" si="38"/>
        <v>0</v>
      </c>
      <c r="R57" s="20">
        <f t="shared" si="39"/>
        <v>0</v>
      </c>
      <c r="S57" s="20">
        <f t="shared" si="40"/>
        <v>0</v>
      </c>
      <c r="T57" s="20">
        <f t="shared" si="41"/>
        <v>0</v>
      </c>
      <c r="U57" s="20">
        <f t="shared" si="42"/>
        <v>0</v>
      </c>
      <c r="V57" s="20">
        <f t="shared" si="43"/>
        <v>0</v>
      </c>
      <c r="W57" s="20">
        <f t="shared" si="44"/>
        <v>0</v>
      </c>
      <c r="X57" s="20">
        <f t="shared" si="45"/>
        <v>0</v>
      </c>
      <c r="Y57" s="20">
        <f t="shared" si="46"/>
        <v>0</v>
      </c>
      <c r="Z57" s="20">
        <f t="shared" si="47"/>
        <v>0</v>
      </c>
      <c r="AA57" s="20">
        <f t="shared" si="48"/>
        <v>0</v>
      </c>
      <c r="AB57" s="20">
        <f t="shared" si="49"/>
        <v>0</v>
      </c>
      <c r="AC57" s="20">
        <f t="shared" si="50"/>
        <v>0</v>
      </c>
      <c r="AD57" s="20">
        <f t="shared" si="51"/>
        <v>0</v>
      </c>
      <c r="AE57" s="20">
        <f t="shared" si="52"/>
        <v>0</v>
      </c>
      <c r="AF57" s="20">
        <f t="shared" si="53"/>
        <v>0</v>
      </c>
      <c r="AG57" s="20">
        <f t="shared" si="54"/>
        <v>0</v>
      </c>
      <c r="AH57" s="20">
        <f t="shared" si="55"/>
        <v>0</v>
      </c>
      <c r="AI57" s="20">
        <f t="shared" si="56"/>
        <v>0</v>
      </c>
      <c r="AJ57" s="20">
        <f t="shared" si="57"/>
        <v>0</v>
      </c>
      <c r="AK57" s="20">
        <f t="shared" si="58"/>
        <v>0</v>
      </c>
      <c r="AL57" s="20">
        <f t="shared" si="59"/>
        <v>0</v>
      </c>
      <c r="AM57" s="20">
        <f t="shared" si="60"/>
        <v>0</v>
      </c>
      <c r="AN57" s="20">
        <f t="shared" si="61"/>
        <v>0</v>
      </c>
      <c r="AO57" s="20">
        <f t="shared" si="62"/>
        <v>0</v>
      </c>
      <c r="AP57" s="20">
        <f t="shared" si="63"/>
        <v>0</v>
      </c>
      <c r="AQ57" s="20">
        <f t="shared" si="64"/>
        <v>0</v>
      </c>
      <c r="AR57" s="20">
        <f t="shared" si="65"/>
        <v>0</v>
      </c>
      <c r="AS57" s="20">
        <f t="shared" si="66"/>
        <v>0</v>
      </c>
      <c r="AT57" s="20">
        <f t="shared" si="67"/>
        <v>0</v>
      </c>
      <c r="AU57" s="20">
        <f t="shared" si="68"/>
        <v>0</v>
      </c>
      <c r="AV57" s="20">
        <f t="shared" si="69"/>
        <v>0</v>
      </c>
    </row>
    <row r="58" spans="1:48" s="20" customFormat="1" ht="90" x14ac:dyDescent="0.25">
      <c r="A58" s="6" t="s">
        <v>269</v>
      </c>
      <c r="B58" s="6" t="s">
        <v>268</v>
      </c>
      <c r="C58" s="20" t="s">
        <v>263</v>
      </c>
      <c r="D58" s="20">
        <v>5</v>
      </c>
      <c r="E58" s="6" t="s">
        <v>270</v>
      </c>
      <c r="F58" s="5" t="s">
        <v>271</v>
      </c>
      <c r="G58" s="20">
        <v>2018</v>
      </c>
      <c r="I58" s="20" t="s">
        <v>339</v>
      </c>
      <c r="J58" s="20" t="s">
        <v>18</v>
      </c>
      <c r="K58" s="6"/>
      <c r="N58" s="20">
        <f t="shared" si="35"/>
        <v>0</v>
      </c>
      <c r="O58" s="20">
        <f t="shared" si="36"/>
        <v>0</v>
      </c>
      <c r="P58" s="20">
        <f t="shared" si="37"/>
        <v>0</v>
      </c>
      <c r="Q58" s="20">
        <f t="shared" si="38"/>
        <v>0</v>
      </c>
      <c r="R58" s="20">
        <f t="shared" si="39"/>
        <v>0</v>
      </c>
      <c r="S58" s="20">
        <f t="shared" si="40"/>
        <v>0</v>
      </c>
      <c r="T58" s="20">
        <f t="shared" si="41"/>
        <v>0</v>
      </c>
      <c r="U58" s="20">
        <f t="shared" si="42"/>
        <v>0</v>
      </c>
      <c r="V58" s="20">
        <f t="shared" si="43"/>
        <v>0</v>
      </c>
      <c r="W58" s="20">
        <f t="shared" si="44"/>
        <v>0</v>
      </c>
      <c r="X58" s="20">
        <f t="shared" si="45"/>
        <v>0</v>
      </c>
      <c r="Y58" s="20">
        <f t="shared" si="46"/>
        <v>0</v>
      </c>
      <c r="Z58" s="20">
        <f t="shared" si="47"/>
        <v>0</v>
      </c>
      <c r="AA58" s="20">
        <f t="shared" si="48"/>
        <v>0</v>
      </c>
      <c r="AB58" s="20">
        <f t="shared" si="49"/>
        <v>0</v>
      </c>
      <c r="AC58" s="20">
        <f t="shared" si="50"/>
        <v>0</v>
      </c>
      <c r="AD58" s="20">
        <f t="shared" si="51"/>
        <v>0</v>
      </c>
      <c r="AE58" s="20">
        <f t="shared" si="52"/>
        <v>0</v>
      </c>
      <c r="AF58" s="20">
        <f t="shared" si="53"/>
        <v>0</v>
      </c>
      <c r="AG58" s="20">
        <f t="shared" si="54"/>
        <v>0</v>
      </c>
      <c r="AH58" s="20">
        <f t="shared" si="55"/>
        <v>0</v>
      </c>
      <c r="AI58" s="20">
        <f t="shared" si="56"/>
        <v>0</v>
      </c>
      <c r="AJ58" s="20">
        <f t="shared" si="57"/>
        <v>0</v>
      </c>
      <c r="AK58" s="20">
        <f t="shared" si="58"/>
        <v>0</v>
      </c>
      <c r="AL58" s="20">
        <f t="shared" si="59"/>
        <v>0</v>
      </c>
      <c r="AM58" s="20">
        <f t="shared" si="60"/>
        <v>0</v>
      </c>
      <c r="AN58" s="20">
        <f t="shared" si="61"/>
        <v>0</v>
      </c>
      <c r="AO58" s="20">
        <f t="shared" si="62"/>
        <v>0</v>
      </c>
      <c r="AP58" s="20">
        <f t="shared" si="63"/>
        <v>0</v>
      </c>
      <c r="AQ58" s="20">
        <f t="shared" si="64"/>
        <v>0</v>
      </c>
      <c r="AR58" s="20">
        <f t="shared" si="65"/>
        <v>0</v>
      </c>
      <c r="AS58" s="20">
        <f t="shared" si="66"/>
        <v>0</v>
      </c>
      <c r="AT58" s="20">
        <f t="shared" si="67"/>
        <v>0</v>
      </c>
      <c r="AU58" s="20">
        <f t="shared" si="68"/>
        <v>0</v>
      </c>
      <c r="AV58" s="20">
        <f t="shared" si="69"/>
        <v>0</v>
      </c>
    </row>
    <row r="59" spans="1:48" s="20" customFormat="1" ht="75" x14ac:dyDescent="0.25">
      <c r="A59" s="6" t="s">
        <v>273</v>
      </c>
      <c r="B59" s="6" t="s">
        <v>274</v>
      </c>
      <c r="C59" s="20" t="s">
        <v>223</v>
      </c>
      <c r="D59" s="20">
        <v>9</v>
      </c>
      <c r="E59" s="6" t="s">
        <v>275</v>
      </c>
      <c r="F59" s="5" t="s">
        <v>272</v>
      </c>
      <c r="I59" s="20" t="s">
        <v>339</v>
      </c>
      <c r="J59" s="20" t="s">
        <v>18</v>
      </c>
      <c r="K59" s="6"/>
      <c r="N59" s="20">
        <f t="shared" si="35"/>
        <v>0</v>
      </c>
      <c r="O59" s="20">
        <f t="shared" si="36"/>
        <v>0</v>
      </c>
      <c r="P59" s="20">
        <f t="shared" si="37"/>
        <v>0</v>
      </c>
      <c r="Q59" s="20">
        <f t="shared" si="38"/>
        <v>0</v>
      </c>
      <c r="R59" s="20">
        <f t="shared" si="39"/>
        <v>0</v>
      </c>
      <c r="S59" s="20">
        <f t="shared" si="40"/>
        <v>0</v>
      </c>
      <c r="T59" s="20">
        <f t="shared" si="41"/>
        <v>0</v>
      </c>
      <c r="U59" s="20">
        <f t="shared" si="42"/>
        <v>0</v>
      </c>
      <c r="V59" s="20">
        <f t="shared" si="43"/>
        <v>0</v>
      </c>
      <c r="W59" s="20">
        <f t="shared" si="44"/>
        <v>0</v>
      </c>
      <c r="X59" s="20">
        <f t="shared" si="45"/>
        <v>0</v>
      </c>
      <c r="Y59" s="20">
        <f t="shared" si="46"/>
        <v>0</v>
      </c>
      <c r="Z59" s="20">
        <f t="shared" si="47"/>
        <v>0</v>
      </c>
      <c r="AA59" s="20">
        <f t="shared" si="48"/>
        <v>0</v>
      </c>
      <c r="AB59" s="20">
        <f t="shared" si="49"/>
        <v>0</v>
      </c>
      <c r="AC59" s="20">
        <f t="shared" si="50"/>
        <v>0</v>
      </c>
      <c r="AD59" s="20">
        <f t="shared" si="51"/>
        <v>0</v>
      </c>
      <c r="AE59" s="20">
        <f t="shared" si="52"/>
        <v>0</v>
      </c>
      <c r="AF59" s="20">
        <f t="shared" si="53"/>
        <v>0</v>
      </c>
      <c r="AG59" s="20">
        <f t="shared" si="54"/>
        <v>0</v>
      </c>
      <c r="AH59" s="20">
        <f t="shared" si="55"/>
        <v>0</v>
      </c>
      <c r="AI59" s="20">
        <f t="shared" si="56"/>
        <v>0</v>
      </c>
      <c r="AJ59" s="20">
        <f t="shared" si="57"/>
        <v>0</v>
      </c>
      <c r="AK59" s="20">
        <f t="shared" si="58"/>
        <v>0</v>
      </c>
      <c r="AL59" s="20">
        <f t="shared" si="59"/>
        <v>0</v>
      </c>
      <c r="AM59" s="20">
        <f t="shared" si="60"/>
        <v>0</v>
      </c>
      <c r="AN59" s="20">
        <f t="shared" si="61"/>
        <v>0</v>
      </c>
      <c r="AO59" s="20">
        <f t="shared" si="62"/>
        <v>0</v>
      </c>
      <c r="AP59" s="20">
        <f t="shared" si="63"/>
        <v>0</v>
      </c>
      <c r="AQ59" s="20">
        <f t="shared" si="64"/>
        <v>0</v>
      </c>
      <c r="AR59" s="20">
        <f t="shared" si="65"/>
        <v>0</v>
      </c>
      <c r="AS59" s="20">
        <f t="shared" si="66"/>
        <v>0</v>
      </c>
      <c r="AT59" s="20">
        <f t="shared" si="67"/>
        <v>0</v>
      </c>
      <c r="AU59" s="20">
        <f t="shared" si="68"/>
        <v>0</v>
      </c>
      <c r="AV59" s="20">
        <f t="shared" si="69"/>
        <v>0</v>
      </c>
    </row>
    <row r="60" spans="1:48" s="20" customFormat="1" ht="120" x14ac:dyDescent="0.25">
      <c r="A60" s="6" t="s">
        <v>277</v>
      </c>
      <c r="B60" s="6" t="s">
        <v>276</v>
      </c>
      <c r="C60" s="20" t="s">
        <v>253</v>
      </c>
      <c r="D60" s="20">
        <v>9</v>
      </c>
      <c r="E60" s="6" t="s">
        <v>278</v>
      </c>
      <c r="F60" s="5" t="s">
        <v>279</v>
      </c>
      <c r="G60" s="20">
        <v>2017</v>
      </c>
      <c r="I60" s="20" t="s">
        <v>105</v>
      </c>
      <c r="J60" s="20" t="s">
        <v>234</v>
      </c>
      <c r="K60" s="6"/>
      <c r="N60" s="20">
        <f t="shared" si="35"/>
        <v>0</v>
      </c>
      <c r="O60" s="20">
        <f t="shared" si="36"/>
        <v>0</v>
      </c>
      <c r="P60" s="20">
        <f t="shared" si="37"/>
        <v>0</v>
      </c>
      <c r="Q60" s="20">
        <f t="shared" si="38"/>
        <v>0</v>
      </c>
      <c r="R60" s="20">
        <f t="shared" si="39"/>
        <v>0</v>
      </c>
      <c r="S60" s="20">
        <f t="shared" si="40"/>
        <v>0</v>
      </c>
      <c r="T60" s="20">
        <f t="shared" si="41"/>
        <v>0</v>
      </c>
      <c r="U60" s="20">
        <f t="shared" si="42"/>
        <v>0</v>
      </c>
      <c r="V60" s="20">
        <f t="shared" si="43"/>
        <v>0</v>
      </c>
      <c r="W60" s="20">
        <f t="shared" si="44"/>
        <v>0</v>
      </c>
      <c r="X60" s="20">
        <f t="shared" si="45"/>
        <v>0</v>
      </c>
      <c r="Y60" s="20">
        <f t="shared" si="46"/>
        <v>0</v>
      </c>
      <c r="Z60" s="20">
        <f t="shared" si="47"/>
        <v>0</v>
      </c>
      <c r="AA60" s="20">
        <f t="shared" si="48"/>
        <v>0</v>
      </c>
      <c r="AB60" s="20">
        <f t="shared" si="49"/>
        <v>0</v>
      </c>
      <c r="AC60" s="20">
        <f t="shared" si="50"/>
        <v>0</v>
      </c>
      <c r="AD60" s="20">
        <f t="shared" si="51"/>
        <v>0</v>
      </c>
      <c r="AE60" s="20">
        <f t="shared" si="52"/>
        <v>0</v>
      </c>
      <c r="AF60" s="20">
        <f t="shared" si="53"/>
        <v>0</v>
      </c>
      <c r="AG60" s="20">
        <f t="shared" si="54"/>
        <v>0</v>
      </c>
      <c r="AH60" s="20">
        <f t="shared" si="55"/>
        <v>0</v>
      </c>
      <c r="AI60" s="20">
        <f t="shared" si="56"/>
        <v>0</v>
      </c>
      <c r="AJ60" s="20">
        <f t="shared" si="57"/>
        <v>0</v>
      </c>
      <c r="AK60" s="20">
        <f t="shared" si="58"/>
        <v>0</v>
      </c>
      <c r="AL60" s="20">
        <f t="shared" si="59"/>
        <v>0</v>
      </c>
      <c r="AM60" s="20">
        <f t="shared" si="60"/>
        <v>0</v>
      </c>
      <c r="AN60" s="20">
        <f t="shared" si="61"/>
        <v>0</v>
      </c>
      <c r="AO60" s="20">
        <f t="shared" si="62"/>
        <v>0</v>
      </c>
      <c r="AP60" s="20">
        <f t="shared" si="63"/>
        <v>0</v>
      </c>
      <c r="AQ60" s="20">
        <f t="shared" si="64"/>
        <v>0</v>
      </c>
      <c r="AR60" s="20">
        <f t="shared" si="65"/>
        <v>0</v>
      </c>
      <c r="AS60" s="20">
        <f t="shared" si="66"/>
        <v>0</v>
      </c>
      <c r="AT60" s="20">
        <f t="shared" si="67"/>
        <v>0</v>
      </c>
      <c r="AU60" s="20">
        <f t="shared" si="68"/>
        <v>0</v>
      </c>
      <c r="AV60" s="20">
        <f t="shared" si="69"/>
        <v>0</v>
      </c>
    </row>
    <row r="61" spans="1:48" s="20" customFormat="1" ht="120" x14ac:dyDescent="0.25">
      <c r="A61" s="6" t="s">
        <v>280</v>
      </c>
      <c r="B61" s="6" t="s">
        <v>281</v>
      </c>
      <c r="C61" s="20" t="s">
        <v>253</v>
      </c>
      <c r="D61" s="20">
        <v>7</v>
      </c>
      <c r="E61" s="6" t="s">
        <v>283</v>
      </c>
      <c r="F61" s="5" t="s">
        <v>282</v>
      </c>
      <c r="G61" s="20">
        <v>2018</v>
      </c>
      <c r="I61" s="20" t="s">
        <v>339</v>
      </c>
      <c r="J61" s="20" t="s">
        <v>234</v>
      </c>
      <c r="K61" s="6"/>
      <c r="N61" s="20">
        <f t="shared" si="35"/>
        <v>0</v>
      </c>
      <c r="O61" s="20">
        <f t="shared" si="36"/>
        <v>0</v>
      </c>
      <c r="P61" s="20">
        <f t="shared" si="37"/>
        <v>0</v>
      </c>
      <c r="Q61" s="20">
        <f t="shared" si="38"/>
        <v>0</v>
      </c>
      <c r="R61" s="20">
        <f t="shared" si="39"/>
        <v>0</v>
      </c>
      <c r="S61" s="20">
        <f t="shared" si="40"/>
        <v>0</v>
      </c>
      <c r="T61" s="20">
        <f t="shared" si="41"/>
        <v>0</v>
      </c>
      <c r="U61" s="20">
        <f t="shared" si="42"/>
        <v>0</v>
      </c>
      <c r="V61" s="20">
        <f t="shared" si="43"/>
        <v>0</v>
      </c>
      <c r="W61" s="20">
        <f t="shared" si="44"/>
        <v>0</v>
      </c>
      <c r="X61" s="20">
        <f t="shared" si="45"/>
        <v>0</v>
      </c>
      <c r="Y61" s="20">
        <f t="shared" si="46"/>
        <v>0</v>
      </c>
      <c r="Z61" s="20">
        <f t="shared" si="47"/>
        <v>0</v>
      </c>
      <c r="AA61" s="20">
        <f t="shared" si="48"/>
        <v>0</v>
      </c>
      <c r="AB61" s="20">
        <f t="shared" si="49"/>
        <v>0</v>
      </c>
      <c r="AC61" s="20">
        <f t="shared" si="50"/>
        <v>0</v>
      </c>
      <c r="AD61" s="20">
        <f t="shared" si="51"/>
        <v>0</v>
      </c>
      <c r="AE61" s="20">
        <f t="shared" si="52"/>
        <v>0</v>
      </c>
      <c r="AF61" s="20">
        <f t="shared" si="53"/>
        <v>0</v>
      </c>
      <c r="AG61" s="20">
        <f t="shared" si="54"/>
        <v>0</v>
      </c>
      <c r="AH61" s="20">
        <f t="shared" si="55"/>
        <v>0</v>
      </c>
      <c r="AI61" s="20">
        <f t="shared" si="56"/>
        <v>0</v>
      </c>
      <c r="AJ61" s="20">
        <f t="shared" si="57"/>
        <v>0</v>
      </c>
      <c r="AK61" s="20">
        <f t="shared" si="58"/>
        <v>0</v>
      </c>
      <c r="AL61" s="20">
        <f t="shared" si="59"/>
        <v>0</v>
      </c>
      <c r="AM61" s="20">
        <f t="shared" si="60"/>
        <v>0</v>
      </c>
      <c r="AN61" s="20">
        <f t="shared" si="61"/>
        <v>0</v>
      </c>
      <c r="AO61" s="20">
        <f t="shared" si="62"/>
        <v>0</v>
      </c>
      <c r="AP61" s="20">
        <f t="shared" si="63"/>
        <v>0</v>
      </c>
      <c r="AQ61" s="20">
        <f t="shared" si="64"/>
        <v>0</v>
      </c>
      <c r="AR61" s="20">
        <f t="shared" si="65"/>
        <v>0</v>
      </c>
      <c r="AS61" s="20">
        <f t="shared" si="66"/>
        <v>0</v>
      </c>
      <c r="AT61" s="20">
        <f t="shared" si="67"/>
        <v>0</v>
      </c>
      <c r="AU61" s="20">
        <f t="shared" si="68"/>
        <v>0</v>
      </c>
      <c r="AV61" s="20">
        <f t="shared" si="69"/>
        <v>0</v>
      </c>
    </row>
    <row r="62" spans="1:48" s="20" customFormat="1" ht="120" x14ac:dyDescent="0.25">
      <c r="A62" s="6" t="s">
        <v>285</v>
      </c>
      <c r="B62" s="6" t="s">
        <v>284</v>
      </c>
      <c r="C62" s="20" t="s">
        <v>286</v>
      </c>
      <c r="D62" s="20">
        <v>3</v>
      </c>
      <c r="E62" s="6" t="s">
        <v>287</v>
      </c>
      <c r="F62" s="5" t="s">
        <v>288</v>
      </c>
      <c r="G62" s="20">
        <v>2018</v>
      </c>
      <c r="I62" s="20" t="s">
        <v>342</v>
      </c>
      <c r="J62" s="20" t="s">
        <v>18</v>
      </c>
      <c r="K62" s="6"/>
      <c r="N62" s="20">
        <f t="shared" si="35"/>
        <v>0</v>
      </c>
      <c r="O62" s="20">
        <f t="shared" si="36"/>
        <v>0</v>
      </c>
      <c r="P62" s="20">
        <f t="shared" si="37"/>
        <v>0</v>
      </c>
      <c r="Q62" s="20">
        <f t="shared" si="38"/>
        <v>0</v>
      </c>
      <c r="R62" s="20">
        <f t="shared" si="39"/>
        <v>0</v>
      </c>
      <c r="S62" s="20">
        <f t="shared" si="40"/>
        <v>0</v>
      </c>
      <c r="T62" s="20">
        <f t="shared" si="41"/>
        <v>0</v>
      </c>
      <c r="U62" s="20">
        <f t="shared" si="42"/>
        <v>0</v>
      </c>
      <c r="V62" s="20">
        <f t="shared" si="43"/>
        <v>0</v>
      </c>
      <c r="W62" s="20">
        <f t="shared" si="44"/>
        <v>0</v>
      </c>
      <c r="X62" s="20">
        <f t="shared" si="45"/>
        <v>0</v>
      </c>
      <c r="Y62" s="20">
        <f t="shared" si="46"/>
        <v>0</v>
      </c>
      <c r="Z62" s="20">
        <f t="shared" si="47"/>
        <v>0</v>
      </c>
      <c r="AA62" s="20">
        <f t="shared" si="48"/>
        <v>0</v>
      </c>
      <c r="AB62" s="20">
        <f t="shared" si="49"/>
        <v>0</v>
      </c>
      <c r="AC62" s="20">
        <f t="shared" si="50"/>
        <v>0</v>
      </c>
      <c r="AD62" s="20">
        <f t="shared" si="51"/>
        <v>0</v>
      </c>
      <c r="AE62" s="20">
        <f t="shared" si="52"/>
        <v>0</v>
      </c>
      <c r="AF62" s="20">
        <f t="shared" si="53"/>
        <v>0</v>
      </c>
      <c r="AG62" s="20">
        <f t="shared" si="54"/>
        <v>0</v>
      </c>
      <c r="AH62" s="20">
        <f t="shared" si="55"/>
        <v>0</v>
      </c>
      <c r="AI62" s="20">
        <f t="shared" si="56"/>
        <v>0</v>
      </c>
      <c r="AJ62" s="20">
        <f t="shared" si="57"/>
        <v>0</v>
      </c>
      <c r="AK62" s="20">
        <f t="shared" si="58"/>
        <v>0</v>
      </c>
      <c r="AL62" s="20">
        <f t="shared" si="59"/>
        <v>0</v>
      </c>
      <c r="AM62" s="20">
        <f t="shared" si="60"/>
        <v>0</v>
      </c>
      <c r="AN62" s="20">
        <f t="shared" si="61"/>
        <v>0</v>
      </c>
      <c r="AO62" s="20">
        <f t="shared" si="62"/>
        <v>0</v>
      </c>
      <c r="AP62" s="20">
        <f t="shared" si="63"/>
        <v>0</v>
      </c>
      <c r="AQ62" s="20">
        <f t="shared" si="64"/>
        <v>0</v>
      </c>
      <c r="AR62" s="20">
        <f t="shared" si="65"/>
        <v>0</v>
      </c>
      <c r="AS62" s="20">
        <f t="shared" si="66"/>
        <v>0</v>
      </c>
      <c r="AT62" s="20">
        <f t="shared" si="67"/>
        <v>0</v>
      </c>
      <c r="AU62" s="20">
        <f t="shared" si="68"/>
        <v>0</v>
      </c>
      <c r="AV62" s="20">
        <f t="shared" si="69"/>
        <v>0</v>
      </c>
    </row>
    <row r="63" spans="1:48" s="20" customFormat="1" ht="165" x14ac:dyDescent="0.25">
      <c r="A63" s="6" t="s">
        <v>293</v>
      </c>
      <c r="B63" s="6" t="s">
        <v>292</v>
      </c>
      <c r="C63" s="20" t="s">
        <v>289</v>
      </c>
      <c r="D63" s="20">
        <v>7</v>
      </c>
      <c r="E63" s="6" t="s">
        <v>291</v>
      </c>
      <c r="F63" s="5" t="s">
        <v>290</v>
      </c>
      <c r="G63" s="20">
        <v>2020</v>
      </c>
      <c r="I63" s="20" t="s">
        <v>105</v>
      </c>
      <c r="J63" s="20" t="s">
        <v>18</v>
      </c>
      <c r="K63" s="6"/>
      <c r="N63" s="20">
        <f t="shared" si="35"/>
        <v>0</v>
      </c>
      <c r="O63" s="20">
        <f t="shared" si="36"/>
        <v>0</v>
      </c>
      <c r="P63" s="20">
        <f t="shared" si="37"/>
        <v>0</v>
      </c>
      <c r="Q63" s="20">
        <f t="shared" si="38"/>
        <v>0</v>
      </c>
      <c r="R63" s="20">
        <f t="shared" si="39"/>
        <v>0</v>
      </c>
      <c r="S63" s="20">
        <f t="shared" si="40"/>
        <v>0</v>
      </c>
      <c r="T63" s="20">
        <f t="shared" si="41"/>
        <v>0</v>
      </c>
      <c r="U63" s="20">
        <f t="shared" si="42"/>
        <v>0</v>
      </c>
      <c r="V63" s="20">
        <f t="shared" si="43"/>
        <v>0</v>
      </c>
      <c r="W63" s="20">
        <f t="shared" si="44"/>
        <v>0</v>
      </c>
      <c r="X63" s="20">
        <f t="shared" si="45"/>
        <v>0</v>
      </c>
      <c r="Y63" s="20">
        <f t="shared" si="46"/>
        <v>0</v>
      </c>
      <c r="Z63" s="20">
        <f t="shared" si="47"/>
        <v>0</v>
      </c>
      <c r="AA63" s="20">
        <f t="shared" si="48"/>
        <v>0</v>
      </c>
      <c r="AB63" s="20">
        <f t="shared" si="49"/>
        <v>0</v>
      </c>
      <c r="AC63" s="20">
        <f t="shared" si="50"/>
        <v>0</v>
      </c>
      <c r="AD63" s="20">
        <f t="shared" si="51"/>
        <v>0</v>
      </c>
      <c r="AE63" s="20">
        <f t="shared" si="52"/>
        <v>0</v>
      </c>
      <c r="AF63" s="20">
        <f t="shared" si="53"/>
        <v>0</v>
      </c>
      <c r="AG63" s="20">
        <f t="shared" si="54"/>
        <v>0</v>
      </c>
      <c r="AH63" s="20">
        <f t="shared" si="55"/>
        <v>0</v>
      </c>
      <c r="AI63" s="20">
        <f t="shared" si="56"/>
        <v>0</v>
      </c>
      <c r="AJ63" s="20">
        <f t="shared" si="57"/>
        <v>0</v>
      </c>
      <c r="AK63" s="20">
        <f t="shared" si="58"/>
        <v>0</v>
      </c>
      <c r="AL63" s="20">
        <f t="shared" si="59"/>
        <v>0</v>
      </c>
      <c r="AM63" s="20">
        <f t="shared" si="60"/>
        <v>0</v>
      </c>
      <c r="AN63" s="20">
        <f t="shared" si="61"/>
        <v>0</v>
      </c>
      <c r="AO63" s="20">
        <f t="shared" si="62"/>
        <v>0</v>
      </c>
      <c r="AP63" s="20">
        <f t="shared" si="63"/>
        <v>0</v>
      </c>
      <c r="AQ63" s="20">
        <f t="shared" si="64"/>
        <v>0</v>
      </c>
      <c r="AR63" s="20">
        <f t="shared" si="65"/>
        <v>0</v>
      </c>
      <c r="AS63" s="20">
        <f t="shared" si="66"/>
        <v>0</v>
      </c>
      <c r="AT63" s="20">
        <f t="shared" si="67"/>
        <v>0</v>
      </c>
      <c r="AU63" s="20">
        <f t="shared" si="68"/>
        <v>0</v>
      </c>
      <c r="AV63" s="20">
        <f t="shared" si="69"/>
        <v>0</v>
      </c>
    </row>
    <row r="64" spans="1:48" s="20" customFormat="1" ht="105" x14ac:dyDescent="0.25">
      <c r="A64" s="6" t="s">
        <v>294</v>
      </c>
      <c r="B64" s="6" t="s">
        <v>295</v>
      </c>
      <c r="D64" s="20">
        <v>7</v>
      </c>
      <c r="E64" s="6" t="s">
        <v>296</v>
      </c>
      <c r="F64" s="5" t="s">
        <v>297</v>
      </c>
      <c r="G64" s="20">
        <v>2017</v>
      </c>
      <c r="I64" s="20" t="s">
        <v>298</v>
      </c>
      <c r="J64" s="20" t="s">
        <v>235</v>
      </c>
      <c r="K64" s="6"/>
      <c r="N64" s="20">
        <f t="shared" si="35"/>
        <v>0</v>
      </c>
      <c r="O64" s="20">
        <f t="shared" si="36"/>
        <v>0</v>
      </c>
      <c r="P64" s="20">
        <f t="shared" si="37"/>
        <v>0</v>
      </c>
      <c r="Q64" s="20">
        <f t="shared" si="38"/>
        <v>0</v>
      </c>
      <c r="R64" s="20">
        <f t="shared" si="39"/>
        <v>0</v>
      </c>
      <c r="S64" s="20">
        <f t="shared" si="40"/>
        <v>0</v>
      </c>
      <c r="T64" s="20">
        <f t="shared" si="41"/>
        <v>0</v>
      </c>
      <c r="U64" s="20">
        <f t="shared" si="42"/>
        <v>0</v>
      </c>
      <c r="V64" s="20">
        <f t="shared" si="43"/>
        <v>0</v>
      </c>
      <c r="W64" s="20">
        <f t="shared" si="44"/>
        <v>0</v>
      </c>
      <c r="X64" s="20">
        <f t="shared" si="45"/>
        <v>0</v>
      </c>
      <c r="Y64" s="20">
        <f t="shared" si="46"/>
        <v>0</v>
      </c>
      <c r="Z64" s="20">
        <f t="shared" si="47"/>
        <v>0</v>
      </c>
      <c r="AA64" s="20">
        <f t="shared" si="48"/>
        <v>0</v>
      </c>
      <c r="AB64" s="20">
        <f t="shared" si="49"/>
        <v>0</v>
      </c>
      <c r="AC64" s="20">
        <f t="shared" si="50"/>
        <v>0</v>
      </c>
      <c r="AD64" s="20">
        <f t="shared" si="51"/>
        <v>0</v>
      </c>
      <c r="AE64" s="20">
        <f t="shared" si="52"/>
        <v>0</v>
      </c>
      <c r="AF64" s="20">
        <f t="shared" si="53"/>
        <v>0</v>
      </c>
      <c r="AG64" s="20">
        <f t="shared" si="54"/>
        <v>0</v>
      </c>
      <c r="AH64" s="20">
        <f t="shared" si="55"/>
        <v>0</v>
      </c>
      <c r="AI64" s="20">
        <f t="shared" si="56"/>
        <v>0</v>
      </c>
      <c r="AJ64" s="20">
        <f t="shared" si="57"/>
        <v>0</v>
      </c>
      <c r="AK64" s="20">
        <f t="shared" si="58"/>
        <v>0</v>
      </c>
      <c r="AL64" s="20">
        <f t="shared" si="59"/>
        <v>0</v>
      </c>
      <c r="AM64" s="20">
        <f t="shared" si="60"/>
        <v>0</v>
      </c>
      <c r="AN64" s="20">
        <f t="shared" si="61"/>
        <v>0</v>
      </c>
      <c r="AO64" s="20">
        <f t="shared" si="62"/>
        <v>0</v>
      </c>
      <c r="AP64" s="20">
        <f t="shared" si="63"/>
        <v>0</v>
      </c>
      <c r="AQ64" s="20">
        <f t="shared" si="64"/>
        <v>0</v>
      </c>
      <c r="AR64" s="20">
        <f t="shared" si="65"/>
        <v>0</v>
      </c>
      <c r="AS64" s="20">
        <f t="shared" si="66"/>
        <v>0</v>
      </c>
      <c r="AT64" s="20">
        <f t="shared" si="67"/>
        <v>0</v>
      </c>
      <c r="AU64" s="20">
        <f t="shared" si="68"/>
        <v>0</v>
      </c>
      <c r="AV64" s="20">
        <f t="shared" si="69"/>
        <v>0</v>
      </c>
    </row>
    <row r="65" spans="1:48" s="20" customFormat="1" ht="120" x14ac:dyDescent="0.25">
      <c r="A65" s="6" t="s">
        <v>299</v>
      </c>
      <c r="B65" s="6" t="s">
        <v>300</v>
      </c>
      <c r="D65" s="20">
        <v>5</v>
      </c>
      <c r="E65" s="6" t="s">
        <v>301</v>
      </c>
      <c r="F65" s="5" t="s">
        <v>302</v>
      </c>
      <c r="G65" s="20">
        <v>2017</v>
      </c>
      <c r="I65" s="20" t="s">
        <v>298</v>
      </c>
      <c r="J65" s="20" t="s">
        <v>235</v>
      </c>
      <c r="K65" s="6"/>
      <c r="N65" s="20">
        <f t="shared" si="35"/>
        <v>0</v>
      </c>
      <c r="O65" s="20">
        <f t="shared" si="36"/>
        <v>0</v>
      </c>
      <c r="P65" s="20">
        <f t="shared" si="37"/>
        <v>0</v>
      </c>
      <c r="Q65" s="20">
        <f t="shared" si="38"/>
        <v>0</v>
      </c>
      <c r="R65" s="20">
        <f t="shared" si="39"/>
        <v>0</v>
      </c>
      <c r="S65" s="20">
        <f t="shared" si="40"/>
        <v>0</v>
      </c>
      <c r="T65" s="20">
        <f t="shared" si="41"/>
        <v>0</v>
      </c>
      <c r="U65" s="20">
        <f t="shared" si="42"/>
        <v>0</v>
      </c>
      <c r="V65" s="20">
        <f t="shared" si="43"/>
        <v>0</v>
      </c>
      <c r="W65" s="20">
        <f t="shared" si="44"/>
        <v>0</v>
      </c>
      <c r="X65" s="20">
        <f t="shared" si="45"/>
        <v>0</v>
      </c>
      <c r="Y65" s="20">
        <f t="shared" si="46"/>
        <v>0</v>
      </c>
      <c r="Z65" s="20">
        <f t="shared" si="47"/>
        <v>0</v>
      </c>
      <c r="AA65" s="20">
        <f t="shared" si="48"/>
        <v>0</v>
      </c>
      <c r="AB65" s="20">
        <f t="shared" si="49"/>
        <v>0</v>
      </c>
      <c r="AC65" s="20">
        <f t="shared" si="50"/>
        <v>0</v>
      </c>
      <c r="AD65" s="20">
        <f t="shared" si="51"/>
        <v>0</v>
      </c>
      <c r="AE65" s="20">
        <f t="shared" si="52"/>
        <v>0</v>
      </c>
      <c r="AF65" s="20">
        <f t="shared" si="53"/>
        <v>0</v>
      </c>
      <c r="AG65" s="20">
        <f t="shared" si="54"/>
        <v>0</v>
      </c>
      <c r="AH65" s="20">
        <f t="shared" si="55"/>
        <v>0</v>
      </c>
      <c r="AI65" s="20">
        <f t="shared" si="56"/>
        <v>0</v>
      </c>
      <c r="AJ65" s="20">
        <f t="shared" si="57"/>
        <v>0</v>
      </c>
      <c r="AK65" s="20">
        <f t="shared" si="58"/>
        <v>0</v>
      </c>
      <c r="AL65" s="20">
        <f t="shared" si="59"/>
        <v>0</v>
      </c>
      <c r="AM65" s="20">
        <f t="shared" si="60"/>
        <v>0</v>
      </c>
      <c r="AN65" s="20">
        <f t="shared" si="61"/>
        <v>0</v>
      </c>
      <c r="AO65" s="20">
        <f t="shared" si="62"/>
        <v>0</v>
      </c>
      <c r="AP65" s="20">
        <f t="shared" si="63"/>
        <v>0</v>
      </c>
      <c r="AQ65" s="20">
        <f t="shared" si="64"/>
        <v>0</v>
      </c>
      <c r="AR65" s="20">
        <f t="shared" si="65"/>
        <v>0</v>
      </c>
      <c r="AS65" s="20">
        <f t="shared" si="66"/>
        <v>0</v>
      </c>
      <c r="AT65" s="20">
        <f t="shared" si="67"/>
        <v>0</v>
      </c>
      <c r="AU65" s="20">
        <f t="shared" si="68"/>
        <v>0</v>
      </c>
      <c r="AV65" s="20">
        <f t="shared" si="69"/>
        <v>0</v>
      </c>
    </row>
    <row r="66" spans="1:48" s="20" customFormat="1" ht="75" x14ac:dyDescent="0.25">
      <c r="A66" s="6" t="s">
        <v>411</v>
      </c>
      <c r="B66" s="6" t="s">
        <v>412</v>
      </c>
      <c r="D66" s="20">
        <v>5</v>
      </c>
      <c r="E66" s="6" t="s">
        <v>413</v>
      </c>
      <c r="F66" s="5" t="s">
        <v>414</v>
      </c>
      <c r="G66" s="20">
        <v>2021</v>
      </c>
      <c r="I66" s="20" t="s">
        <v>298</v>
      </c>
      <c r="J66" s="20" t="s">
        <v>235</v>
      </c>
      <c r="K66" s="6"/>
      <c r="N66" s="20">
        <f t="shared" si="35"/>
        <v>0</v>
      </c>
      <c r="O66" s="20">
        <f t="shared" si="36"/>
        <v>0</v>
      </c>
      <c r="P66" s="20">
        <f t="shared" si="37"/>
        <v>0</v>
      </c>
      <c r="Q66" s="20">
        <f t="shared" si="38"/>
        <v>0</v>
      </c>
      <c r="R66" s="20">
        <f t="shared" si="39"/>
        <v>0</v>
      </c>
      <c r="S66" s="20">
        <f t="shared" si="40"/>
        <v>0</v>
      </c>
      <c r="T66" s="20">
        <f t="shared" si="41"/>
        <v>0</v>
      </c>
      <c r="U66" s="20">
        <f t="shared" si="42"/>
        <v>0</v>
      </c>
      <c r="V66" s="20">
        <f t="shared" si="43"/>
        <v>0</v>
      </c>
      <c r="W66" s="20">
        <f t="shared" si="44"/>
        <v>0</v>
      </c>
      <c r="X66" s="20">
        <f t="shared" si="45"/>
        <v>0</v>
      </c>
      <c r="Y66" s="20">
        <f t="shared" si="46"/>
        <v>0</v>
      </c>
      <c r="Z66" s="20">
        <f t="shared" si="47"/>
        <v>0</v>
      </c>
      <c r="AA66" s="20">
        <f t="shared" si="48"/>
        <v>0</v>
      </c>
      <c r="AB66" s="20">
        <f t="shared" si="49"/>
        <v>0</v>
      </c>
      <c r="AC66" s="20">
        <f t="shared" si="50"/>
        <v>0</v>
      </c>
      <c r="AD66" s="20">
        <f t="shared" si="51"/>
        <v>0</v>
      </c>
      <c r="AE66" s="20">
        <f t="shared" si="52"/>
        <v>0</v>
      </c>
      <c r="AF66" s="20">
        <f t="shared" si="53"/>
        <v>0</v>
      </c>
      <c r="AG66" s="20">
        <f t="shared" si="54"/>
        <v>0</v>
      </c>
      <c r="AH66" s="20">
        <f t="shared" si="55"/>
        <v>0</v>
      </c>
      <c r="AI66" s="20">
        <f t="shared" si="56"/>
        <v>0</v>
      </c>
      <c r="AJ66" s="20">
        <f t="shared" si="57"/>
        <v>0</v>
      </c>
      <c r="AK66" s="20">
        <f t="shared" si="58"/>
        <v>0</v>
      </c>
      <c r="AL66" s="20">
        <f t="shared" si="59"/>
        <v>0</v>
      </c>
      <c r="AM66" s="20">
        <f t="shared" si="60"/>
        <v>0</v>
      </c>
      <c r="AN66" s="20">
        <f t="shared" si="61"/>
        <v>0</v>
      </c>
      <c r="AO66" s="20">
        <f t="shared" si="62"/>
        <v>0</v>
      </c>
      <c r="AP66" s="20">
        <f t="shared" si="63"/>
        <v>0</v>
      </c>
      <c r="AQ66" s="20">
        <f t="shared" si="64"/>
        <v>0</v>
      </c>
      <c r="AR66" s="20">
        <f t="shared" si="65"/>
        <v>0</v>
      </c>
      <c r="AS66" s="20">
        <f t="shared" si="66"/>
        <v>0</v>
      </c>
      <c r="AT66" s="20">
        <f t="shared" si="67"/>
        <v>0</v>
      </c>
      <c r="AU66" s="20">
        <f t="shared" si="68"/>
        <v>0</v>
      </c>
      <c r="AV66" s="20">
        <f t="shared" si="69"/>
        <v>0</v>
      </c>
    </row>
    <row r="67" spans="1:48" s="20" customFormat="1" ht="135" x14ac:dyDescent="0.25">
      <c r="A67" s="6" t="s">
        <v>416</v>
      </c>
      <c r="B67" s="6" t="s">
        <v>415</v>
      </c>
      <c r="C67" s="20" t="s">
        <v>179</v>
      </c>
      <c r="D67" s="20">
        <v>6</v>
      </c>
      <c r="E67" s="6" t="s">
        <v>417</v>
      </c>
      <c r="F67" s="5" t="s">
        <v>418</v>
      </c>
      <c r="G67" s="20">
        <v>2022</v>
      </c>
      <c r="I67" s="20" t="s">
        <v>338</v>
      </c>
      <c r="J67" s="20" t="s">
        <v>235</v>
      </c>
      <c r="K67" s="6"/>
      <c r="N67" s="20">
        <f t="shared" ref="N67:N100" si="70">IF(COUNTIF(E67,"*accura*") &gt; 0, IF(COUNTIF(J67, "*Europe*") &gt; 0, D67, 0),0)</f>
        <v>0</v>
      </c>
      <c r="O67" s="20">
        <f t="shared" ref="O67:O100" si="71">IF(COUNTIF(E67,"*accura*") &gt; 0, IF(COUNTIF(J67, "*Asia*") &gt; 0, D67, 0),0)</f>
        <v>0</v>
      </c>
      <c r="P67" s="20">
        <f t="shared" ref="P67:P100" si="72">IF(COUNTIF(E67,"*accura*") &gt; 0, IF(COUNTIF(J67, "*Ocean*") &gt; 0, D67, 0),0)</f>
        <v>0</v>
      </c>
      <c r="Q67" s="20">
        <f t="shared" ref="Q67:Q100" si="73">IF(COUNTIF(E67,"*accura*") &gt; 0, IF(COUNTIF(J67, "*North*") &gt; 0, D67, 0),0)</f>
        <v>0</v>
      </c>
      <c r="R67" s="20">
        <f t="shared" ref="R67:R100" si="74">IF(COUNTIF(E67,"*accura*") &gt; 0, IF(COUNTIF(J67, "*South Am*") &gt; 0, D67, 0),0)</f>
        <v>0</v>
      </c>
      <c r="S67" s="20">
        <f t="shared" ref="S67:S100" si="75">IF(COUNTIF(E67,"*accura*") &gt; 0, IF(COUNTIF(J67, "*Africa*") &gt; 0, D67, 0),0)</f>
        <v>0</v>
      </c>
      <c r="T67" s="20">
        <f t="shared" ref="T67:T100" si="76">IF(COUNTIF(E67,"*accura*") &gt; 0, IF(COUNTIF(C67, "*Canada*") &gt; 0, D67, 0),0)</f>
        <v>0</v>
      </c>
      <c r="U67" s="20">
        <f t="shared" ref="U67:U100" si="77">IF(COUNTIF(E67,"*accura*") &gt; 0, IF(COUNTIF(C67, "*US*") &gt; 0, D67, 0),0)</f>
        <v>0</v>
      </c>
      <c r="V67" s="20">
        <f t="shared" ref="V67:V100" si="78">IF(COUNTIF(E67,"*accura*") &gt; 0, IF(COUNTIF(C67, "*UK*") &gt; 0, D67, 0),0)</f>
        <v>0</v>
      </c>
      <c r="W67" s="20">
        <f t="shared" ref="W67:W100" si="79">IF(COUNTIF(E67,"*accura*") &gt; 0, IF(COUNTIF(C67, "*China*") &gt; 0, D67, 0),0)</f>
        <v>0</v>
      </c>
      <c r="X67" s="20">
        <f t="shared" ref="X67:X100" si="80">IF(COUNTIF(E67,"*accura*") &gt; 0, IF(COUNTIF(C67, "*Austra*") &gt; 0, D67, 0),0)</f>
        <v>0</v>
      </c>
      <c r="Y67" s="20">
        <f t="shared" ref="Y67:Y100" si="81">IF(COUNTIF(E67,"*accura*") &gt; 0, IF(COUNTIF(C67, "*Singapo*") &gt; 0, D67, 0),0)</f>
        <v>0</v>
      </c>
      <c r="Z67" s="20">
        <f t="shared" ref="Z67:Z100" si="82">IF(COUNTIF(E67,"*accura*") &gt; 0, IF(COUNTIF(C67, "*Emirat*") &gt; 0, D67, 0),0)</f>
        <v>0</v>
      </c>
      <c r="AA67" s="20">
        <f t="shared" ref="AA67:AA100" si="83">IF(COUNTIF(E67,"*accura*") &gt; 0, IF(COUNTIF(C67, "*Spain*") &gt; 0, D67, 0),0)</f>
        <v>0</v>
      </c>
      <c r="AB67" s="20">
        <f t="shared" ref="AB67:AB100" si="84">IF(COUNTIF(E67,"*accura*") &gt; 0, IF(COUNTIF(C67, "*Switzerland*") &gt; 0, D67, 0),0)</f>
        <v>0</v>
      </c>
      <c r="AC67" s="20">
        <f t="shared" ref="AC67:AC100" si="85">IF(COUNTIF(E67,"*accura*") &gt; 0, IF(COUNTIF(C67, "*Chile*") &gt; 0, D67, 0),0)</f>
        <v>0</v>
      </c>
      <c r="AD67" s="20">
        <f t="shared" ref="AD67:AD100" si="86">IF(COUNTIF(E67,"*accura*") &gt; 0, IF(COUNTIF(C67, "*Colomb*") &gt; 0, D67, 0),0)</f>
        <v>0</v>
      </c>
      <c r="AE67" s="20">
        <f t="shared" ref="AE67:AE100" si="87">IF(COUNTIF(E67,"*accura*") &gt; 0, IF(COUNTIF(C67, "*Sweden*") &gt; 0, D67, 0),0)</f>
        <v>0</v>
      </c>
      <c r="AF67" s="20">
        <f t="shared" ref="AF67:AF100" si="88">IF(COUNTIF(E67,"*accura*") &gt; 0, IF(COUNTIF(C67, "*Belgium*") &gt; 0, D67, 0),0)</f>
        <v>0</v>
      </c>
      <c r="AG67" s="20">
        <f t="shared" ref="AG67:AG100" si="89">IF(COUNTIF(E67,"*accura*") &gt; 0, IF(COUNTIF(C67, "*Israel*") &gt; 0, D67, 0),0)</f>
        <v>0</v>
      </c>
      <c r="AH67" s="20">
        <f t="shared" ref="AH67:AH100" si="90">IF(COUNTIF(E67,"*accura*") &gt; 0, IF(COUNTIF(C67, "*Amsterdam*") &gt; 0, D67, 0),0)</f>
        <v>0</v>
      </c>
      <c r="AI67" s="20">
        <f t="shared" ref="AI67:AI100" si="91">IF(COUNTIF(E67,"*accura*") &gt; 0, IF(COUNTIF(C67, "*Zealand*") &gt; 0, D67, 0),0)</f>
        <v>0</v>
      </c>
      <c r="AJ67" s="20">
        <f t="shared" ref="AJ67:AJ100" si="92">IF(COUNTIF(E67,"*accura*") &gt; 0, IF(COUNTIF(C67, "*India*") &gt; 0, D67, 0),0)</f>
        <v>0</v>
      </c>
      <c r="AK67" s="20">
        <f t="shared" ref="AK67:AK100" si="93">IF(COUNTIF(E67,"*accura*") &gt; 0, IF(COUNTIF(C67, "*Germany*") &gt; 0, D67, 0),0)</f>
        <v>0</v>
      </c>
      <c r="AL67" s="20">
        <f t="shared" ref="AL67:AL100" si="94">IF(COUNTIF(E67,"*accura*") &gt; 0, IF(COUNTIF(C67, "*Hong*") &gt; 0, D67, 0),0)</f>
        <v>0</v>
      </c>
      <c r="AM67" s="20">
        <f t="shared" ref="AM67:AM100" si="95">IF(COUNTIF(E67,"*accura*") &gt; 0, IF(COUNTIF(C67, "*South Kor*") &gt; 0, D67, 0),0)</f>
        <v>0</v>
      </c>
      <c r="AN67" s="20">
        <f t="shared" ref="AN67:AN100" si="96">IF(COUNTIF(E67,"*accura*") &gt; 0, IF(COUNTIF(C67, "*South Afric*") &gt; 0, D67, 0),0)</f>
        <v>0</v>
      </c>
      <c r="AO67" s="20">
        <f t="shared" ref="AO67:AO100" si="97">IF(COUNTIF(E67,"*accura*") &gt; 0, IF(COUNTIF(C67, "*Finland*") &gt; 0, D67, 0),0)</f>
        <v>0</v>
      </c>
      <c r="AP67" s="20">
        <f t="shared" ref="AP67:AP100" si="98">IF(COUNTIF(E67,"*accura*") &gt; 0, IF(COUNTIF(C67, "*Japan*") &gt; 0, D67, 0),0)</f>
        <v>0</v>
      </c>
      <c r="AQ67" s="20">
        <f t="shared" ref="AQ67:AQ100" si="99">IF(COUNTIF(E67,"*accura*") &gt; 0, IF(COUNTIF(C67, "*France*") &gt; 0, D67, 0),0)</f>
        <v>0</v>
      </c>
      <c r="AR67" s="20">
        <f t="shared" ref="AR67:AR100" si="100">IF(COUNTIF(E67,"*accura*") &gt; 0, IF(COUNTIF(C67, "*Nether*") &gt; 0, D67, 0),0)</f>
        <v>0</v>
      </c>
      <c r="AS67" s="20">
        <f t="shared" ref="AS67:AS100" si="101">IF(COUNTIF(E67,"*accura*") &gt; 0, IF(COUNTIF(C67, "*Norway*") &gt; 0, D67, 0),0)</f>
        <v>0</v>
      </c>
      <c r="AT67" s="20">
        <f t="shared" ref="AT67:AT100" si="102">IF(COUNTIF(E67,"*accura*") &gt; 0, IF(COUNTIF(C67, "*Russia*") &gt; 0, D67, 0),0)</f>
        <v>0</v>
      </c>
      <c r="AU67" s="20">
        <f t="shared" ref="AU67:AU100" si="103">IF(COUNTIF(E67,"*accura*") &gt; 0, IF(COUNTIF(C67, "*Ireland*") &gt; 0, D67, 0),0)</f>
        <v>0</v>
      </c>
      <c r="AV67" s="20">
        <f t="shared" ref="AV67:AV100" si="104">IF(COUNTIF(E67,"*accura*") &gt; 0, IF(COUNTIF(C67, "*Ital*") &gt; 0, D67, 0),0)</f>
        <v>0</v>
      </c>
    </row>
    <row r="68" spans="1:48" s="20" customFormat="1" ht="90" x14ac:dyDescent="0.25">
      <c r="A68" s="6" t="s">
        <v>422</v>
      </c>
      <c r="B68" s="6" t="s">
        <v>423</v>
      </c>
      <c r="C68" s="20" t="s">
        <v>419</v>
      </c>
      <c r="D68" s="20">
        <v>5</v>
      </c>
      <c r="E68" s="6" t="s">
        <v>421</v>
      </c>
      <c r="F68" s="5" t="s">
        <v>420</v>
      </c>
      <c r="G68" s="20">
        <v>2021</v>
      </c>
      <c r="I68" s="20" t="s">
        <v>338</v>
      </c>
      <c r="J68" s="20" t="s">
        <v>18</v>
      </c>
      <c r="K68" s="6"/>
      <c r="N68" s="20">
        <f t="shared" si="70"/>
        <v>0</v>
      </c>
      <c r="O68" s="20">
        <f t="shared" si="71"/>
        <v>0</v>
      </c>
      <c r="P68" s="20">
        <f t="shared" si="72"/>
        <v>0</v>
      </c>
      <c r="Q68" s="20">
        <f t="shared" si="73"/>
        <v>0</v>
      </c>
      <c r="R68" s="20">
        <f t="shared" si="74"/>
        <v>0</v>
      </c>
      <c r="S68" s="20">
        <f t="shared" si="75"/>
        <v>0</v>
      </c>
      <c r="T68" s="20">
        <f t="shared" si="76"/>
        <v>0</v>
      </c>
      <c r="U68" s="20">
        <f t="shared" si="77"/>
        <v>0</v>
      </c>
      <c r="V68" s="20">
        <f t="shared" si="78"/>
        <v>0</v>
      </c>
      <c r="W68" s="20">
        <f t="shared" si="79"/>
        <v>0</v>
      </c>
      <c r="X68" s="20">
        <f t="shared" si="80"/>
        <v>0</v>
      </c>
      <c r="Y68" s="20">
        <f t="shared" si="81"/>
        <v>0</v>
      </c>
      <c r="Z68" s="20">
        <f t="shared" si="82"/>
        <v>0</v>
      </c>
      <c r="AA68" s="20">
        <f t="shared" si="83"/>
        <v>0</v>
      </c>
      <c r="AB68" s="20">
        <f t="shared" si="84"/>
        <v>0</v>
      </c>
      <c r="AC68" s="20">
        <f t="shared" si="85"/>
        <v>0</v>
      </c>
      <c r="AD68" s="20">
        <f t="shared" si="86"/>
        <v>0</v>
      </c>
      <c r="AE68" s="20">
        <f t="shared" si="87"/>
        <v>0</v>
      </c>
      <c r="AF68" s="20">
        <f t="shared" si="88"/>
        <v>0</v>
      </c>
      <c r="AG68" s="20">
        <f t="shared" si="89"/>
        <v>0</v>
      </c>
      <c r="AH68" s="20">
        <f t="shared" si="90"/>
        <v>0</v>
      </c>
      <c r="AI68" s="20">
        <f t="shared" si="91"/>
        <v>0</v>
      </c>
      <c r="AJ68" s="20">
        <f t="shared" si="92"/>
        <v>0</v>
      </c>
      <c r="AK68" s="20">
        <f t="shared" si="93"/>
        <v>0</v>
      </c>
      <c r="AL68" s="20">
        <f t="shared" si="94"/>
        <v>0</v>
      </c>
      <c r="AM68" s="20">
        <f t="shared" si="95"/>
        <v>0</v>
      </c>
      <c r="AN68" s="20">
        <f t="shared" si="96"/>
        <v>0</v>
      </c>
      <c r="AO68" s="20">
        <f t="shared" si="97"/>
        <v>0</v>
      </c>
      <c r="AP68" s="20">
        <f t="shared" si="98"/>
        <v>0</v>
      </c>
      <c r="AQ68" s="20">
        <f t="shared" si="99"/>
        <v>0</v>
      </c>
      <c r="AR68" s="20">
        <f t="shared" si="100"/>
        <v>0</v>
      </c>
      <c r="AS68" s="20">
        <f t="shared" si="101"/>
        <v>0</v>
      </c>
      <c r="AT68" s="20">
        <f t="shared" si="102"/>
        <v>0</v>
      </c>
      <c r="AU68" s="20">
        <f t="shared" si="103"/>
        <v>0</v>
      </c>
      <c r="AV68" s="20">
        <f t="shared" si="104"/>
        <v>0</v>
      </c>
    </row>
    <row r="69" spans="1:48" s="20" customFormat="1" ht="60" x14ac:dyDescent="0.25">
      <c r="A69" s="6" t="s">
        <v>424</v>
      </c>
      <c r="B69" s="6" t="s">
        <v>426</v>
      </c>
      <c r="C69" s="20" t="s">
        <v>30</v>
      </c>
      <c r="D69" s="20">
        <v>10</v>
      </c>
      <c r="E69" s="6" t="s">
        <v>427</v>
      </c>
      <c r="F69" s="5" t="s">
        <v>425</v>
      </c>
      <c r="G69" s="20">
        <v>2018</v>
      </c>
      <c r="I69" s="20" t="s">
        <v>338</v>
      </c>
      <c r="J69" s="20" t="s">
        <v>18</v>
      </c>
      <c r="K69" s="6"/>
      <c r="N69" s="20">
        <f t="shared" si="70"/>
        <v>10</v>
      </c>
      <c r="O69" s="20">
        <f t="shared" si="71"/>
        <v>0</v>
      </c>
      <c r="P69" s="20">
        <f t="shared" si="72"/>
        <v>0</v>
      </c>
      <c r="Q69" s="20">
        <f t="shared" si="73"/>
        <v>0</v>
      </c>
      <c r="R69" s="20">
        <f t="shared" si="74"/>
        <v>0</v>
      </c>
      <c r="S69" s="20">
        <f t="shared" si="75"/>
        <v>0</v>
      </c>
      <c r="T69" s="20">
        <f t="shared" si="76"/>
        <v>0</v>
      </c>
      <c r="U69" s="20">
        <f t="shared" si="77"/>
        <v>0</v>
      </c>
      <c r="V69" s="20">
        <f t="shared" si="78"/>
        <v>10</v>
      </c>
      <c r="W69" s="20">
        <f t="shared" si="79"/>
        <v>0</v>
      </c>
      <c r="X69" s="20">
        <f t="shared" si="80"/>
        <v>0</v>
      </c>
      <c r="Y69" s="20">
        <f t="shared" si="81"/>
        <v>0</v>
      </c>
      <c r="Z69" s="20">
        <f t="shared" si="82"/>
        <v>0</v>
      </c>
      <c r="AA69" s="20">
        <f t="shared" si="83"/>
        <v>0</v>
      </c>
      <c r="AB69" s="20">
        <f t="shared" si="84"/>
        <v>0</v>
      </c>
      <c r="AC69" s="20">
        <f t="shared" si="85"/>
        <v>0</v>
      </c>
      <c r="AD69" s="20">
        <f t="shared" si="86"/>
        <v>0</v>
      </c>
      <c r="AE69" s="20">
        <f t="shared" si="87"/>
        <v>0</v>
      </c>
      <c r="AF69" s="20">
        <f t="shared" si="88"/>
        <v>0</v>
      </c>
      <c r="AG69" s="20">
        <f t="shared" si="89"/>
        <v>0</v>
      </c>
      <c r="AH69" s="20">
        <f t="shared" si="90"/>
        <v>0</v>
      </c>
      <c r="AI69" s="20">
        <f t="shared" si="91"/>
        <v>0</v>
      </c>
      <c r="AJ69" s="20">
        <f t="shared" si="92"/>
        <v>0</v>
      </c>
      <c r="AK69" s="20">
        <f t="shared" si="93"/>
        <v>0</v>
      </c>
      <c r="AL69" s="20">
        <f t="shared" si="94"/>
        <v>0</v>
      </c>
      <c r="AM69" s="20">
        <f t="shared" si="95"/>
        <v>0</v>
      </c>
      <c r="AN69" s="20">
        <f t="shared" si="96"/>
        <v>0</v>
      </c>
      <c r="AO69" s="20">
        <f t="shared" si="97"/>
        <v>0</v>
      </c>
      <c r="AP69" s="20">
        <f t="shared" si="98"/>
        <v>0</v>
      </c>
      <c r="AQ69" s="20">
        <f t="shared" si="99"/>
        <v>0</v>
      </c>
      <c r="AR69" s="20">
        <f t="shared" si="100"/>
        <v>0</v>
      </c>
      <c r="AS69" s="20">
        <f t="shared" si="101"/>
        <v>0</v>
      </c>
      <c r="AT69" s="20">
        <f t="shared" si="102"/>
        <v>0</v>
      </c>
      <c r="AU69" s="20">
        <f t="shared" si="103"/>
        <v>0</v>
      </c>
      <c r="AV69" s="20">
        <f t="shared" si="104"/>
        <v>0</v>
      </c>
    </row>
    <row r="70" spans="1:48" s="20" customFormat="1" ht="135" customHeight="1" x14ac:dyDescent="0.25">
      <c r="A70" s="6" t="s">
        <v>464</v>
      </c>
      <c r="B70" s="6" t="s">
        <v>465</v>
      </c>
      <c r="C70" s="20" t="s">
        <v>499</v>
      </c>
      <c r="D70" s="20">
        <v>7</v>
      </c>
      <c r="E70" s="6" t="s">
        <v>463</v>
      </c>
      <c r="F70" s="5" t="s">
        <v>462</v>
      </c>
      <c r="G70" s="20">
        <v>2017</v>
      </c>
      <c r="I70" s="20" t="s">
        <v>298</v>
      </c>
      <c r="K70" s="6"/>
      <c r="N70" s="20">
        <f t="shared" si="70"/>
        <v>0</v>
      </c>
      <c r="O70" s="20">
        <f t="shared" si="71"/>
        <v>0</v>
      </c>
      <c r="P70" s="20">
        <f t="shared" si="72"/>
        <v>0</v>
      </c>
      <c r="Q70" s="20">
        <f t="shared" si="73"/>
        <v>0</v>
      </c>
      <c r="R70" s="20">
        <f t="shared" si="74"/>
        <v>0</v>
      </c>
      <c r="S70" s="20">
        <f t="shared" si="75"/>
        <v>0</v>
      </c>
      <c r="T70" s="20">
        <f t="shared" si="76"/>
        <v>0</v>
      </c>
      <c r="U70" s="20">
        <f t="shared" si="77"/>
        <v>0</v>
      </c>
      <c r="V70" s="20">
        <f t="shared" si="78"/>
        <v>0</v>
      </c>
      <c r="W70" s="20">
        <f t="shared" si="79"/>
        <v>0</v>
      </c>
      <c r="X70" s="20">
        <f t="shared" si="80"/>
        <v>0</v>
      </c>
      <c r="Y70" s="20">
        <f t="shared" si="81"/>
        <v>0</v>
      </c>
      <c r="Z70" s="20">
        <f t="shared" si="82"/>
        <v>0</v>
      </c>
      <c r="AA70" s="20">
        <f t="shared" si="83"/>
        <v>0</v>
      </c>
      <c r="AB70" s="20">
        <f t="shared" si="84"/>
        <v>0</v>
      </c>
      <c r="AC70" s="20">
        <f t="shared" si="85"/>
        <v>0</v>
      </c>
      <c r="AD70" s="20">
        <f t="shared" si="86"/>
        <v>0</v>
      </c>
      <c r="AE70" s="20">
        <f t="shared" si="87"/>
        <v>0</v>
      </c>
      <c r="AF70" s="20">
        <f t="shared" si="88"/>
        <v>0</v>
      </c>
      <c r="AG70" s="20">
        <f t="shared" si="89"/>
        <v>0</v>
      </c>
      <c r="AH70" s="20">
        <f t="shared" si="90"/>
        <v>0</v>
      </c>
      <c r="AI70" s="20">
        <f t="shared" si="91"/>
        <v>0</v>
      </c>
      <c r="AJ70" s="20">
        <f t="shared" si="92"/>
        <v>0</v>
      </c>
      <c r="AK70" s="20">
        <f t="shared" si="93"/>
        <v>0</v>
      </c>
      <c r="AL70" s="20">
        <f t="shared" si="94"/>
        <v>0</v>
      </c>
      <c r="AM70" s="20">
        <f t="shared" si="95"/>
        <v>0</v>
      </c>
      <c r="AN70" s="20">
        <f t="shared" si="96"/>
        <v>0</v>
      </c>
      <c r="AO70" s="20">
        <f t="shared" si="97"/>
        <v>0</v>
      </c>
      <c r="AP70" s="20">
        <f t="shared" si="98"/>
        <v>0</v>
      </c>
      <c r="AQ70" s="20">
        <f t="shared" si="99"/>
        <v>0</v>
      </c>
      <c r="AR70" s="20">
        <f t="shared" si="100"/>
        <v>0</v>
      </c>
      <c r="AS70" s="20">
        <f t="shared" si="101"/>
        <v>0</v>
      </c>
      <c r="AT70" s="20">
        <f t="shared" si="102"/>
        <v>0</v>
      </c>
      <c r="AU70" s="20">
        <f t="shared" si="103"/>
        <v>0</v>
      </c>
      <c r="AV70" s="20">
        <f t="shared" si="104"/>
        <v>0</v>
      </c>
    </row>
    <row r="71" spans="1:48" s="20" customFormat="1" ht="45" x14ac:dyDescent="0.25">
      <c r="A71" s="6" t="s">
        <v>432</v>
      </c>
      <c r="B71" s="6" t="s">
        <v>442</v>
      </c>
      <c r="D71" s="20">
        <v>3</v>
      </c>
      <c r="E71" s="6" t="s">
        <v>443</v>
      </c>
      <c r="F71" s="5" t="s">
        <v>444</v>
      </c>
      <c r="G71" s="20">
        <v>2020</v>
      </c>
      <c r="J71" s="20" t="s">
        <v>235</v>
      </c>
      <c r="K71" s="6"/>
      <c r="N71" s="20">
        <f t="shared" si="70"/>
        <v>0</v>
      </c>
      <c r="O71" s="20">
        <f t="shared" si="71"/>
        <v>0</v>
      </c>
      <c r="P71" s="20">
        <f t="shared" si="72"/>
        <v>0</v>
      </c>
      <c r="Q71" s="20">
        <f t="shared" si="73"/>
        <v>0</v>
      </c>
      <c r="R71" s="20">
        <f t="shared" si="74"/>
        <v>0</v>
      </c>
      <c r="S71" s="20">
        <f t="shared" si="75"/>
        <v>0</v>
      </c>
      <c r="T71" s="20">
        <f t="shared" si="76"/>
        <v>0</v>
      </c>
      <c r="U71" s="20">
        <f t="shared" si="77"/>
        <v>0</v>
      </c>
      <c r="V71" s="20">
        <f t="shared" si="78"/>
        <v>0</v>
      </c>
      <c r="W71" s="20">
        <f t="shared" si="79"/>
        <v>0</v>
      </c>
      <c r="X71" s="20">
        <f t="shared" si="80"/>
        <v>0</v>
      </c>
      <c r="Y71" s="20">
        <f t="shared" si="81"/>
        <v>0</v>
      </c>
      <c r="Z71" s="20">
        <f t="shared" si="82"/>
        <v>0</v>
      </c>
      <c r="AA71" s="20">
        <f t="shared" si="83"/>
        <v>0</v>
      </c>
      <c r="AB71" s="20">
        <f t="shared" si="84"/>
        <v>0</v>
      </c>
      <c r="AC71" s="20">
        <f t="shared" si="85"/>
        <v>0</v>
      </c>
      <c r="AD71" s="20">
        <f t="shared" si="86"/>
        <v>0</v>
      </c>
      <c r="AE71" s="20">
        <f t="shared" si="87"/>
        <v>0</v>
      </c>
      <c r="AF71" s="20">
        <f t="shared" si="88"/>
        <v>0</v>
      </c>
      <c r="AG71" s="20">
        <f t="shared" si="89"/>
        <v>0</v>
      </c>
      <c r="AH71" s="20">
        <f t="shared" si="90"/>
        <v>0</v>
      </c>
      <c r="AI71" s="20">
        <f t="shared" si="91"/>
        <v>0</v>
      </c>
      <c r="AJ71" s="20">
        <f t="shared" si="92"/>
        <v>0</v>
      </c>
      <c r="AK71" s="20">
        <f t="shared" si="93"/>
        <v>0</v>
      </c>
      <c r="AL71" s="20">
        <f t="shared" si="94"/>
        <v>0</v>
      </c>
      <c r="AM71" s="20">
        <f t="shared" si="95"/>
        <v>0</v>
      </c>
      <c r="AN71" s="20">
        <f t="shared" si="96"/>
        <v>0</v>
      </c>
      <c r="AO71" s="20">
        <f t="shared" si="97"/>
        <v>0</v>
      </c>
      <c r="AP71" s="20">
        <f t="shared" si="98"/>
        <v>0</v>
      </c>
      <c r="AQ71" s="20">
        <f t="shared" si="99"/>
        <v>0</v>
      </c>
      <c r="AR71" s="20">
        <f t="shared" si="100"/>
        <v>0</v>
      </c>
      <c r="AS71" s="20">
        <f t="shared" si="101"/>
        <v>0</v>
      </c>
      <c r="AT71" s="20">
        <f t="shared" si="102"/>
        <v>0</v>
      </c>
      <c r="AU71" s="20">
        <f t="shared" si="103"/>
        <v>0</v>
      </c>
      <c r="AV71" s="20">
        <f t="shared" si="104"/>
        <v>0</v>
      </c>
    </row>
    <row r="72" spans="1:48" s="20" customFormat="1" ht="90" x14ac:dyDescent="0.25">
      <c r="A72" s="6" t="s">
        <v>433</v>
      </c>
      <c r="B72" s="6" t="s">
        <v>434</v>
      </c>
      <c r="D72" s="20">
        <v>4</v>
      </c>
      <c r="E72" s="6" t="s">
        <v>439</v>
      </c>
      <c r="F72" s="5" t="s">
        <v>441</v>
      </c>
      <c r="G72" s="20">
        <v>2019</v>
      </c>
      <c r="I72" s="20" t="s">
        <v>298</v>
      </c>
      <c r="J72" s="20" t="s">
        <v>235</v>
      </c>
      <c r="K72" s="6"/>
      <c r="N72" s="20">
        <f t="shared" si="70"/>
        <v>0</v>
      </c>
      <c r="O72" s="20">
        <f t="shared" si="71"/>
        <v>0</v>
      </c>
      <c r="P72" s="20">
        <f t="shared" si="72"/>
        <v>0</v>
      </c>
      <c r="Q72" s="20">
        <f t="shared" si="73"/>
        <v>0</v>
      </c>
      <c r="R72" s="20">
        <f t="shared" si="74"/>
        <v>0</v>
      </c>
      <c r="S72" s="20">
        <f t="shared" si="75"/>
        <v>0</v>
      </c>
      <c r="T72" s="20">
        <f t="shared" si="76"/>
        <v>0</v>
      </c>
      <c r="U72" s="20">
        <f t="shared" si="77"/>
        <v>0</v>
      </c>
      <c r="V72" s="20">
        <f t="shared" si="78"/>
        <v>0</v>
      </c>
      <c r="W72" s="20">
        <f t="shared" si="79"/>
        <v>0</v>
      </c>
      <c r="X72" s="20">
        <f t="shared" si="80"/>
        <v>0</v>
      </c>
      <c r="Y72" s="20">
        <f t="shared" si="81"/>
        <v>0</v>
      </c>
      <c r="Z72" s="20">
        <f t="shared" si="82"/>
        <v>0</v>
      </c>
      <c r="AA72" s="20">
        <f t="shared" si="83"/>
        <v>0</v>
      </c>
      <c r="AB72" s="20">
        <f t="shared" si="84"/>
        <v>0</v>
      </c>
      <c r="AC72" s="20">
        <f t="shared" si="85"/>
        <v>0</v>
      </c>
      <c r="AD72" s="20">
        <f t="shared" si="86"/>
        <v>0</v>
      </c>
      <c r="AE72" s="20">
        <f t="shared" si="87"/>
        <v>0</v>
      </c>
      <c r="AF72" s="20">
        <f t="shared" si="88"/>
        <v>0</v>
      </c>
      <c r="AG72" s="20">
        <f t="shared" si="89"/>
        <v>0</v>
      </c>
      <c r="AH72" s="20">
        <f t="shared" si="90"/>
        <v>0</v>
      </c>
      <c r="AI72" s="20">
        <f t="shared" si="91"/>
        <v>0</v>
      </c>
      <c r="AJ72" s="20">
        <f t="shared" si="92"/>
        <v>0</v>
      </c>
      <c r="AK72" s="20">
        <f t="shared" si="93"/>
        <v>0</v>
      </c>
      <c r="AL72" s="20">
        <f t="shared" si="94"/>
        <v>0</v>
      </c>
      <c r="AM72" s="20">
        <f t="shared" si="95"/>
        <v>0</v>
      </c>
      <c r="AN72" s="20">
        <f t="shared" si="96"/>
        <v>0</v>
      </c>
      <c r="AO72" s="20">
        <f t="shared" si="97"/>
        <v>0</v>
      </c>
      <c r="AP72" s="20">
        <f t="shared" si="98"/>
        <v>0</v>
      </c>
      <c r="AQ72" s="20">
        <f t="shared" si="99"/>
        <v>0</v>
      </c>
      <c r="AR72" s="20">
        <f t="shared" si="100"/>
        <v>0</v>
      </c>
      <c r="AS72" s="20">
        <f t="shared" si="101"/>
        <v>0</v>
      </c>
      <c r="AT72" s="20">
        <f t="shared" si="102"/>
        <v>0</v>
      </c>
      <c r="AU72" s="20">
        <f t="shared" si="103"/>
        <v>0</v>
      </c>
      <c r="AV72" s="20">
        <f t="shared" si="104"/>
        <v>0</v>
      </c>
    </row>
    <row r="73" spans="1:48" ht="90" x14ac:dyDescent="0.25">
      <c r="A73" s="2" t="s">
        <v>435</v>
      </c>
      <c r="B73" s="2" t="s">
        <v>436</v>
      </c>
      <c r="C73" t="s">
        <v>581</v>
      </c>
      <c r="D73">
        <v>4</v>
      </c>
      <c r="E73" s="2" t="s">
        <v>437</v>
      </c>
      <c r="F73" s="4" t="s">
        <v>438</v>
      </c>
      <c r="G73">
        <v>2016</v>
      </c>
      <c r="I73" t="s">
        <v>298</v>
      </c>
      <c r="J73" t="s">
        <v>18</v>
      </c>
      <c r="N73">
        <f t="shared" si="70"/>
        <v>0</v>
      </c>
      <c r="O73">
        <f t="shared" si="71"/>
        <v>0</v>
      </c>
      <c r="P73">
        <f t="shared" si="72"/>
        <v>0</v>
      </c>
      <c r="Q73">
        <f t="shared" si="73"/>
        <v>0</v>
      </c>
      <c r="R73">
        <f t="shared" si="74"/>
        <v>0</v>
      </c>
      <c r="S73">
        <f t="shared" si="75"/>
        <v>0</v>
      </c>
      <c r="T73">
        <f t="shared" si="76"/>
        <v>0</v>
      </c>
      <c r="U73">
        <f t="shared" si="77"/>
        <v>0</v>
      </c>
      <c r="V73">
        <f t="shared" si="78"/>
        <v>0</v>
      </c>
      <c r="W73">
        <f t="shared" si="79"/>
        <v>0</v>
      </c>
      <c r="X73">
        <f t="shared" si="80"/>
        <v>0</v>
      </c>
      <c r="Y73">
        <f t="shared" si="81"/>
        <v>0</v>
      </c>
      <c r="Z73">
        <f t="shared" si="82"/>
        <v>0</v>
      </c>
      <c r="AA73">
        <f t="shared" si="83"/>
        <v>0</v>
      </c>
      <c r="AB73">
        <f t="shared" si="84"/>
        <v>0</v>
      </c>
      <c r="AC73">
        <f t="shared" si="85"/>
        <v>0</v>
      </c>
      <c r="AD73">
        <f t="shared" si="86"/>
        <v>0</v>
      </c>
      <c r="AE73">
        <f t="shared" si="87"/>
        <v>0</v>
      </c>
      <c r="AF73">
        <f t="shared" si="88"/>
        <v>0</v>
      </c>
      <c r="AG73">
        <f t="shared" si="89"/>
        <v>0</v>
      </c>
      <c r="AH73">
        <f t="shared" si="90"/>
        <v>0</v>
      </c>
      <c r="AI73">
        <f t="shared" si="91"/>
        <v>0</v>
      </c>
      <c r="AJ73">
        <f t="shared" si="92"/>
        <v>0</v>
      </c>
      <c r="AK73">
        <f t="shared" si="93"/>
        <v>0</v>
      </c>
      <c r="AL73">
        <f t="shared" si="94"/>
        <v>0</v>
      </c>
      <c r="AM73">
        <f t="shared" si="95"/>
        <v>0</v>
      </c>
      <c r="AN73">
        <f t="shared" si="96"/>
        <v>0</v>
      </c>
      <c r="AO73">
        <f t="shared" si="97"/>
        <v>0</v>
      </c>
      <c r="AP73">
        <f t="shared" si="98"/>
        <v>0</v>
      </c>
      <c r="AQ73">
        <f t="shared" si="99"/>
        <v>0</v>
      </c>
      <c r="AR73">
        <f t="shared" si="100"/>
        <v>0</v>
      </c>
      <c r="AS73">
        <f t="shared" si="101"/>
        <v>0</v>
      </c>
      <c r="AT73">
        <f t="shared" si="102"/>
        <v>0</v>
      </c>
      <c r="AU73">
        <f t="shared" si="103"/>
        <v>0</v>
      </c>
      <c r="AV73">
        <f t="shared" si="104"/>
        <v>0</v>
      </c>
    </row>
    <row r="74" spans="1:48" ht="69" customHeight="1" x14ac:dyDescent="0.25">
      <c r="A74" s="2" t="s">
        <v>447</v>
      </c>
      <c r="B74" s="2" t="s">
        <v>449</v>
      </c>
      <c r="C74" t="s">
        <v>23</v>
      </c>
      <c r="D74">
        <v>10</v>
      </c>
      <c r="E74" s="2" t="s">
        <v>448</v>
      </c>
      <c r="F74" s="4" t="s">
        <v>450</v>
      </c>
      <c r="G74">
        <v>2016</v>
      </c>
      <c r="I74" t="s">
        <v>298</v>
      </c>
      <c r="J74" t="s">
        <v>235</v>
      </c>
      <c r="N74">
        <f t="shared" si="70"/>
        <v>0</v>
      </c>
      <c r="O74">
        <f t="shared" si="71"/>
        <v>0</v>
      </c>
      <c r="P74">
        <f t="shared" si="72"/>
        <v>0</v>
      </c>
      <c r="Q74">
        <f t="shared" si="73"/>
        <v>0</v>
      </c>
      <c r="R74">
        <f t="shared" si="74"/>
        <v>0</v>
      </c>
      <c r="S74">
        <f t="shared" si="75"/>
        <v>0</v>
      </c>
      <c r="T74">
        <f t="shared" si="76"/>
        <v>0</v>
      </c>
      <c r="U74">
        <f t="shared" si="77"/>
        <v>0</v>
      </c>
      <c r="V74">
        <f t="shared" si="78"/>
        <v>0</v>
      </c>
      <c r="W74">
        <f t="shared" si="79"/>
        <v>0</v>
      </c>
      <c r="X74">
        <f t="shared" si="80"/>
        <v>0</v>
      </c>
      <c r="Y74">
        <f t="shared" si="81"/>
        <v>0</v>
      </c>
      <c r="Z74">
        <f t="shared" si="82"/>
        <v>0</v>
      </c>
      <c r="AA74">
        <f t="shared" si="83"/>
        <v>0</v>
      </c>
      <c r="AB74">
        <f t="shared" si="84"/>
        <v>0</v>
      </c>
      <c r="AC74">
        <f t="shared" si="85"/>
        <v>0</v>
      </c>
      <c r="AD74">
        <f t="shared" si="86"/>
        <v>0</v>
      </c>
      <c r="AE74">
        <f t="shared" si="87"/>
        <v>0</v>
      </c>
      <c r="AF74">
        <f t="shared" si="88"/>
        <v>0</v>
      </c>
      <c r="AG74">
        <f t="shared" si="89"/>
        <v>0</v>
      </c>
      <c r="AH74">
        <f t="shared" si="90"/>
        <v>0</v>
      </c>
      <c r="AI74">
        <f t="shared" si="91"/>
        <v>0</v>
      </c>
      <c r="AJ74">
        <f t="shared" si="92"/>
        <v>0</v>
      </c>
      <c r="AK74">
        <f t="shared" si="93"/>
        <v>0</v>
      </c>
      <c r="AL74">
        <f t="shared" si="94"/>
        <v>0</v>
      </c>
      <c r="AM74">
        <f t="shared" si="95"/>
        <v>0</v>
      </c>
      <c r="AN74">
        <f t="shared" si="96"/>
        <v>0</v>
      </c>
      <c r="AO74">
        <f t="shared" si="97"/>
        <v>0</v>
      </c>
      <c r="AP74">
        <f t="shared" si="98"/>
        <v>0</v>
      </c>
      <c r="AQ74">
        <f t="shared" si="99"/>
        <v>0</v>
      </c>
      <c r="AR74">
        <f t="shared" si="100"/>
        <v>0</v>
      </c>
      <c r="AS74">
        <f t="shared" si="101"/>
        <v>0</v>
      </c>
      <c r="AT74">
        <f t="shared" si="102"/>
        <v>0</v>
      </c>
      <c r="AU74">
        <f t="shared" si="103"/>
        <v>0</v>
      </c>
      <c r="AV74">
        <f t="shared" si="104"/>
        <v>0</v>
      </c>
    </row>
    <row r="75" spans="1:48" ht="60" x14ac:dyDescent="0.25">
      <c r="A75" s="2" t="s">
        <v>453</v>
      </c>
      <c r="B75" s="2" t="s">
        <v>452</v>
      </c>
      <c r="D75">
        <v>8</v>
      </c>
      <c r="E75" s="2" t="s">
        <v>454</v>
      </c>
      <c r="F75" s="4" t="s">
        <v>451</v>
      </c>
      <c r="G75">
        <v>2021</v>
      </c>
      <c r="I75" t="s">
        <v>298</v>
      </c>
      <c r="J75" t="s">
        <v>235</v>
      </c>
      <c r="N75">
        <f t="shared" si="70"/>
        <v>0</v>
      </c>
      <c r="O75">
        <f t="shared" si="71"/>
        <v>0</v>
      </c>
      <c r="P75">
        <f t="shared" si="72"/>
        <v>0</v>
      </c>
      <c r="Q75">
        <f t="shared" si="73"/>
        <v>0</v>
      </c>
      <c r="R75">
        <f t="shared" si="74"/>
        <v>0</v>
      </c>
      <c r="S75">
        <f t="shared" si="75"/>
        <v>0</v>
      </c>
      <c r="T75">
        <f t="shared" si="76"/>
        <v>0</v>
      </c>
      <c r="U75">
        <f t="shared" si="77"/>
        <v>0</v>
      </c>
      <c r="V75">
        <f t="shared" si="78"/>
        <v>0</v>
      </c>
      <c r="W75">
        <f t="shared" si="79"/>
        <v>0</v>
      </c>
      <c r="X75">
        <f t="shared" si="80"/>
        <v>0</v>
      </c>
      <c r="Y75">
        <f t="shared" si="81"/>
        <v>0</v>
      </c>
      <c r="Z75">
        <f t="shared" si="82"/>
        <v>0</v>
      </c>
      <c r="AA75">
        <f t="shared" si="83"/>
        <v>0</v>
      </c>
      <c r="AB75">
        <f t="shared" si="84"/>
        <v>0</v>
      </c>
      <c r="AC75">
        <f t="shared" si="85"/>
        <v>0</v>
      </c>
      <c r="AD75">
        <f t="shared" si="86"/>
        <v>0</v>
      </c>
      <c r="AE75">
        <f t="shared" si="87"/>
        <v>0</v>
      </c>
      <c r="AF75">
        <f t="shared" si="88"/>
        <v>0</v>
      </c>
      <c r="AG75">
        <f t="shared" si="89"/>
        <v>0</v>
      </c>
      <c r="AH75">
        <f t="shared" si="90"/>
        <v>0</v>
      </c>
      <c r="AI75">
        <f t="shared" si="91"/>
        <v>0</v>
      </c>
      <c r="AJ75">
        <f t="shared" si="92"/>
        <v>0</v>
      </c>
      <c r="AK75">
        <f t="shared" si="93"/>
        <v>0</v>
      </c>
      <c r="AL75">
        <f t="shared" si="94"/>
        <v>0</v>
      </c>
      <c r="AM75">
        <f t="shared" si="95"/>
        <v>0</v>
      </c>
      <c r="AN75">
        <f t="shared" si="96"/>
        <v>0</v>
      </c>
      <c r="AO75">
        <f t="shared" si="97"/>
        <v>0</v>
      </c>
      <c r="AP75">
        <f t="shared" si="98"/>
        <v>0</v>
      </c>
      <c r="AQ75">
        <f t="shared" si="99"/>
        <v>0</v>
      </c>
      <c r="AR75">
        <f t="shared" si="100"/>
        <v>0</v>
      </c>
      <c r="AS75">
        <f t="shared" si="101"/>
        <v>0</v>
      </c>
      <c r="AT75">
        <f t="shared" si="102"/>
        <v>0</v>
      </c>
      <c r="AU75">
        <f t="shared" si="103"/>
        <v>0</v>
      </c>
      <c r="AV75">
        <f t="shared" si="104"/>
        <v>0</v>
      </c>
    </row>
    <row r="76" spans="1:48" ht="73.150000000000006" customHeight="1" x14ac:dyDescent="0.25">
      <c r="A76" s="2" t="s">
        <v>455</v>
      </c>
      <c r="B76" s="2" t="s">
        <v>457</v>
      </c>
      <c r="C76" t="s">
        <v>458</v>
      </c>
      <c r="D76">
        <v>4</v>
      </c>
      <c r="E76" s="2" t="s">
        <v>456</v>
      </c>
      <c r="F76" s="4" t="s">
        <v>459</v>
      </c>
      <c r="G76">
        <v>2020</v>
      </c>
      <c r="I76" t="s">
        <v>298</v>
      </c>
      <c r="J76" t="s">
        <v>18</v>
      </c>
      <c r="N76">
        <f t="shared" si="70"/>
        <v>0</v>
      </c>
      <c r="O76">
        <f t="shared" si="71"/>
        <v>0</v>
      </c>
      <c r="P76">
        <f t="shared" si="72"/>
        <v>0</v>
      </c>
      <c r="Q76">
        <f t="shared" si="73"/>
        <v>0</v>
      </c>
      <c r="R76">
        <f t="shared" si="74"/>
        <v>0</v>
      </c>
      <c r="S76">
        <f t="shared" si="75"/>
        <v>0</v>
      </c>
      <c r="T76">
        <f t="shared" si="76"/>
        <v>0</v>
      </c>
      <c r="U76">
        <f t="shared" si="77"/>
        <v>0</v>
      </c>
      <c r="V76">
        <f t="shared" si="78"/>
        <v>0</v>
      </c>
      <c r="W76">
        <f t="shared" si="79"/>
        <v>0</v>
      </c>
      <c r="X76">
        <f t="shared" si="80"/>
        <v>0</v>
      </c>
      <c r="Y76">
        <f t="shared" si="81"/>
        <v>0</v>
      </c>
      <c r="Z76">
        <f t="shared" si="82"/>
        <v>0</v>
      </c>
      <c r="AA76">
        <f t="shared" si="83"/>
        <v>0</v>
      </c>
      <c r="AB76">
        <f t="shared" si="84"/>
        <v>0</v>
      </c>
      <c r="AC76">
        <f t="shared" si="85"/>
        <v>0</v>
      </c>
      <c r="AD76">
        <f t="shared" si="86"/>
        <v>0</v>
      </c>
      <c r="AE76">
        <f t="shared" si="87"/>
        <v>0</v>
      </c>
      <c r="AF76">
        <f t="shared" si="88"/>
        <v>0</v>
      </c>
      <c r="AG76">
        <f t="shared" si="89"/>
        <v>0</v>
      </c>
      <c r="AH76">
        <f t="shared" si="90"/>
        <v>0</v>
      </c>
      <c r="AI76">
        <f t="shared" si="91"/>
        <v>0</v>
      </c>
      <c r="AJ76">
        <f t="shared" si="92"/>
        <v>0</v>
      </c>
      <c r="AK76">
        <f t="shared" si="93"/>
        <v>0</v>
      </c>
      <c r="AL76">
        <f t="shared" si="94"/>
        <v>0</v>
      </c>
      <c r="AM76">
        <f t="shared" si="95"/>
        <v>0</v>
      </c>
      <c r="AN76">
        <f t="shared" si="96"/>
        <v>0</v>
      </c>
      <c r="AO76">
        <f t="shared" si="97"/>
        <v>0</v>
      </c>
      <c r="AP76">
        <f t="shared" si="98"/>
        <v>0</v>
      </c>
      <c r="AQ76">
        <f t="shared" si="99"/>
        <v>0</v>
      </c>
      <c r="AR76">
        <f t="shared" si="100"/>
        <v>0</v>
      </c>
      <c r="AS76">
        <f t="shared" si="101"/>
        <v>0</v>
      </c>
      <c r="AT76">
        <f t="shared" si="102"/>
        <v>0</v>
      </c>
      <c r="AU76">
        <f t="shared" si="103"/>
        <v>0</v>
      </c>
      <c r="AV76">
        <f t="shared" si="104"/>
        <v>0</v>
      </c>
    </row>
    <row r="77" spans="1:48" ht="45" x14ac:dyDescent="0.25">
      <c r="A77" s="2" t="s">
        <v>466</v>
      </c>
      <c r="B77" s="2" t="s">
        <v>474</v>
      </c>
      <c r="C77" t="s">
        <v>482</v>
      </c>
      <c r="D77">
        <v>5</v>
      </c>
      <c r="E77" s="2" t="s">
        <v>475</v>
      </c>
      <c r="F77" s="25" t="s">
        <v>476</v>
      </c>
      <c r="G77">
        <v>2021</v>
      </c>
      <c r="I77" t="s">
        <v>298</v>
      </c>
      <c r="J77" t="s">
        <v>18</v>
      </c>
      <c r="N77">
        <f t="shared" si="70"/>
        <v>0</v>
      </c>
      <c r="O77">
        <f t="shared" si="71"/>
        <v>0</v>
      </c>
      <c r="P77">
        <f t="shared" si="72"/>
        <v>0</v>
      </c>
      <c r="Q77">
        <f t="shared" si="73"/>
        <v>0</v>
      </c>
      <c r="R77">
        <f t="shared" si="74"/>
        <v>0</v>
      </c>
      <c r="S77">
        <f t="shared" si="75"/>
        <v>0</v>
      </c>
      <c r="T77">
        <f t="shared" si="76"/>
        <v>0</v>
      </c>
      <c r="U77">
        <f t="shared" si="77"/>
        <v>0</v>
      </c>
      <c r="V77">
        <f t="shared" si="78"/>
        <v>0</v>
      </c>
      <c r="W77">
        <f t="shared" si="79"/>
        <v>0</v>
      </c>
      <c r="X77">
        <f t="shared" si="80"/>
        <v>0</v>
      </c>
      <c r="Y77">
        <f t="shared" si="81"/>
        <v>0</v>
      </c>
      <c r="Z77">
        <f t="shared" si="82"/>
        <v>0</v>
      </c>
      <c r="AA77">
        <f t="shared" si="83"/>
        <v>0</v>
      </c>
      <c r="AB77">
        <f t="shared" si="84"/>
        <v>0</v>
      </c>
      <c r="AC77">
        <f t="shared" si="85"/>
        <v>0</v>
      </c>
      <c r="AD77">
        <f t="shared" si="86"/>
        <v>0</v>
      </c>
      <c r="AE77">
        <f t="shared" si="87"/>
        <v>0</v>
      </c>
      <c r="AF77">
        <f t="shared" si="88"/>
        <v>0</v>
      </c>
      <c r="AG77">
        <f t="shared" si="89"/>
        <v>0</v>
      </c>
      <c r="AH77">
        <f t="shared" si="90"/>
        <v>0</v>
      </c>
      <c r="AI77">
        <f t="shared" si="91"/>
        <v>0</v>
      </c>
      <c r="AJ77">
        <f t="shared" si="92"/>
        <v>0</v>
      </c>
      <c r="AK77">
        <f t="shared" si="93"/>
        <v>0</v>
      </c>
      <c r="AL77">
        <f t="shared" si="94"/>
        <v>0</v>
      </c>
      <c r="AM77">
        <f t="shared" si="95"/>
        <v>0</v>
      </c>
      <c r="AN77">
        <f t="shared" si="96"/>
        <v>0</v>
      </c>
      <c r="AO77">
        <f t="shared" si="97"/>
        <v>0</v>
      </c>
      <c r="AP77">
        <f t="shared" si="98"/>
        <v>0</v>
      </c>
      <c r="AQ77">
        <f t="shared" si="99"/>
        <v>0</v>
      </c>
      <c r="AR77">
        <f t="shared" si="100"/>
        <v>0</v>
      </c>
      <c r="AS77">
        <f t="shared" si="101"/>
        <v>0</v>
      </c>
      <c r="AT77">
        <f t="shared" si="102"/>
        <v>0</v>
      </c>
      <c r="AU77">
        <f t="shared" si="103"/>
        <v>0</v>
      </c>
      <c r="AV77">
        <f t="shared" si="104"/>
        <v>0</v>
      </c>
    </row>
    <row r="78" spans="1:48" ht="75" x14ac:dyDescent="0.25">
      <c r="A78" s="2" t="s">
        <v>471</v>
      </c>
      <c r="B78" s="2" t="s">
        <v>480</v>
      </c>
      <c r="C78" t="s">
        <v>23</v>
      </c>
      <c r="D78">
        <v>6</v>
      </c>
      <c r="E78" s="2" t="s">
        <v>472</v>
      </c>
      <c r="F78" s="4" t="s">
        <v>473</v>
      </c>
      <c r="G78">
        <v>2019</v>
      </c>
      <c r="I78" t="s">
        <v>298</v>
      </c>
      <c r="J78" t="s">
        <v>235</v>
      </c>
      <c r="N78">
        <f t="shared" si="70"/>
        <v>0</v>
      </c>
      <c r="O78">
        <f t="shared" si="71"/>
        <v>0</v>
      </c>
      <c r="P78">
        <f t="shared" si="72"/>
        <v>0</v>
      </c>
      <c r="Q78">
        <f t="shared" si="73"/>
        <v>0</v>
      </c>
      <c r="R78">
        <f t="shared" si="74"/>
        <v>0</v>
      </c>
      <c r="S78">
        <f t="shared" si="75"/>
        <v>0</v>
      </c>
      <c r="T78">
        <f t="shared" si="76"/>
        <v>0</v>
      </c>
      <c r="U78">
        <f t="shared" si="77"/>
        <v>0</v>
      </c>
      <c r="V78">
        <f t="shared" si="78"/>
        <v>0</v>
      </c>
      <c r="W78">
        <f t="shared" si="79"/>
        <v>0</v>
      </c>
      <c r="X78">
        <f t="shared" si="80"/>
        <v>0</v>
      </c>
      <c r="Y78">
        <f t="shared" si="81"/>
        <v>0</v>
      </c>
      <c r="Z78">
        <f t="shared" si="82"/>
        <v>0</v>
      </c>
      <c r="AA78">
        <f t="shared" si="83"/>
        <v>0</v>
      </c>
      <c r="AB78">
        <f t="shared" si="84"/>
        <v>0</v>
      </c>
      <c r="AC78">
        <f t="shared" si="85"/>
        <v>0</v>
      </c>
      <c r="AD78">
        <f t="shared" si="86"/>
        <v>0</v>
      </c>
      <c r="AE78">
        <f t="shared" si="87"/>
        <v>0</v>
      </c>
      <c r="AF78">
        <f t="shared" si="88"/>
        <v>0</v>
      </c>
      <c r="AG78">
        <f t="shared" si="89"/>
        <v>0</v>
      </c>
      <c r="AH78">
        <f t="shared" si="90"/>
        <v>0</v>
      </c>
      <c r="AI78">
        <f t="shared" si="91"/>
        <v>0</v>
      </c>
      <c r="AJ78">
        <f t="shared" si="92"/>
        <v>0</v>
      </c>
      <c r="AK78">
        <f t="shared" si="93"/>
        <v>0</v>
      </c>
      <c r="AL78">
        <f t="shared" si="94"/>
        <v>0</v>
      </c>
      <c r="AM78">
        <f t="shared" si="95"/>
        <v>0</v>
      </c>
      <c r="AN78">
        <f t="shared" si="96"/>
        <v>0</v>
      </c>
      <c r="AO78">
        <f t="shared" si="97"/>
        <v>0</v>
      </c>
      <c r="AP78">
        <f t="shared" si="98"/>
        <v>0</v>
      </c>
      <c r="AQ78">
        <f t="shared" si="99"/>
        <v>0</v>
      </c>
      <c r="AR78">
        <f t="shared" si="100"/>
        <v>0</v>
      </c>
      <c r="AS78">
        <f t="shared" si="101"/>
        <v>0</v>
      </c>
      <c r="AT78">
        <f t="shared" si="102"/>
        <v>0</v>
      </c>
      <c r="AU78">
        <f t="shared" si="103"/>
        <v>0</v>
      </c>
      <c r="AV78">
        <f t="shared" si="104"/>
        <v>0</v>
      </c>
    </row>
    <row r="79" spans="1:48" ht="75" x14ac:dyDescent="0.25">
      <c r="A79" s="2" t="s">
        <v>477</v>
      </c>
      <c r="B79" s="2" t="s">
        <v>478</v>
      </c>
      <c r="C79" t="s">
        <v>23</v>
      </c>
      <c r="D79">
        <v>5</v>
      </c>
      <c r="E79" s="2" t="s">
        <v>479</v>
      </c>
      <c r="F79" s="4" t="s">
        <v>481</v>
      </c>
      <c r="G79">
        <v>2019</v>
      </c>
      <c r="I79" t="s">
        <v>298</v>
      </c>
      <c r="J79" t="s">
        <v>18</v>
      </c>
      <c r="N79">
        <f t="shared" si="70"/>
        <v>0</v>
      </c>
      <c r="O79">
        <f t="shared" si="71"/>
        <v>0</v>
      </c>
      <c r="P79">
        <f t="shared" si="72"/>
        <v>0</v>
      </c>
      <c r="Q79">
        <f t="shared" si="73"/>
        <v>0</v>
      </c>
      <c r="R79">
        <f t="shared" si="74"/>
        <v>0</v>
      </c>
      <c r="S79">
        <f t="shared" si="75"/>
        <v>0</v>
      </c>
      <c r="T79">
        <f t="shared" si="76"/>
        <v>0</v>
      </c>
      <c r="U79">
        <f t="shared" si="77"/>
        <v>0</v>
      </c>
      <c r="V79">
        <f t="shared" si="78"/>
        <v>0</v>
      </c>
      <c r="W79">
        <f t="shared" si="79"/>
        <v>0</v>
      </c>
      <c r="X79">
        <f t="shared" si="80"/>
        <v>0</v>
      </c>
      <c r="Y79">
        <f t="shared" si="81"/>
        <v>0</v>
      </c>
      <c r="Z79">
        <f t="shared" si="82"/>
        <v>0</v>
      </c>
      <c r="AA79">
        <f t="shared" si="83"/>
        <v>0</v>
      </c>
      <c r="AB79">
        <f t="shared" si="84"/>
        <v>0</v>
      </c>
      <c r="AC79">
        <f t="shared" si="85"/>
        <v>0</v>
      </c>
      <c r="AD79">
        <f t="shared" si="86"/>
        <v>0</v>
      </c>
      <c r="AE79">
        <f t="shared" si="87"/>
        <v>0</v>
      </c>
      <c r="AF79">
        <f t="shared" si="88"/>
        <v>0</v>
      </c>
      <c r="AG79">
        <f t="shared" si="89"/>
        <v>0</v>
      </c>
      <c r="AH79">
        <f t="shared" si="90"/>
        <v>0</v>
      </c>
      <c r="AI79">
        <f t="shared" si="91"/>
        <v>0</v>
      </c>
      <c r="AJ79">
        <f t="shared" si="92"/>
        <v>0</v>
      </c>
      <c r="AK79">
        <f t="shared" si="93"/>
        <v>0</v>
      </c>
      <c r="AL79">
        <f t="shared" si="94"/>
        <v>0</v>
      </c>
      <c r="AM79">
        <f t="shared" si="95"/>
        <v>0</v>
      </c>
      <c r="AN79">
        <f t="shared" si="96"/>
        <v>0</v>
      </c>
      <c r="AO79">
        <f t="shared" si="97"/>
        <v>0</v>
      </c>
      <c r="AP79">
        <f t="shared" si="98"/>
        <v>0</v>
      </c>
      <c r="AQ79">
        <f t="shared" si="99"/>
        <v>0</v>
      </c>
      <c r="AR79">
        <f t="shared" si="100"/>
        <v>0</v>
      </c>
      <c r="AS79">
        <f t="shared" si="101"/>
        <v>0</v>
      </c>
      <c r="AT79">
        <f t="shared" si="102"/>
        <v>0</v>
      </c>
      <c r="AU79">
        <f t="shared" si="103"/>
        <v>0</v>
      </c>
      <c r="AV79">
        <f t="shared" si="104"/>
        <v>0</v>
      </c>
    </row>
    <row r="80" spans="1:48" ht="120" x14ac:dyDescent="0.25">
      <c r="A80" s="2" t="s">
        <v>484</v>
      </c>
      <c r="B80" s="2" t="s">
        <v>483</v>
      </c>
      <c r="C80" t="s">
        <v>18</v>
      </c>
      <c r="D80">
        <v>6</v>
      </c>
      <c r="E80" s="2" t="s">
        <v>486</v>
      </c>
      <c r="F80" s="4" t="s">
        <v>485</v>
      </c>
      <c r="G80">
        <v>2021</v>
      </c>
      <c r="I80" t="s">
        <v>298</v>
      </c>
      <c r="J80" t="s">
        <v>18</v>
      </c>
      <c r="N80">
        <f t="shared" si="70"/>
        <v>0</v>
      </c>
      <c r="O80">
        <f t="shared" si="71"/>
        <v>0</v>
      </c>
      <c r="P80">
        <f t="shared" si="72"/>
        <v>0</v>
      </c>
      <c r="Q80">
        <f t="shared" si="73"/>
        <v>0</v>
      </c>
      <c r="R80">
        <f t="shared" si="74"/>
        <v>0</v>
      </c>
      <c r="S80">
        <f t="shared" si="75"/>
        <v>0</v>
      </c>
      <c r="T80">
        <f t="shared" si="76"/>
        <v>0</v>
      </c>
      <c r="U80">
        <f t="shared" si="77"/>
        <v>0</v>
      </c>
      <c r="V80">
        <f t="shared" si="78"/>
        <v>0</v>
      </c>
      <c r="W80">
        <f t="shared" si="79"/>
        <v>0</v>
      </c>
      <c r="X80">
        <f t="shared" si="80"/>
        <v>0</v>
      </c>
      <c r="Y80">
        <f t="shared" si="81"/>
        <v>0</v>
      </c>
      <c r="Z80">
        <f t="shared" si="82"/>
        <v>0</v>
      </c>
      <c r="AA80">
        <f t="shared" si="83"/>
        <v>0</v>
      </c>
      <c r="AB80">
        <f t="shared" si="84"/>
        <v>0</v>
      </c>
      <c r="AC80">
        <f t="shared" si="85"/>
        <v>0</v>
      </c>
      <c r="AD80">
        <f t="shared" si="86"/>
        <v>0</v>
      </c>
      <c r="AE80">
        <f t="shared" si="87"/>
        <v>0</v>
      </c>
      <c r="AF80">
        <f t="shared" si="88"/>
        <v>0</v>
      </c>
      <c r="AG80">
        <f t="shared" si="89"/>
        <v>0</v>
      </c>
      <c r="AH80">
        <f t="shared" si="90"/>
        <v>0</v>
      </c>
      <c r="AI80">
        <f t="shared" si="91"/>
        <v>0</v>
      </c>
      <c r="AJ80">
        <f t="shared" si="92"/>
        <v>0</v>
      </c>
      <c r="AK80">
        <f t="shared" si="93"/>
        <v>0</v>
      </c>
      <c r="AL80">
        <f t="shared" si="94"/>
        <v>0</v>
      </c>
      <c r="AM80">
        <f t="shared" si="95"/>
        <v>0</v>
      </c>
      <c r="AN80">
        <f t="shared" si="96"/>
        <v>0</v>
      </c>
      <c r="AO80">
        <f t="shared" si="97"/>
        <v>0</v>
      </c>
      <c r="AP80">
        <f t="shared" si="98"/>
        <v>0</v>
      </c>
      <c r="AQ80">
        <f t="shared" si="99"/>
        <v>0</v>
      </c>
      <c r="AR80">
        <f t="shared" si="100"/>
        <v>0</v>
      </c>
      <c r="AS80">
        <f t="shared" si="101"/>
        <v>0</v>
      </c>
      <c r="AT80">
        <f t="shared" si="102"/>
        <v>0</v>
      </c>
      <c r="AU80">
        <f t="shared" si="103"/>
        <v>0</v>
      </c>
      <c r="AV80">
        <f t="shared" si="104"/>
        <v>0</v>
      </c>
    </row>
    <row r="81" spans="1:48" ht="75" x14ac:dyDescent="0.25">
      <c r="A81" s="2" t="s">
        <v>491</v>
      </c>
      <c r="B81" s="2" t="s">
        <v>487</v>
      </c>
      <c r="C81" t="s">
        <v>488</v>
      </c>
      <c r="D81">
        <v>5</v>
      </c>
      <c r="E81" s="2" t="s">
        <v>489</v>
      </c>
      <c r="F81" s="4" t="s">
        <v>490</v>
      </c>
      <c r="G81">
        <v>2020</v>
      </c>
      <c r="I81" t="s">
        <v>338</v>
      </c>
      <c r="J81" t="s">
        <v>236</v>
      </c>
      <c r="N81">
        <f t="shared" si="70"/>
        <v>0</v>
      </c>
      <c r="O81">
        <f t="shared" si="71"/>
        <v>0</v>
      </c>
      <c r="P81">
        <f t="shared" si="72"/>
        <v>0</v>
      </c>
      <c r="Q81">
        <f t="shared" si="73"/>
        <v>0</v>
      </c>
      <c r="R81">
        <f t="shared" si="74"/>
        <v>0</v>
      </c>
      <c r="S81">
        <f t="shared" si="75"/>
        <v>0</v>
      </c>
      <c r="T81">
        <f t="shared" si="76"/>
        <v>0</v>
      </c>
      <c r="U81">
        <f t="shared" si="77"/>
        <v>0</v>
      </c>
      <c r="V81">
        <f t="shared" si="78"/>
        <v>0</v>
      </c>
      <c r="W81">
        <f t="shared" si="79"/>
        <v>0</v>
      </c>
      <c r="X81">
        <f t="shared" si="80"/>
        <v>0</v>
      </c>
      <c r="Y81">
        <f t="shared" si="81"/>
        <v>0</v>
      </c>
      <c r="Z81">
        <f t="shared" si="82"/>
        <v>0</v>
      </c>
      <c r="AA81">
        <f t="shared" si="83"/>
        <v>0</v>
      </c>
      <c r="AB81">
        <f t="shared" si="84"/>
        <v>0</v>
      </c>
      <c r="AC81">
        <f t="shared" si="85"/>
        <v>0</v>
      </c>
      <c r="AD81">
        <f t="shared" si="86"/>
        <v>0</v>
      </c>
      <c r="AE81">
        <f t="shared" si="87"/>
        <v>0</v>
      </c>
      <c r="AF81">
        <f t="shared" si="88"/>
        <v>0</v>
      </c>
      <c r="AG81">
        <f t="shared" si="89"/>
        <v>0</v>
      </c>
      <c r="AH81">
        <f t="shared" si="90"/>
        <v>0</v>
      </c>
      <c r="AI81">
        <f t="shared" si="91"/>
        <v>0</v>
      </c>
      <c r="AJ81">
        <f t="shared" si="92"/>
        <v>0</v>
      </c>
      <c r="AK81">
        <f t="shared" si="93"/>
        <v>0</v>
      </c>
      <c r="AL81">
        <f t="shared" si="94"/>
        <v>0</v>
      </c>
      <c r="AM81">
        <f t="shared" si="95"/>
        <v>0</v>
      </c>
      <c r="AN81">
        <f t="shared" si="96"/>
        <v>0</v>
      </c>
      <c r="AO81">
        <f t="shared" si="97"/>
        <v>0</v>
      </c>
      <c r="AP81">
        <f t="shared" si="98"/>
        <v>0</v>
      </c>
      <c r="AQ81">
        <f t="shared" si="99"/>
        <v>0</v>
      </c>
      <c r="AR81">
        <f t="shared" si="100"/>
        <v>0</v>
      </c>
      <c r="AS81">
        <f t="shared" si="101"/>
        <v>0</v>
      </c>
      <c r="AT81">
        <f t="shared" si="102"/>
        <v>0</v>
      </c>
      <c r="AU81">
        <f t="shared" si="103"/>
        <v>0</v>
      </c>
      <c r="AV81">
        <f t="shared" si="104"/>
        <v>0</v>
      </c>
    </row>
    <row r="82" spans="1:48" ht="19.899999999999999" customHeight="1" x14ac:dyDescent="0.25">
      <c r="A82" s="2" t="s">
        <v>492</v>
      </c>
      <c r="B82" s="2" t="s">
        <v>495</v>
      </c>
      <c r="C82" t="s">
        <v>254</v>
      </c>
      <c r="D82">
        <v>7</v>
      </c>
      <c r="E82" s="2" t="s">
        <v>493</v>
      </c>
      <c r="F82" s="4" t="s">
        <v>494</v>
      </c>
      <c r="I82" t="s">
        <v>338</v>
      </c>
      <c r="J82" t="s">
        <v>234</v>
      </c>
      <c r="N82">
        <f t="shared" si="70"/>
        <v>0</v>
      </c>
      <c r="O82">
        <f t="shared" si="71"/>
        <v>0</v>
      </c>
      <c r="P82">
        <f t="shared" si="72"/>
        <v>0</v>
      </c>
      <c r="Q82">
        <f t="shared" si="73"/>
        <v>0</v>
      </c>
      <c r="R82">
        <f t="shared" si="74"/>
        <v>0</v>
      </c>
      <c r="S82">
        <f t="shared" si="75"/>
        <v>0</v>
      </c>
      <c r="T82">
        <f t="shared" si="76"/>
        <v>0</v>
      </c>
      <c r="U82">
        <f t="shared" si="77"/>
        <v>0</v>
      </c>
      <c r="V82">
        <f t="shared" si="78"/>
        <v>0</v>
      </c>
      <c r="W82">
        <f t="shared" si="79"/>
        <v>0</v>
      </c>
      <c r="X82">
        <f t="shared" si="80"/>
        <v>0</v>
      </c>
      <c r="Y82">
        <f t="shared" si="81"/>
        <v>0</v>
      </c>
      <c r="Z82">
        <f t="shared" si="82"/>
        <v>0</v>
      </c>
      <c r="AA82">
        <f t="shared" si="83"/>
        <v>0</v>
      </c>
      <c r="AB82">
        <f t="shared" si="84"/>
        <v>0</v>
      </c>
      <c r="AC82">
        <f t="shared" si="85"/>
        <v>0</v>
      </c>
      <c r="AD82">
        <f t="shared" si="86"/>
        <v>0</v>
      </c>
      <c r="AE82">
        <f t="shared" si="87"/>
        <v>0</v>
      </c>
      <c r="AF82">
        <f t="shared" si="88"/>
        <v>0</v>
      </c>
      <c r="AG82">
        <f t="shared" si="89"/>
        <v>0</v>
      </c>
      <c r="AH82">
        <f t="shared" si="90"/>
        <v>0</v>
      </c>
      <c r="AI82">
        <f t="shared" si="91"/>
        <v>0</v>
      </c>
      <c r="AJ82">
        <f t="shared" si="92"/>
        <v>0</v>
      </c>
      <c r="AK82">
        <f t="shared" si="93"/>
        <v>0</v>
      </c>
      <c r="AL82">
        <f t="shared" si="94"/>
        <v>0</v>
      </c>
      <c r="AM82">
        <f t="shared" si="95"/>
        <v>0</v>
      </c>
      <c r="AN82">
        <f t="shared" si="96"/>
        <v>0</v>
      </c>
      <c r="AO82">
        <f t="shared" si="97"/>
        <v>0</v>
      </c>
      <c r="AP82">
        <f t="shared" si="98"/>
        <v>0</v>
      </c>
      <c r="AQ82">
        <f t="shared" si="99"/>
        <v>0</v>
      </c>
      <c r="AR82">
        <f t="shared" si="100"/>
        <v>0</v>
      </c>
      <c r="AS82">
        <f t="shared" si="101"/>
        <v>0</v>
      </c>
      <c r="AT82">
        <f t="shared" si="102"/>
        <v>0</v>
      </c>
      <c r="AU82">
        <f t="shared" si="103"/>
        <v>0</v>
      </c>
      <c r="AV82">
        <f t="shared" si="104"/>
        <v>0</v>
      </c>
    </row>
    <row r="83" spans="1:48" ht="90" x14ac:dyDescent="0.25">
      <c r="A83" s="2" t="s">
        <v>500</v>
      </c>
      <c r="B83" s="2" t="s">
        <v>498</v>
      </c>
      <c r="C83" t="s">
        <v>499</v>
      </c>
      <c r="D83">
        <v>7</v>
      </c>
      <c r="E83" s="2" t="s">
        <v>497</v>
      </c>
      <c r="F83" s="4" t="s">
        <v>496</v>
      </c>
      <c r="G83">
        <v>2021</v>
      </c>
      <c r="I83" t="s">
        <v>298</v>
      </c>
      <c r="J83" t="s">
        <v>18</v>
      </c>
      <c r="N83">
        <f t="shared" si="70"/>
        <v>0</v>
      </c>
      <c r="O83">
        <f t="shared" si="71"/>
        <v>0</v>
      </c>
      <c r="P83">
        <f t="shared" si="72"/>
        <v>0</v>
      </c>
      <c r="Q83">
        <f t="shared" si="73"/>
        <v>0</v>
      </c>
      <c r="R83">
        <f t="shared" si="74"/>
        <v>0</v>
      </c>
      <c r="S83">
        <f t="shared" si="75"/>
        <v>0</v>
      </c>
      <c r="T83">
        <f t="shared" si="76"/>
        <v>0</v>
      </c>
      <c r="U83">
        <f t="shared" si="77"/>
        <v>0</v>
      </c>
      <c r="V83">
        <f t="shared" si="78"/>
        <v>0</v>
      </c>
      <c r="W83">
        <f t="shared" si="79"/>
        <v>0</v>
      </c>
      <c r="X83">
        <f t="shared" si="80"/>
        <v>0</v>
      </c>
      <c r="Y83">
        <f t="shared" si="81"/>
        <v>0</v>
      </c>
      <c r="Z83">
        <f t="shared" si="82"/>
        <v>0</v>
      </c>
      <c r="AA83">
        <f t="shared" si="83"/>
        <v>0</v>
      </c>
      <c r="AB83">
        <f t="shared" si="84"/>
        <v>0</v>
      </c>
      <c r="AC83">
        <f t="shared" si="85"/>
        <v>0</v>
      </c>
      <c r="AD83">
        <f t="shared" si="86"/>
        <v>0</v>
      </c>
      <c r="AE83">
        <f t="shared" si="87"/>
        <v>0</v>
      </c>
      <c r="AF83">
        <f t="shared" si="88"/>
        <v>0</v>
      </c>
      <c r="AG83">
        <f t="shared" si="89"/>
        <v>0</v>
      </c>
      <c r="AH83">
        <f t="shared" si="90"/>
        <v>0</v>
      </c>
      <c r="AI83">
        <f t="shared" si="91"/>
        <v>0</v>
      </c>
      <c r="AJ83">
        <f t="shared" si="92"/>
        <v>0</v>
      </c>
      <c r="AK83">
        <f t="shared" si="93"/>
        <v>0</v>
      </c>
      <c r="AL83">
        <f t="shared" si="94"/>
        <v>0</v>
      </c>
      <c r="AM83">
        <f t="shared" si="95"/>
        <v>0</v>
      </c>
      <c r="AN83">
        <f t="shared" si="96"/>
        <v>0</v>
      </c>
      <c r="AO83">
        <f t="shared" si="97"/>
        <v>0</v>
      </c>
      <c r="AP83">
        <f t="shared" si="98"/>
        <v>0</v>
      </c>
      <c r="AQ83">
        <f t="shared" si="99"/>
        <v>0</v>
      </c>
      <c r="AR83">
        <f t="shared" si="100"/>
        <v>0</v>
      </c>
      <c r="AS83">
        <f t="shared" si="101"/>
        <v>0</v>
      </c>
      <c r="AT83">
        <f t="shared" si="102"/>
        <v>0</v>
      </c>
      <c r="AU83">
        <f t="shared" si="103"/>
        <v>0</v>
      </c>
      <c r="AV83">
        <f t="shared" si="104"/>
        <v>0</v>
      </c>
    </row>
    <row r="84" spans="1:48" ht="105" x14ac:dyDescent="0.25">
      <c r="A84" s="2" t="s">
        <v>501</v>
      </c>
      <c r="B84" s="2" t="s">
        <v>502</v>
      </c>
      <c r="C84" t="s">
        <v>23</v>
      </c>
      <c r="D84">
        <v>5</v>
      </c>
      <c r="E84" s="2" t="s">
        <v>503</v>
      </c>
      <c r="F84" s="4" t="s">
        <v>504</v>
      </c>
      <c r="G84">
        <v>2019</v>
      </c>
      <c r="I84" t="s">
        <v>338</v>
      </c>
      <c r="J84" t="s">
        <v>235</v>
      </c>
      <c r="N84">
        <f t="shared" si="70"/>
        <v>0</v>
      </c>
      <c r="O84">
        <f t="shared" si="71"/>
        <v>0</v>
      </c>
      <c r="P84">
        <f t="shared" si="72"/>
        <v>0</v>
      </c>
      <c r="Q84">
        <f t="shared" si="73"/>
        <v>0</v>
      </c>
      <c r="R84">
        <f t="shared" si="74"/>
        <v>0</v>
      </c>
      <c r="S84">
        <f t="shared" si="75"/>
        <v>0</v>
      </c>
      <c r="T84">
        <f t="shared" si="76"/>
        <v>0</v>
      </c>
      <c r="U84">
        <f t="shared" si="77"/>
        <v>0</v>
      </c>
      <c r="V84">
        <f t="shared" si="78"/>
        <v>0</v>
      </c>
      <c r="W84">
        <f t="shared" si="79"/>
        <v>0</v>
      </c>
      <c r="X84">
        <f t="shared" si="80"/>
        <v>0</v>
      </c>
      <c r="Y84">
        <f t="shared" si="81"/>
        <v>0</v>
      </c>
      <c r="Z84">
        <f t="shared" si="82"/>
        <v>0</v>
      </c>
      <c r="AA84">
        <f t="shared" si="83"/>
        <v>0</v>
      </c>
      <c r="AB84">
        <f t="shared" si="84"/>
        <v>0</v>
      </c>
      <c r="AC84">
        <f t="shared" si="85"/>
        <v>0</v>
      </c>
      <c r="AD84">
        <f t="shared" si="86"/>
        <v>0</v>
      </c>
      <c r="AE84">
        <f t="shared" si="87"/>
        <v>0</v>
      </c>
      <c r="AF84">
        <f t="shared" si="88"/>
        <v>0</v>
      </c>
      <c r="AG84">
        <f t="shared" si="89"/>
        <v>0</v>
      </c>
      <c r="AH84">
        <f t="shared" si="90"/>
        <v>0</v>
      </c>
      <c r="AI84">
        <f t="shared" si="91"/>
        <v>0</v>
      </c>
      <c r="AJ84">
        <f t="shared" si="92"/>
        <v>0</v>
      </c>
      <c r="AK84">
        <f t="shared" si="93"/>
        <v>0</v>
      </c>
      <c r="AL84">
        <f t="shared" si="94"/>
        <v>0</v>
      </c>
      <c r="AM84">
        <f t="shared" si="95"/>
        <v>0</v>
      </c>
      <c r="AN84">
        <f t="shared" si="96"/>
        <v>0</v>
      </c>
      <c r="AO84">
        <f t="shared" si="97"/>
        <v>0</v>
      </c>
      <c r="AP84">
        <f t="shared" si="98"/>
        <v>0</v>
      </c>
      <c r="AQ84">
        <f t="shared" si="99"/>
        <v>0</v>
      </c>
      <c r="AR84">
        <f t="shared" si="100"/>
        <v>0</v>
      </c>
      <c r="AS84">
        <f t="shared" si="101"/>
        <v>0</v>
      </c>
      <c r="AT84">
        <f t="shared" si="102"/>
        <v>0</v>
      </c>
      <c r="AU84">
        <f t="shared" si="103"/>
        <v>0</v>
      </c>
      <c r="AV84">
        <f t="shared" si="104"/>
        <v>0</v>
      </c>
    </row>
    <row r="85" spans="1:48" ht="30" x14ac:dyDescent="0.25">
      <c r="A85" s="2" t="s">
        <v>505</v>
      </c>
      <c r="B85" s="2" t="s">
        <v>506</v>
      </c>
      <c r="C85" t="s">
        <v>23</v>
      </c>
      <c r="D85">
        <v>5</v>
      </c>
      <c r="E85" s="2" t="s">
        <v>507</v>
      </c>
      <c r="F85" s="4" t="s">
        <v>508</v>
      </c>
      <c r="G85">
        <v>2020</v>
      </c>
      <c r="I85" t="s">
        <v>298</v>
      </c>
      <c r="J85" t="s">
        <v>235</v>
      </c>
      <c r="N85">
        <f t="shared" si="70"/>
        <v>0</v>
      </c>
      <c r="O85">
        <f t="shared" si="71"/>
        <v>0</v>
      </c>
      <c r="P85">
        <f t="shared" si="72"/>
        <v>0</v>
      </c>
      <c r="Q85">
        <f t="shared" si="73"/>
        <v>0</v>
      </c>
      <c r="R85">
        <f t="shared" si="74"/>
        <v>0</v>
      </c>
      <c r="S85">
        <f t="shared" si="75"/>
        <v>0</v>
      </c>
      <c r="T85">
        <f t="shared" si="76"/>
        <v>0</v>
      </c>
      <c r="U85">
        <f t="shared" si="77"/>
        <v>0</v>
      </c>
      <c r="V85">
        <f t="shared" si="78"/>
        <v>0</v>
      </c>
      <c r="W85">
        <f t="shared" si="79"/>
        <v>0</v>
      </c>
      <c r="X85">
        <f t="shared" si="80"/>
        <v>0</v>
      </c>
      <c r="Y85">
        <f t="shared" si="81"/>
        <v>0</v>
      </c>
      <c r="Z85">
        <f t="shared" si="82"/>
        <v>0</v>
      </c>
      <c r="AA85">
        <f t="shared" si="83"/>
        <v>0</v>
      </c>
      <c r="AB85">
        <f t="shared" si="84"/>
        <v>0</v>
      </c>
      <c r="AC85">
        <f t="shared" si="85"/>
        <v>0</v>
      </c>
      <c r="AD85">
        <f t="shared" si="86"/>
        <v>0</v>
      </c>
      <c r="AE85">
        <f t="shared" si="87"/>
        <v>0</v>
      </c>
      <c r="AF85">
        <f t="shared" si="88"/>
        <v>0</v>
      </c>
      <c r="AG85">
        <f t="shared" si="89"/>
        <v>0</v>
      </c>
      <c r="AH85">
        <f t="shared" si="90"/>
        <v>0</v>
      </c>
      <c r="AI85">
        <f t="shared" si="91"/>
        <v>0</v>
      </c>
      <c r="AJ85">
        <f t="shared" si="92"/>
        <v>0</v>
      </c>
      <c r="AK85">
        <f t="shared" si="93"/>
        <v>0</v>
      </c>
      <c r="AL85">
        <f t="shared" si="94"/>
        <v>0</v>
      </c>
      <c r="AM85">
        <f t="shared" si="95"/>
        <v>0</v>
      </c>
      <c r="AN85">
        <f t="shared" si="96"/>
        <v>0</v>
      </c>
      <c r="AO85">
        <f t="shared" si="97"/>
        <v>0</v>
      </c>
      <c r="AP85">
        <f t="shared" si="98"/>
        <v>0</v>
      </c>
      <c r="AQ85">
        <f t="shared" si="99"/>
        <v>0</v>
      </c>
      <c r="AR85">
        <f t="shared" si="100"/>
        <v>0</v>
      </c>
      <c r="AS85">
        <f t="shared" si="101"/>
        <v>0</v>
      </c>
      <c r="AT85">
        <f t="shared" si="102"/>
        <v>0</v>
      </c>
      <c r="AU85">
        <f t="shared" si="103"/>
        <v>0</v>
      </c>
      <c r="AV85">
        <f t="shared" si="104"/>
        <v>0</v>
      </c>
    </row>
    <row r="86" spans="1:48" ht="45" customHeight="1" x14ac:dyDescent="0.25">
      <c r="A86" s="2" t="s">
        <v>509</v>
      </c>
      <c r="B86" s="2" t="s">
        <v>510</v>
      </c>
      <c r="C86" t="s">
        <v>223</v>
      </c>
      <c r="D86">
        <v>7</v>
      </c>
      <c r="E86" s="2" t="s">
        <v>511</v>
      </c>
      <c r="F86" s="4" t="s">
        <v>512</v>
      </c>
      <c r="G86">
        <v>2020</v>
      </c>
      <c r="I86" t="s">
        <v>298</v>
      </c>
      <c r="J86" t="s">
        <v>18</v>
      </c>
      <c r="N86">
        <f t="shared" si="70"/>
        <v>0</v>
      </c>
      <c r="O86">
        <f t="shared" si="71"/>
        <v>0</v>
      </c>
      <c r="P86">
        <f t="shared" si="72"/>
        <v>0</v>
      </c>
      <c r="Q86">
        <f t="shared" si="73"/>
        <v>0</v>
      </c>
      <c r="R86">
        <f t="shared" si="74"/>
        <v>0</v>
      </c>
      <c r="S86">
        <f t="shared" si="75"/>
        <v>0</v>
      </c>
      <c r="T86">
        <f t="shared" si="76"/>
        <v>0</v>
      </c>
      <c r="U86">
        <f t="shared" si="77"/>
        <v>0</v>
      </c>
      <c r="V86">
        <f t="shared" si="78"/>
        <v>0</v>
      </c>
      <c r="W86">
        <f t="shared" si="79"/>
        <v>0</v>
      </c>
      <c r="X86">
        <f t="shared" si="80"/>
        <v>0</v>
      </c>
      <c r="Y86">
        <f t="shared" si="81"/>
        <v>0</v>
      </c>
      <c r="Z86">
        <f t="shared" si="82"/>
        <v>0</v>
      </c>
      <c r="AA86">
        <f t="shared" si="83"/>
        <v>0</v>
      </c>
      <c r="AB86">
        <f t="shared" si="84"/>
        <v>0</v>
      </c>
      <c r="AC86">
        <f t="shared" si="85"/>
        <v>0</v>
      </c>
      <c r="AD86">
        <f t="shared" si="86"/>
        <v>0</v>
      </c>
      <c r="AE86">
        <f t="shared" si="87"/>
        <v>0</v>
      </c>
      <c r="AF86">
        <f t="shared" si="88"/>
        <v>0</v>
      </c>
      <c r="AG86">
        <f t="shared" si="89"/>
        <v>0</v>
      </c>
      <c r="AH86">
        <f t="shared" si="90"/>
        <v>0</v>
      </c>
      <c r="AI86">
        <f t="shared" si="91"/>
        <v>0</v>
      </c>
      <c r="AJ86">
        <f t="shared" si="92"/>
        <v>0</v>
      </c>
      <c r="AK86">
        <f t="shared" si="93"/>
        <v>0</v>
      </c>
      <c r="AL86">
        <f t="shared" si="94"/>
        <v>0</v>
      </c>
      <c r="AM86">
        <f t="shared" si="95"/>
        <v>0</v>
      </c>
      <c r="AN86">
        <f t="shared" si="96"/>
        <v>0</v>
      </c>
      <c r="AO86">
        <f t="shared" si="97"/>
        <v>0</v>
      </c>
      <c r="AP86">
        <f t="shared" si="98"/>
        <v>0</v>
      </c>
      <c r="AQ86">
        <f t="shared" si="99"/>
        <v>0</v>
      </c>
      <c r="AR86">
        <f t="shared" si="100"/>
        <v>0</v>
      </c>
      <c r="AS86">
        <f t="shared" si="101"/>
        <v>0</v>
      </c>
      <c r="AT86">
        <f t="shared" si="102"/>
        <v>0</v>
      </c>
      <c r="AU86">
        <f t="shared" si="103"/>
        <v>0</v>
      </c>
      <c r="AV86">
        <f t="shared" si="104"/>
        <v>0</v>
      </c>
    </row>
    <row r="87" spans="1:48" ht="240" x14ac:dyDescent="0.25">
      <c r="A87" s="2" t="s">
        <v>513</v>
      </c>
      <c r="B87" s="2" t="s">
        <v>514</v>
      </c>
      <c r="C87" t="s">
        <v>223</v>
      </c>
      <c r="D87">
        <v>5</v>
      </c>
      <c r="E87" s="2" t="s">
        <v>515</v>
      </c>
      <c r="F87" s="4" t="s">
        <v>516</v>
      </c>
      <c r="G87">
        <v>2020</v>
      </c>
      <c r="I87" t="s">
        <v>298</v>
      </c>
      <c r="J87" t="s">
        <v>18</v>
      </c>
      <c r="N87">
        <f t="shared" si="70"/>
        <v>0</v>
      </c>
      <c r="O87">
        <f t="shared" si="71"/>
        <v>0</v>
      </c>
      <c r="P87">
        <f t="shared" si="72"/>
        <v>0</v>
      </c>
      <c r="Q87">
        <f t="shared" si="73"/>
        <v>0</v>
      </c>
      <c r="R87">
        <f t="shared" si="74"/>
        <v>0</v>
      </c>
      <c r="S87">
        <f t="shared" si="75"/>
        <v>0</v>
      </c>
      <c r="T87">
        <f t="shared" si="76"/>
        <v>0</v>
      </c>
      <c r="U87">
        <f t="shared" si="77"/>
        <v>0</v>
      </c>
      <c r="V87">
        <f t="shared" si="78"/>
        <v>0</v>
      </c>
      <c r="W87">
        <f t="shared" si="79"/>
        <v>0</v>
      </c>
      <c r="X87">
        <f t="shared" si="80"/>
        <v>0</v>
      </c>
      <c r="Y87">
        <f t="shared" si="81"/>
        <v>0</v>
      </c>
      <c r="Z87">
        <f t="shared" si="82"/>
        <v>0</v>
      </c>
      <c r="AA87">
        <f t="shared" si="83"/>
        <v>0</v>
      </c>
      <c r="AB87">
        <f t="shared" si="84"/>
        <v>0</v>
      </c>
      <c r="AC87">
        <f t="shared" si="85"/>
        <v>0</v>
      </c>
      <c r="AD87">
        <f t="shared" si="86"/>
        <v>0</v>
      </c>
      <c r="AE87">
        <f t="shared" si="87"/>
        <v>0</v>
      </c>
      <c r="AF87">
        <f t="shared" si="88"/>
        <v>0</v>
      </c>
      <c r="AG87">
        <f t="shared" si="89"/>
        <v>0</v>
      </c>
      <c r="AH87">
        <f t="shared" si="90"/>
        <v>0</v>
      </c>
      <c r="AI87">
        <f t="shared" si="91"/>
        <v>0</v>
      </c>
      <c r="AJ87">
        <f t="shared" si="92"/>
        <v>0</v>
      </c>
      <c r="AK87">
        <f t="shared" si="93"/>
        <v>0</v>
      </c>
      <c r="AL87">
        <f t="shared" si="94"/>
        <v>0</v>
      </c>
      <c r="AM87">
        <f t="shared" si="95"/>
        <v>0</v>
      </c>
      <c r="AN87">
        <f t="shared" si="96"/>
        <v>0</v>
      </c>
      <c r="AO87">
        <f t="shared" si="97"/>
        <v>0</v>
      </c>
      <c r="AP87">
        <f t="shared" si="98"/>
        <v>0</v>
      </c>
      <c r="AQ87">
        <f t="shared" si="99"/>
        <v>0</v>
      </c>
      <c r="AR87">
        <f t="shared" si="100"/>
        <v>0</v>
      </c>
      <c r="AS87">
        <f t="shared" si="101"/>
        <v>0</v>
      </c>
      <c r="AT87">
        <f t="shared" si="102"/>
        <v>0</v>
      </c>
      <c r="AU87">
        <f t="shared" si="103"/>
        <v>0</v>
      </c>
      <c r="AV87">
        <f t="shared" si="104"/>
        <v>0</v>
      </c>
    </row>
    <row r="88" spans="1:48" ht="75" x14ac:dyDescent="0.25">
      <c r="A88" s="2" t="s">
        <v>517</v>
      </c>
      <c r="B88" s="2" t="s">
        <v>518</v>
      </c>
      <c r="C88" t="s">
        <v>23</v>
      </c>
      <c r="D88">
        <v>5</v>
      </c>
      <c r="E88" s="2" t="s">
        <v>520</v>
      </c>
      <c r="F88" s="4" t="s">
        <v>519</v>
      </c>
      <c r="G88">
        <v>2021</v>
      </c>
      <c r="I88" t="s">
        <v>298</v>
      </c>
      <c r="J88" t="s">
        <v>235</v>
      </c>
      <c r="N88">
        <f t="shared" si="70"/>
        <v>0</v>
      </c>
      <c r="O88">
        <f t="shared" si="71"/>
        <v>0</v>
      </c>
      <c r="P88">
        <f t="shared" si="72"/>
        <v>0</v>
      </c>
      <c r="Q88">
        <f t="shared" si="73"/>
        <v>0</v>
      </c>
      <c r="R88">
        <f t="shared" si="74"/>
        <v>0</v>
      </c>
      <c r="S88">
        <f t="shared" si="75"/>
        <v>0</v>
      </c>
      <c r="T88">
        <f t="shared" si="76"/>
        <v>0</v>
      </c>
      <c r="U88">
        <f t="shared" si="77"/>
        <v>0</v>
      </c>
      <c r="V88">
        <f t="shared" si="78"/>
        <v>0</v>
      </c>
      <c r="W88">
        <f t="shared" si="79"/>
        <v>0</v>
      </c>
      <c r="X88">
        <f t="shared" si="80"/>
        <v>0</v>
      </c>
      <c r="Y88">
        <f t="shared" si="81"/>
        <v>0</v>
      </c>
      <c r="Z88">
        <f t="shared" si="82"/>
        <v>0</v>
      </c>
      <c r="AA88">
        <f t="shared" si="83"/>
        <v>0</v>
      </c>
      <c r="AB88">
        <f t="shared" si="84"/>
        <v>0</v>
      </c>
      <c r="AC88">
        <f t="shared" si="85"/>
        <v>0</v>
      </c>
      <c r="AD88">
        <f t="shared" si="86"/>
        <v>0</v>
      </c>
      <c r="AE88">
        <f t="shared" si="87"/>
        <v>0</v>
      </c>
      <c r="AF88">
        <f t="shared" si="88"/>
        <v>0</v>
      </c>
      <c r="AG88">
        <f t="shared" si="89"/>
        <v>0</v>
      </c>
      <c r="AH88">
        <f t="shared" si="90"/>
        <v>0</v>
      </c>
      <c r="AI88">
        <f t="shared" si="91"/>
        <v>0</v>
      </c>
      <c r="AJ88">
        <f t="shared" si="92"/>
        <v>0</v>
      </c>
      <c r="AK88">
        <f t="shared" si="93"/>
        <v>0</v>
      </c>
      <c r="AL88">
        <f t="shared" si="94"/>
        <v>0</v>
      </c>
      <c r="AM88">
        <f t="shared" si="95"/>
        <v>0</v>
      </c>
      <c r="AN88">
        <f t="shared" si="96"/>
        <v>0</v>
      </c>
      <c r="AO88">
        <f t="shared" si="97"/>
        <v>0</v>
      </c>
      <c r="AP88">
        <f t="shared" si="98"/>
        <v>0</v>
      </c>
      <c r="AQ88">
        <f t="shared" si="99"/>
        <v>0</v>
      </c>
      <c r="AR88">
        <f t="shared" si="100"/>
        <v>0</v>
      </c>
      <c r="AS88">
        <f t="shared" si="101"/>
        <v>0</v>
      </c>
      <c r="AT88">
        <f t="shared" si="102"/>
        <v>0</v>
      </c>
      <c r="AU88">
        <f t="shared" si="103"/>
        <v>0</v>
      </c>
      <c r="AV88">
        <f t="shared" si="104"/>
        <v>0</v>
      </c>
    </row>
    <row r="89" spans="1:48" ht="60" x14ac:dyDescent="0.25">
      <c r="A89" s="2" t="s">
        <v>521</v>
      </c>
      <c r="B89" s="2" t="s">
        <v>522</v>
      </c>
      <c r="C89" t="s">
        <v>30</v>
      </c>
      <c r="D89">
        <v>5</v>
      </c>
      <c r="E89" s="2" t="s">
        <v>523</v>
      </c>
      <c r="F89" s="4" t="s">
        <v>524</v>
      </c>
      <c r="G89">
        <v>2020</v>
      </c>
      <c r="I89" t="s">
        <v>298</v>
      </c>
      <c r="J89" t="s">
        <v>18</v>
      </c>
      <c r="N89">
        <f t="shared" si="70"/>
        <v>0</v>
      </c>
      <c r="O89">
        <f t="shared" si="71"/>
        <v>0</v>
      </c>
      <c r="P89">
        <f t="shared" si="72"/>
        <v>0</v>
      </c>
      <c r="Q89">
        <f t="shared" si="73"/>
        <v>0</v>
      </c>
      <c r="R89">
        <f t="shared" si="74"/>
        <v>0</v>
      </c>
      <c r="S89">
        <f t="shared" si="75"/>
        <v>0</v>
      </c>
      <c r="T89">
        <f t="shared" si="76"/>
        <v>0</v>
      </c>
      <c r="U89">
        <f t="shared" si="77"/>
        <v>0</v>
      </c>
      <c r="V89">
        <f t="shared" si="78"/>
        <v>0</v>
      </c>
      <c r="W89">
        <f t="shared" si="79"/>
        <v>0</v>
      </c>
      <c r="X89">
        <f t="shared" si="80"/>
        <v>0</v>
      </c>
      <c r="Y89">
        <f t="shared" si="81"/>
        <v>0</v>
      </c>
      <c r="Z89">
        <f t="shared" si="82"/>
        <v>0</v>
      </c>
      <c r="AA89">
        <f t="shared" si="83"/>
        <v>0</v>
      </c>
      <c r="AB89">
        <f t="shared" si="84"/>
        <v>0</v>
      </c>
      <c r="AC89">
        <f t="shared" si="85"/>
        <v>0</v>
      </c>
      <c r="AD89">
        <f t="shared" si="86"/>
        <v>0</v>
      </c>
      <c r="AE89">
        <f t="shared" si="87"/>
        <v>0</v>
      </c>
      <c r="AF89">
        <f t="shared" si="88"/>
        <v>0</v>
      </c>
      <c r="AG89">
        <f t="shared" si="89"/>
        <v>0</v>
      </c>
      <c r="AH89">
        <f t="shared" si="90"/>
        <v>0</v>
      </c>
      <c r="AI89">
        <f t="shared" si="91"/>
        <v>0</v>
      </c>
      <c r="AJ89">
        <f t="shared" si="92"/>
        <v>0</v>
      </c>
      <c r="AK89">
        <f t="shared" si="93"/>
        <v>0</v>
      </c>
      <c r="AL89">
        <f t="shared" si="94"/>
        <v>0</v>
      </c>
      <c r="AM89">
        <f t="shared" si="95"/>
        <v>0</v>
      </c>
      <c r="AN89">
        <f t="shared" si="96"/>
        <v>0</v>
      </c>
      <c r="AO89">
        <f t="shared" si="97"/>
        <v>0</v>
      </c>
      <c r="AP89">
        <f t="shared" si="98"/>
        <v>0</v>
      </c>
      <c r="AQ89">
        <f t="shared" si="99"/>
        <v>0</v>
      </c>
      <c r="AR89">
        <f t="shared" si="100"/>
        <v>0</v>
      </c>
      <c r="AS89">
        <f t="shared" si="101"/>
        <v>0</v>
      </c>
      <c r="AT89">
        <f t="shared" si="102"/>
        <v>0</v>
      </c>
      <c r="AU89">
        <f t="shared" si="103"/>
        <v>0</v>
      </c>
      <c r="AV89">
        <f t="shared" si="104"/>
        <v>0</v>
      </c>
    </row>
    <row r="90" spans="1:48" ht="60" x14ac:dyDescent="0.25">
      <c r="A90" s="2" t="s">
        <v>525</v>
      </c>
      <c r="B90" s="2" t="s">
        <v>526</v>
      </c>
      <c r="C90" t="s">
        <v>23</v>
      </c>
      <c r="D90">
        <v>5</v>
      </c>
      <c r="E90" s="2" t="s">
        <v>527</v>
      </c>
      <c r="F90" s="4" t="s">
        <v>528</v>
      </c>
      <c r="G90">
        <v>2020</v>
      </c>
      <c r="I90" t="s">
        <v>298</v>
      </c>
      <c r="J90" t="s">
        <v>235</v>
      </c>
      <c r="N90">
        <f t="shared" si="70"/>
        <v>0</v>
      </c>
      <c r="O90">
        <f t="shared" si="71"/>
        <v>0</v>
      </c>
      <c r="P90">
        <f t="shared" si="72"/>
        <v>0</v>
      </c>
      <c r="Q90">
        <f t="shared" si="73"/>
        <v>5</v>
      </c>
      <c r="R90">
        <f t="shared" si="74"/>
        <v>0</v>
      </c>
      <c r="S90">
        <f t="shared" si="75"/>
        <v>0</v>
      </c>
      <c r="T90">
        <f t="shared" si="76"/>
        <v>0</v>
      </c>
      <c r="U90">
        <f t="shared" si="77"/>
        <v>5</v>
      </c>
      <c r="V90">
        <f t="shared" si="78"/>
        <v>0</v>
      </c>
      <c r="W90">
        <f t="shared" si="79"/>
        <v>0</v>
      </c>
      <c r="X90">
        <f t="shared" si="80"/>
        <v>0</v>
      </c>
      <c r="Y90">
        <f t="shared" si="81"/>
        <v>0</v>
      </c>
      <c r="Z90">
        <f t="shared" si="82"/>
        <v>0</v>
      </c>
      <c r="AA90">
        <f t="shared" si="83"/>
        <v>0</v>
      </c>
      <c r="AB90">
        <f t="shared" si="84"/>
        <v>0</v>
      </c>
      <c r="AC90">
        <f t="shared" si="85"/>
        <v>0</v>
      </c>
      <c r="AD90">
        <f t="shared" si="86"/>
        <v>0</v>
      </c>
      <c r="AE90">
        <f t="shared" si="87"/>
        <v>0</v>
      </c>
      <c r="AF90">
        <f t="shared" si="88"/>
        <v>0</v>
      </c>
      <c r="AG90">
        <f t="shared" si="89"/>
        <v>0</v>
      </c>
      <c r="AH90">
        <f t="shared" si="90"/>
        <v>0</v>
      </c>
      <c r="AI90">
        <f t="shared" si="91"/>
        <v>0</v>
      </c>
      <c r="AJ90">
        <f t="shared" si="92"/>
        <v>0</v>
      </c>
      <c r="AK90">
        <f t="shared" si="93"/>
        <v>0</v>
      </c>
      <c r="AL90">
        <f t="shared" si="94"/>
        <v>0</v>
      </c>
      <c r="AM90">
        <f t="shared" si="95"/>
        <v>0</v>
      </c>
      <c r="AN90">
        <f t="shared" si="96"/>
        <v>0</v>
      </c>
      <c r="AO90">
        <f t="shared" si="97"/>
        <v>0</v>
      </c>
      <c r="AP90">
        <f t="shared" si="98"/>
        <v>0</v>
      </c>
      <c r="AQ90">
        <f t="shared" si="99"/>
        <v>0</v>
      </c>
      <c r="AR90">
        <f t="shared" si="100"/>
        <v>0</v>
      </c>
      <c r="AS90">
        <f t="shared" si="101"/>
        <v>0</v>
      </c>
      <c r="AT90">
        <f t="shared" si="102"/>
        <v>0</v>
      </c>
      <c r="AU90">
        <f t="shared" si="103"/>
        <v>0</v>
      </c>
      <c r="AV90">
        <f t="shared" si="104"/>
        <v>0</v>
      </c>
    </row>
    <row r="91" spans="1:48" ht="75" x14ac:dyDescent="0.25">
      <c r="A91" s="2" t="s">
        <v>529</v>
      </c>
      <c r="B91" s="2" t="s">
        <v>530</v>
      </c>
      <c r="C91" t="s">
        <v>23</v>
      </c>
      <c r="D91">
        <v>3</v>
      </c>
      <c r="E91" s="2" t="s">
        <v>531</v>
      </c>
      <c r="F91" s="4" t="s">
        <v>532</v>
      </c>
      <c r="G91">
        <v>2021</v>
      </c>
      <c r="I91" t="s">
        <v>298</v>
      </c>
      <c r="J91" t="s">
        <v>235</v>
      </c>
      <c r="N91">
        <f t="shared" si="70"/>
        <v>0</v>
      </c>
      <c r="O91">
        <f t="shared" si="71"/>
        <v>0</v>
      </c>
      <c r="P91">
        <f t="shared" si="72"/>
        <v>0</v>
      </c>
      <c r="Q91">
        <f t="shared" si="73"/>
        <v>0</v>
      </c>
      <c r="R91">
        <f t="shared" si="74"/>
        <v>0</v>
      </c>
      <c r="S91">
        <f t="shared" si="75"/>
        <v>0</v>
      </c>
      <c r="T91">
        <f t="shared" si="76"/>
        <v>0</v>
      </c>
      <c r="U91">
        <f t="shared" si="77"/>
        <v>0</v>
      </c>
      <c r="V91">
        <f t="shared" si="78"/>
        <v>0</v>
      </c>
      <c r="W91">
        <f t="shared" si="79"/>
        <v>0</v>
      </c>
      <c r="X91">
        <f t="shared" si="80"/>
        <v>0</v>
      </c>
      <c r="Y91">
        <f t="shared" si="81"/>
        <v>0</v>
      </c>
      <c r="Z91">
        <f t="shared" si="82"/>
        <v>0</v>
      </c>
      <c r="AA91">
        <f t="shared" si="83"/>
        <v>0</v>
      </c>
      <c r="AB91">
        <f t="shared" si="84"/>
        <v>0</v>
      </c>
      <c r="AC91">
        <f t="shared" si="85"/>
        <v>0</v>
      </c>
      <c r="AD91">
        <f t="shared" si="86"/>
        <v>0</v>
      </c>
      <c r="AE91">
        <f t="shared" si="87"/>
        <v>0</v>
      </c>
      <c r="AF91">
        <f t="shared" si="88"/>
        <v>0</v>
      </c>
      <c r="AG91">
        <f t="shared" si="89"/>
        <v>0</v>
      </c>
      <c r="AH91">
        <f t="shared" si="90"/>
        <v>0</v>
      </c>
      <c r="AI91">
        <f t="shared" si="91"/>
        <v>0</v>
      </c>
      <c r="AJ91">
        <f t="shared" si="92"/>
        <v>0</v>
      </c>
      <c r="AK91">
        <f t="shared" si="93"/>
        <v>0</v>
      </c>
      <c r="AL91">
        <f t="shared" si="94"/>
        <v>0</v>
      </c>
      <c r="AM91">
        <f t="shared" si="95"/>
        <v>0</v>
      </c>
      <c r="AN91">
        <f t="shared" si="96"/>
        <v>0</v>
      </c>
      <c r="AO91">
        <f t="shared" si="97"/>
        <v>0</v>
      </c>
      <c r="AP91">
        <f t="shared" si="98"/>
        <v>0</v>
      </c>
      <c r="AQ91">
        <f t="shared" si="99"/>
        <v>0</v>
      </c>
      <c r="AR91">
        <f t="shared" si="100"/>
        <v>0</v>
      </c>
      <c r="AS91">
        <f t="shared" si="101"/>
        <v>0</v>
      </c>
      <c r="AT91">
        <f t="shared" si="102"/>
        <v>0</v>
      </c>
      <c r="AU91">
        <f t="shared" si="103"/>
        <v>0</v>
      </c>
      <c r="AV91">
        <f t="shared" si="104"/>
        <v>0</v>
      </c>
    </row>
    <row r="92" spans="1:48" ht="90" x14ac:dyDescent="0.25">
      <c r="A92" s="2" t="s">
        <v>536</v>
      </c>
      <c r="B92" s="2" t="s">
        <v>533</v>
      </c>
      <c r="C92" t="s">
        <v>254</v>
      </c>
      <c r="D92">
        <v>5</v>
      </c>
      <c r="E92" s="2" t="s">
        <v>534</v>
      </c>
      <c r="F92" s="4" t="s">
        <v>535</v>
      </c>
      <c r="G92">
        <v>2021</v>
      </c>
      <c r="I92" t="s">
        <v>298</v>
      </c>
      <c r="J92" t="s">
        <v>234</v>
      </c>
      <c r="N92">
        <f t="shared" si="70"/>
        <v>0</v>
      </c>
      <c r="O92">
        <f t="shared" si="71"/>
        <v>0</v>
      </c>
      <c r="P92">
        <f t="shared" si="72"/>
        <v>0</v>
      </c>
      <c r="Q92">
        <f t="shared" si="73"/>
        <v>0</v>
      </c>
      <c r="R92">
        <f t="shared" si="74"/>
        <v>0</v>
      </c>
      <c r="S92">
        <f t="shared" si="75"/>
        <v>0</v>
      </c>
      <c r="T92">
        <f t="shared" si="76"/>
        <v>0</v>
      </c>
      <c r="U92">
        <f t="shared" si="77"/>
        <v>0</v>
      </c>
      <c r="V92">
        <f t="shared" si="78"/>
        <v>0</v>
      </c>
      <c r="W92">
        <f t="shared" si="79"/>
        <v>0</v>
      </c>
      <c r="X92">
        <f t="shared" si="80"/>
        <v>0</v>
      </c>
      <c r="Y92">
        <f t="shared" si="81"/>
        <v>0</v>
      </c>
      <c r="Z92">
        <f t="shared" si="82"/>
        <v>0</v>
      </c>
      <c r="AA92">
        <f t="shared" si="83"/>
        <v>0</v>
      </c>
      <c r="AB92">
        <f t="shared" si="84"/>
        <v>0</v>
      </c>
      <c r="AC92">
        <f t="shared" si="85"/>
        <v>0</v>
      </c>
      <c r="AD92">
        <f t="shared" si="86"/>
        <v>0</v>
      </c>
      <c r="AE92">
        <f t="shared" si="87"/>
        <v>0</v>
      </c>
      <c r="AF92">
        <f t="shared" si="88"/>
        <v>0</v>
      </c>
      <c r="AG92">
        <f t="shared" si="89"/>
        <v>0</v>
      </c>
      <c r="AH92">
        <f t="shared" si="90"/>
        <v>0</v>
      </c>
      <c r="AI92">
        <f t="shared" si="91"/>
        <v>0</v>
      </c>
      <c r="AJ92">
        <f t="shared" si="92"/>
        <v>0</v>
      </c>
      <c r="AK92">
        <f t="shared" si="93"/>
        <v>0</v>
      </c>
      <c r="AL92">
        <f t="shared" si="94"/>
        <v>0</v>
      </c>
      <c r="AM92">
        <f t="shared" si="95"/>
        <v>0</v>
      </c>
      <c r="AN92">
        <f t="shared" si="96"/>
        <v>0</v>
      </c>
      <c r="AO92">
        <f t="shared" si="97"/>
        <v>0</v>
      </c>
      <c r="AP92">
        <f t="shared" si="98"/>
        <v>0</v>
      </c>
      <c r="AQ92">
        <f t="shared" si="99"/>
        <v>0</v>
      </c>
      <c r="AR92">
        <f t="shared" si="100"/>
        <v>0</v>
      </c>
      <c r="AS92">
        <f t="shared" si="101"/>
        <v>0</v>
      </c>
      <c r="AT92">
        <f t="shared" si="102"/>
        <v>0</v>
      </c>
      <c r="AU92">
        <f t="shared" si="103"/>
        <v>0</v>
      </c>
      <c r="AV92">
        <f t="shared" si="104"/>
        <v>0</v>
      </c>
    </row>
    <row r="93" spans="1:48" ht="60.6" customHeight="1" x14ac:dyDescent="0.25">
      <c r="A93" s="2" t="s">
        <v>537</v>
      </c>
      <c r="B93" s="2" t="s">
        <v>538</v>
      </c>
      <c r="C93" t="s">
        <v>30</v>
      </c>
      <c r="D93">
        <v>6</v>
      </c>
      <c r="E93" s="2" t="s">
        <v>539</v>
      </c>
      <c r="F93" s="4" t="s">
        <v>540</v>
      </c>
      <c r="G93">
        <v>2019</v>
      </c>
      <c r="I93" t="s">
        <v>298</v>
      </c>
      <c r="J93" t="s">
        <v>18</v>
      </c>
      <c r="N93">
        <f t="shared" si="70"/>
        <v>0</v>
      </c>
      <c r="O93">
        <f t="shared" si="71"/>
        <v>0</v>
      </c>
      <c r="P93">
        <f t="shared" si="72"/>
        <v>0</v>
      </c>
      <c r="Q93">
        <f t="shared" si="73"/>
        <v>0</v>
      </c>
      <c r="R93">
        <f t="shared" si="74"/>
        <v>0</v>
      </c>
      <c r="S93">
        <f t="shared" si="75"/>
        <v>0</v>
      </c>
      <c r="T93">
        <f t="shared" si="76"/>
        <v>0</v>
      </c>
      <c r="U93">
        <f t="shared" si="77"/>
        <v>0</v>
      </c>
      <c r="V93">
        <f t="shared" si="78"/>
        <v>0</v>
      </c>
      <c r="W93">
        <f t="shared" si="79"/>
        <v>0</v>
      </c>
      <c r="X93">
        <f t="shared" si="80"/>
        <v>0</v>
      </c>
      <c r="Y93">
        <f t="shared" si="81"/>
        <v>0</v>
      </c>
      <c r="Z93">
        <f t="shared" si="82"/>
        <v>0</v>
      </c>
      <c r="AA93">
        <f t="shared" si="83"/>
        <v>0</v>
      </c>
      <c r="AB93">
        <f t="shared" si="84"/>
        <v>0</v>
      </c>
      <c r="AC93">
        <f t="shared" si="85"/>
        <v>0</v>
      </c>
      <c r="AD93">
        <f t="shared" si="86"/>
        <v>0</v>
      </c>
      <c r="AE93">
        <f t="shared" si="87"/>
        <v>0</v>
      </c>
      <c r="AF93">
        <f t="shared" si="88"/>
        <v>0</v>
      </c>
      <c r="AG93">
        <f t="shared" si="89"/>
        <v>0</v>
      </c>
      <c r="AH93">
        <f t="shared" si="90"/>
        <v>0</v>
      </c>
      <c r="AI93">
        <f t="shared" si="91"/>
        <v>0</v>
      </c>
      <c r="AJ93">
        <f t="shared" si="92"/>
        <v>0</v>
      </c>
      <c r="AK93">
        <f t="shared" si="93"/>
        <v>0</v>
      </c>
      <c r="AL93">
        <f t="shared" si="94"/>
        <v>0</v>
      </c>
      <c r="AM93">
        <f t="shared" si="95"/>
        <v>0</v>
      </c>
      <c r="AN93">
        <f t="shared" si="96"/>
        <v>0</v>
      </c>
      <c r="AO93">
        <f t="shared" si="97"/>
        <v>0</v>
      </c>
      <c r="AP93">
        <f t="shared" si="98"/>
        <v>0</v>
      </c>
      <c r="AQ93">
        <f t="shared" si="99"/>
        <v>0</v>
      </c>
      <c r="AR93">
        <f t="shared" si="100"/>
        <v>0</v>
      </c>
      <c r="AS93">
        <f t="shared" si="101"/>
        <v>0</v>
      </c>
      <c r="AT93">
        <f t="shared" si="102"/>
        <v>0</v>
      </c>
      <c r="AU93">
        <f t="shared" si="103"/>
        <v>0</v>
      </c>
      <c r="AV93">
        <f t="shared" si="104"/>
        <v>0</v>
      </c>
    </row>
    <row r="94" spans="1:48" ht="75" x14ac:dyDescent="0.25">
      <c r="A94" s="2" t="s">
        <v>541</v>
      </c>
      <c r="B94" s="2" t="s">
        <v>542</v>
      </c>
      <c r="C94" t="s">
        <v>23</v>
      </c>
      <c r="D94">
        <v>6</v>
      </c>
      <c r="E94" s="2" t="s">
        <v>543</v>
      </c>
      <c r="F94" s="4" t="s">
        <v>544</v>
      </c>
      <c r="G94">
        <v>2018</v>
      </c>
      <c r="I94" t="s">
        <v>298</v>
      </c>
      <c r="J94" t="s">
        <v>235</v>
      </c>
      <c r="N94">
        <f t="shared" si="70"/>
        <v>0</v>
      </c>
      <c r="O94">
        <f t="shared" si="71"/>
        <v>0</v>
      </c>
      <c r="P94">
        <f t="shared" si="72"/>
        <v>0</v>
      </c>
      <c r="Q94">
        <f t="shared" si="73"/>
        <v>0</v>
      </c>
      <c r="R94">
        <f t="shared" si="74"/>
        <v>0</v>
      </c>
      <c r="S94">
        <f t="shared" si="75"/>
        <v>0</v>
      </c>
      <c r="T94">
        <f t="shared" si="76"/>
        <v>0</v>
      </c>
      <c r="U94">
        <f t="shared" si="77"/>
        <v>0</v>
      </c>
      <c r="V94">
        <f t="shared" si="78"/>
        <v>0</v>
      </c>
      <c r="W94">
        <f t="shared" si="79"/>
        <v>0</v>
      </c>
      <c r="X94">
        <f t="shared" si="80"/>
        <v>0</v>
      </c>
      <c r="Y94">
        <f t="shared" si="81"/>
        <v>0</v>
      </c>
      <c r="Z94">
        <f t="shared" si="82"/>
        <v>0</v>
      </c>
      <c r="AA94">
        <f t="shared" si="83"/>
        <v>0</v>
      </c>
      <c r="AB94">
        <f t="shared" si="84"/>
        <v>0</v>
      </c>
      <c r="AC94">
        <f t="shared" si="85"/>
        <v>0</v>
      </c>
      <c r="AD94">
        <f t="shared" si="86"/>
        <v>0</v>
      </c>
      <c r="AE94">
        <f t="shared" si="87"/>
        <v>0</v>
      </c>
      <c r="AF94">
        <f t="shared" si="88"/>
        <v>0</v>
      </c>
      <c r="AG94">
        <f t="shared" si="89"/>
        <v>0</v>
      </c>
      <c r="AH94">
        <f t="shared" si="90"/>
        <v>0</v>
      </c>
      <c r="AI94">
        <f t="shared" si="91"/>
        <v>0</v>
      </c>
      <c r="AJ94">
        <f t="shared" si="92"/>
        <v>0</v>
      </c>
      <c r="AK94">
        <f t="shared" si="93"/>
        <v>0</v>
      </c>
      <c r="AL94">
        <f t="shared" si="94"/>
        <v>0</v>
      </c>
      <c r="AM94">
        <f t="shared" si="95"/>
        <v>0</v>
      </c>
      <c r="AN94">
        <f t="shared" si="96"/>
        <v>0</v>
      </c>
      <c r="AO94">
        <f t="shared" si="97"/>
        <v>0</v>
      </c>
      <c r="AP94">
        <f t="shared" si="98"/>
        <v>0</v>
      </c>
      <c r="AQ94">
        <f t="shared" si="99"/>
        <v>0</v>
      </c>
      <c r="AR94">
        <f t="shared" si="100"/>
        <v>0</v>
      </c>
      <c r="AS94">
        <f t="shared" si="101"/>
        <v>0</v>
      </c>
      <c r="AT94">
        <f t="shared" si="102"/>
        <v>0</v>
      </c>
      <c r="AU94">
        <f t="shared" si="103"/>
        <v>0</v>
      </c>
      <c r="AV94">
        <f t="shared" si="104"/>
        <v>0</v>
      </c>
    </row>
    <row r="95" spans="1:48" ht="120" x14ac:dyDescent="0.25">
      <c r="A95" s="2" t="s">
        <v>545</v>
      </c>
      <c r="B95" s="2" t="s">
        <v>546</v>
      </c>
      <c r="C95" t="s">
        <v>30</v>
      </c>
      <c r="D95">
        <v>5</v>
      </c>
      <c r="E95" s="2" t="s">
        <v>547</v>
      </c>
      <c r="F95" s="4" t="s">
        <v>548</v>
      </c>
      <c r="G95">
        <v>2017</v>
      </c>
      <c r="I95" t="s">
        <v>298</v>
      </c>
      <c r="J95" t="s">
        <v>18</v>
      </c>
      <c r="N95">
        <f t="shared" si="70"/>
        <v>0</v>
      </c>
      <c r="O95">
        <f t="shared" si="71"/>
        <v>0</v>
      </c>
      <c r="P95">
        <f t="shared" si="72"/>
        <v>0</v>
      </c>
      <c r="Q95">
        <f t="shared" si="73"/>
        <v>0</v>
      </c>
      <c r="R95">
        <f t="shared" si="74"/>
        <v>0</v>
      </c>
      <c r="S95">
        <f t="shared" si="75"/>
        <v>0</v>
      </c>
      <c r="T95">
        <f t="shared" si="76"/>
        <v>0</v>
      </c>
      <c r="U95">
        <f t="shared" si="77"/>
        <v>0</v>
      </c>
      <c r="V95">
        <f t="shared" si="78"/>
        <v>0</v>
      </c>
      <c r="W95">
        <f t="shared" si="79"/>
        <v>0</v>
      </c>
      <c r="X95">
        <f t="shared" si="80"/>
        <v>0</v>
      </c>
      <c r="Y95">
        <f t="shared" si="81"/>
        <v>0</v>
      </c>
      <c r="Z95">
        <f t="shared" si="82"/>
        <v>0</v>
      </c>
      <c r="AA95">
        <f t="shared" si="83"/>
        <v>0</v>
      </c>
      <c r="AB95">
        <f t="shared" si="84"/>
        <v>0</v>
      </c>
      <c r="AC95">
        <f t="shared" si="85"/>
        <v>0</v>
      </c>
      <c r="AD95">
        <f t="shared" si="86"/>
        <v>0</v>
      </c>
      <c r="AE95">
        <f t="shared" si="87"/>
        <v>0</v>
      </c>
      <c r="AF95">
        <f t="shared" si="88"/>
        <v>0</v>
      </c>
      <c r="AG95">
        <f t="shared" si="89"/>
        <v>0</v>
      </c>
      <c r="AH95">
        <f t="shared" si="90"/>
        <v>0</v>
      </c>
      <c r="AI95">
        <f t="shared" si="91"/>
        <v>0</v>
      </c>
      <c r="AJ95">
        <f t="shared" si="92"/>
        <v>0</v>
      </c>
      <c r="AK95">
        <f t="shared" si="93"/>
        <v>0</v>
      </c>
      <c r="AL95">
        <f t="shared" si="94"/>
        <v>0</v>
      </c>
      <c r="AM95">
        <f t="shared" si="95"/>
        <v>0</v>
      </c>
      <c r="AN95">
        <f t="shared" si="96"/>
        <v>0</v>
      </c>
      <c r="AO95">
        <f t="shared" si="97"/>
        <v>0</v>
      </c>
      <c r="AP95">
        <f t="shared" si="98"/>
        <v>0</v>
      </c>
      <c r="AQ95">
        <f t="shared" si="99"/>
        <v>0</v>
      </c>
      <c r="AR95">
        <f t="shared" si="100"/>
        <v>0</v>
      </c>
      <c r="AS95">
        <f t="shared" si="101"/>
        <v>0</v>
      </c>
      <c r="AT95">
        <f t="shared" si="102"/>
        <v>0</v>
      </c>
      <c r="AU95">
        <f t="shared" si="103"/>
        <v>0</v>
      </c>
      <c r="AV95">
        <f t="shared" si="104"/>
        <v>0</v>
      </c>
    </row>
    <row r="96" spans="1:48" ht="60" x14ac:dyDescent="0.25">
      <c r="A96" s="2" t="s">
        <v>551</v>
      </c>
      <c r="B96" s="2" t="s">
        <v>552</v>
      </c>
      <c r="C96" t="s">
        <v>23</v>
      </c>
      <c r="D96">
        <v>5</v>
      </c>
      <c r="E96" s="2" t="s">
        <v>553</v>
      </c>
      <c r="F96" s="4" t="s">
        <v>554</v>
      </c>
      <c r="G96">
        <v>2020</v>
      </c>
      <c r="I96" t="s">
        <v>298</v>
      </c>
      <c r="J96" t="s">
        <v>235</v>
      </c>
      <c r="N96">
        <f t="shared" si="70"/>
        <v>0</v>
      </c>
      <c r="O96">
        <f t="shared" si="71"/>
        <v>0</v>
      </c>
      <c r="P96">
        <f t="shared" si="72"/>
        <v>0</v>
      </c>
      <c r="Q96">
        <f t="shared" si="73"/>
        <v>0</v>
      </c>
      <c r="R96">
        <f t="shared" si="74"/>
        <v>0</v>
      </c>
      <c r="S96">
        <f t="shared" si="75"/>
        <v>0</v>
      </c>
      <c r="T96">
        <f t="shared" si="76"/>
        <v>0</v>
      </c>
      <c r="U96">
        <f t="shared" si="77"/>
        <v>0</v>
      </c>
      <c r="V96">
        <f t="shared" si="78"/>
        <v>0</v>
      </c>
      <c r="W96">
        <f t="shared" si="79"/>
        <v>0</v>
      </c>
      <c r="X96">
        <f t="shared" si="80"/>
        <v>0</v>
      </c>
      <c r="Y96">
        <f t="shared" si="81"/>
        <v>0</v>
      </c>
      <c r="Z96">
        <f t="shared" si="82"/>
        <v>0</v>
      </c>
      <c r="AA96">
        <f t="shared" si="83"/>
        <v>0</v>
      </c>
      <c r="AB96">
        <f t="shared" si="84"/>
        <v>0</v>
      </c>
      <c r="AC96">
        <f t="shared" si="85"/>
        <v>0</v>
      </c>
      <c r="AD96">
        <f t="shared" si="86"/>
        <v>0</v>
      </c>
      <c r="AE96">
        <f t="shared" si="87"/>
        <v>0</v>
      </c>
      <c r="AF96">
        <f t="shared" si="88"/>
        <v>0</v>
      </c>
      <c r="AG96">
        <f t="shared" si="89"/>
        <v>0</v>
      </c>
      <c r="AH96">
        <f t="shared" si="90"/>
        <v>0</v>
      </c>
      <c r="AI96">
        <f t="shared" si="91"/>
        <v>0</v>
      </c>
      <c r="AJ96">
        <f t="shared" si="92"/>
        <v>0</v>
      </c>
      <c r="AK96">
        <f t="shared" si="93"/>
        <v>0</v>
      </c>
      <c r="AL96">
        <f t="shared" si="94"/>
        <v>0</v>
      </c>
      <c r="AM96">
        <f t="shared" si="95"/>
        <v>0</v>
      </c>
      <c r="AN96">
        <f t="shared" si="96"/>
        <v>0</v>
      </c>
      <c r="AO96">
        <f t="shared" si="97"/>
        <v>0</v>
      </c>
      <c r="AP96">
        <f t="shared" si="98"/>
        <v>0</v>
      </c>
      <c r="AQ96">
        <f t="shared" si="99"/>
        <v>0</v>
      </c>
      <c r="AR96">
        <f t="shared" si="100"/>
        <v>0</v>
      </c>
      <c r="AS96">
        <f t="shared" si="101"/>
        <v>0</v>
      </c>
      <c r="AT96">
        <f t="shared" si="102"/>
        <v>0</v>
      </c>
      <c r="AU96">
        <f t="shared" si="103"/>
        <v>0</v>
      </c>
      <c r="AV96">
        <f t="shared" si="104"/>
        <v>0</v>
      </c>
    </row>
    <row r="97" spans="1:48" ht="63.6" customHeight="1" x14ac:dyDescent="0.25">
      <c r="A97" s="2" t="s">
        <v>555</v>
      </c>
      <c r="B97" s="2" t="s">
        <v>556</v>
      </c>
      <c r="C97" t="s">
        <v>7</v>
      </c>
      <c r="D97">
        <v>4</v>
      </c>
      <c r="E97" s="2" t="s">
        <v>557</v>
      </c>
      <c r="F97" s="4" t="s">
        <v>558</v>
      </c>
      <c r="G97">
        <v>2020</v>
      </c>
      <c r="I97" t="s">
        <v>298</v>
      </c>
      <c r="J97" t="s">
        <v>234</v>
      </c>
      <c r="N97">
        <f t="shared" si="70"/>
        <v>0</v>
      </c>
      <c r="O97">
        <f t="shared" si="71"/>
        <v>0</v>
      </c>
      <c r="P97">
        <f t="shared" si="72"/>
        <v>0</v>
      </c>
      <c r="Q97">
        <f t="shared" si="73"/>
        <v>0</v>
      </c>
      <c r="R97">
        <f t="shared" si="74"/>
        <v>0</v>
      </c>
      <c r="S97">
        <f t="shared" si="75"/>
        <v>0</v>
      </c>
      <c r="T97">
        <f t="shared" si="76"/>
        <v>0</v>
      </c>
      <c r="U97">
        <f t="shared" si="77"/>
        <v>0</v>
      </c>
      <c r="V97">
        <f t="shared" si="78"/>
        <v>0</v>
      </c>
      <c r="W97">
        <f t="shared" si="79"/>
        <v>0</v>
      </c>
      <c r="X97">
        <f t="shared" si="80"/>
        <v>0</v>
      </c>
      <c r="Y97">
        <f t="shared" si="81"/>
        <v>0</v>
      </c>
      <c r="Z97">
        <f t="shared" si="82"/>
        <v>0</v>
      </c>
      <c r="AA97">
        <f t="shared" si="83"/>
        <v>0</v>
      </c>
      <c r="AB97">
        <f t="shared" si="84"/>
        <v>0</v>
      </c>
      <c r="AC97">
        <f t="shared" si="85"/>
        <v>0</v>
      </c>
      <c r="AD97">
        <f t="shared" si="86"/>
        <v>0</v>
      </c>
      <c r="AE97">
        <f t="shared" si="87"/>
        <v>0</v>
      </c>
      <c r="AF97">
        <f t="shared" si="88"/>
        <v>0</v>
      </c>
      <c r="AG97">
        <f t="shared" si="89"/>
        <v>0</v>
      </c>
      <c r="AH97">
        <f t="shared" si="90"/>
        <v>0</v>
      </c>
      <c r="AI97">
        <f t="shared" si="91"/>
        <v>0</v>
      </c>
      <c r="AJ97">
        <f t="shared" si="92"/>
        <v>0</v>
      </c>
      <c r="AK97">
        <f t="shared" si="93"/>
        <v>0</v>
      </c>
      <c r="AL97">
        <f t="shared" si="94"/>
        <v>0</v>
      </c>
      <c r="AM97">
        <f t="shared" si="95"/>
        <v>0</v>
      </c>
      <c r="AN97">
        <f t="shared" si="96"/>
        <v>0</v>
      </c>
      <c r="AO97">
        <f t="shared" si="97"/>
        <v>0</v>
      </c>
      <c r="AP97">
        <f t="shared" si="98"/>
        <v>0</v>
      </c>
      <c r="AQ97">
        <f t="shared" si="99"/>
        <v>0</v>
      </c>
      <c r="AR97">
        <f t="shared" si="100"/>
        <v>0</v>
      </c>
      <c r="AS97">
        <f t="shared" si="101"/>
        <v>0</v>
      </c>
      <c r="AT97">
        <f t="shared" si="102"/>
        <v>0</v>
      </c>
      <c r="AU97">
        <f t="shared" si="103"/>
        <v>0</v>
      </c>
      <c r="AV97">
        <f t="shared" si="104"/>
        <v>0</v>
      </c>
    </row>
    <row r="98" spans="1:48" ht="105" x14ac:dyDescent="0.25">
      <c r="A98" s="2" t="s">
        <v>559</v>
      </c>
      <c r="B98" s="2" t="s">
        <v>560</v>
      </c>
      <c r="C98" t="s">
        <v>419</v>
      </c>
      <c r="D98">
        <v>5</v>
      </c>
      <c r="E98" s="2" t="s">
        <v>561</v>
      </c>
      <c r="F98" s="4" t="s">
        <v>562</v>
      </c>
      <c r="G98">
        <v>2021</v>
      </c>
      <c r="I98" t="s">
        <v>298</v>
      </c>
      <c r="J98" t="s">
        <v>18</v>
      </c>
      <c r="N98">
        <f t="shared" si="70"/>
        <v>0</v>
      </c>
      <c r="O98">
        <f t="shared" si="71"/>
        <v>0</v>
      </c>
      <c r="P98">
        <f t="shared" si="72"/>
        <v>0</v>
      </c>
      <c r="Q98">
        <f t="shared" si="73"/>
        <v>0</v>
      </c>
      <c r="R98">
        <f t="shared" si="74"/>
        <v>0</v>
      </c>
      <c r="S98">
        <f t="shared" si="75"/>
        <v>0</v>
      </c>
      <c r="T98">
        <f t="shared" si="76"/>
        <v>0</v>
      </c>
      <c r="U98">
        <f t="shared" si="77"/>
        <v>0</v>
      </c>
      <c r="V98">
        <f t="shared" si="78"/>
        <v>0</v>
      </c>
      <c r="W98">
        <f t="shared" si="79"/>
        <v>0</v>
      </c>
      <c r="X98">
        <f t="shared" si="80"/>
        <v>0</v>
      </c>
      <c r="Y98">
        <f t="shared" si="81"/>
        <v>0</v>
      </c>
      <c r="Z98">
        <f t="shared" si="82"/>
        <v>0</v>
      </c>
      <c r="AA98">
        <f t="shared" si="83"/>
        <v>0</v>
      </c>
      <c r="AB98">
        <f t="shared" si="84"/>
        <v>0</v>
      </c>
      <c r="AC98">
        <f t="shared" si="85"/>
        <v>0</v>
      </c>
      <c r="AD98">
        <f t="shared" si="86"/>
        <v>0</v>
      </c>
      <c r="AE98">
        <f t="shared" si="87"/>
        <v>0</v>
      </c>
      <c r="AF98">
        <f t="shared" si="88"/>
        <v>0</v>
      </c>
      <c r="AG98">
        <f t="shared" si="89"/>
        <v>0</v>
      </c>
      <c r="AH98">
        <f t="shared" si="90"/>
        <v>0</v>
      </c>
      <c r="AI98">
        <f t="shared" si="91"/>
        <v>0</v>
      </c>
      <c r="AJ98">
        <f t="shared" si="92"/>
        <v>0</v>
      </c>
      <c r="AK98">
        <f t="shared" si="93"/>
        <v>0</v>
      </c>
      <c r="AL98">
        <f t="shared" si="94"/>
        <v>0</v>
      </c>
      <c r="AM98">
        <f t="shared" si="95"/>
        <v>0</v>
      </c>
      <c r="AN98">
        <f t="shared" si="96"/>
        <v>0</v>
      </c>
      <c r="AO98">
        <f t="shared" si="97"/>
        <v>0</v>
      </c>
      <c r="AP98">
        <f t="shared" si="98"/>
        <v>0</v>
      </c>
      <c r="AQ98">
        <f t="shared" si="99"/>
        <v>0</v>
      </c>
      <c r="AR98">
        <f t="shared" si="100"/>
        <v>0</v>
      </c>
      <c r="AS98">
        <f t="shared" si="101"/>
        <v>0</v>
      </c>
      <c r="AT98">
        <f t="shared" si="102"/>
        <v>0</v>
      </c>
      <c r="AU98">
        <f t="shared" si="103"/>
        <v>0</v>
      </c>
      <c r="AV98">
        <f t="shared" si="104"/>
        <v>0</v>
      </c>
    </row>
    <row r="99" spans="1:48" ht="90" x14ac:dyDescent="0.25">
      <c r="A99" s="2" t="s">
        <v>563</v>
      </c>
      <c r="B99" s="2" t="s">
        <v>564</v>
      </c>
      <c r="C99" t="s">
        <v>179</v>
      </c>
      <c r="D99">
        <v>5</v>
      </c>
      <c r="E99" s="2" t="s">
        <v>565</v>
      </c>
      <c r="F99" s="4" t="s">
        <v>566</v>
      </c>
      <c r="G99">
        <v>2021</v>
      </c>
      <c r="I99" t="s">
        <v>338</v>
      </c>
      <c r="J99" t="s">
        <v>235</v>
      </c>
      <c r="N99">
        <f t="shared" si="70"/>
        <v>0</v>
      </c>
      <c r="O99">
        <f t="shared" si="71"/>
        <v>0</v>
      </c>
      <c r="P99">
        <f t="shared" si="72"/>
        <v>0</v>
      </c>
      <c r="Q99">
        <f t="shared" si="73"/>
        <v>0</v>
      </c>
      <c r="R99">
        <f t="shared" si="74"/>
        <v>0</v>
      </c>
      <c r="S99">
        <f t="shared" si="75"/>
        <v>0</v>
      </c>
      <c r="T99">
        <f t="shared" si="76"/>
        <v>0</v>
      </c>
      <c r="U99">
        <f t="shared" si="77"/>
        <v>0</v>
      </c>
      <c r="V99">
        <f t="shared" si="78"/>
        <v>0</v>
      </c>
      <c r="W99">
        <f t="shared" si="79"/>
        <v>0</v>
      </c>
      <c r="X99">
        <f t="shared" si="80"/>
        <v>0</v>
      </c>
      <c r="Y99">
        <f t="shared" si="81"/>
        <v>0</v>
      </c>
      <c r="Z99">
        <f t="shared" si="82"/>
        <v>0</v>
      </c>
      <c r="AA99">
        <f t="shared" si="83"/>
        <v>0</v>
      </c>
      <c r="AB99">
        <f t="shared" si="84"/>
        <v>0</v>
      </c>
      <c r="AC99">
        <f t="shared" si="85"/>
        <v>0</v>
      </c>
      <c r="AD99">
        <f t="shared" si="86"/>
        <v>0</v>
      </c>
      <c r="AE99">
        <f t="shared" si="87"/>
        <v>0</v>
      </c>
      <c r="AF99">
        <f t="shared" si="88"/>
        <v>0</v>
      </c>
      <c r="AG99">
        <f t="shared" si="89"/>
        <v>0</v>
      </c>
      <c r="AH99">
        <f t="shared" si="90"/>
        <v>0</v>
      </c>
      <c r="AI99">
        <f t="shared" si="91"/>
        <v>0</v>
      </c>
      <c r="AJ99">
        <f t="shared" si="92"/>
        <v>0</v>
      </c>
      <c r="AK99">
        <f t="shared" si="93"/>
        <v>0</v>
      </c>
      <c r="AL99">
        <f t="shared" si="94"/>
        <v>0</v>
      </c>
      <c r="AM99">
        <f t="shared" si="95"/>
        <v>0</v>
      </c>
      <c r="AN99">
        <f t="shared" si="96"/>
        <v>0</v>
      </c>
      <c r="AO99">
        <f t="shared" si="97"/>
        <v>0</v>
      </c>
      <c r="AP99">
        <f t="shared" si="98"/>
        <v>0</v>
      </c>
      <c r="AQ99">
        <f t="shared" si="99"/>
        <v>0</v>
      </c>
      <c r="AR99">
        <f t="shared" si="100"/>
        <v>0</v>
      </c>
      <c r="AS99">
        <f t="shared" si="101"/>
        <v>0</v>
      </c>
      <c r="AT99">
        <f t="shared" si="102"/>
        <v>0</v>
      </c>
      <c r="AU99">
        <f t="shared" si="103"/>
        <v>0</v>
      </c>
      <c r="AV99">
        <f t="shared" si="104"/>
        <v>0</v>
      </c>
    </row>
    <row r="100" spans="1:48" ht="67.900000000000006" customHeight="1" x14ac:dyDescent="0.25">
      <c r="A100" s="2" t="s">
        <v>567</v>
      </c>
      <c r="B100" s="2" t="s">
        <v>568</v>
      </c>
      <c r="C100" t="s">
        <v>30</v>
      </c>
      <c r="D100">
        <v>5</v>
      </c>
      <c r="E100" s="2" t="s">
        <v>570</v>
      </c>
      <c r="F100" s="4" t="s">
        <v>569</v>
      </c>
      <c r="G100">
        <v>2020</v>
      </c>
      <c r="I100" t="s">
        <v>338</v>
      </c>
      <c r="J100" t="s">
        <v>18</v>
      </c>
      <c r="N100">
        <f t="shared" si="70"/>
        <v>0</v>
      </c>
      <c r="O100">
        <f t="shared" si="71"/>
        <v>0</v>
      </c>
      <c r="P100">
        <f t="shared" si="72"/>
        <v>0</v>
      </c>
      <c r="Q100">
        <f t="shared" si="73"/>
        <v>0</v>
      </c>
      <c r="R100">
        <f t="shared" si="74"/>
        <v>0</v>
      </c>
      <c r="S100">
        <f t="shared" si="75"/>
        <v>0</v>
      </c>
      <c r="T100">
        <f t="shared" si="76"/>
        <v>0</v>
      </c>
      <c r="U100">
        <f t="shared" si="77"/>
        <v>0</v>
      </c>
      <c r="V100">
        <f t="shared" si="78"/>
        <v>0</v>
      </c>
      <c r="W100">
        <f t="shared" si="79"/>
        <v>0</v>
      </c>
      <c r="X100">
        <f t="shared" si="80"/>
        <v>0</v>
      </c>
      <c r="Y100">
        <f t="shared" si="81"/>
        <v>0</v>
      </c>
      <c r="Z100">
        <f t="shared" si="82"/>
        <v>0</v>
      </c>
      <c r="AA100">
        <f t="shared" si="83"/>
        <v>0</v>
      </c>
      <c r="AB100">
        <f t="shared" si="84"/>
        <v>0</v>
      </c>
      <c r="AC100">
        <f t="shared" si="85"/>
        <v>0</v>
      </c>
      <c r="AD100">
        <f t="shared" si="86"/>
        <v>0</v>
      </c>
      <c r="AE100">
        <f t="shared" si="87"/>
        <v>0</v>
      </c>
      <c r="AF100">
        <f t="shared" si="88"/>
        <v>0</v>
      </c>
      <c r="AG100">
        <f t="shared" si="89"/>
        <v>0</v>
      </c>
      <c r="AH100">
        <f t="shared" si="90"/>
        <v>0</v>
      </c>
      <c r="AI100">
        <f t="shared" si="91"/>
        <v>0</v>
      </c>
      <c r="AJ100">
        <f t="shared" si="92"/>
        <v>0</v>
      </c>
      <c r="AK100">
        <f t="shared" si="93"/>
        <v>0</v>
      </c>
      <c r="AL100">
        <f t="shared" si="94"/>
        <v>0</v>
      </c>
      <c r="AM100">
        <f t="shared" si="95"/>
        <v>0</v>
      </c>
      <c r="AN100">
        <f t="shared" si="96"/>
        <v>0</v>
      </c>
      <c r="AO100">
        <f t="shared" si="97"/>
        <v>0</v>
      </c>
      <c r="AP100">
        <f t="shared" si="98"/>
        <v>0</v>
      </c>
      <c r="AQ100">
        <f t="shared" si="99"/>
        <v>0</v>
      </c>
      <c r="AR100">
        <f t="shared" si="100"/>
        <v>0</v>
      </c>
      <c r="AS100">
        <f t="shared" si="101"/>
        <v>0</v>
      </c>
      <c r="AT100">
        <f t="shared" si="102"/>
        <v>0</v>
      </c>
      <c r="AU100">
        <f t="shared" si="103"/>
        <v>0</v>
      </c>
      <c r="AV100">
        <f t="shared" si="104"/>
        <v>0</v>
      </c>
    </row>
    <row r="101" spans="1:48" x14ac:dyDescent="0.25">
      <c r="N101">
        <f>SUM(N3:N100)</f>
        <v>30</v>
      </c>
      <c r="O101">
        <f>SUM(O3:O100)</f>
        <v>4</v>
      </c>
      <c r="P101">
        <f t="shared" ref="P101:AV101" si="105">SUM(P3:P100)</f>
        <v>0</v>
      </c>
      <c r="Q101">
        <f t="shared" si="105"/>
        <v>5</v>
      </c>
      <c r="R101">
        <f t="shared" si="105"/>
        <v>0</v>
      </c>
      <c r="S101">
        <f t="shared" si="105"/>
        <v>0</v>
      </c>
      <c r="T101">
        <f t="shared" si="105"/>
        <v>0</v>
      </c>
      <c r="U101">
        <f t="shared" si="105"/>
        <v>5</v>
      </c>
      <c r="V101">
        <f t="shared" si="105"/>
        <v>18</v>
      </c>
      <c r="W101">
        <f t="shared" si="105"/>
        <v>0</v>
      </c>
      <c r="X101">
        <f t="shared" si="105"/>
        <v>0</v>
      </c>
      <c r="Y101">
        <f t="shared" si="105"/>
        <v>4</v>
      </c>
      <c r="Z101">
        <f t="shared" si="105"/>
        <v>0</v>
      </c>
      <c r="AA101">
        <f t="shared" si="105"/>
        <v>0</v>
      </c>
      <c r="AB101">
        <f>SUM(AB3:AB100)</f>
        <v>0</v>
      </c>
      <c r="AC101">
        <f t="shared" si="105"/>
        <v>0</v>
      </c>
      <c r="AD101">
        <f t="shared" si="105"/>
        <v>0</v>
      </c>
      <c r="AE101">
        <f t="shared" si="105"/>
        <v>0</v>
      </c>
      <c r="AF101">
        <f t="shared" si="105"/>
        <v>12</v>
      </c>
      <c r="AG101">
        <f t="shared" si="105"/>
        <v>0</v>
      </c>
      <c r="AH101">
        <f t="shared" si="105"/>
        <v>0</v>
      </c>
      <c r="AI101">
        <f t="shared" si="105"/>
        <v>0</v>
      </c>
      <c r="AJ101">
        <f t="shared" si="105"/>
        <v>0</v>
      </c>
      <c r="AK101">
        <f t="shared" si="105"/>
        <v>0</v>
      </c>
      <c r="AL101">
        <f t="shared" si="105"/>
        <v>0</v>
      </c>
      <c r="AM101">
        <f t="shared" si="105"/>
        <v>0</v>
      </c>
      <c r="AN101">
        <f t="shared" si="105"/>
        <v>0</v>
      </c>
      <c r="AO101">
        <f t="shared" si="105"/>
        <v>0</v>
      </c>
      <c r="AP101">
        <f t="shared" si="105"/>
        <v>0</v>
      </c>
      <c r="AQ101">
        <f t="shared" si="105"/>
        <v>0</v>
      </c>
      <c r="AR101">
        <f t="shared" si="105"/>
        <v>0</v>
      </c>
      <c r="AS101">
        <f t="shared" si="105"/>
        <v>0</v>
      </c>
      <c r="AT101">
        <f t="shared" si="105"/>
        <v>0</v>
      </c>
      <c r="AU101">
        <f t="shared" si="105"/>
        <v>0</v>
      </c>
      <c r="AV101">
        <f t="shared" si="105"/>
        <v>0</v>
      </c>
    </row>
    <row r="102" spans="1:48" x14ac:dyDescent="0.25">
      <c r="M102" s="28" t="s">
        <v>610</v>
      </c>
      <c r="N102" s="28">
        <v>101</v>
      </c>
      <c r="O102" s="28">
        <v>44</v>
      </c>
      <c r="P102" s="28">
        <v>17</v>
      </c>
      <c r="Q102" s="28">
        <v>94</v>
      </c>
      <c r="R102" s="28">
        <v>0</v>
      </c>
      <c r="S102" s="28">
        <v>6</v>
      </c>
      <c r="T102" s="29">
        <v>11</v>
      </c>
      <c r="U102" s="29">
        <v>100</v>
      </c>
      <c r="V102" s="29">
        <v>39</v>
      </c>
      <c r="W102" s="29">
        <v>12</v>
      </c>
      <c r="X102" s="29">
        <v>12</v>
      </c>
      <c r="Y102" s="29">
        <v>6</v>
      </c>
      <c r="Z102" s="29">
        <v>4</v>
      </c>
      <c r="AA102" s="29">
        <v>5</v>
      </c>
      <c r="AB102" s="29">
        <v>0</v>
      </c>
      <c r="AC102" s="29">
        <v>0</v>
      </c>
      <c r="AD102" s="29">
        <v>0</v>
      </c>
      <c r="AE102" s="29">
        <v>9</v>
      </c>
      <c r="AF102" s="29">
        <v>12</v>
      </c>
      <c r="AG102" s="29">
        <v>6</v>
      </c>
      <c r="AH102" s="29">
        <v>5</v>
      </c>
      <c r="AI102" s="29">
        <v>5</v>
      </c>
      <c r="AJ102" s="29">
        <v>0</v>
      </c>
      <c r="AK102" s="29">
        <v>7</v>
      </c>
      <c r="AL102" s="29">
        <v>0</v>
      </c>
      <c r="AM102" s="29">
        <v>0</v>
      </c>
      <c r="AN102" s="29">
        <v>6</v>
      </c>
      <c r="AO102" s="29">
        <v>5</v>
      </c>
      <c r="AP102" s="29">
        <v>16</v>
      </c>
      <c r="AQ102" s="29">
        <v>7</v>
      </c>
      <c r="AR102" s="29">
        <v>0</v>
      </c>
      <c r="AS102" s="29">
        <v>0</v>
      </c>
      <c r="AT102" s="29">
        <v>0</v>
      </c>
      <c r="AU102" s="29">
        <v>0</v>
      </c>
      <c r="AV102" s="29">
        <v>4</v>
      </c>
    </row>
    <row r="103" spans="1:48" x14ac:dyDescent="0.25">
      <c r="M103" s="28" t="s">
        <v>611</v>
      </c>
      <c r="N103" s="28">
        <v>155</v>
      </c>
      <c r="O103" s="28">
        <v>59</v>
      </c>
      <c r="P103" s="28">
        <v>23</v>
      </c>
      <c r="Q103" s="28">
        <v>129</v>
      </c>
      <c r="R103" s="28">
        <v>10</v>
      </c>
      <c r="S103" s="28">
        <v>0</v>
      </c>
      <c r="T103" s="29">
        <v>24</v>
      </c>
      <c r="U103" s="29">
        <v>124</v>
      </c>
      <c r="V103" s="29">
        <v>34</v>
      </c>
      <c r="W103" s="29">
        <v>4</v>
      </c>
      <c r="X103" s="29">
        <v>12</v>
      </c>
      <c r="Y103" s="29">
        <v>14</v>
      </c>
      <c r="Z103" s="29">
        <v>4</v>
      </c>
      <c r="AA103" s="29">
        <v>5</v>
      </c>
      <c r="AB103" s="29">
        <v>10</v>
      </c>
      <c r="AC103" s="29">
        <v>0</v>
      </c>
      <c r="AD103" s="29">
        <v>10</v>
      </c>
      <c r="AE103" s="29">
        <v>9</v>
      </c>
      <c r="AF103" s="29">
        <v>12</v>
      </c>
      <c r="AG103" s="29">
        <v>6</v>
      </c>
      <c r="AH103" s="29">
        <v>5</v>
      </c>
      <c r="AI103" s="29">
        <v>5</v>
      </c>
      <c r="AJ103" s="29">
        <v>5</v>
      </c>
      <c r="AK103" s="29">
        <v>23</v>
      </c>
      <c r="AL103" s="29">
        <v>3</v>
      </c>
      <c r="AM103" s="29">
        <v>7</v>
      </c>
      <c r="AN103" s="29">
        <v>0</v>
      </c>
      <c r="AO103" s="29">
        <v>10</v>
      </c>
      <c r="AP103" s="29">
        <v>16</v>
      </c>
      <c r="AQ103" s="29">
        <v>14</v>
      </c>
      <c r="AR103" s="29">
        <v>0</v>
      </c>
      <c r="AS103" s="29">
        <v>7</v>
      </c>
      <c r="AT103" s="29">
        <v>5</v>
      </c>
      <c r="AU103" s="29">
        <v>5</v>
      </c>
      <c r="AV103" s="29">
        <v>4</v>
      </c>
    </row>
    <row r="104" spans="1:48" x14ac:dyDescent="0.25">
      <c r="M104" s="28" t="s">
        <v>612</v>
      </c>
      <c r="N104" s="28">
        <v>118</v>
      </c>
      <c r="O104" s="28">
        <v>53</v>
      </c>
      <c r="P104" s="28">
        <v>17</v>
      </c>
      <c r="Q104" s="28">
        <v>110</v>
      </c>
      <c r="R104" s="28">
        <v>0</v>
      </c>
      <c r="S104" s="28">
        <v>0</v>
      </c>
      <c r="T104" s="29">
        <v>14</v>
      </c>
      <c r="U104" s="29">
        <v>98</v>
      </c>
      <c r="V104" s="29">
        <v>39</v>
      </c>
      <c r="W104" s="29">
        <v>0</v>
      </c>
      <c r="X104" s="29">
        <v>12</v>
      </c>
      <c r="Y104" s="29">
        <v>12</v>
      </c>
      <c r="Z104" s="29">
        <v>4</v>
      </c>
      <c r="AA104" s="29">
        <v>0</v>
      </c>
      <c r="AB104" s="29">
        <v>0</v>
      </c>
      <c r="AC104" s="29">
        <v>0</v>
      </c>
      <c r="AD104" s="29">
        <v>0</v>
      </c>
      <c r="AE104" s="29">
        <v>9</v>
      </c>
      <c r="AF104" s="29">
        <v>12</v>
      </c>
      <c r="AG104" s="29">
        <v>6</v>
      </c>
      <c r="AH104" s="29">
        <v>0</v>
      </c>
      <c r="AI104" s="29">
        <v>5</v>
      </c>
      <c r="AJ104" s="29">
        <v>5</v>
      </c>
      <c r="AK104" s="29">
        <v>7</v>
      </c>
      <c r="AL104" s="29">
        <v>3</v>
      </c>
      <c r="AM104" s="29">
        <v>5</v>
      </c>
      <c r="AN104" s="29">
        <v>0</v>
      </c>
      <c r="AO104" s="29">
        <v>0</v>
      </c>
      <c r="AP104" s="29">
        <v>18</v>
      </c>
      <c r="AQ104" s="29">
        <v>14</v>
      </c>
      <c r="AR104" s="29">
        <v>0</v>
      </c>
      <c r="AS104" s="29">
        <v>7</v>
      </c>
      <c r="AT104" s="29">
        <v>0</v>
      </c>
      <c r="AU104" s="29">
        <v>5</v>
      </c>
      <c r="AV104" s="29">
        <v>4</v>
      </c>
    </row>
    <row r="105" spans="1:48" x14ac:dyDescent="0.25">
      <c r="M105" s="28" t="s">
        <v>613</v>
      </c>
      <c r="N105" s="28">
        <v>96</v>
      </c>
      <c r="O105" s="28">
        <v>46</v>
      </c>
      <c r="P105" s="28">
        <v>8</v>
      </c>
      <c r="Q105" s="28">
        <v>75</v>
      </c>
      <c r="R105" s="28">
        <v>0</v>
      </c>
      <c r="S105" s="28">
        <v>6</v>
      </c>
      <c r="T105" s="29">
        <v>11</v>
      </c>
      <c r="U105" s="29">
        <v>72</v>
      </c>
      <c r="V105" s="29">
        <v>20</v>
      </c>
      <c r="W105" s="29">
        <v>0</v>
      </c>
      <c r="X105" s="29">
        <v>8</v>
      </c>
      <c r="Y105" s="29">
        <v>10</v>
      </c>
      <c r="Z105" s="29">
        <v>4</v>
      </c>
      <c r="AA105" s="29">
        <v>0</v>
      </c>
      <c r="AB105" s="29">
        <v>0</v>
      </c>
      <c r="AC105" s="29">
        <v>0</v>
      </c>
      <c r="AD105" s="29">
        <v>0</v>
      </c>
      <c r="AE105" s="29">
        <v>9</v>
      </c>
      <c r="AF105" s="29">
        <v>12</v>
      </c>
      <c r="AG105" s="29">
        <v>6</v>
      </c>
      <c r="AH105" s="29">
        <v>0</v>
      </c>
      <c r="AI105" s="29">
        <v>0</v>
      </c>
      <c r="AJ105" s="29">
        <v>5</v>
      </c>
      <c r="AK105" s="29">
        <v>19</v>
      </c>
      <c r="AL105" s="29">
        <v>0</v>
      </c>
      <c r="AM105" s="29">
        <v>12</v>
      </c>
      <c r="AN105" s="29">
        <v>6</v>
      </c>
      <c r="AO105" s="29">
        <v>5</v>
      </c>
      <c r="AP105" s="29">
        <v>9</v>
      </c>
      <c r="AQ105" s="29">
        <v>7</v>
      </c>
      <c r="AR105" s="29">
        <v>0</v>
      </c>
      <c r="AS105" s="29">
        <v>7</v>
      </c>
      <c r="AT105" s="29">
        <v>0</v>
      </c>
      <c r="AU105" s="29">
        <v>0</v>
      </c>
      <c r="AV105" s="29">
        <v>0</v>
      </c>
    </row>
    <row r="106" spans="1:48" x14ac:dyDescent="0.25">
      <c r="M106" s="28" t="s">
        <v>614</v>
      </c>
      <c r="N106" s="28">
        <v>94</v>
      </c>
      <c r="O106" s="28">
        <v>50</v>
      </c>
      <c r="P106" s="28">
        <v>17</v>
      </c>
      <c r="Q106" s="28">
        <v>68</v>
      </c>
      <c r="R106" s="28">
        <v>14</v>
      </c>
      <c r="S106" s="28">
        <v>0</v>
      </c>
      <c r="T106" s="29">
        <v>5</v>
      </c>
      <c r="U106" s="29">
        <v>77</v>
      </c>
      <c r="V106" s="29">
        <v>25</v>
      </c>
      <c r="W106" s="29">
        <v>12</v>
      </c>
      <c r="X106" s="29">
        <v>12</v>
      </c>
      <c r="Y106" s="29">
        <v>0</v>
      </c>
      <c r="Z106" s="29">
        <v>4</v>
      </c>
      <c r="AA106" s="29">
        <v>5</v>
      </c>
      <c r="AB106" s="29">
        <v>10</v>
      </c>
      <c r="AC106" s="29">
        <v>4</v>
      </c>
      <c r="AD106" s="29">
        <v>10</v>
      </c>
      <c r="AE106" s="29">
        <v>9</v>
      </c>
      <c r="AF106" s="29">
        <v>12</v>
      </c>
      <c r="AG106" s="29">
        <v>6</v>
      </c>
      <c r="AH106" s="29">
        <v>0</v>
      </c>
      <c r="AI106" s="29">
        <v>5</v>
      </c>
      <c r="AJ106" s="29">
        <v>5</v>
      </c>
      <c r="AK106" s="29">
        <v>9</v>
      </c>
      <c r="AL106" s="29">
        <v>0</v>
      </c>
      <c r="AM106" s="29">
        <v>5</v>
      </c>
      <c r="AN106" s="29">
        <v>0</v>
      </c>
      <c r="AO106" s="29">
        <v>5</v>
      </c>
      <c r="AP106" s="29">
        <v>18</v>
      </c>
      <c r="AQ106" s="29">
        <v>0</v>
      </c>
      <c r="AR106" s="29">
        <v>0</v>
      </c>
      <c r="AS106" s="29">
        <v>0</v>
      </c>
      <c r="AT106" s="29">
        <v>0</v>
      </c>
      <c r="AU106" s="29">
        <v>5</v>
      </c>
      <c r="AV106" s="29">
        <v>0</v>
      </c>
    </row>
    <row r="107" spans="1:48" x14ac:dyDescent="0.25">
      <c r="M107" s="28" t="s">
        <v>615</v>
      </c>
      <c r="N107" s="28">
        <v>47</v>
      </c>
      <c r="O107" s="28">
        <v>0</v>
      </c>
      <c r="P107" s="28">
        <v>0</v>
      </c>
      <c r="Q107" s="28">
        <v>33</v>
      </c>
      <c r="R107" s="28">
        <v>0</v>
      </c>
      <c r="S107" s="28">
        <v>0</v>
      </c>
      <c r="T107" s="29">
        <v>5</v>
      </c>
      <c r="U107" s="29">
        <v>20</v>
      </c>
      <c r="V107" s="29">
        <v>14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  <c r="AH107" s="29">
        <v>5</v>
      </c>
      <c r="AI107" s="29">
        <v>0</v>
      </c>
      <c r="AJ107" s="29">
        <v>0</v>
      </c>
      <c r="AK107" s="29">
        <v>12</v>
      </c>
      <c r="AL107" s="29">
        <v>0</v>
      </c>
      <c r="AM107" s="29">
        <v>0</v>
      </c>
      <c r="AN107" s="29">
        <v>0</v>
      </c>
      <c r="AO107" s="29">
        <v>0</v>
      </c>
      <c r="AP107" s="29">
        <v>0</v>
      </c>
      <c r="AQ107" s="29">
        <v>7</v>
      </c>
      <c r="AR107" s="29">
        <v>0</v>
      </c>
      <c r="AS107" s="29">
        <v>7</v>
      </c>
      <c r="AT107" s="29">
        <v>0</v>
      </c>
      <c r="AU107" s="29">
        <v>0</v>
      </c>
      <c r="AV107" s="29">
        <v>0</v>
      </c>
    </row>
    <row r="108" spans="1:48" x14ac:dyDescent="0.25">
      <c r="M108" s="28" t="s">
        <v>616</v>
      </c>
      <c r="N108" s="28">
        <v>72</v>
      </c>
      <c r="O108" s="28">
        <v>31</v>
      </c>
      <c r="P108" s="28">
        <v>8</v>
      </c>
      <c r="Q108" s="28">
        <v>35</v>
      </c>
      <c r="R108" s="28">
        <v>0</v>
      </c>
      <c r="S108" s="28">
        <v>0</v>
      </c>
      <c r="T108" s="29">
        <v>14</v>
      </c>
      <c r="U108" s="29">
        <v>31</v>
      </c>
      <c r="V108" s="29">
        <v>38</v>
      </c>
      <c r="W108" s="29">
        <v>0</v>
      </c>
      <c r="X108" s="29">
        <v>8</v>
      </c>
      <c r="Y108" s="29">
        <v>2</v>
      </c>
      <c r="Z108" s="29">
        <v>4</v>
      </c>
      <c r="AA108" s="29">
        <v>5</v>
      </c>
      <c r="AB108" s="29">
        <v>0</v>
      </c>
      <c r="AC108" s="29">
        <v>0</v>
      </c>
      <c r="AD108" s="29">
        <v>0</v>
      </c>
      <c r="AE108" s="29">
        <v>9</v>
      </c>
      <c r="AF108" s="29">
        <v>0</v>
      </c>
      <c r="AG108" s="29">
        <v>6</v>
      </c>
      <c r="AH108" s="29">
        <v>0</v>
      </c>
      <c r="AI108" s="29">
        <v>0</v>
      </c>
      <c r="AJ108" s="29">
        <v>0</v>
      </c>
      <c r="AK108" s="29">
        <v>5</v>
      </c>
      <c r="AL108" s="29">
        <v>0</v>
      </c>
      <c r="AM108" s="29">
        <v>19</v>
      </c>
      <c r="AN108" s="29">
        <v>0</v>
      </c>
      <c r="AO108" s="29">
        <v>0</v>
      </c>
      <c r="AP108" s="29">
        <v>0</v>
      </c>
      <c r="AQ108" s="29">
        <v>7</v>
      </c>
      <c r="AR108" s="29">
        <v>3</v>
      </c>
      <c r="AS108" s="29">
        <v>0</v>
      </c>
      <c r="AT108" s="29">
        <v>0</v>
      </c>
      <c r="AU108" s="29">
        <v>0</v>
      </c>
      <c r="AV108" s="29">
        <v>4</v>
      </c>
    </row>
    <row r="109" spans="1:48" x14ac:dyDescent="0.25">
      <c r="M109" s="28" t="s">
        <v>609</v>
      </c>
      <c r="N109" s="28">
        <v>19</v>
      </c>
      <c r="O109" s="28">
        <v>3</v>
      </c>
      <c r="P109" s="28">
        <v>0</v>
      </c>
      <c r="Q109" s="28">
        <v>12</v>
      </c>
      <c r="R109" s="28">
        <v>0</v>
      </c>
      <c r="S109" s="28">
        <v>0</v>
      </c>
      <c r="T109" s="29">
        <v>0</v>
      </c>
      <c r="U109" s="29">
        <v>0</v>
      </c>
      <c r="V109" s="29">
        <v>19</v>
      </c>
      <c r="W109" s="29">
        <v>0</v>
      </c>
      <c r="X109" s="29">
        <v>0</v>
      </c>
      <c r="Y109" s="29">
        <v>0</v>
      </c>
      <c r="Z109" s="29">
        <v>0</v>
      </c>
      <c r="AA109" s="29">
        <v>0</v>
      </c>
      <c r="AB109" s="29">
        <v>0</v>
      </c>
      <c r="AC109" s="29">
        <v>0</v>
      </c>
      <c r="AD109" s="29">
        <v>0</v>
      </c>
      <c r="AE109" s="29">
        <v>0</v>
      </c>
      <c r="AF109" s="29">
        <v>0</v>
      </c>
      <c r="AG109" s="29">
        <v>0</v>
      </c>
      <c r="AH109" s="29">
        <v>0</v>
      </c>
      <c r="AI109" s="29">
        <v>0</v>
      </c>
      <c r="AJ109" s="29">
        <v>0</v>
      </c>
      <c r="AK109" s="29">
        <v>0</v>
      </c>
      <c r="AL109" s="29">
        <v>3</v>
      </c>
      <c r="AM109" s="29">
        <v>0</v>
      </c>
      <c r="AN109" s="29">
        <v>0</v>
      </c>
      <c r="AO109" s="29">
        <v>0</v>
      </c>
      <c r="AP109" s="29">
        <v>0</v>
      </c>
      <c r="AQ109" s="29">
        <v>0</v>
      </c>
      <c r="AR109" s="29">
        <v>0</v>
      </c>
      <c r="AS109" s="29">
        <v>0</v>
      </c>
      <c r="AT109" s="29">
        <v>0</v>
      </c>
      <c r="AU109" s="29">
        <v>0</v>
      </c>
      <c r="AV109" s="29">
        <v>0</v>
      </c>
    </row>
    <row r="110" spans="1:48" x14ac:dyDescent="0.25">
      <c r="M110" s="28" t="s">
        <v>608</v>
      </c>
      <c r="N110" s="28">
        <v>41</v>
      </c>
      <c r="O110" s="28">
        <v>14</v>
      </c>
      <c r="P110" s="28">
        <v>13</v>
      </c>
      <c r="Q110" s="28">
        <v>20</v>
      </c>
      <c r="R110" s="28">
        <v>4</v>
      </c>
      <c r="S110" s="28">
        <v>0</v>
      </c>
      <c r="T110" s="29">
        <v>15</v>
      </c>
      <c r="U110" s="29">
        <v>23</v>
      </c>
      <c r="V110" s="29">
        <v>10</v>
      </c>
      <c r="W110" s="29">
        <v>4</v>
      </c>
      <c r="X110" s="29">
        <v>8</v>
      </c>
      <c r="Y110" s="29">
        <v>10</v>
      </c>
      <c r="Z110" s="29">
        <v>0</v>
      </c>
      <c r="AA110" s="29">
        <v>0</v>
      </c>
      <c r="AB110" s="29">
        <v>0</v>
      </c>
      <c r="AC110" s="29">
        <v>4</v>
      </c>
      <c r="AD110" s="29">
        <v>0</v>
      </c>
      <c r="AE110" s="29">
        <v>0</v>
      </c>
      <c r="AF110" s="29">
        <v>0</v>
      </c>
      <c r="AG110" s="29">
        <v>0</v>
      </c>
      <c r="AH110" s="29">
        <v>5</v>
      </c>
      <c r="AI110" s="29">
        <v>5</v>
      </c>
      <c r="AJ110" s="29">
        <v>0</v>
      </c>
      <c r="AK110" s="29">
        <v>7</v>
      </c>
      <c r="AL110" s="29">
        <v>0</v>
      </c>
      <c r="AM110" s="29">
        <v>0</v>
      </c>
      <c r="AN110" s="29">
        <v>0</v>
      </c>
      <c r="AO110" s="29">
        <v>0</v>
      </c>
      <c r="AP110" s="29">
        <v>0</v>
      </c>
      <c r="AQ110" s="29">
        <v>0</v>
      </c>
      <c r="AR110" s="29">
        <v>0</v>
      </c>
      <c r="AS110" s="29">
        <v>0</v>
      </c>
      <c r="AT110" s="29">
        <v>0</v>
      </c>
      <c r="AU110" s="29">
        <v>0</v>
      </c>
      <c r="AV110" s="29">
        <v>0</v>
      </c>
    </row>
    <row r="111" spans="1:48" x14ac:dyDescent="0.25">
      <c r="M111" s="28" t="s">
        <v>607</v>
      </c>
      <c r="N111" s="28">
        <v>30</v>
      </c>
      <c r="O111" s="28">
        <v>3</v>
      </c>
      <c r="P111" s="28">
        <v>11</v>
      </c>
      <c r="Q111" s="28">
        <v>0</v>
      </c>
      <c r="R111" s="28">
        <v>0</v>
      </c>
      <c r="S111" s="28">
        <v>0</v>
      </c>
      <c r="T111" s="29">
        <v>0</v>
      </c>
      <c r="U111" s="29">
        <v>5</v>
      </c>
      <c r="V111" s="29">
        <v>0</v>
      </c>
      <c r="W111" s="29">
        <v>0</v>
      </c>
      <c r="X111" s="29">
        <v>0</v>
      </c>
      <c r="Y111" s="29">
        <v>0</v>
      </c>
      <c r="Z111" s="29">
        <v>0</v>
      </c>
      <c r="AA111" s="29">
        <v>0</v>
      </c>
      <c r="AB111" s="29">
        <v>0</v>
      </c>
      <c r="AC111" s="29">
        <v>0</v>
      </c>
      <c r="AD111" s="29">
        <v>0</v>
      </c>
      <c r="AE111" s="29">
        <v>0</v>
      </c>
      <c r="AF111" s="29">
        <v>0</v>
      </c>
      <c r="AG111" s="29">
        <v>0</v>
      </c>
      <c r="AH111" s="29">
        <v>5</v>
      </c>
      <c r="AI111" s="29">
        <v>5</v>
      </c>
      <c r="AJ111" s="29">
        <v>0</v>
      </c>
      <c r="AK111" s="29">
        <v>7</v>
      </c>
      <c r="AL111" s="29">
        <v>3</v>
      </c>
      <c r="AM111" s="29">
        <v>0</v>
      </c>
      <c r="AN111" s="29">
        <v>0</v>
      </c>
      <c r="AO111" s="29">
        <v>0</v>
      </c>
      <c r="AP111" s="29">
        <v>0</v>
      </c>
      <c r="AQ111" s="29">
        <v>0</v>
      </c>
      <c r="AR111" s="29">
        <v>0</v>
      </c>
      <c r="AS111" s="29">
        <v>0</v>
      </c>
      <c r="AT111" s="29">
        <v>0</v>
      </c>
      <c r="AU111" s="29">
        <v>0</v>
      </c>
      <c r="AV111" s="29">
        <v>0</v>
      </c>
    </row>
    <row r="112" spans="1:48" x14ac:dyDescent="0.25">
      <c r="M112" s="28" t="s">
        <v>606</v>
      </c>
      <c r="N112" s="28">
        <v>34</v>
      </c>
      <c r="O112" s="28">
        <v>10</v>
      </c>
      <c r="P112" s="28">
        <v>6</v>
      </c>
      <c r="Q112" s="28">
        <v>5</v>
      </c>
      <c r="R112" s="28">
        <v>14</v>
      </c>
      <c r="S112" s="28">
        <v>6</v>
      </c>
      <c r="T112" s="29">
        <v>0</v>
      </c>
      <c r="U112" s="29">
        <v>5</v>
      </c>
      <c r="V112" s="29">
        <v>10</v>
      </c>
      <c r="W112" s="29">
        <v>4</v>
      </c>
      <c r="X112" s="29">
        <v>0</v>
      </c>
      <c r="Y112" s="29">
        <v>0</v>
      </c>
      <c r="Z112" s="29">
        <v>0</v>
      </c>
      <c r="AA112" s="29">
        <v>0</v>
      </c>
      <c r="AB112" s="29">
        <v>10</v>
      </c>
      <c r="AC112" s="29">
        <v>4</v>
      </c>
      <c r="AD112" s="29">
        <v>10</v>
      </c>
      <c r="AE112" s="29">
        <v>9</v>
      </c>
      <c r="AF112" s="29">
        <v>0</v>
      </c>
      <c r="AG112" s="29">
        <v>6</v>
      </c>
      <c r="AH112" s="29">
        <v>0</v>
      </c>
      <c r="AI112" s="29">
        <v>0</v>
      </c>
      <c r="AJ112" s="29">
        <v>0</v>
      </c>
      <c r="AK112" s="29">
        <v>0</v>
      </c>
      <c r="AL112" s="29">
        <v>0</v>
      </c>
      <c r="AM112" s="29">
        <v>0</v>
      </c>
      <c r="AN112" s="29">
        <v>6</v>
      </c>
      <c r="AO112" s="29">
        <v>5</v>
      </c>
      <c r="AP112" s="29">
        <v>0</v>
      </c>
      <c r="AQ112" s="29">
        <v>0</v>
      </c>
      <c r="AR112" s="29">
        <v>0</v>
      </c>
      <c r="AS112" s="29">
        <v>0</v>
      </c>
      <c r="AT112" s="29">
        <v>0</v>
      </c>
      <c r="AU112" s="29">
        <v>0</v>
      </c>
      <c r="AV112" s="29">
        <v>0</v>
      </c>
    </row>
    <row r="113" spans="13:48" x14ac:dyDescent="0.25">
      <c r="M113" s="28" t="s">
        <v>605</v>
      </c>
      <c r="N113" s="28">
        <v>27</v>
      </c>
      <c r="O113" s="28">
        <v>0</v>
      </c>
      <c r="P113" s="28">
        <v>0</v>
      </c>
      <c r="Q113" s="28">
        <v>36</v>
      </c>
      <c r="R113" s="28">
        <v>4</v>
      </c>
      <c r="S113" s="28">
        <v>0</v>
      </c>
      <c r="T113" s="29">
        <v>15</v>
      </c>
      <c r="U113" s="29">
        <v>31</v>
      </c>
      <c r="V113" s="29">
        <v>5</v>
      </c>
      <c r="W113" s="29">
        <v>0</v>
      </c>
      <c r="X113" s="29">
        <v>0</v>
      </c>
      <c r="Y113" s="29">
        <v>0</v>
      </c>
      <c r="Z113" s="29">
        <v>0</v>
      </c>
      <c r="AA113" s="29">
        <v>0</v>
      </c>
      <c r="AB113" s="29">
        <v>0</v>
      </c>
      <c r="AC113" s="29">
        <v>4</v>
      </c>
      <c r="AD113" s="29">
        <v>0</v>
      </c>
      <c r="AE113" s="29">
        <v>0</v>
      </c>
      <c r="AF113" s="29">
        <v>0</v>
      </c>
      <c r="AG113" s="29">
        <v>0</v>
      </c>
      <c r="AH113" s="29">
        <v>0</v>
      </c>
      <c r="AI113" s="29">
        <v>0</v>
      </c>
      <c r="AJ113" s="29">
        <v>0</v>
      </c>
      <c r="AK113" s="29">
        <v>0</v>
      </c>
      <c r="AL113" s="29">
        <v>0</v>
      </c>
      <c r="AM113" s="29">
        <v>0</v>
      </c>
      <c r="AN113" s="29">
        <v>0</v>
      </c>
      <c r="AO113" s="29">
        <v>0</v>
      </c>
      <c r="AP113" s="29">
        <v>0</v>
      </c>
      <c r="AQ113" s="29">
        <v>7</v>
      </c>
      <c r="AR113" s="29">
        <v>0</v>
      </c>
      <c r="AS113" s="29">
        <v>0</v>
      </c>
      <c r="AT113" s="29">
        <v>0</v>
      </c>
      <c r="AU113" s="29">
        <v>0</v>
      </c>
      <c r="AV113" s="29">
        <v>0</v>
      </c>
    </row>
    <row r="114" spans="13:48" x14ac:dyDescent="0.25">
      <c r="M114" s="28" t="s">
        <v>604</v>
      </c>
      <c r="N114" s="28">
        <v>15</v>
      </c>
      <c r="O114" s="28">
        <v>0</v>
      </c>
      <c r="P114" s="28">
        <v>0</v>
      </c>
      <c r="Q114" s="28">
        <v>23</v>
      </c>
      <c r="R114" s="28">
        <v>0</v>
      </c>
      <c r="S114" s="28">
        <v>0</v>
      </c>
      <c r="T114" s="29">
        <v>10</v>
      </c>
      <c r="U114" s="29">
        <v>5</v>
      </c>
      <c r="V114" s="29">
        <v>0</v>
      </c>
      <c r="W114" s="29">
        <v>0</v>
      </c>
      <c r="X114" s="29">
        <v>0</v>
      </c>
      <c r="Y114" s="29">
        <v>0</v>
      </c>
      <c r="Z114" s="29">
        <v>0</v>
      </c>
      <c r="AA114" s="29">
        <v>0</v>
      </c>
      <c r="AB114" s="29">
        <v>0</v>
      </c>
      <c r="AC114" s="29">
        <v>0</v>
      </c>
      <c r="AD114" s="29">
        <v>0</v>
      </c>
      <c r="AE114" s="29">
        <v>0</v>
      </c>
      <c r="AF114" s="29">
        <v>0</v>
      </c>
      <c r="AG114" s="29">
        <v>0</v>
      </c>
      <c r="AH114" s="29">
        <v>0</v>
      </c>
      <c r="AI114" s="29">
        <v>0</v>
      </c>
      <c r="AJ114" s="29">
        <v>0</v>
      </c>
      <c r="AK114" s="29">
        <v>0</v>
      </c>
      <c r="AL114" s="29">
        <v>0</v>
      </c>
      <c r="AM114" s="29">
        <v>0</v>
      </c>
      <c r="AN114" s="29">
        <v>0</v>
      </c>
      <c r="AO114" s="29">
        <v>0</v>
      </c>
      <c r="AP114" s="29">
        <v>0</v>
      </c>
      <c r="AQ114" s="29">
        <v>0</v>
      </c>
      <c r="AR114" s="29">
        <v>0</v>
      </c>
      <c r="AS114" s="29">
        <v>0</v>
      </c>
      <c r="AT114" s="29">
        <v>0</v>
      </c>
      <c r="AU114" s="29">
        <v>0</v>
      </c>
      <c r="AV114" s="29">
        <v>0</v>
      </c>
    </row>
    <row r="115" spans="13:48" x14ac:dyDescent="0.25">
      <c r="M115" s="28" t="s">
        <v>603</v>
      </c>
      <c r="N115" s="28">
        <v>35</v>
      </c>
      <c r="O115" s="28">
        <v>9</v>
      </c>
      <c r="P115" s="28">
        <v>13</v>
      </c>
      <c r="Q115" s="28">
        <v>11</v>
      </c>
      <c r="R115" s="28">
        <v>0</v>
      </c>
      <c r="S115" s="28">
        <v>0</v>
      </c>
      <c r="T115" s="29">
        <v>0</v>
      </c>
      <c r="U115" s="29">
        <v>24</v>
      </c>
      <c r="V115" s="29">
        <v>9</v>
      </c>
      <c r="W115" s="29">
        <v>4</v>
      </c>
      <c r="X115" s="29">
        <v>8</v>
      </c>
      <c r="Y115" s="29">
        <v>0</v>
      </c>
      <c r="Z115" s="29">
        <v>0</v>
      </c>
      <c r="AA115" s="29">
        <v>0</v>
      </c>
      <c r="AB115" s="29">
        <v>0</v>
      </c>
      <c r="AC115" s="29">
        <v>0</v>
      </c>
      <c r="AD115" s="29">
        <v>0</v>
      </c>
      <c r="AE115" s="29">
        <v>0</v>
      </c>
      <c r="AF115" s="29">
        <v>12</v>
      </c>
      <c r="AG115" s="29">
        <v>0</v>
      </c>
      <c r="AH115" s="29">
        <v>0</v>
      </c>
      <c r="AI115" s="29">
        <v>5</v>
      </c>
      <c r="AJ115" s="29">
        <v>5</v>
      </c>
      <c r="AK115" s="29">
        <v>9</v>
      </c>
      <c r="AL115" s="29">
        <v>0</v>
      </c>
      <c r="AM115" s="29">
        <v>0</v>
      </c>
      <c r="AN115" s="29">
        <v>0</v>
      </c>
      <c r="AO115" s="29">
        <v>0</v>
      </c>
      <c r="AP115" s="29">
        <v>0</v>
      </c>
      <c r="AQ115" s="29">
        <v>0</v>
      </c>
      <c r="AR115" s="29">
        <v>0</v>
      </c>
      <c r="AS115" s="29">
        <v>0</v>
      </c>
      <c r="AT115" s="29">
        <v>5</v>
      </c>
      <c r="AU115" s="29">
        <v>0</v>
      </c>
      <c r="AV115" s="29">
        <v>0</v>
      </c>
    </row>
    <row r="116" spans="13:48" x14ac:dyDescent="0.25">
      <c r="M116" s="28" t="s">
        <v>602</v>
      </c>
      <c r="N116" s="28">
        <v>95</v>
      </c>
      <c r="O116" s="28">
        <v>64</v>
      </c>
      <c r="P116" s="28">
        <v>23</v>
      </c>
      <c r="Q116" s="28">
        <v>114</v>
      </c>
      <c r="R116" s="28">
        <v>10</v>
      </c>
      <c r="S116" s="28">
        <v>6</v>
      </c>
      <c r="T116" s="29">
        <v>15</v>
      </c>
      <c r="U116" s="29">
        <v>98</v>
      </c>
      <c r="V116" s="29">
        <v>37</v>
      </c>
      <c r="W116" s="29">
        <v>12</v>
      </c>
      <c r="X116" s="29">
        <v>12</v>
      </c>
      <c r="Y116" s="29">
        <v>0</v>
      </c>
      <c r="Z116" s="29">
        <v>4</v>
      </c>
      <c r="AA116" s="29">
        <v>5</v>
      </c>
      <c r="AB116" s="29">
        <v>0</v>
      </c>
      <c r="AC116" s="29">
        <v>0</v>
      </c>
      <c r="AD116" s="29">
        <v>10</v>
      </c>
      <c r="AE116" s="29">
        <v>0</v>
      </c>
      <c r="AF116" s="29">
        <v>0</v>
      </c>
      <c r="AG116" s="29">
        <v>6</v>
      </c>
      <c r="AH116" s="29">
        <v>0</v>
      </c>
      <c r="AI116" s="29">
        <v>5</v>
      </c>
      <c r="AJ116" s="29">
        <v>5</v>
      </c>
      <c r="AK116" s="29">
        <v>7</v>
      </c>
      <c r="AL116" s="29">
        <v>0</v>
      </c>
      <c r="AM116" s="29">
        <v>12</v>
      </c>
      <c r="AN116" s="29">
        <v>6</v>
      </c>
      <c r="AO116" s="29">
        <v>5</v>
      </c>
      <c r="AP116" s="29">
        <v>25</v>
      </c>
      <c r="AQ116" s="29">
        <v>14</v>
      </c>
      <c r="AR116" s="29">
        <v>0</v>
      </c>
      <c r="AS116" s="29">
        <v>7</v>
      </c>
      <c r="AT116" s="29">
        <v>0</v>
      </c>
      <c r="AU116" s="29">
        <v>0</v>
      </c>
      <c r="AV116" s="29">
        <v>0</v>
      </c>
    </row>
    <row r="117" spans="13:48" x14ac:dyDescent="0.25">
      <c r="M117" s="28" t="s">
        <v>601</v>
      </c>
      <c r="N117" s="28">
        <v>32</v>
      </c>
      <c r="O117" s="28">
        <v>12</v>
      </c>
      <c r="P117" s="28">
        <v>5</v>
      </c>
      <c r="Q117" s="28">
        <v>19</v>
      </c>
      <c r="R117" s="28">
        <v>0</v>
      </c>
      <c r="S117" s="28">
        <v>0</v>
      </c>
      <c r="T117" s="29">
        <v>0</v>
      </c>
      <c r="U117" s="29">
        <v>16</v>
      </c>
      <c r="V117" s="29">
        <v>8</v>
      </c>
      <c r="W117" s="29">
        <v>8</v>
      </c>
      <c r="X117" s="29">
        <v>0</v>
      </c>
      <c r="Y117" s="29">
        <v>4</v>
      </c>
      <c r="Z117" s="29">
        <v>0</v>
      </c>
      <c r="AA117" s="29">
        <v>0</v>
      </c>
      <c r="AB117" s="29">
        <v>10</v>
      </c>
      <c r="AC117" s="29">
        <v>0</v>
      </c>
      <c r="AD117" s="29">
        <v>0</v>
      </c>
      <c r="AE117" s="29">
        <v>0</v>
      </c>
      <c r="AF117" s="29">
        <v>0</v>
      </c>
      <c r="AG117" s="29">
        <v>0</v>
      </c>
      <c r="AH117" s="29">
        <v>0</v>
      </c>
      <c r="AI117" s="29">
        <v>5</v>
      </c>
      <c r="AJ117" s="29">
        <v>0</v>
      </c>
      <c r="AK117" s="29">
        <v>0</v>
      </c>
      <c r="AL117" s="29">
        <v>0</v>
      </c>
      <c r="AM117" s="29">
        <v>0</v>
      </c>
      <c r="AN117" s="29">
        <v>0</v>
      </c>
      <c r="AO117" s="29">
        <v>0</v>
      </c>
      <c r="AP117" s="29">
        <v>0</v>
      </c>
      <c r="AQ117" s="29">
        <v>7</v>
      </c>
      <c r="AR117" s="29">
        <v>0</v>
      </c>
      <c r="AS117" s="29">
        <v>0</v>
      </c>
      <c r="AT117" s="29">
        <v>0</v>
      </c>
      <c r="AU117" s="29">
        <v>0</v>
      </c>
      <c r="AV117" s="29">
        <v>0</v>
      </c>
    </row>
    <row r="118" spans="13:48" x14ac:dyDescent="0.25">
      <c r="M118" s="28" t="s">
        <v>600</v>
      </c>
      <c r="N118" s="28">
        <v>43</v>
      </c>
      <c r="O118" s="28">
        <v>6</v>
      </c>
      <c r="P118" s="28">
        <v>0</v>
      </c>
      <c r="Q118" s="28">
        <v>39</v>
      </c>
      <c r="R118" s="28">
        <v>0</v>
      </c>
      <c r="S118" s="28">
        <v>0</v>
      </c>
      <c r="T118" s="29">
        <v>15</v>
      </c>
      <c r="U118" s="29">
        <v>21</v>
      </c>
      <c r="V118" s="29">
        <v>5</v>
      </c>
      <c r="W118" s="29">
        <v>0</v>
      </c>
      <c r="X118" s="29">
        <v>0</v>
      </c>
      <c r="Y118" s="29">
        <v>0</v>
      </c>
      <c r="Z118" s="29">
        <v>0</v>
      </c>
      <c r="AA118" s="29">
        <v>0</v>
      </c>
      <c r="AB118" s="29">
        <v>0</v>
      </c>
      <c r="AC118" s="29">
        <v>0</v>
      </c>
      <c r="AD118" s="29">
        <v>0</v>
      </c>
      <c r="AE118" s="29">
        <v>0</v>
      </c>
      <c r="AF118" s="29">
        <v>0</v>
      </c>
      <c r="AG118" s="29">
        <v>6</v>
      </c>
      <c r="AH118" s="29">
        <v>0</v>
      </c>
      <c r="AI118" s="29">
        <v>0</v>
      </c>
      <c r="AJ118" s="29">
        <v>0</v>
      </c>
      <c r="AK118" s="29">
        <v>0</v>
      </c>
      <c r="AL118" s="29">
        <v>0</v>
      </c>
      <c r="AM118" s="29">
        <v>0</v>
      </c>
      <c r="AN118" s="29">
        <v>0</v>
      </c>
      <c r="AO118" s="29">
        <v>0</v>
      </c>
      <c r="AP118" s="29">
        <v>0</v>
      </c>
      <c r="AQ118" s="29">
        <v>7</v>
      </c>
      <c r="AR118" s="29">
        <v>0</v>
      </c>
      <c r="AS118" s="29">
        <v>7</v>
      </c>
      <c r="AT118" s="29">
        <v>5</v>
      </c>
      <c r="AU118" s="29">
        <v>0</v>
      </c>
      <c r="AV118" s="29">
        <v>0</v>
      </c>
    </row>
    <row r="119" spans="13:48" x14ac:dyDescent="0.25">
      <c r="M119" s="28" t="s">
        <v>598</v>
      </c>
      <c r="N119" s="28">
        <v>20</v>
      </c>
      <c r="O119" s="28">
        <v>4</v>
      </c>
      <c r="P119" s="28">
        <v>0</v>
      </c>
      <c r="Q119" s="28">
        <v>11</v>
      </c>
      <c r="R119" s="28">
        <v>0</v>
      </c>
      <c r="S119" s="28">
        <v>0</v>
      </c>
      <c r="T119" s="29">
        <v>0</v>
      </c>
      <c r="U119" s="29">
        <v>11</v>
      </c>
      <c r="V119" s="29">
        <v>0</v>
      </c>
      <c r="W119" s="29">
        <v>0</v>
      </c>
      <c r="X119" s="29">
        <v>0</v>
      </c>
      <c r="Y119" s="29">
        <v>0</v>
      </c>
      <c r="Z119" s="29">
        <v>4</v>
      </c>
      <c r="AA119" s="29">
        <v>0</v>
      </c>
      <c r="AB119" s="29">
        <v>0</v>
      </c>
      <c r="AC119" s="29">
        <v>0</v>
      </c>
      <c r="AD119" s="29">
        <v>0</v>
      </c>
      <c r="AE119" s="29">
        <v>0</v>
      </c>
      <c r="AF119" s="29">
        <v>0</v>
      </c>
      <c r="AG119" s="29">
        <v>0</v>
      </c>
      <c r="AH119" s="29">
        <v>0</v>
      </c>
      <c r="AI119" s="29">
        <v>0</v>
      </c>
      <c r="AJ119" s="29">
        <v>0</v>
      </c>
      <c r="AK119" s="29">
        <v>0</v>
      </c>
      <c r="AL119" s="29">
        <v>0</v>
      </c>
      <c r="AM119" s="29">
        <v>0</v>
      </c>
      <c r="AN119" s="29">
        <v>0</v>
      </c>
      <c r="AO119" s="29">
        <v>0</v>
      </c>
      <c r="AP119" s="29">
        <v>0</v>
      </c>
      <c r="AQ119" s="29">
        <v>7</v>
      </c>
      <c r="AR119" s="29">
        <v>0</v>
      </c>
      <c r="AS119" s="29">
        <v>0</v>
      </c>
      <c r="AT119" s="29">
        <v>0</v>
      </c>
      <c r="AU119" s="29">
        <v>0</v>
      </c>
      <c r="AV119" s="29">
        <v>0</v>
      </c>
    </row>
    <row r="120" spans="13:48" x14ac:dyDescent="0.25">
      <c r="M120" s="28" t="s">
        <v>597</v>
      </c>
      <c r="N120" s="28">
        <v>72</v>
      </c>
      <c r="O120" s="28">
        <v>45</v>
      </c>
      <c r="P120" s="28">
        <v>0</v>
      </c>
      <c r="Q120" s="28">
        <v>83</v>
      </c>
      <c r="R120" s="28">
        <v>10</v>
      </c>
      <c r="S120" s="28">
        <v>6</v>
      </c>
      <c r="T120" s="29">
        <v>16</v>
      </c>
      <c r="U120" s="29">
        <v>56</v>
      </c>
      <c r="V120" s="29">
        <v>11</v>
      </c>
      <c r="W120" s="29">
        <v>23</v>
      </c>
      <c r="X120" s="29">
        <v>0</v>
      </c>
      <c r="Y120" s="29">
        <v>0</v>
      </c>
      <c r="Z120" s="29">
        <v>0</v>
      </c>
      <c r="AA120" s="29">
        <v>0</v>
      </c>
      <c r="AB120" s="29">
        <v>10</v>
      </c>
      <c r="AC120" s="29">
        <v>0</v>
      </c>
      <c r="AD120" s="29">
        <v>10</v>
      </c>
      <c r="AE120" s="29">
        <v>9</v>
      </c>
      <c r="AF120" s="29">
        <v>0</v>
      </c>
      <c r="AG120" s="29">
        <v>6</v>
      </c>
      <c r="AH120" s="29">
        <v>0</v>
      </c>
      <c r="AI120" s="29">
        <v>0</v>
      </c>
      <c r="AJ120" s="29">
        <v>0</v>
      </c>
      <c r="AK120" s="29">
        <v>14</v>
      </c>
      <c r="AL120" s="29">
        <v>0</v>
      </c>
      <c r="AM120" s="29">
        <v>7</v>
      </c>
      <c r="AN120" s="29">
        <v>6</v>
      </c>
      <c r="AO120" s="29">
        <v>5</v>
      </c>
      <c r="AP120" s="29">
        <v>9</v>
      </c>
      <c r="AQ120" s="29">
        <v>7</v>
      </c>
      <c r="AR120" s="29">
        <v>3</v>
      </c>
      <c r="AS120" s="29">
        <v>0</v>
      </c>
      <c r="AT120" s="29">
        <v>5</v>
      </c>
      <c r="AU120" s="29">
        <v>0</v>
      </c>
      <c r="AV120" s="29">
        <v>0</v>
      </c>
    </row>
    <row r="121" spans="13:48" x14ac:dyDescent="0.25">
      <c r="M121" s="28" t="s">
        <v>596</v>
      </c>
      <c r="N121" s="28">
        <v>14</v>
      </c>
      <c r="O121" s="28">
        <v>0</v>
      </c>
      <c r="P121" s="28">
        <v>0</v>
      </c>
      <c r="Q121" s="28">
        <v>21</v>
      </c>
      <c r="R121" s="28">
        <v>0</v>
      </c>
      <c r="S121" s="28">
        <v>0</v>
      </c>
      <c r="T121" s="29">
        <v>10</v>
      </c>
      <c r="U121" s="29">
        <v>11</v>
      </c>
      <c r="V121" s="29">
        <v>0</v>
      </c>
      <c r="W121" s="29">
        <v>0</v>
      </c>
      <c r="X121" s="29">
        <v>0</v>
      </c>
      <c r="Y121" s="29">
        <v>0</v>
      </c>
      <c r="Z121" s="29">
        <v>0</v>
      </c>
      <c r="AA121" s="29">
        <v>0</v>
      </c>
      <c r="AB121" s="29">
        <v>0</v>
      </c>
      <c r="AC121" s="29">
        <v>0</v>
      </c>
      <c r="AD121" s="29">
        <v>0</v>
      </c>
      <c r="AE121" s="29">
        <v>0</v>
      </c>
      <c r="AF121" s="29">
        <v>0</v>
      </c>
      <c r="AG121" s="29">
        <v>0</v>
      </c>
      <c r="AH121" s="29">
        <v>0</v>
      </c>
      <c r="AI121" s="29">
        <v>0</v>
      </c>
      <c r="AJ121" s="29">
        <v>0</v>
      </c>
      <c r="AK121" s="29">
        <v>0</v>
      </c>
      <c r="AL121" s="29">
        <v>0</v>
      </c>
      <c r="AM121" s="29">
        <v>0</v>
      </c>
      <c r="AN121" s="29">
        <v>0</v>
      </c>
      <c r="AO121" s="29">
        <v>0</v>
      </c>
      <c r="AP121" s="29">
        <v>0</v>
      </c>
      <c r="AQ121" s="29">
        <v>0</v>
      </c>
      <c r="AR121" s="29">
        <v>0</v>
      </c>
      <c r="AS121" s="29">
        <v>0</v>
      </c>
      <c r="AT121" s="29">
        <v>0</v>
      </c>
      <c r="AU121" s="29">
        <v>0</v>
      </c>
      <c r="AV121" s="29">
        <v>0</v>
      </c>
    </row>
    <row r="122" spans="13:48" x14ac:dyDescent="0.25">
      <c r="M122" s="28" t="s">
        <v>595</v>
      </c>
      <c r="N122" s="28">
        <v>41</v>
      </c>
      <c r="O122" s="28">
        <v>4</v>
      </c>
      <c r="P122" s="28">
        <v>0</v>
      </c>
      <c r="Q122" s="28">
        <v>68</v>
      </c>
      <c r="R122" s="28">
        <v>10</v>
      </c>
      <c r="S122" s="28">
        <v>0</v>
      </c>
      <c r="T122" s="29">
        <v>5</v>
      </c>
      <c r="U122" s="29">
        <v>56</v>
      </c>
      <c r="V122" s="29">
        <v>19</v>
      </c>
      <c r="W122" s="29">
        <v>0</v>
      </c>
      <c r="X122" s="29">
        <v>0</v>
      </c>
      <c r="Y122" s="29">
        <v>0</v>
      </c>
      <c r="Z122" s="29">
        <v>4</v>
      </c>
      <c r="AA122" s="29">
        <v>0</v>
      </c>
      <c r="AB122" s="29">
        <v>10</v>
      </c>
      <c r="AC122" s="29">
        <v>0</v>
      </c>
      <c r="AD122" s="29">
        <v>10</v>
      </c>
      <c r="AE122" s="29">
        <v>0</v>
      </c>
      <c r="AF122" s="29">
        <v>0</v>
      </c>
      <c r="AG122" s="29">
        <v>0</v>
      </c>
      <c r="AH122" s="29">
        <v>0</v>
      </c>
      <c r="AI122" s="29">
        <v>0</v>
      </c>
      <c r="AJ122" s="29">
        <v>0</v>
      </c>
      <c r="AK122" s="29">
        <v>0</v>
      </c>
      <c r="AL122" s="29">
        <v>0</v>
      </c>
      <c r="AM122" s="29">
        <v>0</v>
      </c>
      <c r="AN122" s="29">
        <v>0</v>
      </c>
      <c r="AO122" s="29">
        <v>0</v>
      </c>
      <c r="AP122" s="29">
        <v>0</v>
      </c>
      <c r="AQ122" s="29">
        <v>7</v>
      </c>
      <c r="AR122" s="29">
        <v>0</v>
      </c>
      <c r="AS122" s="29">
        <v>7</v>
      </c>
      <c r="AT122" s="29">
        <v>0</v>
      </c>
      <c r="AU122" s="29">
        <v>0</v>
      </c>
      <c r="AV122" s="29">
        <v>0</v>
      </c>
    </row>
    <row r="123" spans="13:48" x14ac:dyDescent="0.25">
      <c r="M123" s="28" t="s">
        <v>593</v>
      </c>
      <c r="N123" s="28">
        <v>5</v>
      </c>
      <c r="O123" s="28">
        <v>0</v>
      </c>
      <c r="P123" s="28">
        <v>0</v>
      </c>
      <c r="Q123" s="28">
        <v>21</v>
      </c>
      <c r="R123" s="28">
        <v>0</v>
      </c>
      <c r="S123" s="28">
        <v>0</v>
      </c>
      <c r="T123" s="29">
        <v>5</v>
      </c>
      <c r="U123" s="29">
        <v>16</v>
      </c>
      <c r="V123" s="29">
        <v>0</v>
      </c>
      <c r="W123" s="29">
        <v>0</v>
      </c>
      <c r="X123" s="29">
        <v>0</v>
      </c>
      <c r="Y123" s="29">
        <v>0</v>
      </c>
      <c r="Z123" s="29">
        <v>0</v>
      </c>
      <c r="AA123" s="29">
        <v>0</v>
      </c>
      <c r="AB123" s="29">
        <v>0</v>
      </c>
      <c r="AC123" s="29">
        <v>0</v>
      </c>
      <c r="AD123" s="29">
        <v>0</v>
      </c>
      <c r="AE123" s="29">
        <v>0</v>
      </c>
      <c r="AF123" s="29">
        <v>0</v>
      </c>
      <c r="AG123" s="29">
        <v>0</v>
      </c>
      <c r="AH123" s="29">
        <v>0</v>
      </c>
      <c r="AI123" s="29">
        <v>0</v>
      </c>
      <c r="AJ123" s="29">
        <v>0</v>
      </c>
      <c r="AK123" s="29">
        <v>0</v>
      </c>
      <c r="AL123" s="29">
        <v>0</v>
      </c>
      <c r="AM123" s="29">
        <v>0</v>
      </c>
      <c r="AN123" s="29">
        <v>0</v>
      </c>
      <c r="AO123" s="29">
        <v>0</v>
      </c>
      <c r="AP123" s="29">
        <v>0</v>
      </c>
      <c r="AQ123" s="29">
        <v>0</v>
      </c>
      <c r="AR123" s="29">
        <v>0</v>
      </c>
      <c r="AS123" s="29">
        <v>0</v>
      </c>
      <c r="AT123" s="29">
        <v>0</v>
      </c>
      <c r="AU123" s="29">
        <v>0</v>
      </c>
      <c r="AV123" s="29">
        <v>0</v>
      </c>
    </row>
    <row r="124" spans="13:48" x14ac:dyDescent="0.25">
      <c r="M124" s="28" t="s">
        <v>594</v>
      </c>
      <c r="N124" s="28">
        <v>25</v>
      </c>
      <c r="O124" s="28">
        <v>25</v>
      </c>
      <c r="P124" s="28">
        <v>0</v>
      </c>
      <c r="Q124" s="28">
        <v>26</v>
      </c>
      <c r="R124" s="28">
        <v>10</v>
      </c>
      <c r="S124" s="28">
        <v>0</v>
      </c>
      <c r="T124" s="29">
        <v>8</v>
      </c>
      <c r="U124" s="29">
        <v>23</v>
      </c>
      <c r="V124" s="29">
        <v>6</v>
      </c>
      <c r="W124" s="29">
        <v>0</v>
      </c>
      <c r="X124" s="29">
        <v>0</v>
      </c>
      <c r="Y124" s="29">
        <v>0</v>
      </c>
      <c r="Z124" s="29">
        <v>0</v>
      </c>
      <c r="AA124" s="29">
        <v>0</v>
      </c>
      <c r="AB124" s="29">
        <v>0</v>
      </c>
      <c r="AC124" s="29">
        <v>0</v>
      </c>
      <c r="AD124" s="29">
        <v>10</v>
      </c>
      <c r="AE124" s="29">
        <v>0</v>
      </c>
      <c r="AF124" s="29">
        <v>0</v>
      </c>
      <c r="AG124" s="29">
        <v>6</v>
      </c>
      <c r="AH124" s="29">
        <v>0</v>
      </c>
      <c r="AI124" s="29">
        <v>0</v>
      </c>
      <c r="AJ124" s="29">
        <v>5</v>
      </c>
      <c r="AK124" s="29">
        <v>7</v>
      </c>
      <c r="AL124" s="29">
        <v>0</v>
      </c>
      <c r="AM124" s="29">
        <v>14</v>
      </c>
      <c r="AN124" s="29">
        <v>0</v>
      </c>
      <c r="AO124" s="29">
        <v>0</v>
      </c>
      <c r="AP124" s="29">
        <v>0</v>
      </c>
      <c r="AQ124" s="29">
        <v>0</v>
      </c>
      <c r="AR124" s="29">
        <v>0</v>
      </c>
      <c r="AS124" s="29">
        <v>0</v>
      </c>
      <c r="AT124" s="29">
        <v>5</v>
      </c>
      <c r="AU124" s="29">
        <v>0</v>
      </c>
      <c r="AV124" s="29">
        <v>0</v>
      </c>
    </row>
    <row r="125" spans="13:48" x14ac:dyDescent="0.25">
      <c r="M125" s="28" t="s">
        <v>592</v>
      </c>
      <c r="N125" s="28">
        <v>5</v>
      </c>
      <c r="O125" s="28">
        <v>0</v>
      </c>
      <c r="P125" s="28">
        <v>8</v>
      </c>
      <c r="Q125" s="28">
        <v>0</v>
      </c>
      <c r="R125" s="28">
        <v>0</v>
      </c>
      <c r="S125" s="28">
        <v>0</v>
      </c>
      <c r="T125" s="29">
        <v>0</v>
      </c>
      <c r="U125" s="29">
        <v>8</v>
      </c>
      <c r="V125" s="29">
        <v>5</v>
      </c>
      <c r="W125" s="29">
        <v>0</v>
      </c>
      <c r="X125" s="29">
        <v>8</v>
      </c>
      <c r="Y125" s="29">
        <v>0</v>
      </c>
      <c r="Z125" s="29">
        <v>0</v>
      </c>
      <c r="AA125" s="29">
        <v>0</v>
      </c>
      <c r="AB125" s="29">
        <v>0</v>
      </c>
      <c r="AC125" s="29">
        <v>0</v>
      </c>
      <c r="AD125" s="29">
        <v>0</v>
      </c>
      <c r="AE125" s="29">
        <v>0</v>
      </c>
      <c r="AF125" s="29">
        <v>0</v>
      </c>
      <c r="AG125" s="29">
        <v>0</v>
      </c>
      <c r="AH125" s="29">
        <v>0</v>
      </c>
      <c r="AI125" s="29">
        <v>0</v>
      </c>
      <c r="AJ125" s="29">
        <v>0</v>
      </c>
      <c r="AK125" s="29">
        <v>0</v>
      </c>
      <c r="AL125" s="29">
        <v>0</v>
      </c>
      <c r="AM125" s="29">
        <v>0</v>
      </c>
      <c r="AN125" s="29">
        <v>0</v>
      </c>
      <c r="AO125" s="29">
        <v>0</v>
      </c>
      <c r="AP125" s="29">
        <v>0</v>
      </c>
      <c r="AQ125" s="29">
        <v>0</v>
      </c>
      <c r="AR125" s="29">
        <v>0</v>
      </c>
      <c r="AS125" s="29">
        <v>0</v>
      </c>
      <c r="AT125" s="29">
        <v>0</v>
      </c>
      <c r="AU125" s="29">
        <v>0</v>
      </c>
      <c r="AV125" s="29">
        <v>0</v>
      </c>
    </row>
    <row r="126" spans="13:48" x14ac:dyDescent="0.25">
      <c r="M126" s="28" t="s">
        <v>591</v>
      </c>
      <c r="N126" s="28">
        <v>19</v>
      </c>
      <c r="O126" s="28">
        <v>2</v>
      </c>
      <c r="P126" s="28">
        <v>8</v>
      </c>
      <c r="Q126" s="28">
        <v>6</v>
      </c>
      <c r="R126" s="28">
        <v>0</v>
      </c>
      <c r="S126" s="28">
        <v>0</v>
      </c>
      <c r="T126" s="29">
        <v>11</v>
      </c>
      <c r="U126" s="29">
        <v>13</v>
      </c>
      <c r="V126" s="29">
        <v>10</v>
      </c>
      <c r="W126" s="29">
        <v>0</v>
      </c>
      <c r="X126" s="29">
        <v>8</v>
      </c>
      <c r="Y126" s="29">
        <v>2</v>
      </c>
      <c r="Z126" s="29">
        <v>0</v>
      </c>
      <c r="AA126" s="29">
        <v>5</v>
      </c>
      <c r="AB126" s="29">
        <v>0</v>
      </c>
      <c r="AC126" s="29">
        <v>0</v>
      </c>
      <c r="AD126" s="29">
        <v>0</v>
      </c>
      <c r="AE126" s="29">
        <v>9</v>
      </c>
      <c r="AF126" s="29">
        <v>0</v>
      </c>
      <c r="AG126" s="29">
        <v>0</v>
      </c>
      <c r="AH126" s="29">
        <v>0</v>
      </c>
      <c r="AI126" s="29">
        <v>0</v>
      </c>
      <c r="AJ126" s="29">
        <v>0</v>
      </c>
      <c r="AK126" s="29">
        <v>0</v>
      </c>
      <c r="AL126" s="29">
        <v>0</v>
      </c>
      <c r="AM126" s="29">
        <v>0</v>
      </c>
      <c r="AN126" s="29">
        <v>0</v>
      </c>
      <c r="AO126" s="29">
        <v>0</v>
      </c>
      <c r="AP126" s="29">
        <v>0</v>
      </c>
      <c r="AQ126" s="29">
        <v>0</v>
      </c>
      <c r="AR126" s="29">
        <v>0</v>
      </c>
      <c r="AS126" s="29">
        <v>0</v>
      </c>
      <c r="AT126" s="29">
        <v>0</v>
      </c>
      <c r="AU126" s="29">
        <v>0</v>
      </c>
      <c r="AV126" s="29">
        <v>0</v>
      </c>
    </row>
    <row r="127" spans="13:48" x14ac:dyDescent="0.25">
      <c r="M127" s="28" t="s">
        <v>590</v>
      </c>
      <c r="N127" s="28">
        <v>6</v>
      </c>
      <c r="O127" s="28">
        <v>27</v>
      </c>
      <c r="P127" s="28">
        <v>0</v>
      </c>
      <c r="Q127" s="28">
        <v>16</v>
      </c>
      <c r="R127" s="28">
        <v>4</v>
      </c>
      <c r="S127" s="28">
        <v>6</v>
      </c>
      <c r="T127" s="29">
        <v>5</v>
      </c>
      <c r="U127" s="29">
        <v>21</v>
      </c>
      <c r="V127" s="29">
        <v>5</v>
      </c>
      <c r="W127" s="29">
        <v>23</v>
      </c>
      <c r="X127" s="29">
        <v>0</v>
      </c>
      <c r="Y127" s="29">
        <v>0</v>
      </c>
      <c r="Z127" s="29">
        <v>4</v>
      </c>
      <c r="AA127" s="29">
        <v>0</v>
      </c>
      <c r="AB127" s="29">
        <v>0</v>
      </c>
      <c r="AC127" s="29">
        <v>4</v>
      </c>
      <c r="AD127" s="29">
        <v>0</v>
      </c>
      <c r="AE127" s="29">
        <v>0</v>
      </c>
      <c r="AF127" s="29">
        <v>0</v>
      </c>
      <c r="AG127" s="29">
        <v>0</v>
      </c>
      <c r="AH127" s="29">
        <v>0</v>
      </c>
      <c r="AI127" s="29">
        <v>0</v>
      </c>
      <c r="AJ127" s="29">
        <v>0</v>
      </c>
      <c r="AK127" s="29">
        <v>0</v>
      </c>
      <c r="AL127" s="29">
        <v>0</v>
      </c>
      <c r="AM127" s="29">
        <v>0</v>
      </c>
      <c r="AN127" s="29">
        <v>6</v>
      </c>
      <c r="AO127" s="29">
        <v>0</v>
      </c>
      <c r="AP127" s="29">
        <v>0</v>
      </c>
      <c r="AQ127" s="29">
        <v>0</v>
      </c>
      <c r="AR127" s="29">
        <v>0</v>
      </c>
      <c r="AS127" s="29">
        <v>0</v>
      </c>
      <c r="AT127" s="29">
        <v>0</v>
      </c>
      <c r="AU127" s="29">
        <v>0</v>
      </c>
      <c r="AV127" s="29">
        <v>0</v>
      </c>
    </row>
    <row r="128" spans="13:48" x14ac:dyDescent="0.25">
      <c r="M128" s="28" t="s">
        <v>589</v>
      </c>
      <c r="N128" s="28">
        <v>22</v>
      </c>
      <c r="O128" s="28">
        <v>14</v>
      </c>
      <c r="P128" s="28">
        <v>0</v>
      </c>
      <c r="Q128" s="28">
        <v>32</v>
      </c>
      <c r="R128" s="28">
        <v>0</v>
      </c>
      <c r="S128" s="28">
        <v>0</v>
      </c>
      <c r="T128" s="29">
        <v>0</v>
      </c>
      <c r="U128" s="29">
        <v>32</v>
      </c>
      <c r="V128" s="29">
        <v>8</v>
      </c>
      <c r="W128" s="29">
        <v>0</v>
      </c>
      <c r="X128" s="29">
        <v>0</v>
      </c>
      <c r="Y128" s="29">
        <v>0</v>
      </c>
      <c r="Z128" s="29">
        <v>0</v>
      </c>
      <c r="AA128" s="29">
        <v>0</v>
      </c>
      <c r="AB128" s="29">
        <v>0</v>
      </c>
      <c r="AC128" s="29">
        <v>0</v>
      </c>
      <c r="AD128" s="29">
        <v>0</v>
      </c>
      <c r="AE128" s="29">
        <v>0</v>
      </c>
      <c r="AF128" s="29">
        <v>0</v>
      </c>
      <c r="AG128" s="29">
        <v>0</v>
      </c>
      <c r="AH128" s="29">
        <v>0</v>
      </c>
      <c r="AI128" s="29">
        <v>0</v>
      </c>
      <c r="AJ128" s="29">
        <v>0</v>
      </c>
      <c r="AK128" s="29">
        <v>14</v>
      </c>
      <c r="AL128" s="29">
        <v>0</v>
      </c>
      <c r="AM128" s="29">
        <v>7</v>
      </c>
      <c r="AN128" s="29">
        <v>0</v>
      </c>
      <c r="AO128" s="29">
        <v>0</v>
      </c>
      <c r="AP128" s="29">
        <v>7</v>
      </c>
      <c r="AQ128" s="29">
        <v>0</v>
      </c>
      <c r="AR128" s="29">
        <v>0</v>
      </c>
      <c r="AS128" s="29">
        <v>0</v>
      </c>
      <c r="AT128" s="29">
        <v>0</v>
      </c>
      <c r="AU128" s="29">
        <v>0</v>
      </c>
      <c r="AV128" s="29">
        <v>0</v>
      </c>
    </row>
    <row r="129" spans="13:48" x14ac:dyDescent="0.25">
      <c r="M129" s="28" t="s">
        <v>599</v>
      </c>
      <c r="N129" s="28">
        <v>9</v>
      </c>
      <c r="O129" s="28">
        <v>0</v>
      </c>
      <c r="P129" s="28">
        <v>0</v>
      </c>
      <c r="Q129" s="28">
        <v>10</v>
      </c>
      <c r="R129" s="28">
        <v>0</v>
      </c>
      <c r="S129" s="28">
        <v>0</v>
      </c>
      <c r="T129" s="29">
        <v>10</v>
      </c>
      <c r="U129" s="29">
        <v>0</v>
      </c>
      <c r="V129" s="29">
        <v>0</v>
      </c>
      <c r="W129" s="29">
        <v>0</v>
      </c>
      <c r="X129" s="29">
        <v>0</v>
      </c>
      <c r="Y129" s="29">
        <v>0</v>
      </c>
      <c r="Z129" s="29">
        <v>0</v>
      </c>
      <c r="AA129" s="29">
        <v>0</v>
      </c>
      <c r="AB129" s="29">
        <v>0</v>
      </c>
      <c r="AC129" s="29">
        <v>0</v>
      </c>
      <c r="AD129" s="29">
        <v>0</v>
      </c>
      <c r="AE129" s="29">
        <v>0</v>
      </c>
      <c r="AF129" s="29">
        <v>0</v>
      </c>
      <c r="AG129" s="29">
        <v>0</v>
      </c>
      <c r="AH129" s="29">
        <v>0</v>
      </c>
      <c r="AI129" s="29">
        <v>0</v>
      </c>
      <c r="AJ129" s="29">
        <v>0</v>
      </c>
      <c r="AK129" s="29">
        <v>0</v>
      </c>
      <c r="AL129" s="29">
        <v>0</v>
      </c>
      <c r="AM129" s="29">
        <v>0</v>
      </c>
      <c r="AN129" s="29">
        <v>0</v>
      </c>
      <c r="AO129" s="29">
        <v>0</v>
      </c>
      <c r="AP129" s="29">
        <v>0</v>
      </c>
      <c r="AQ129" s="29">
        <v>0</v>
      </c>
      <c r="AR129" s="29">
        <v>0</v>
      </c>
      <c r="AS129" s="29">
        <v>0</v>
      </c>
      <c r="AT129" s="29">
        <v>0</v>
      </c>
      <c r="AU129" s="29">
        <v>0</v>
      </c>
      <c r="AV129" s="29">
        <v>0</v>
      </c>
    </row>
    <row r="130" spans="13:48" x14ac:dyDescent="0.25">
      <c r="M130" s="28" t="s">
        <v>588</v>
      </c>
      <c r="N130" s="28">
        <v>35</v>
      </c>
      <c r="O130" s="28">
        <v>34</v>
      </c>
      <c r="P130" s="28">
        <v>0</v>
      </c>
      <c r="Q130" s="28">
        <v>17</v>
      </c>
      <c r="R130" s="28">
        <v>0</v>
      </c>
      <c r="S130" s="28">
        <v>0</v>
      </c>
      <c r="T130" s="29">
        <v>0</v>
      </c>
      <c r="U130" s="29">
        <v>10</v>
      </c>
      <c r="V130" s="29">
        <v>0</v>
      </c>
      <c r="W130" s="29">
        <v>23</v>
      </c>
      <c r="X130" s="29">
        <v>0</v>
      </c>
      <c r="Y130" s="29">
        <v>0</v>
      </c>
      <c r="Z130" s="29">
        <v>4</v>
      </c>
      <c r="AA130" s="29">
        <v>0</v>
      </c>
      <c r="AB130" s="29">
        <v>10</v>
      </c>
      <c r="AC130" s="29">
        <v>0</v>
      </c>
      <c r="AD130" s="29">
        <v>0</v>
      </c>
      <c r="AE130" s="29">
        <v>0</v>
      </c>
      <c r="AF130" s="29">
        <v>0</v>
      </c>
      <c r="AG130" s="29">
        <v>0</v>
      </c>
      <c r="AH130" s="29">
        <v>0</v>
      </c>
      <c r="AI130" s="29">
        <v>0</v>
      </c>
      <c r="AJ130" s="29">
        <v>0</v>
      </c>
      <c r="AK130" s="29">
        <v>7</v>
      </c>
      <c r="AL130" s="29">
        <v>0</v>
      </c>
      <c r="AM130" s="29">
        <v>7</v>
      </c>
      <c r="AN130" s="29">
        <v>0</v>
      </c>
      <c r="AO130" s="29">
        <v>0</v>
      </c>
      <c r="AP130" s="29">
        <v>0</v>
      </c>
      <c r="AQ130" s="29">
        <v>0</v>
      </c>
      <c r="AR130" s="29">
        <v>0</v>
      </c>
      <c r="AS130" s="29">
        <v>0</v>
      </c>
      <c r="AT130" s="29">
        <v>0</v>
      </c>
      <c r="AU130" s="29">
        <v>0</v>
      </c>
      <c r="AV130" s="29">
        <v>0</v>
      </c>
    </row>
    <row r="131" spans="13:48" x14ac:dyDescent="0.25">
      <c r="M131" s="28" t="s">
        <v>587</v>
      </c>
      <c r="N131" s="28">
        <v>46</v>
      </c>
      <c r="O131" s="28">
        <v>10</v>
      </c>
      <c r="P131" s="28">
        <v>0</v>
      </c>
      <c r="Q131" s="28">
        <v>23</v>
      </c>
      <c r="R131" s="28">
        <v>0</v>
      </c>
      <c r="S131" s="28">
        <v>0</v>
      </c>
      <c r="T131" s="29">
        <v>5</v>
      </c>
      <c r="U131" s="29">
        <v>28</v>
      </c>
      <c r="V131" s="29">
        <v>14</v>
      </c>
      <c r="W131" s="29">
        <v>0</v>
      </c>
      <c r="X131" s="29">
        <v>0</v>
      </c>
      <c r="Y131" s="29">
        <v>4</v>
      </c>
      <c r="Z131" s="29">
        <v>0</v>
      </c>
      <c r="AA131" s="29">
        <v>0</v>
      </c>
      <c r="AB131" s="29">
        <v>10</v>
      </c>
      <c r="AC131" s="29">
        <v>0</v>
      </c>
      <c r="AD131" s="29">
        <v>0</v>
      </c>
      <c r="AE131" s="29">
        <v>0</v>
      </c>
      <c r="AF131" s="29">
        <v>0</v>
      </c>
      <c r="AG131" s="29">
        <v>6</v>
      </c>
      <c r="AH131" s="29">
        <v>0</v>
      </c>
      <c r="AI131" s="29">
        <v>0</v>
      </c>
      <c r="AJ131" s="29">
        <v>0</v>
      </c>
      <c r="AK131" s="29">
        <v>7</v>
      </c>
      <c r="AL131" s="29">
        <v>0</v>
      </c>
      <c r="AM131" s="29">
        <v>0</v>
      </c>
      <c r="AN131" s="29">
        <v>0</v>
      </c>
      <c r="AO131" s="29">
        <v>0</v>
      </c>
      <c r="AP131" s="29">
        <v>0</v>
      </c>
      <c r="AQ131" s="29">
        <v>0</v>
      </c>
      <c r="AR131" s="29">
        <v>0</v>
      </c>
      <c r="AS131" s="29">
        <v>0</v>
      </c>
      <c r="AT131" s="29">
        <v>5</v>
      </c>
      <c r="AU131" s="29">
        <v>5</v>
      </c>
      <c r="AV131" s="29">
        <v>0</v>
      </c>
    </row>
    <row r="132" spans="13:48" x14ac:dyDescent="0.25">
      <c r="M132" s="28" t="s">
        <v>586</v>
      </c>
      <c r="N132" s="28">
        <v>31</v>
      </c>
      <c r="O132" s="28">
        <v>15</v>
      </c>
      <c r="P132" s="28">
        <v>0</v>
      </c>
      <c r="Q132" s="28">
        <v>16</v>
      </c>
      <c r="R132" s="28">
        <v>0</v>
      </c>
      <c r="S132" s="28">
        <v>0</v>
      </c>
      <c r="T132" s="29">
        <v>0</v>
      </c>
      <c r="U132" s="29">
        <v>16</v>
      </c>
      <c r="V132" s="29">
        <v>15</v>
      </c>
      <c r="W132" s="29">
        <v>0</v>
      </c>
      <c r="X132" s="29">
        <v>0</v>
      </c>
      <c r="Y132" s="29">
        <v>0</v>
      </c>
      <c r="Z132" s="29">
        <v>0</v>
      </c>
      <c r="AA132" s="29">
        <v>0</v>
      </c>
      <c r="AB132" s="29">
        <v>0</v>
      </c>
      <c r="AC132" s="29">
        <v>0</v>
      </c>
      <c r="AD132" s="29">
        <v>0</v>
      </c>
      <c r="AE132" s="29">
        <v>0</v>
      </c>
      <c r="AF132" s="29">
        <v>0</v>
      </c>
      <c r="AG132" s="29">
        <v>6</v>
      </c>
      <c r="AH132" s="29">
        <v>0</v>
      </c>
      <c r="AI132" s="29">
        <v>0</v>
      </c>
      <c r="AJ132" s="29">
        <v>0</v>
      </c>
      <c r="AK132" s="29">
        <v>7</v>
      </c>
      <c r="AL132" s="29">
        <v>0</v>
      </c>
      <c r="AM132" s="29">
        <v>0</v>
      </c>
      <c r="AN132" s="29">
        <v>0</v>
      </c>
      <c r="AO132" s="29">
        <v>0</v>
      </c>
      <c r="AP132" s="29">
        <v>9</v>
      </c>
      <c r="AQ132" s="29">
        <v>0</v>
      </c>
      <c r="AR132" s="29">
        <v>0</v>
      </c>
      <c r="AS132" s="29">
        <v>0</v>
      </c>
      <c r="AT132" s="29">
        <v>0</v>
      </c>
      <c r="AU132" s="29">
        <v>0</v>
      </c>
      <c r="AV132" s="29">
        <v>0</v>
      </c>
    </row>
    <row r="133" spans="13:48" x14ac:dyDescent="0.25">
      <c r="M133" s="28" t="s">
        <v>585</v>
      </c>
      <c r="N133" s="28">
        <v>38</v>
      </c>
      <c r="O133" s="28">
        <v>40</v>
      </c>
      <c r="P133" s="28">
        <v>0</v>
      </c>
      <c r="Q133" s="28">
        <v>51</v>
      </c>
      <c r="R133" s="28">
        <v>10</v>
      </c>
      <c r="S133" s="28">
        <v>0</v>
      </c>
      <c r="T133" s="29">
        <v>0</v>
      </c>
      <c r="U133" s="29">
        <v>42</v>
      </c>
      <c r="V133" s="29">
        <v>10</v>
      </c>
      <c r="W133" s="29">
        <v>27</v>
      </c>
      <c r="X133" s="29">
        <v>0</v>
      </c>
      <c r="Y133" s="29">
        <v>0</v>
      </c>
      <c r="Z133" s="29">
        <v>4</v>
      </c>
      <c r="AA133" s="29">
        <v>0</v>
      </c>
      <c r="AB133" s="29">
        <v>0</v>
      </c>
      <c r="AC133" s="29">
        <v>0</v>
      </c>
      <c r="AD133" s="29">
        <v>10</v>
      </c>
      <c r="AE133" s="29">
        <v>9</v>
      </c>
      <c r="AF133" s="29">
        <v>0</v>
      </c>
      <c r="AG133" s="29">
        <v>0</v>
      </c>
      <c r="AH133" s="29">
        <v>0</v>
      </c>
      <c r="AI133" s="29">
        <v>0</v>
      </c>
      <c r="AJ133" s="29">
        <v>0</v>
      </c>
      <c r="AK133" s="29">
        <v>0</v>
      </c>
      <c r="AL133" s="29">
        <v>0</v>
      </c>
      <c r="AM133" s="29">
        <v>0</v>
      </c>
      <c r="AN133" s="29">
        <v>0</v>
      </c>
      <c r="AO133" s="29">
        <v>0</v>
      </c>
      <c r="AP133" s="29">
        <v>9</v>
      </c>
      <c r="AQ133" s="29">
        <v>7</v>
      </c>
      <c r="AR133" s="29">
        <v>0</v>
      </c>
      <c r="AS133" s="29">
        <v>7</v>
      </c>
      <c r="AT133" s="29">
        <v>5</v>
      </c>
      <c r="AU133" s="29">
        <v>0</v>
      </c>
      <c r="AV133" s="29">
        <v>0</v>
      </c>
    </row>
    <row r="134" spans="13:48" x14ac:dyDescent="0.25">
      <c r="M134" s="28" t="s">
        <v>584</v>
      </c>
      <c r="N134" s="28">
        <v>30</v>
      </c>
      <c r="O134" s="28">
        <v>4</v>
      </c>
      <c r="P134" s="28">
        <v>0</v>
      </c>
      <c r="Q134" s="28">
        <v>5</v>
      </c>
      <c r="R134" s="28">
        <v>0</v>
      </c>
      <c r="S134" s="28">
        <v>0</v>
      </c>
      <c r="T134" s="29">
        <v>0</v>
      </c>
      <c r="U134" s="29">
        <v>5</v>
      </c>
      <c r="V134" s="29">
        <v>18</v>
      </c>
      <c r="W134" s="29">
        <v>0</v>
      </c>
      <c r="X134" s="29">
        <v>0</v>
      </c>
      <c r="Y134" s="29">
        <v>4</v>
      </c>
      <c r="Z134" s="29">
        <v>0</v>
      </c>
      <c r="AA134" s="29">
        <v>0</v>
      </c>
      <c r="AB134" s="29">
        <v>0</v>
      </c>
      <c r="AC134" s="29">
        <v>0</v>
      </c>
      <c r="AD134" s="29">
        <v>0</v>
      </c>
      <c r="AE134" s="29">
        <v>0</v>
      </c>
      <c r="AF134" s="29">
        <v>12</v>
      </c>
      <c r="AG134" s="29">
        <v>0</v>
      </c>
      <c r="AH134" s="29">
        <v>0</v>
      </c>
      <c r="AI134" s="29">
        <v>0</v>
      </c>
      <c r="AJ134" s="29">
        <v>0</v>
      </c>
      <c r="AK134" s="29">
        <v>0</v>
      </c>
      <c r="AL134" s="29">
        <v>0</v>
      </c>
      <c r="AM134" s="29">
        <v>0</v>
      </c>
      <c r="AN134" s="29">
        <v>0</v>
      </c>
      <c r="AO134" s="29">
        <v>0</v>
      </c>
      <c r="AP134" s="29">
        <v>0</v>
      </c>
      <c r="AQ134" s="29">
        <v>0</v>
      </c>
      <c r="AR134" s="29">
        <v>0</v>
      </c>
      <c r="AS134" s="29">
        <v>0</v>
      </c>
      <c r="AT134" s="29">
        <v>0</v>
      </c>
      <c r="AU134" s="29">
        <v>0</v>
      </c>
      <c r="AV134" s="29">
        <v>0</v>
      </c>
    </row>
  </sheetData>
  <hyperlinks>
    <hyperlink ref="F3" r:id="rId1"/>
    <hyperlink ref="F4" r:id="rId2"/>
    <hyperlink ref="F5" r:id="rId3"/>
    <hyperlink ref="F6" r:id="rId4"/>
    <hyperlink ref="F7" r:id="rId5"/>
    <hyperlink ref="F8" r:id="rId6"/>
    <hyperlink ref="F9" r:id="rId7"/>
    <hyperlink ref="F10" r:id="rId8"/>
    <hyperlink ref="F11" r:id="rId9"/>
    <hyperlink ref="F12" r:id="rId10"/>
    <hyperlink ref="F13" r:id="rId11"/>
    <hyperlink ref="F14" r:id="rId12"/>
    <hyperlink ref="F15" r:id="rId13"/>
    <hyperlink ref="F16" r:id="rId14"/>
    <hyperlink ref="F17" r:id="rId15"/>
    <hyperlink ref="F18" r:id="rId16"/>
    <hyperlink ref="F20" r:id="rId17"/>
    <hyperlink ref="F21" r:id="rId18"/>
    <hyperlink ref="F22" r:id="rId19"/>
    <hyperlink ref="F23" r:id="rId20"/>
    <hyperlink ref="F24" r:id="rId21"/>
    <hyperlink ref="F25" r:id="rId22"/>
    <hyperlink ref="F27" r:id="rId23"/>
    <hyperlink ref="F28" r:id="rId24"/>
    <hyperlink ref="F29" r:id="rId25"/>
    <hyperlink ref="F30" r:id="rId26"/>
    <hyperlink ref="F31" r:id="rId27"/>
    <hyperlink ref="F32" r:id="rId28"/>
    <hyperlink ref="F33" r:id="rId29"/>
    <hyperlink ref="F37" r:id="rId30"/>
    <hyperlink ref="F39" r:id="rId31"/>
    <hyperlink ref="F40" r:id="rId32"/>
    <hyperlink ref="F42" r:id="rId33" location="toc1"/>
    <hyperlink ref="F43" r:id="rId34"/>
    <hyperlink ref="F41" r:id="rId35"/>
    <hyperlink ref="F44" r:id="rId36"/>
    <hyperlink ref="F45" r:id="rId37"/>
    <hyperlink ref="F46" r:id="rId38"/>
    <hyperlink ref="F47" r:id="rId39"/>
    <hyperlink ref="F49" r:id="rId40"/>
    <hyperlink ref="F50" r:id="rId41"/>
    <hyperlink ref="F51" r:id="rId42"/>
    <hyperlink ref="F52" r:id="rId43"/>
    <hyperlink ref="F53" r:id="rId44"/>
    <hyperlink ref="F54" r:id="rId45"/>
    <hyperlink ref="F48" r:id="rId46"/>
    <hyperlink ref="F55" r:id="rId47"/>
    <hyperlink ref="F57" r:id="rId48"/>
    <hyperlink ref="F58" r:id="rId49"/>
    <hyperlink ref="F59" r:id="rId50"/>
    <hyperlink ref="F60" r:id="rId51"/>
    <hyperlink ref="F61" r:id="rId52"/>
    <hyperlink ref="F62" r:id="rId53"/>
    <hyperlink ref="F63" r:id="rId54"/>
    <hyperlink ref="F64" r:id="rId55"/>
    <hyperlink ref="F65" r:id="rId56"/>
    <hyperlink ref="F38" r:id="rId57"/>
    <hyperlink ref="F26" r:id="rId58"/>
    <hyperlink ref="F66" r:id="rId59"/>
    <hyperlink ref="F67" r:id="rId60"/>
    <hyperlink ref="F68" r:id="rId61"/>
    <hyperlink ref="F69" r:id="rId62"/>
    <hyperlink ref="F73" r:id="rId63"/>
    <hyperlink ref="F72" r:id="rId64"/>
    <hyperlink ref="F71" r:id="rId65"/>
    <hyperlink ref="F74" r:id="rId66"/>
    <hyperlink ref="F75" r:id="rId67"/>
    <hyperlink ref="F76" r:id="rId68"/>
    <hyperlink ref="F70" r:id="rId69"/>
    <hyperlink ref="F78" r:id="rId70"/>
    <hyperlink ref="F77" r:id="rId71"/>
    <hyperlink ref="F79" r:id="rId72"/>
    <hyperlink ref="F80" r:id="rId73"/>
    <hyperlink ref="F81" r:id="rId74"/>
    <hyperlink ref="F82" r:id="rId75"/>
    <hyperlink ref="F83" r:id="rId76"/>
    <hyperlink ref="F84" r:id="rId77"/>
    <hyperlink ref="F85" r:id="rId78"/>
    <hyperlink ref="F86" r:id="rId79"/>
    <hyperlink ref="F87" r:id="rId80"/>
    <hyperlink ref="F88" r:id="rId81"/>
    <hyperlink ref="F89" r:id="rId82"/>
    <hyperlink ref="F90" r:id="rId83"/>
    <hyperlink ref="F91" r:id="rId84"/>
    <hyperlink ref="F92" r:id="rId85"/>
    <hyperlink ref="F93" r:id="rId86"/>
    <hyperlink ref="F94" r:id="rId87"/>
    <hyperlink ref="F95" r:id="rId88"/>
    <hyperlink ref="F96" r:id="rId89"/>
    <hyperlink ref="F97" r:id="rId90"/>
    <hyperlink ref="F98" r:id="rId91" location=":~:text=Sber%20uses%20AI%20technologies%20in,individuals%20or%20Sber's%20corporate%20customers."/>
    <hyperlink ref="F99" r:id="rId92"/>
    <hyperlink ref="F100" r:id="rId93"/>
  </hyperlinks>
  <pageMargins left="0.7" right="0.7" top="0.75" bottom="0.75" header="0.3" footer="0.3"/>
  <pageSetup orientation="portrait" r:id="rId9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86"/>
  <sheetViews>
    <sheetView topLeftCell="R264" zoomScale="64" zoomScaleNormal="64" workbookViewId="0">
      <selection activeCell="AU27" sqref="AU27"/>
    </sheetView>
  </sheetViews>
  <sheetFormatPr baseColWidth="10" defaultColWidth="9.140625" defaultRowHeight="15" x14ac:dyDescent="0.25"/>
  <cols>
    <col min="1" max="1" width="71.140625" hidden="1" customWidth="1"/>
    <col min="2" max="2" width="0.42578125" customWidth="1"/>
    <col min="3" max="3" width="1.28515625" customWidth="1"/>
    <col min="4" max="4" width="1.7109375" customWidth="1"/>
    <col min="5" max="5" width="2.140625" hidden="1" customWidth="1"/>
    <col min="6" max="6" width="3.7109375" hidden="1" customWidth="1"/>
    <col min="7" max="7" width="3.85546875" hidden="1" customWidth="1"/>
    <col min="8" max="8" width="0.28515625" hidden="1" customWidth="1"/>
    <col min="9" max="9" width="45.140625" hidden="1" customWidth="1"/>
    <col min="10" max="10" width="34.7109375" hidden="1" customWidth="1"/>
    <col min="11" max="11" width="12" hidden="1" customWidth="1"/>
    <col min="12" max="12" width="34.28515625" hidden="1" customWidth="1"/>
    <col min="13" max="13" width="3.5703125" hidden="1" customWidth="1"/>
    <col min="14" max="14" width="2.42578125" hidden="1" customWidth="1"/>
    <col min="15" max="15" width="61.85546875" hidden="1" customWidth="1"/>
    <col min="16" max="16" width="65.42578125" hidden="1" customWidth="1"/>
    <col min="17" max="17" width="2.28515625" hidden="1" customWidth="1"/>
    <col min="18" max="18" width="21.42578125" customWidth="1"/>
    <col min="19" max="19" width="16.140625" customWidth="1"/>
    <col min="23" max="24" width="8.85546875" customWidth="1"/>
    <col min="36" max="36" width="11.140625" customWidth="1"/>
    <col min="37" max="37" width="9.140625" customWidth="1"/>
    <col min="38" max="38" width="21.5703125" customWidth="1"/>
  </cols>
  <sheetData>
    <row r="1" spans="1:100" x14ac:dyDescent="0.25">
      <c r="A1" s="40"/>
      <c r="B1" s="40"/>
      <c r="E1" s="40"/>
      <c r="F1" s="40"/>
      <c r="R1" s="40" t="s">
        <v>334</v>
      </c>
      <c r="S1" s="40"/>
    </row>
    <row r="2" spans="1:100" x14ac:dyDescent="0.25">
      <c r="A2" s="18"/>
      <c r="B2" s="18"/>
      <c r="E2" s="18"/>
      <c r="F2" s="18"/>
      <c r="G2" s="18"/>
      <c r="R2" s="18" t="s">
        <v>303</v>
      </c>
      <c r="S2" s="18" t="s">
        <v>575</v>
      </c>
    </row>
    <row r="3" spans="1:100" x14ac:dyDescent="0.25">
      <c r="R3" t="s">
        <v>304</v>
      </c>
      <c r="S3">
        <v>44</v>
      </c>
    </row>
    <row r="4" spans="1:100" x14ac:dyDescent="0.25">
      <c r="R4" t="s">
        <v>305</v>
      </c>
      <c r="S4">
        <v>62</v>
      </c>
    </row>
    <row r="5" spans="1:100" x14ac:dyDescent="0.25">
      <c r="R5" t="s">
        <v>306</v>
      </c>
      <c r="S5">
        <v>51</v>
      </c>
    </row>
    <row r="6" spans="1:100" x14ac:dyDescent="0.25">
      <c r="R6" t="s">
        <v>307</v>
      </c>
      <c r="S6">
        <v>36</v>
      </c>
    </row>
    <row r="7" spans="1:100" x14ac:dyDescent="0.25">
      <c r="R7" t="s">
        <v>308</v>
      </c>
      <c r="S7">
        <v>39</v>
      </c>
    </row>
    <row r="8" spans="1:100" x14ac:dyDescent="0.25">
      <c r="R8" t="s">
        <v>309</v>
      </c>
      <c r="S8">
        <v>15</v>
      </c>
    </row>
    <row r="9" spans="1:100" x14ac:dyDescent="0.25">
      <c r="R9" t="s">
        <v>310</v>
      </c>
      <c r="S9">
        <v>28</v>
      </c>
    </row>
    <row r="10" spans="1:100" x14ac:dyDescent="0.25">
      <c r="R10" t="s">
        <v>313</v>
      </c>
      <c r="S10">
        <v>6</v>
      </c>
    </row>
    <row r="11" spans="1:100" x14ac:dyDescent="0.25">
      <c r="R11" t="s">
        <v>312</v>
      </c>
      <c r="S11">
        <v>14</v>
      </c>
    </row>
    <row r="12" spans="1:100" x14ac:dyDescent="0.25">
      <c r="R12" t="s">
        <v>311</v>
      </c>
      <c r="S12">
        <v>9</v>
      </c>
    </row>
    <row r="13" spans="1:100" x14ac:dyDescent="0.25">
      <c r="R13" t="s">
        <v>314</v>
      </c>
      <c r="S13">
        <v>12</v>
      </c>
      <c r="AN13" t="s">
        <v>179</v>
      </c>
      <c r="AO13" t="s">
        <v>23</v>
      </c>
      <c r="AP13" t="s">
        <v>30</v>
      </c>
      <c r="AQ13" t="s">
        <v>7</v>
      </c>
      <c r="AR13" t="s">
        <v>107</v>
      </c>
      <c r="AS13" t="s">
        <v>113</v>
      </c>
      <c r="AT13" t="s">
        <v>576</v>
      </c>
      <c r="AU13" t="s">
        <v>127</v>
      </c>
      <c r="AV13" t="s">
        <v>577</v>
      </c>
      <c r="AW13" t="s">
        <v>153</v>
      </c>
      <c r="AX13" t="s">
        <v>187</v>
      </c>
      <c r="AY13" t="s">
        <v>160</v>
      </c>
      <c r="AZ13" t="s">
        <v>578</v>
      </c>
      <c r="BA13" t="s">
        <v>190</v>
      </c>
      <c r="BB13" t="s">
        <v>205</v>
      </c>
      <c r="BC13" t="s">
        <v>211</v>
      </c>
      <c r="BD13" t="s">
        <v>218</v>
      </c>
      <c r="BE13" t="s">
        <v>223</v>
      </c>
      <c r="BF13" t="s">
        <v>579</v>
      </c>
      <c r="BG13" t="s">
        <v>254</v>
      </c>
      <c r="BH13" t="s">
        <v>580</v>
      </c>
      <c r="BI13" t="s">
        <v>263</v>
      </c>
      <c r="BJ13" t="s">
        <v>253</v>
      </c>
      <c r="BK13" t="s">
        <v>499</v>
      </c>
      <c r="BL13" t="s">
        <v>286</v>
      </c>
      <c r="BM13" t="s">
        <v>289</v>
      </c>
      <c r="BN13" t="s">
        <v>419</v>
      </c>
      <c r="BO13" t="s">
        <v>581</v>
      </c>
      <c r="BP13" t="s">
        <v>582</v>
      </c>
    </row>
    <row r="14" spans="1:100" x14ac:dyDescent="0.25">
      <c r="R14" t="s">
        <v>315</v>
      </c>
      <c r="S14">
        <v>11</v>
      </c>
      <c r="AN14">
        <f>SUMIF(AK16:AK113, "*Canada*", AL16:AL113)</f>
        <v>29</v>
      </c>
      <c r="AO14">
        <f>SUMIF(AK16:AK113, "*US*", AL16:AL113)</f>
        <v>167</v>
      </c>
      <c r="AP14">
        <f>SUMIF(AK16:AK113, "*UK*", AL16:AL113)</f>
        <v>53</v>
      </c>
      <c r="AQ14">
        <f>SUMIF(AK16:AK113, "*China*", AL16:AL113)</f>
        <v>27</v>
      </c>
      <c r="AR14">
        <f>SUMIF(AK16:AK113, "*Australi*", AL16:AL113)</f>
        <v>12</v>
      </c>
      <c r="AS14">
        <f>SUMIF(AK16:AK113, "*Singapore*", AL16:AL113)</f>
        <v>14</v>
      </c>
      <c r="AT14">
        <f>SUMIF(AK16:AK113, "*Emirat*", AL16:AL113)</f>
        <v>4</v>
      </c>
      <c r="AU14">
        <f>SUMIF(AK16:AK113, "*Spain*", AL16:AL113)</f>
        <v>5</v>
      </c>
      <c r="AV14">
        <f>SUMIF(AK16:AK113, "*Switzerl*", AL16:AL113)</f>
        <v>10</v>
      </c>
      <c r="AW14">
        <f>SUMIF(AK16:AK113, "*Chile*", AL16:AL113)</f>
        <v>4</v>
      </c>
      <c r="AX14">
        <f>SUMIF(AK16:AK113, "*Colombia*", AL16:AL113)</f>
        <v>10</v>
      </c>
      <c r="AY14">
        <f>SUMIF(AK16:AK113, "*Sweden*", AL16:AL113)</f>
        <v>9</v>
      </c>
      <c r="AZ14">
        <f>SUMIF(AK16:AK113, "*Begium*", AL16:AL113)</f>
        <v>12</v>
      </c>
      <c r="BA14">
        <f>SUMIF(AK16:AK113, "*Israel*", AL16:AL113)</f>
        <v>6</v>
      </c>
      <c r="BB14">
        <f>SUMIF(AK16:AK113, "*Amsterdam*", AL16:AL113)</f>
        <v>5</v>
      </c>
      <c r="BC14">
        <v>11</v>
      </c>
      <c r="BD14">
        <f>SUMIF(AK16:AK113, "*India*", AL16:AL113)</f>
        <v>5</v>
      </c>
      <c r="BE14">
        <f>SUMIF(AK16:AK113, "*Germany*", AL16:AL113)</f>
        <v>28</v>
      </c>
      <c r="BF14">
        <f>SUMIF(AK16:AK113, "*Hong Kong*", AL16:AL113)</f>
        <v>3</v>
      </c>
      <c r="BG14">
        <f>SUMIF(AK16:AK113, "*South Korea*", AL16:AL113)</f>
        <v>19</v>
      </c>
      <c r="BH14">
        <f>SUMIF(AK16:AK113, "*Africa*", AL16:AL113)</f>
        <v>6</v>
      </c>
      <c r="BI14">
        <f>SUMIF(AK16:AK113, "*Finland*", AL16:AL113)</f>
        <v>10</v>
      </c>
      <c r="BJ14">
        <f>SUMIF(AK16:AK113, "*Japan*", AL16:AL113)</f>
        <v>25</v>
      </c>
      <c r="BK14">
        <f>SUMIF(AK16:AK113, "*France*", AL16:AL113)</f>
        <v>14</v>
      </c>
      <c r="BL14">
        <f>SUMIF(AK16:AK113, "*Netherland*", AL16:AL113)</f>
        <v>3</v>
      </c>
      <c r="BM14">
        <f>SUMIF(AK16:AK113, "*Norway*", AL16:AL113)</f>
        <v>7</v>
      </c>
      <c r="BN14">
        <f>SUMIF(AK16:AK113, "*Russia*", AL16:AL113)</f>
        <v>10</v>
      </c>
      <c r="BO14">
        <f>SUMIF(AK16:AK113, "*Ireland*", AL16:AL113)</f>
        <v>9</v>
      </c>
      <c r="BP14">
        <f>SUMIF(AK16:AK113, "*Ital*", AL16:AL113)</f>
        <v>4</v>
      </c>
    </row>
    <row r="15" spans="1:100" x14ac:dyDescent="0.25">
      <c r="R15" t="s">
        <v>316</v>
      </c>
      <c r="S15">
        <v>3</v>
      </c>
    </row>
    <row r="16" spans="1:100" x14ac:dyDescent="0.25">
      <c r="R16" t="s">
        <v>318</v>
      </c>
      <c r="S16">
        <v>11</v>
      </c>
      <c r="AJ16" t="s">
        <v>18</v>
      </c>
      <c r="AK16" t="s">
        <v>30</v>
      </c>
      <c r="AL16">
        <v>8</v>
      </c>
      <c r="AO16" s="13"/>
      <c r="AP16" s="8"/>
      <c r="AQ16" s="9"/>
      <c r="AR16" s="11"/>
      <c r="AV16" s="11"/>
      <c r="AX16" s="9"/>
      <c r="AY16" s="9"/>
      <c r="AZ16" s="11"/>
      <c r="BL16" s="17"/>
      <c r="BM16" s="8"/>
      <c r="BN16" s="8"/>
      <c r="BO16" s="8"/>
      <c r="BQ16" s="11"/>
      <c r="BS16" s="13"/>
      <c r="BV16" s="15"/>
      <c r="BW16" s="15"/>
      <c r="BZ16" s="17"/>
      <c r="CA16" s="11"/>
      <c r="CB16" s="8"/>
      <c r="CC16" s="8"/>
      <c r="CF16" s="17"/>
      <c r="CG16" s="8"/>
      <c r="CI16" s="26"/>
      <c r="CK16" s="8"/>
      <c r="CL16" s="8"/>
      <c r="CM16" s="8"/>
      <c r="CN16" s="13"/>
      <c r="CP16" s="13"/>
      <c r="CS16" s="8"/>
      <c r="CU16" s="9"/>
      <c r="CV16" s="9"/>
    </row>
    <row r="17" spans="18:100" x14ac:dyDescent="0.25">
      <c r="R17" t="s">
        <v>319</v>
      </c>
      <c r="S17">
        <v>48</v>
      </c>
      <c r="AJ17" s="13" t="s">
        <v>234</v>
      </c>
      <c r="AK17" s="13" t="s">
        <v>227</v>
      </c>
      <c r="AL17" s="13">
        <v>15</v>
      </c>
      <c r="AO17" s="13"/>
      <c r="AP17" s="8"/>
      <c r="AQ17" s="9"/>
      <c r="AR17" s="11"/>
      <c r="AV17" s="11"/>
      <c r="AX17" s="9"/>
      <c r="AY17" s="9"/>
      <c r="AZ17" s="11"/>
      <c r="BL17" s="17"/>
      <c r="BM17" s="8"/>
      <c r="BN17" s="7"/>
      <c r="BO17" s="7"/>
      <c r="BP17" s="2"/>
      <c r="BQ17" s="10"/>
      <c r="BR17" s="2"/>
      <c r="BS17" s="12"/>
      <c r="BT17" s="2"/>
      <c r="BU17" s="2"/>
      <c r="BV17" s="14"/>
      <c r="BW17" s="14"/>
      <c r="BX17" s="2"/>
      <c r="BY17" s="2"/>
      <c r="BZ17" s="16"/>
      <c r="CA17" s="10"/>
      <c r="CB17" s="7"/>
      <c r="CC17" s="7"/>
      <c r="CD17" s="2"/>
      <c r="CF17" s="16"/>
      <c r="CG17" s="7"/>
      <c r="CH17" s="2"/>
      <c r="CI17" s="27"/>
      <c r="CK17" s="7"/>
      <c r="CL17" s="7"/>
      <c r="CM17" s="7"/>
      <c r="CN17" s="12"/>
      <c r="CP17" s="12"/>
      <c r="CS17" s="8"/>
      <c r="CU17" s="9"/>
      <c r="CV17" s="9"/>
    </row>
    <row r="18" spans="18:100" x14ac:dyDescent="0.25">
      <c r="R18" t="s">
        <v>320</v>
      </c>
      <c r="S18">
        <v>11</v>
      </c>
      <c r="AJ18" s="8" t="s">
        <v>234</v>
      </c>
      <c r="AK18" s="8" t="s">
        <v>7</v>
      </c>
      <c r="AL18" s="8">
        <v>8</v>
      </c>
      <c r="AO18" s="13"/>
      <c r="AP18" s="8"/>
      <c r="AQ18" s="9"/>
      <c r="AR18" s="11"/>
      <c r="AV18" s="11"/>
      <c r="AX18" s="9"/>
      <c r="AY18" s="9"/>
      <c r="AZ18" s="11"/>
      <c r="BL18" s="17"/>
      <c r="BM18" s="8"/>
      <c r="BN18" s="7"/>
      <c r="BO18" s="7"/>
      <c r="BP18" s="2"/>
      <c r="BQ18" s="10"/>
      <c r="BR18" s="2"/>
      <c r="BS18" s="13"/>
      <c r="BV18" s="15"/>
      <c r="BW18" s="15"/>
      <c r="BZ18" s="17"/>
      <c r="CA18" s="11"/>
      <c r="CB18" s="8"/>
      <c r="CC18" s="8"/>
      <c r="CF18" s="17"/>
      <c r="CG18" s="8"/>
      <c r="CI18" s="26"/>
      <c r="CK18" s="8"/>
      <c r="CL18" s="8"/>
      <c r="CM18" s="8"/>
      <c r="CN18" s="13"/>
      <c r="CP18" s="13"/>
      <c r="CS18" s="8"/>
      <c r="CU18" s="9"/>
      <c r="CV18" s="9"/>
    </row>
    <row r="19" spans="18:100" x14ac:dyDescent="0.25">
      <c r="R19" t="s">
        <v>321</v>
      </c>
      <c r="S19">
        <v>15</v>
      </c>
      <c r="AJ19" s="9" t="s">
        <v>18</v>
      </c>
      <c r="AK19" s="9" t="s">
        <v>18</v>
      </c>
      <c r="AL19" s="9">
        <v>7</v>
      </c>
    </row>
    <row r="20" spans="18:100" x14ac:dyDescent="0.25">
      <c r="R20" t="s">
        <v>322</v>
      </c>
      <c r="S20">
        <v>6</v>
      </c>
      <c r="AJ20" s="11" t="s">
        <v>235</v>
      </c>
      <c r="AK20" s="11" t="s">
        <v>23</v>
      </c>
      <c r="AL20" s="11">
        <v>10</v>
      </c>
    </row>
    <row r="21" spans="18:100" x14ac:dyDescent="0.25">
      <c r="R21" t="s">
        <v>323</v>
      </c>
      <c r="S21">
        <v>33</v>
      </c>
      <c r="AJ21" t="s">
        <v>336</v>
      </c>
      <c r="AL21">
        <v>5</v>
      </c>
    </row>
    <row r="22" spans="18:100" ht="30" x14ac:dyDescent="0.25">
      <c r="R22" t="s">
        <v>324</v>
      </c>
      <c r="S22">
        <v>5</v>
      </c>
      <c r="AJ22" t="s">
        <v>235</v>
      </c>
      <c r="AK22" t="s">
        <v>23</v>
      </c>
      <c r="AL22">
        <v>13</v>
      </c>
      <c r="AO22" s="2" t="s">
        <v>18</v>
      </c>
      <c r="AP22" s="2" t="s">
        <v>234</v>
      </c>
      <c r="AQ22" s="2" t="s">
        <v>236</v>
      </c>
      <c r="AR22" s="2" t="s">
        <v>235</v>
      </c>
      <c r="AS22" s="2" t="s">
        <v>237</v>
      </c>
      <c r="AT22" s="2" t="s">
        <v>241</v>
      </c>
      <c r="AU22" s="2"/>
      <c r="AV22" s="2">
        <f>313+23+201+20</f>
        <v>557</v>
      </c>
    </row>
    <row r="23" spans="18:100" x14ac:dyDescent="0.25">
      <c r="R23" t="s">
        <v>325</v>
      </c>
      <c r="S23">
        <v>20</v>
      </c>
      <c r="AJ23" t="s">
        <v>35</v>
      </c>
      <c r="AK23" t="s">
        <v>35</v>
      </c>
      <c r="AL23">
        <v>5</v>
      </c>
      <c r="AO23">
        <f>SUMIF(AJ16:AJ113, "*Europe*", AL16:AL113)</f>
        <v>210</v>
      </c>
      <c r="AP23">
        <f>SUMIF(AJ16:AJ113, "*Asia*", AL16:AL113)</f>
        <v>103</v>
      </c>
      <c r="AQ23">
        <f>SUMIF(AJ16:AJ113, "*Ocea*", AL16:AL113)</f>
        <v>23</v>
      </c>
      <c r="AR23">
        <f>SUMIF(AJ16:AJ113, "*North*", AL16:AL113)</f>
        <v>201</v>
      </c>
      <c r="AS23">
        <f>SUMIF(AJ16:AJ113, "*South Am*", AL16:AL113)</f>
        <v>14</v>
      </c>
      <c r="AT23">
        <f>SUMIF(AJ16:AJ113, "*Africa*", AL16:AL113)</f>
        <v>6</v>
      </c>
    </row>
    <row r="24" spans="18:100" x14ac:dyDescent="0.25">
      <c r="R24" t="s">
        <v>326</v>
      </c>
      <c r="S24">
        <v>4</v>
      </c>
      <c r="AJ24" s="11" t="s">
        <v>235</v>
      </c>
      <c r="AK24" s="11" t="s">
        <v>43</v>
      </c>
      <c r="AL24" s="11">
        <v>10</v>
      </c>
    </row>
    <row r="25" spans="18:100" x14ac:dyDescent="0.25">
      <c r="R25" t="s">
        <v>327</v>
      </c>
      <c r="S25">
        <v>8</v>
      </c>
      <c r="AJ25" t="s">
        <v>235</v>
      </c>
      <c r="AK25" t="s">
        <v>23</v>
      </c>
      <c r="AL25">
        <v>5</v>
      </c>
    </row>
    <row r="26" spans="18:100" x14ac:dyDescent="0.25">
      <c r="R26" t="s">
        <v>328</v>
      </c>
      <c r="S26">
        <v>2</v>
      </c>
      <c r="AJ26" s="9" t="s">
        <v>18</v>
      </c>
      <c r="AK26" s="9" t="s">
        <v>18</v>
      </c>
      <c r="AL26" s="9">
        <v>9</v>
      </c>
    </row>
    <row r="27" spans="18:100" x14ac:dyDescent="0.25">
      <c r="R27" t="s">
        <v>329</v>
      </c>
      <c r="S27">
        <v>9</v>
      </c>
      <c r="AJ27" s="9" t="s">
        <v>18</v>
      </c>
      <c r="AK27" s="9" t="s">
        <v>30</v>
      </c>
      <c r="AL27" s="9">
        <v>5</v>
      </c>
    </row>
    <row r="28" spans="18:100" x14ac:dyDescent="0.25">
      <c r="R28" t="s">
        <v>330</v>
      </c>
      <c r="S28">
        <v>10</v>
      </c>
      <c r="AJ28" s="11" t="s">
        <v>235</v>
      </c>
      <c r="AK28" s="11" t="s">
        <v>23</v>
      </c>
      <c r="AL28" s="11">
        <v>5</v>
      </c>
    </row>
    <row r="29" spans="18:100" x14ac:dyDescent="0.25">
      <c r="R29" t="s">
        <v>331</v>
      </c>
      <c r="S29">
        <v>10</v>
      </c>
      <c r="AJ29" t="s">
        <v>235</v>
      </c>
      <c r="AK29" t="s">
        <v>23</v>
      </c>
      <c r="AL29">
        <v>6</v>
      </c>
    </row>
    <row r="30" spans="18:100" x14ac:dyDescent="0.25">
      <c r="R30" t="s">
        <v>332</v>
      </c>
      <c r="S30">
        <v>2</v>
      </c>
      <c r="AJ30" t="s">
        <v>235</v>
      </c>
      <c r="AK30" t="s">
        <v>23</v>
      </c>
      <c r="AL30">
        <v>5</v>
      </c>
    </row>
    <row r="31" spans="18:100" x14ac:dyDescent="0.25">
      <c r="R31" t="s">
        <v>333</v>
      </c>
      <c r="S31">
        <v>12</v>
      </c>
      <c r="AJ31" t="s">
        <v>235</v>
      </c>
      <c r="AK31" t="s">
        <v>23</v>
      </c>
      <c r="AL31">
        <v>7</v>
      </c>
    </row>
    <row r="32" spans="18:100" x14ac:dyDescent="0.25">
      <c r="R32" t="s">
        <v>571</v>
      </c>
      <c r="S32">
        <v>13</v>
      </c>
      <c r="AK32" t="s">
        <v>198</v>
      </c>
      <c r="AL32">
        <v>8</v>
      </c>
    </row>
    <row r="33" spans="1:46" x14ac:dyDescent="0.25">
      <c r="R33" t="s">
        <v>572</v>
      </c>
      <c r="S33">
        <v>8</v>
      </c>
      <c r="AJ33" t="s">
        <v>235</v>
      </c>
      <c r="AK33" t="s">
        <v>23</v>
      </c>
      <c r="AL33">
        <v>5</v>
      </c>
    </row>
    <row r="34" spans="1:46" x14ac:dyDescent="0.25">
      <c r="R34" t="s">
        <v>573</v>
      </c>
      <c r="S34">
        <v>7</v>
      </c>
      <c r="AJ34" t="s">
        <v>18</v>
      </c>
      <c r="AK34" t="s">
        <v>30</v>
      </c>
      <c r="AL34">
        <v>9</v>
      </c>
    </row>
    <row r="35" spans="1:46" x14ac:dyDescent="0.25">
      <c r="R35" t="s">
        <v>574</v>
      </c>
      <c r="S35">
        <v>6</v>
      </c>
      <c r="AJ35" t="s">
        <v>235</v>
      </c>
      <c r="AK35" t="s">
        <v>23</v>
      </c>
      <c r="AL35">
        <v>11</v>
      </c>
    </row>
    <row r="36" spans="1:46" ht="30" x14ac:dyDescent="0.25">
      <c r="AJ36" t="s">
        <v>235</v>
      </c>
      <c r="AK36" t="s">
        <v>23</v>
      </c>
      <c r="AL36">
        <v>5</v>
      </c>
      <c r="AO36" s="2" t="s">
        <v>18</v>
      </c>
      <c r="AP36" s="2" t="s">
        <v>234</v>
      </c>
      <c r="AQ36" s="2" t="s">
        <v>236</v>
      </c>
      <c r="AR36" s="2" t="s">
        <v>235</v>
      </c>
      <c r="AS36" s="2" t="s">
        <v>237</v>
      </c>
      <c r="AT36" s="2" t="s">
        <v>241</v>
      </c>
    </row>
    <row r="37" spans="1:46" x14ac:dyDescent="0.25">
      <c r="AJ37" t="s">
        <v>235</v>
      </c>
      <c r="AK37" t="s">
        <v>91</v>
      </c>
      <c r="AL37">
        <v>10</v>
      </c>
      <c r="AN37" t="s">
        <v>304</v>
      </c>
      <c r="AO37" s="28">
        <v>101</v>
      </c>
      <c r="AP37" s="28">
        <v>44</v>
      </c>
      <c r="AQ37" s="28">
        <v>17</v>
      </c>
      <c r="AR37" s="28">
        <v>94</v>
      </c>
      <c r="AS37" s="28">
        <v>0</v>
      </c>
      <c r="AT37" s="28">
        <v>6</v>
      </c>
    </row>
    <row r="38" spans="1:46" x14ac:dyDescent="0.25">
      <c r="AJ38" t="s">
        <v>235</v>
      </c>
      <c r="AK38" t="s">
        <v>23</v>
      </c>
      <c r="AL38">
        <v>8</v>
      </c>
      <c r="AN38" t="s">
        <v>305</v>
      </c>
      <c r="AO38" s="28">
        <v>155</v>
      </c>
      <c r="AP38" s="28">
        <v>59</v>
      </c>
      <c r="AQ38" s="28">
        <v>23</v>
      </c>
      <c r="AR38" s="28">
        <v>129</v>
      </c>
      <c r="AS38" s="28">
        <v>10</v>
      </c>
      <c r="AT38" s="28">
        <v>0</v>
      </c>
    </row>
    <row r="39" spans="1:46" x14ac:dyDescent="0.25">
      <c r="AL39">
        <v>8</v>
      </c>
      <c r="AN39" t="s">
        <v>306</v>
      </c>
      <c r="AO39" s="28">
        <v>118</v>
      </c>
      <c r="AP39" s="28">
        <v>53</v>
      </c>
      <c r="AQ39" s="28">
        <v>17</v>
      </c>
      <c r="AR39" s="28">
        <v>110</v>
      </c>
      <c r="AS39" s="28">
        <v>0</v>
      </c>
      <c r="AT39" s="28">
        <v>0</v>
      </c>
    </row>
    <row r="40" spans="1:46" x14ac:dyDescent="0.25">
      <c r="AJ40" s="17" t="s">
        <v>236</v>
      </c>
      <c r="AK40" s="17" t="s">
        <v>107</v>
      </c>
      <c r="AL40" s="17">
        <v>8</v>
      </c>
      <c r="AN40" t="s">
        <v>307</v>
      </c>
      <c r="AO40" s="28">
        <v>96</v>
      </c>
      <c r="AP40" s="28">
        <v>46</v>
      </c>
      <c r="AQ40" s="28">
        <v>8</v>
      </c>
      <c r="AR40" s="28">
        <v>75</v>
      </c>
      <c r="AS40" s="28">
        <v>0</v>
      </c>
      <c r="AT40" s="28">
        <v>6</v>
      </c>
    </row>
    <row r="41" spans="1:46" x14ac:dyDescent="0.25">
      <c r="A41" s="40"/>
      <c r="B41" s="40"/>
      <c r="C41" s="40"/>
      <c r="D41" s="40"/>
      <c r="E41" s="40"/>
      <c r="F41" s="40"/>
      <c r="G41" s="40"/>
      <c r="H41" s="40"/>
      <c r="AJ41" s="8" t="s">
        <v>234</v>
      </c>
      <c r="AK41" s="8" t="s">
        <v>113</v>
      </c>
      <c r="AL41" s="8">
        <v>2</v>
      </c>
      <c r="AN41" t="s">
        <v>308</v>
      </c>
      <c r="AO41" s="28">
        <v>94</v>
      </c>
      <c r="AP41" s="28">
        <v>50</v>
      </c>
      <c r="AQ41" s="28">
        <v>17</v>
      </c>
      <c r="AR41" s="28">
        <v>68</v>
      </c>
      <c r="AS41" s="28">
        <v>14</v>
      </c>
      <c r="AT41" s="28">
        <v>0</v>
      </c>
    </row>
    <row r="42" spans="1:46" ht="30" x14ac:dyDescent="0.25">
      <c r="B42" s="2"/>
      <c r="C42" s="2"/>
      <c r="D42" s="2"/>
      <c r="E42" s="2"/>
      <c r="F42" s="2"/>
      <c r="G42" s="2"/>
      <c r="H42" s="2"/>
      <c r="AJ42" s="8" t="s">
        <v>234</v>
      </c>
      <c r="AK42" s="7" t="s">
        <v>113</v>
      </c>
      <c r="AL42" s="7">
        <v>4</v>
      </c>
      <c r="AN42" t="s">
        <v>309</v>
      </c>
      <c r="AO42" s="28">
        <v>47</v>
      </c>
      <c r="AP42" s="28">
        <v>0</v>
      </c>
      <c r="AQ42" s="28">
        <v>0</v>
      </c>
      <c r="AR42" s="28">
        <v>33</v>
      </c>
      <c r="AS42" s="28">
        <v>0</v>
      </c>
      <c r="AT42" s="28">
        <v>0</v>
      </c>
    </row>
    <row r="43" spans="1:46" ht="45" x14ac:dyDescent="0.25">
      <c r="AJ43" s="8" t="s">
        <v>234</v>
      </c>
      <c r="AK43" s="7" t="s">
        <v>124</v>
      </c>
      <c r="AL43" s="7">
        <v>4</v>
      </c>
      <c r="AN43" t="s">
        <v>310</v>
      </c>
      <c r="AO43" s="28">
        <v>72</v>
      </c>
      <c r="AP43" s="28">
        <v>31</v>
      </c>
      <c r="AQ43" s="28">
        <v>8</v>
      </c>
      <c r="AR43" s="28">
        <v>35</v>
      </c>
      <c r="AS43" s="28">
        <v>0</v>
      </c>
      <c r="AT43" s="28">
        <v>0</v>
      </c>
    </row>
    <row r="44" spans="1:46" x14ac:dyDescent="0.25">
      <c r="AJ44" t="s">
        <v>18</v>
      </c>
      <c r="AK44" s="2" t="s">
        <v>127</v>
      </c>
      <c r="AL44" s="2">
        <v>5</v>
      </c>
      <c r="AN44" t="s">
        <v>313</v>
      </c>
      <c r="AO44" s="28">
        <v>19</v>
      </c>
      <c r="AP44" s="28">
        <v>3</v>
      </c>
      <c r="AQ44" s="28">
        <v>0</v>
      </c>
      <c r="AR44" s="28">
        <v>12</v>
      </c>
      <c r="AS44" s="28">
        <v>0</v>
      </c>
      <c r="AT44" s="28">
        <v>0</v>
      </c>
    </row>
    <row r="45" spans="1:46" ht="30" x14ac:dyDescent="0.25">
      <c r="AJ45" s="11" t="s">
        <v>235</v>
      </c>
      <c r="AK45" s="10" t="s">
        <v>133</v>
      </c>
      <c r="AL45" s="10">
        <v>3</v>
      </c>
      <c r="AN45" t="s">
        <v>312</v>
      </c>
      <c r="AO45" s="28">
        <v>41</v>
      </c>
      <c r="AP45" s="28">
        <v>14</v>
      </c>
      <c r="AQ45" s="28">
        <v>13</v>
      </c>
      <c r="AR45" s="28">
        <v>20</v>
      </c>
      <c r="AS45" s="28">
        <v>4</v>
      </c>
      <c r="AT45" s="28">
        <v>0</v>
      </c>
    </row>
    <row r="46" spans="1:46" ht="45" x14ac:dyDescent="0.25">
      <c r="AJ46" t="s">
        <v>18</v>
      </c>
      <c r="AK46" s="2" t="s">
        <v>138</v>
      </c>
      <c r="AL46" s="2">
        <v>10</v>
      </c>
      <c r="AN46" t="s">
        <v>311</v>
      </c>
      <c r="AO46" s="28">
        <v>30</v>
      </c>
      <c r="AP46" s="28">
        <v>3</v>
      </c>
      <c r="AQ46" s="28">
        <v>11</v>
      </c>
      <c r="AR46" s="28">
        <v>0</v>
      </c>
      <c r="AS46" s="28">
        <v>0</v>
      </c>
      <c r="AT46" s="28">
        <v>0</v>
      </c>
    </row>
    <row r="47" spans="1:46" ht="30" x14ac:dyDescent="0.25">
      <c r="AJ47" s="13" t="s">
        <v>237</v>
      </c>
      <c r="AK47" s="12" t="s">
        <v>141</v>
      </c>
      <c r="AL47" s="13"/>
      <c r="AN47" t="s">
        <v>314</v>
      </c>
      <c r="AO47" s="28">
        <v>34</v>
      </c>
      <c r="AP47" s="28">
        <v>10</v>
      </c>
      <c r="AQ47" s="28">
        <v>6</v>
      </c>
      <c r="AR47" s="28">
        <v>5</v>
      </c>
      <c r="AS47" s="28">
        <v>14</v>
      </c>
      <c r="AT47" s="28">
        <v>6</v>
      </c>
    </row>
    <row r="48" spans="1:46" x14ac:dyDescent="0.25">
      <c r="AJ48" t="s">
        <v>237</v>
      </c>
      <c r="AK48" s="2" t="s">
        <v>142</v>
      </c>
      <c r="AN48" t="s">
        <v>315</v>
      </c>
      <c r="AO48" s="28">
        <v>27</v>
      </c>
      <c r="AP48" s="28">
        <v>0</v>
      </c>
      <c r="AQ48" s="28">
        <v>0</v>
      </c>
      <c r="AR48" s="28">
        <v>36</v>
      </c>
      <c r="AS48" s="28">
        <v>4</v>
      </c>
      <c r="AT48" s="28">
        <v>0</v>
      </c>
    </row>
    <row r="49" spans="19:46" x14ac:dyDescent="0.25">
      <c r="AJ49" t="s">
        <v>237</v>
      </c>
      <c r="AK49" s="2" t="s">
        <v>144</v>
      </c>
      <c r="AN49" t="s">
        <v>316</v>
      </c>
      <c r="AO49" s="28">
        <v>15</v>
      </c>
      <c r="AP49" s="28">
        <v>0</v>
      </c>
      <c r="AQ49" s="28">
        <v>0</v>
      </c>
      <c r="AR49" s="28">
        <v>23</v>
      </c>
      <c r="AS49" s="28">
        <v>0</v>
      </c>
      <c r="AT49" s="28">
        <v>0</v>
      </c>
    </row>
    <row r="50" spans="19:46" x14ac:dyDescent="0.25">
      <c r="AJ50" s="15" t="s">
        <v>237</v>
      </c>
      <c r="AK50" s="14" t="s">
        <v>153</v>
      </c>
      <c r="AL50" s="15">
        <v>4</v>
      </c>
      <c r="AN50" t="s">
        <v>318</v>
      </c>
      <c r="AO50" s="28">
        <v>35</v>
      </c>
      <c r="AP50" s="28">
        <v>9</v>
      </c>
      <c r="AQ50" s="28">
        <v>13</v>
      </c>
      <c r="AR50" s="28">
        <v>11</v>
      </c>
      <c r="AS50" s="28">
        <v>0</v>
      </c>
      <c r="AT50" s="28">
        <v>0</v>
      </c>
    </row>
    <row r="51" spans="19:46" ht="30" x14ac:dyDescent="0.25">
      <c r="AJ51" s="15" t="s">
        <v>237</v>
      </c>
      <c r="AK51" s="14" t="s">
        <v>187</v>
      </c>
      <c r="AL51" s="15">
        <v>10</v>
      </c>
      <c r="AN51" t="s">
        <v>319</v>
      </c>
      <c r="AO51" s="28">
        <v>95</v>
      </c>
      <c r="AP51" s="28">
        <v>64</v>
      </c>
      <c r="AQ51" s="28">
        <v>23</v>
      </c>
      <c r="AR51" s="28">
        <v>114</v>
      </c>
      <c r="AS51" s="28">
        <v>10</v>
      </c>
      <c r="AT51" s="28">
        <v>6</v>
      </c>
    </row>
    <row r="52" spans="19:46" x14ac:dyDescent="0.25">
      <c r="AJ52" t="s">
        <v>18</v>
      </c>
      <c r="AK52" s="2" t="s">
        <v>160</v>
      </c>
      <c r="AL52">
        <v>9</v>
      </c>
      <c r="AN52" t="s">
        <v>320</v>
      </c>
      <c r="AO52" s="28">
        <v>32</v>
      </c>
      <c r="AP52" s="28">
        <v>12</v>
      </c>
      <c r="AQ52" s="28">
        <v>5</v>
      </c>
      <c r="AR52" s="28">
        <v>19</v>
      </c>
      <c r="AS52" s="28">
        <v>0</v>
      </c>
      <c r="AT52" s="28">
        <v>0</v>
      </c>
    </row>
    <row r="53" spans="19:46" ht="45" x14ac:dyDescent="0.25">
      <c r="S53" s="40" t="s">
        <v>348</v>
      </c>
      <c r="T53" s="40"/>
      <c r="U53" s="40"/>
      <c r="V53" s="40"/>
      <c r="W53" s="40"/>
      <c r="X53" s="40"/>
      <c r="AJ53" t="s">
        <v>18</v>
      </c>
      <c r="AK53" s="2" t="s">
        <v>169</v>
      </c>
      <c r="AL53">
        <v>12</v>
      </c>
      <c r="AN53" t="s">
        <v>321</v>
      </c>
      <c r="AO53" s="28">
        <v>43</v>
      </c>
      <c r="AP53" s="28">
        <v>6</v>
      </c>
      <c r="AQ53" s="28">
        <v>0</v>
      </c>
      <c r="AR53" s="28">
        <v>39</v>
      </c>
      <c r="AS53" s="28">
        <v>0</v>
      </c>
      <c r="AT53" s="28">
        <v>0</v>
      </c>
    </row>
    <row r="54" spans="19:46" ht="60" x14ac:dyDescent="0.25">
      <c r="S54" s="18" t="s">
        <v>240</v>
      </c>
      <c r="T54" s="18" t="s">
        <v>349</v>
      </c>
      <c r="U54" s="18" t="s">
        <v>350</v>
      </c>
      <c r="V54" s="18" t="s">
        <v>351</v>
      </c>
      <c r="W54" s="18" t="s">
        <v>352</v>
      </c>
      <c r="X54" s="18" t="s">
        <v>353</v>
      </c>
      <c r="AJ54" s="17" t="s">
        <v>236</v>
      </c>
      <c r="AK54" s="16" t="s">
        <v>174</v>
      </c>
      <c r="AL54" s="17">
        <v>4</v>
      </c>
      <c r="AN54" t="s">
        <v>322</v>
      </c>
      <c r="AO54" s="28">
        <v>20</v>
      </c>
      <c r="AP54" s="28">
        <v>4</v>
      </c>
      <c r="AQ54" s="28">
        <v>0</v>
      </c>
      <c r="AR54" s="28">
        <v>11</v>
      </c>
      <c r="AS54" s="28">
        <v>0</v>
      </c>
      <c r="AT54" s="28">
        <v>0</v>
      </c>
    </row>
    <row r="55" spans="19:46" x14ac:dyDescent="0.25">
      <c r="S55" t="s">
        <v>235</v>
      </c>
      <c r="T55">
        <v>40</v>
      </c>
      <c r="U55">
        <v>8</v>
      </c>
      <c r="V55">
        <v>41</v>
      </c>
      <c r="W55">
        <v>13</v>
      </c>
      <c r="X55">
        <v>0</v>
      </c>
      <c r="AJ55" s="11" t="s">
        <v>235</v>
      </c>
      <c r="AK55" s="10" t="s">
        <v>179</v>
      </c>
      <c r="AL55" s="11">
        <v>5</v>
      </c>
      <c r="AN55" t="s">
        <v>323</v>
      </c>
      <c r="AO55" s="28">
        <v>72</v>
      </c>
      <c r="AP55" s="28">
        <v>45</v>
      </c>
      <c r="AQ55" s="28">
        <v>0</v>
      </c>
      <c r="AR55" s="28">
        <v>83</v>
      </c>
      <c r="AS55" s="28">
        <v>10</v>
      </c>
      <c r="AT55" s="28">
        <v>6</v>
      </c>
    </row>
    <row r="56" spans="19:46" ht="30" x14ac:dyDescent="0.25">
      <c r="S56" t="s">
        <v>237</v>
      </c>
      <c r="T56">
        <v>0</v>
      </c>
      <c r="U56">
        <v>0</v>
      </c>
      <c r="V56">
        <v>0</v>
      </c>
      <c r="W56">
        <v>10</v>
      </c>
      <c r="X56">
        <v>4</v>
      </c>
      <c r="AJ56" s="8" t="s">
        <v>234</v>
      </c>
      <c r="AK56" s="7" t="s">
        <v>113</v>
      </c>
      <c r="AL56" s="8">
        <v>8</v>
      </c>
      <c r="AN56" t="s">
        <v>324</v>
      </c>
      <c r="AO56" s="28">
        <v>14</v>
      </c>
      <c r="AP56" s="28">
        <v>0</v>
      </c>
      <c r="AQ56" s="28">
        <v>0</v>
      </c>
      <c r="AR56" s="28">
        <v>21</v>
      </c>
      <c r="AS56" s="28">
        <v>0</v>
      </c>
      <c r="AT56" s="28">
        <v>0</v>
      </c>
    </row>
    <row r="57" spans="19:46" x14ac:dyDescent="0.25">
      <c r="S57" t="s">
        <v>18</v>
      </c>
      <c r="T57">
        <v>15</v>
      </c>
      <c r="U57">
        <v>34</v>
      </c>
      <c r="V57">
        <v>16</v>
      </c>
      <c r="W57">
        <v>7</v>
      </c>
      <c r="X57">
        <v>11</v>
      </c>
      <c r="AJ57" s="8" t="s">
        <v>234</v>
      </c>
      <c r="AK57" s="7" t="s">
        <v>190</v>
      </c>
      <c r="AL57" s="8">
        <v>6</v>
      </c>
      <c r="AN57" t="s">
        <v>325</v>
      </c>
      <c r="AO57" s="28">
        <v>41</v>
      </c>
      <c r="AP57" s="28">
        <v>4</v>
      </c>
      <c r="AQ57" s="28">
        <v>0</v>
      </c>
      <c r="AR57" s="28">
        <v>68</v>
      </c>
      <c r="AS57" s="28">
        <v>10</v>
      </c>
      <c r="AT57" s="28">
        <v>0</v>
      </c>
    </row>
    <row r="58" spans="19:46" ht="30" x14ac:dyDescent="0.25">
      <c r="S58" t="s">
        <v>234</v>
      </c>
      <c r="T58">
        <v>18</v>
      </c>
      <c r="U58">
        <v>11</v>
      </c>
      <c r="V58">
        <v>36</v>
      </c>
      <c r="W58">
        <v>14</v>
      </c>
      <c r="X58">
        <v>8</v>
      </c>
      <c r="AJ58" t="s">
        <v>18</v>
      </c>
      <c r="AK58" s="2" t="s">
        <v>205</v>
      </c>
      <c r="AL58">
        <v>5</v>
      </c>
      <c r="AN58" t="s">
        <v>326</v>
      </c>
      <c r="AO58" s="28">
        <v>5</v>
      </c>
      <c r="AP58" s="28">
        <v>0</v>
      </c>
      <c r="AQ58" s="28">
        <v>0</v>
      </c>
      <c r="AR58" s="28">
        <v>21</v>
      </c>
      <c r="AS58" s="28">
        <v>0</v>
      </c>
      <c r="AT58" s="28">
        <v>0</v>
      </c>
    </row>
    <row r="59" spans="19:46" x14ac:dyDescent="0.25">
      <c r="S59" t="s">
        <v>241</v>
      </c>
      <c r="T59">
        <v>0</v>
      </c>
      <c r="U59">
        <v>0</v>
      </c>
      <c r="V59">
        <v>6</v>
      </c>
      <c r="W59">
        <v>0</v>
      </c>
      <c r="X59">
        <v>0</v>
      </c>
      <c r="AJ59" t="s">
        <v>18</v>
      </c>
      <c r="AK59" t="s">
        <v>18</v>
      </c>
      <c r="AL59">
        <v>5</v>
      </c>
      <c r="AN59" t="s">
        <v>327</v>
      </c>
      <c r="AO59" s="28">
        <v>25</v>
      </c>
      <c r="AP59" s="28">
        <v>25</v>
      </c>
      <c r="AQ59" s="28">
        <v>0</v>
      </c>
      <c r="AR59" s="28">
        <v>26</v>
      </c>
      <c r="AS59" s="28">
        <v>10</v>
      </c>
      <c r="AT59" s="28">
        <v>0</v>
      </c>
    </row>
    <row r="60" spans="19:46" ht="30" x14ac:dyDescent="0.25">
      <c r="S60" t="s">
        <v>236</v>
      </c>
      <c r="T60">
        <v>0</v>
      </c>
      <c r="U60">
        <v>8</v>
      </c>
      <c r="V60">
        <v>0</v>
      </c>
      <c r="W60">
        <v>10</v>
      </c>
      <c r="X60">
        <v>0</v>
      </c>
      <c r="AJ60" s="17" t="s">
        <v>236</v>
      </c>
      <c r="AK60" s="16" t="s">
        <v>211</v>
      </c>
      <c r="AL60" s="17">
        <v>6</v>
      </c>
      <c r="AN60" t="s">
        <v>328</v>
      </c>
      <c r="AO60" s="28">
        <v>5</v>
      </c>
      <c r="AP60" s="28">
        <v>0</v>
      </c>
      <c r="AQ60" s="28">
        <v>8</v>
      </c>
      <c r="AR60" s="28">
        <v>0</v>
      </c>
      <c r="AS60" s="28">
        <v>0</v>
      </c>
      <c r="AT60" s="28">
        <v>0</v>
      </c>
    </row>
    <row r="61" spans="19:46" x14ac:dyDescent="0.25">
      <c r="S61" s="40" t="s">
        <v>354</v>
      </c>
      <c r="T61" s="40"/>
      <c r="U61" s="40"/>
      <c r="V61" s="40"/>
      <c r="W61" s="40"/>
      <c r="X61" s="40"/>
      <c r="AJ61" s="8" t="s">
        <v>234</v>
      </c>
      <c r="AK61" s="7" t="s">
        <v>218</v>
      </c>
      <c r="AL61" s="8">
        <v>5</v>
      </c>
      <c r="AN61" t="s">
        <v>329</v>
      </c>
      <c r="AO61" s="28">
        <v>19</v>
      </c>
      <c r="AP61" s="28">
        <v>2</v>
      </c>
      <c r="AQ61" s="28">
        <v>8</v>
      </c>
      <c r="AR61" s="28">
        <v>6</v>
      </c>
      <c r="AS61" s="28">
        <v>0</v>
      </c>
      <c r="AT61" s="28">
        <v>0</v>
      </c>
    </row>
    <row r="62" spans="19:46" x14ac:dyDescent="0.25">
      <c r="S62" s="18" t="s">
        <v>240</v>
      </c>
      <c r="T62" s="18" t="s">
        <v>349</v>
      </c>
      <c r="U62" s="18" t="s">
        <v>350</v>
      </c>
      <c r="V62" s="18" t="s">
        <v>351</v>
      </c>
      <c r="W62" s="18" t="s">
        <v>352</v>
      </c>
      <c r="X62" s="18" t="s">
        <v>353</v>
      </c>
      <c r="AJ62" t="s">
        <v>18</v>
      </c>
      <c r="AK62" s="2" t="s">
        <v>223</v>
      </c>
      <c r="AL62">
        <v>7</v>
      </c>
      <c r="AN62" t="s">
        <v>330</v>
      </c>
      <c r="AO62" s="28">
        <v>6</v>
      </c>
      <c r="AP62" s="28">
        <v>27</v>
      </c>
      <c r="AQ62" s="28">
        <v>0</v>
      </c>
      <c r="AR62" s="28">
        <v>16</v>
      </c>
      <c r="AS62" s="28">
        <v>4</v>
      </c>
      <c r="AT62" s="28">
        <v>6</v>
      </c>
    </row>
    <row r="63" spans="19:46" ht="39" customHeight="1" x14ac:dyDescent="0.25">
      <c r="S63" t="s">
        <v>235</v>
      </c>
      <c r="T63">
        <v>40</v>
      </c>
      <c r="U63">
        <v>48</v>
      </c>
      <c r="V63">
        <v>89</v>
      </c>
      <c r="W63">
        <v>102</v>
      </c>
      <c r="X63">
        <v>102</v>
      </c>
      <c r="AJ63" t="s">
        <v>238</v>
      </c>
      <c r="AK63" s="2"/>
      <c r="AL63">
        <v>5</v>
      </c>
      <c r="AN63" t="s">
        <v>331</v>
      </c>
      <c r="AO63" s="28">
        <v>22</v>
      </c>
      <c r="AP63" s="28">
        <v>14</v>
      </c>
      <c r="AQ63" s="28">
        <v>0</v>
      </c>
      <c r="AR63" s="28">
        <v>32</v>
      </c>
      <c r="AS63" s="28">
        <v>0</v>
      </c>
      <c r="AT63" s="28">
        <v>0</v>
      </c>
    </row>
    <row r="64" spans="19:46" x14ac:dyDescent="0.25">
      <c r="S64" t="s">
        <v>237</v>
      </c>
      <c r="T64">
        <v>0</v>
      </c>
      <c r="U64">
        <v>0</v>
      </c>
      <c r="V64">
        <v>0</v>
      </c>
      <c r="W64">
        <v>10</v>
      </c>
      <c r="X64">
        <v>14</v>
      </c>
      <c r="AJ64" t="s">
        <v>18</v>
      </c>
      <c r="AL64">
        <v>6</v>
      </c>
      <c r="AN64" t="s">
        <v>332</v>
      </c>
      <c r="AO64" s="28">
        <v>9</v>
      </c>
      <c r="AP64" s="28">
        <v>0</v>
      </c>
      <c r="AQ64" s="28">
        <v>0</v>
      </c>
      <c r="AR64" s="28">
        <v>10</v>
      </c>
      <c r="AS64" s="28">
        <v>0</v>
      </c>
      <c r="AT64" s="28">
        <v>0</v>
      </c>
    </row>
    <row r="65" spans="1:46" ht="30" x14ac:dyDescent="0.25">
      <c r="S65" t="s">
        <v>18</v>
      </c>
      <c r="T65">
        <v>15</v>
      </c>
      <c r="U65">
        <v>49</v>
      </c>
      <c r="V65">
        <v>65</v>
      </c>
      <c r="W65">
        <v>72</v>
      </c>
      <c r="X65">
        <v>83</v>
      </c>
      <c r="AJ65" s="8" t="s">
        <v>234</v>
      </c>
      <c r="AK65" s="7" t="s">
        <v>245</v>
      </c>
      <c r="AL65" s="8">
        <v>3</v>
      </c>
      <c r="AN65" t="s">
        <v>333</v>
      </c>
      <c r="AO65" s="28">
        <v>35</v>
      </c>
      <c r="AP65" s="28">
        <v>34</v>
      </c>
      <c r="AQ65" s="28">
        <v>0</v>
      </c>
      <c r="AR65" s="28">
        <v>17</v>
      </c>
      <c r="AS65" s="28">
        <v>0</v>
      </c>
      <c r="AT65" s="28">
        <v>0</v>
      </c>
    </row>
    <row r="66" spans="1:46" ht="30" x14ac:dyDescent="0.25">
      <c r="S66" t="s">
        <v>234</v>
      </c>
      <c r="T66">
        <v>18</v>
      </c>
      <c r="U66">
        <v>29</v>
      </c>
      <c r="V66">
        <v>65</v>
      </c>
      <c r="W66">
        <v>79</v>
      </c>
      <c r="X66">
        <v>87</v>
      </c>
      <c r="AJ66" s="8" t="s">
        <v>234</v>
      </c>
      <c r="AK66" s="7" t="s">
        <v>254</v>
      </c>
      <c r="AL66" s="8">
        <v>7</v>
      </c>
      <c r="AN66" t="s">
        <v>571</v>
      </c>
      <c r="AO66" s="28">
        <v>46</v>
      </c>
      <c r="AP66" s="28">
        <v>10</v>
      </c>
      <c r="AQ66" s="28">
        <v>0</v>
      </c>
      <c r="AR66" s="28">
        <v>23</v>
      </c>
      <c r="AS66" s="28">
        <v>0</v>
      </c>
      <c r="AT66" s="28">
        <v>0</v>
      </c>
    </row>
    <row r="67" spans="1:46" x14ac:dyDescent="0.25">
      <c r="S67" t="s">
        <v>241</v>
      </c>
      <c r="T67">
        <v>0</v>
      </c>
      <c r="U67">
        <v>0</v>
      </c>
      <c r="V67">
        <v>6</v>
      </c>
      <c r="W67">
        <v>6</v>
      </c>
      <c r="X67">
        <v>6</v>
      </c>
      <c r="AJ67" s="8" t="s">
        <v>234</v>
      </c>
      <c r="AK67" s="7" t="s">
        <v>253</v>
      </c>
      <c r="AL67" s="8">
        <v>9</v>
      </c>
      <c r="AN67" t="s">
        <v>572</v>
      </c>
      <c r="AO67" s="28">
        <v>31</v>
      </c>
      <c r="AP67" s="28">
        <v>15</v>
      </c>
      <c r="AQ67" s="28">
        <v>0</v>
      </c>
      <c r="AR67" s="28">
        <v>16</v>
      </c>
      <c r="AS67" s="28">
        <v>0</v>
      </c>
      <c r="AT67" s="28">
        <v>0</v>
      </c>
    </row>
    <row r="68" spans="1:46" x14ac:dyDescent="0.25">
      <c r="S68" t="s">
        <v>236</v>
      </c>
      <c r="T68">
        <v>0</v>
      </c>
      <c r="U68">
        <v>8</v>
      </c>
      <c r="V68">
        <v>8</v>
      </c>
      <c r="W68">
        <v>18</v>
      </c>
      <c r="X68">
        <v>18</v>
      </c>
      <c r="AJ68" s="13" t="s">
        <v>241</v>
      </c>
      <c r="AK68" s="12" t="s">
        <v>241</v>
      </c>
      <c r="AL68" s="13">
        <v>6</v>
      </c>
      <c r="AN68" t="s">
        <v>573</v>
      </c>
      <c r="AO68" s="28">
        <v>38</v>
      </c>
      <c r="AP68" s="28">
        <v>40</v>
      </c>
      <c r="AQ68" s="28">
        <v>0</v>
      </c>
      <c r="AR68" s="28">
        <v>51</v>
      </c>
      <c r="AS68" s="28">
        <v>10</v>
      </c>
      <c r="AT68" s="28">
        <v>0</v>
      </c>
    </row>
    <row r="69" spans="1:46" x14ac:dyDescent="0.25">
      <c r="AN69" t="s">
        <v>574</v>
      </c>
      <c r="AO69" s="28">
        <v>30</v>
      </c>
      <c r="AP69" s="28">
        <v>4</v>
      </c>
      <c r="AQ69" s="28">
        <v>0</v>
      </c>
      <c r="AR69" s="28">
        <v>5</v>
      </c>
      <c r="AS69" s="28">
        <v>0</v>
      </c>
      <c r="AT69" s="28">
        <v>0</v>
      </c>
    </row>
    <row r="70" spans="1:46" x14ac:dyDescent="0.25">
      <c r="AJ70" s="13" t="s">
        <v>18</v>
      </c>
      <c r="AK70" s="12" t="s">
        <v>263</v>
      </c>
      <c r="AL70" s="13">
        <v>5</v>
      </c>
    </row>
    <row r="71" spans="1:46" x14ac:dyDescent="0.25">
      <c r="AJ71" t="s">
        <v>18</v>
      </c>
      <c r="AK71" t="s">
        <v>263</v>
      </c>
      <c r="AL71">
        <v>5</v>
      </c>
    </row>
    <row r="72" spans="1:46" x14ac:dyDescent="0.25">
      <c r="AJ72" t="s">
        <v>18</v>
      </c>
      <c r="AK72" t="s">
        <v>223</v>
      </c>
      <c r="AL72">
        <v>9</v>
      </c>
    </row>
    <row r="73" spans="1:46" x14ac:dyDescent="0.25">
      <c r="AJ73" s="8" t="s">
        <v>234</v>
      </c>
      <c r="AK73" s="8" t="s">
        <v>253</v>
      </c>
      <c r="AL73" s="8">
        <v>9</v>
      </c>
    </row>
    <row r="74" spans="1:46" ht="75" x14ac:dyDescent="0.25">
      <c r="A74" t="s">
        <v>345</v>
      </c>
      <c r="B74" s="2" t="s">
        <v>18</v>
      </c>
      <c r="C74" s="2" t="s">
        <v>234</v>
      </c>
      <c r="D74" s="2" t="s">
        <v>236</v>
      </c>
      <c r="E74" s="2" t="s">
        <v>235</v>
      </c>
      <c r="F74" s="2" t="s">
        <v>237</v>
      </c>
      <c r="G74" s="2" t="s">
        <v>241</v>
      </c>
      <c r="H74" s="2" t="s">
        <v>239</v>
      </c>
      <c r="AJ74" t="s">
        <v>234</v>
      </c>
      <c r="AK74" t="s">
        <v>253</v>
      </c>
      <c r="AL74">
        <v>7</v>
      </c>
    </row>
    <row r="75" spans="1:46" x14ac:dyDescent="0.25">
      <c r="A75" t="s">
        <v>346</v>
      </c>
      <c r="AJ75" s="9" t="s">
        <v>18</v>
      </c>
      <c r="AK75" s="9" t="s">
        <v>286</v>
      </c>
      <c r="AL75" s="9">
        <v>3</v>
      </c>
    </row>
    <row r="76" spans="1:46" x14ac:dyDescent="0.25">
      <c r="A76" t="s">
        <v>347</v>
      </c>
      <c r="AJ76" s="9" t="s">
        <v>18</v>
      </c>
      <c r="AK76" s="9" t="s">
        <v>289</v>
      </c>
      <c r="AL76" s="9">
        <v>7</v>
      </c>
    </row>
    <row r="77" spans="1:46" x14ac:dyDescent="0.25">
      <c r="A77" t="s">
        <v>343</v>
      </c>
      <c r="AJ77" t="s">
        <v>235</v>
      </c>
      <c r="AL77">
        <v>7</v>
      </c>
    </row>
    <row r="78" spans="1:46" x14ac:dyDescent="0.25">
      <c r="A78" t="s">
        <v>344</v>
      </c>
      <c r="AJ78" t="s">
        <v>235</v>
      </c>
      <c r="AL78">
        <v>5</v>
      </c>
    </row>
    <row r="79" spans="1:46" x14ac:dyDescent="0.25">
      <c r="AJ79" t="s">
        <v>235</v>
      </c>
      <c r="AL79">
        <v>5</v>
      </c>
    </row>
    <row r="80" spans="1:46" x14ac:dyDescent="0.25">
      <c r="A80" s="40"/>
      <c r="B80" s="40"/>
      <c r="AJ80" t="s">
        <v>235</v>
      </c>
      <c r="AK80" t="s">
        <v>179</v>
      </c>
      <c r="AL80">
        <v>6</v>
      </c>
    </row>
    <row r="81" spans="1:38" x14ac:dyDescent="0.25">
      <c r="A81" s="18"/>
      <c r="B81" s="18"/>
      <c r="AJ81" t="s">
        <v>18</v>
      </c>
      <c r="AK81" t="s">
        <v>419</v>
      </c>
      <c r="AL81">
        <v>5</v>
      </c>
    </row>
    <row r="82" spans="1:38" x14ac:dyDescent="0.25">
      <c r="AJ82" t="s">
        <v>18</v>
      </c>
      <c r="AK82" t="s">
        <v>30</v>
      </c>
      <c r="AL82">
        <v>10</v>
      </c>
    </row>
    <row r="83" spans="1:38" x14ac:dyDescent="0.25">
      <c r="AK83" t="s">
        <v>499</v>
      </c>
      <c r="AL83">
        <v>7</v>
      </c>
    </row>
    <row r="84" spans="1:38" x14ac:dyDescent="0.25">
      <c r="AJ84" t="s">
        <v>235</v>
      </c>
      <c r="AL84">
        <v>3</v>
      </c>
    </row>
    <row r="85" spans="1:38" x14ac:dyDescent="0.25">
      <c r="AJ85" t="s">
        <v>235</v>
      </c>
      <c r="AK85" t="s">
        <v>440</v>
      </c>
      <c r="AL85">
        <v>4</v>
      </c>
    </row>
    <row r="86" spans="1:38" x14ac:dyDescent="0.25">
      <c r="AJ86" t="s">
        <v>18</v>
      </c>
      <c r="AK86" t="s">
        <v>482</v>
      </c>
      <c r="AL86">
        <v>4</v>
      </c>
    </row>
    <row r="87" spans="1:38" x14ac:dyDescent="0.25">
      <c r="AJ87" t="s">
        <v>235</v>
      </c>
      <c r="AK87" t="s">
        <v>23</v>
      </c>
      <c r="AL87">
        <v>10</v>
      </c>
    </row>
    <row r="88" spans="1:38" x14ac:dyDescent="0.25">
      <c r="AJ88" t="s">
        <v>235</v>
      </c>
      <c r="AL88">
        <v>8</v>
      </c>
    </row>
    <row r="89" spans="1:38" x14ac:dyDescent="0.25">
      <c r="AJ89" t="s">
        <v>18</v>
      </c>
      <c r="AK89" t="s">
        <v>458</v>
      </c>
      <c r="AL89">
        <v>4</v>
      </c>
    </row>
    <row r="90" spans="1:38" x14ac:dyDescent="0.25">
      <c r="AJ90" t="s">
        <v>18</v>
      </c>
      <c r="AK90" t="s">
        <v>482</v>
      </c>
      <c r="AL90">
        <v>5</v>
      </c>
    </row>
    <row r="91" spans="1:38" x14ac:dyDescent="0.25">
      <c r="AJ91" t="s">
        <v>235</v>
      </c>
      <c r="AK91" t="s">
        <v>23</v>
      </c>
      <c r="AL91">
        <v>6</v>
      </c>
    </row>
    <row r="92" spans="1:38" x14ac:dyDescent="0.25">
      <c r="AJ92" t="s">
        <v>18</v>
      </c>
      <c r="AK92" t="s">
        <v>23</v>
      </c>
      <c r="AL92">
        <v>5</v>
      </c>
    </row>
    <row r="93" spans="1:38" x14ac:dyDescent="0.25">
      <c r="AJ93" t="s">
        <v>18</v>
      </c>
      <c r="AK93" t="s">
        <v>18</v>
      </c>
      <c r="AL93">
        <v>6</v>
      </c>
    </row>
    <row r="94" spans="1:38" x14ac:dyDescent="0.25">
      <c r="AJ94" t="s">
        <v>236</v>
      </c>
      <c r="AK94" t="s">
        <v>488</v>
      </c>
      <c r="AL94">
        <v>5</v>
      </c>
    </row>
    <row r="95" spans="1:38" x14ac:dyDescent="0.25">
      <c r="AJ95" t="s">
        <v>234</v>
      </c>
      <c r="AK95" t="s">
        <v>254</v>
      </c>
      <c r="AL95">
        <v>7</v>
      </c>
    </row>
    <row r="96" spans="1:38" x14ac:dyDescent="0.25">
      <c r="AJ96" t="s">
        <v>18</v>
      </c>
      <c r="AK96" t="s">
        <v>499</v>
      </c>
      <c r="AL96">
        <v>7</v>
      </c>
    </row>
    <row r="97" spans="36:38" x14ac:dyDescent="0.25">
      <c r="AJ97" t="s">
        <v>235</v>
      </c>
      <c r="AK97" t="s">
        <v>23</v>
      </c>
      <c r="AL97">
        <v>5</v>
      </c>
    </row>
    <row r="98" spans="36:38" x14ac:dyDescent="0.25">
      <c r="AJ98" t="s">
        <v>235</v>
      </c>
      <c r="AK98" t="s">
        <v>23</v>
      </c>
      <c r="AL98">
        <v>5</v>
      </c>
    </row>
    <row r="99" spans="36:38" x14ac:dyDescent="0.25">
      <c r="AJ99" t="s">
        <v>18</v>
      </c>
      <c r="AK99" t="s">
        <v>223</v>
      </c>
      <c r="AL99">
        <v>7</v>
      </c>
    </row>
    <row r="100" spans="36:38" x14ac:dyDescent="0.25">
      <c r="AJ100" t="s">
        <v>18</v>
      </c>
      <c r="AK100" t="s">
        <v>223</v>
      </c>
      <c r="AL100">
        <v>5</v>
      </c>
    </row>
    <row r="101" spans="36:38" x14ac:dyDescent="0.25">
      <c r="AJ101" t="s">
        <v>235</v>
      </c>
      <c r="AK101" t="s">
        <v>23</v>
      </c>
      <c r="AL101">
        <v>5</v>
      </c>
    </row>
    <row r="102" spans="36:38" x14ac:dyDescent="0.25">
      <c r="AJ102" t="s">
        <v>18</v>
      </c>
      <c r="AK102" t="s">
        <v>30</v>
      </c>
      <c r="AL102">
        <v>5</v>
      </c>
    </row>
    <row r="103" spans="36:38" x14ac:dyDescent="0.25">
      <c r="AJ103" t="s">
        <v>235</v>
      </c>
      <c r="AK103" t="s">
        <v>23</v>
      </c>
      <c r="AL103">
        <v>5</v>
      </c>
    </row>
    <row r="104" spans="36:38" x14ac:dyDescent="0.25">
      <c r="AJ104" t="s">
        <v>235</v>
      </c>
      <c r="AK104" t="s">
        <v>23</v>
      </c>
      <c r="AL104">
        <v>3</v>
      </c>
    </row>
    <row r="105" spans="36:38" x14ac:dyDescent="0.25">
      <c r="AJ105" t="s">
        <v>234</v>
      </c>
      <c r="AK105" t="s">
        <v>254</v>
      </c>
      <c r="AL105">
        <v>5</v>
      </c>
    </row>
    <row r="106" spans="36:38" x14ac:dyDescent="0.25">
      <c r="AJ106" t="s">
        <v>18</v>
      </c>
      <c r="AK106" t="s">
        <v>30</v>
      </c>
      <c r="AL106">
        <v>6</v>
      </c>
    </row>
    <row r="107" spans="36:38" x14ac:dyDescent="0.25">
      <c r="AJ107" t="s">
        <v>235</v>
      </c>
      <c r="AK107" t="s">
        <v>23</v>
      </c>
      <c r="AL107">
        <v>6</v>
      </c>
    </row>
    <row r="108" spans="36:38" x14ac:dyDescent="0.25">
      <c r="AJ108" t="s">
        <v>18</v>
      </c>
      <c r="AK108" t="s">
        <v>30</v>
      </c>
      <c r="AL108">
        <v>5</v>
      </c>
    </row>
    <row r="109" spans="36:38" x14ac:dyDescent="0.25">
      <c r="AJ109" t="s">
        <v>235</v>
      </c>
      <c r="AK109" t="s">
        <v>23</v>
      </c>
      <c r="AL109">
        <v>5</v>
      </c>
    </row>
    <row r="110" spans="36:38" x14ac:dyDescent="0.25">
      <c r="AJ110" t="s">
        <v>234</v>
      </c>
      <c r="AK110" t="s">
        <v>7</v>
      </c>
      <c r="AL110">
        <v>4</v>
      </c>
    </row>
    <row r="111" spans="36:38" x14ac:dyDescent="0.25">
      <c r="AJ111" t="s">
        <v>18</v>
      </c>
      <c r="AK111" t="s">
        <v>419</v>
      </c>
      <c r="AL111">
        <v>5</v>
      </c>
    </row>
    <row r="112" spans="36:38" x14ac:dyDescent="0.25">
      <c r="AJ112" t="s">
        <v>235</v>
      </c>
      <c r="AK112" t="s">
        <v>179</v>
      </c>
      <c r="AL112">
        <v>5</v>
      </c>
    </row>
    <row r="113" spans="19:48" x14ac:dyDescent="0.25">
      <c r="AJ113" t="s">
        <v>18</v>
      </c>
      <c r="AK113" t="s">
        <v>30</v>
      </c>
      <c r="AL113">
        <v>5</v>
      </c>
    </row>
    <row r="116" spans="19:48" x14ac:dyDescent="0.25">
      <c r="T116" t="s">
        <v>179</v>
      </c>
      <c r="U116" t="s">
        <v>23</v>
      </c>
      <c r="V116" t="s">
        <v>30</v>
      </c>
      <c r="W116" t="s">
        <v>7</v>
      </c>
      <c r="X116" t="s">
        <v>107</v>
      </c>
      <c r="Y116" t="s">
        <v>113</v>
      </c>
      <c r="Z116" t="s">
        <v>576</v>
      </c>
      <c r="AA116" t="s">
        <v>127</v>
      </c>
      <c r="AB116" t="s">
        <v>577</v>
      </c>
      <c r="AC116" t="s">
        <v>153</v>
      </c>
      <c r="AD116" t="s">
        <v>187</v>
      </c>
      <c r="AE116" t="s">
        <v>160</v>
      </c>
      <c r="AF116" t="s">
        <v>578</v>
      </c>
      <c r="AG116" t="s">
        <v>190</v>
      </c>
      <c r="AH116" t="s">
        <v>205</v>
      </c>
      <c r="AI116" t="s">
        <v>211</v>
      </c>
      <c r="AJ116" t="s">
        <v>218</v>
      </c>
      <c r="AK116" t="s">
        <v>223</v>
      </c>
      <c r="AL116" t="s">
        <v>579</v>
      </c>
      <c r="AM116" t="s">
        <v>254</v>
      </c>
      <c r="AN116" t="s">
        <v>580</v>
      </c>
      <c r="AO116" t="s">
        <v>263</v>
      </c>
      <c r="AP116" t="s">
        <v>253</v>
      </c>
      <c r="AQ116" t="s">
        <v>499</v>
      </c>
      <c r="AR116" t="s">
        <v>286</v>
      </c>
      <c r="AS116" t="s">
        <v>289</v>
      </c>
      <c r="AT116" t="s">
        <v>419</v>
      </c>
      <c r="AU116" t="s">
        <v>581</v>
      </c>
      <c r="AV116" t="s">
        <v>582</v>
      </c>
    </row>
    <row r="117" spans="19:48" x14ac:dyDescent="0.25">
      <c r="S117" t="s">
        <v>304</v>
      </c>
      <c r="T117" s="13">
        <v>11</v>
      </c>
      <c r="U117" s="13">
        <v>100</v>
      </c>
      <c r="V117" s="13">
        <v>39</v>
      </c>
      <c r="W117" s="13">
        <v>12</v>
      </c>
      <c r="X117" s="13">
        <v>12</v>
      </c>
      <c r="Y117" s="13">
        <v>6</v>
      </c>
      <c r="Z117" s="13">
        <v>4</v>
      </c>
      <c r="AA117" s="13">
        <v>5</v>
      </c>
      <c r="AB117" s="13">
        <v>0</v>
      </c>
      <c r="AC117" s="13">
        <v>0</v>
      </c>
      <c r="AD117" s="13">
        <v>0</v>
      </c>
      <c r="AE117" s="13">
        <v>9</v>
      </c>
      <c r="AF117" s="13">
        <v>12</v>
      </c>
      <c r="AG117" s="13">
        <v>6</v>
      </c>
      <c r="AH117" s="13">
        <v>5</v>
      </c>
      <c r="AI117" s="13">
        <v>5</v>
      </c>
      <c r="AJ117" s="13">
        <v>0</v>
      </c>
      <c r="AK117" s="13">
        <v>7</v>
      </c>
      <c r="AL117" s="13">
        <v>0</v>
      </c>
      <c r="AM117" s="13">
        <v>0</v>
      </c>
      <c r="AN117" s="13">
        <v>6</v>
      </c>
      <c r="AO117" s="13">
        <v>5</v>
      </c>
      <c r="AP117" s="13">
        <v>16</v>
      </c>
      <c r="AQ117" s="13">
        <v>7</v>
      </c>
      <c r="AR117" s="13">
        <v>0</v>
      </c>
      <c r="AS117" s="13">
        <v>0</v>
      </c>
      <c r="AT117" s="13">
        <v>0</v>
      </c>
      <c r="AU117" s="13">
        <v>0</v>
      </c>
      <c r="AV117" s="13">
        <v>4</v>
      </c>
    </row>
    <row r="118" spans="19:48" x14ac:dyDescent="0.25">
      <c r="S118" t="s">
        <v>305</v>
      </c>
      <c r="T118" s="13">
        <v>24</v>
      </c>
      <c r="U118" s="13">
        <v>124</v>
      </c>
      <c r="V118" s="13">
        <v>34</v>
      </c>
      <c r="W118" s="13">
        <v>4</v>
      </c>
      <c r="X118" s="13">
        <v>12</v>
      </c>
      <c r="Y118" s="13">
        <v>14</v>
      </c>
      <c r="Z118" s="13">
        <v>4</v>
      </c>
      <c r="AA118" s="13">
        <v>5</v>
      </c>
      <c r="AB118" s="13">
        <v>10</v>
      </c>
      <c r="AC118" s="13">
        <v>0</v>
      </c>
      <c r="AD118" s="13">
        <v>10</v>
      </c>
      <c r="AE118" s="13">
        <v>9</v>
      </c>
      <c r="AF118" s="13">
        <v>12</v>
      </c>
      <c r="AG118" s="13">
        <v>6</v>
      </c>
      <c r="AH118" s="13">
        <v>5</v>
      </c>
      <c r="AI118" s="13">
        <v>5</v>
      </c>
      <c r="AJ118" s="13">
        <v>5</v>
      </c>
      <c r="AK118" s="13">
        <v>23</v>
      </c>
      <c r="AL118" s="13">
        <v>3</v>
      </c>
      <c r="AM118" s="13">
        <v>7</v>
      </c>
      <c r="AN118" s="13">
        <v>0</v>
      </c>
      <c r="AO118" s="13">
        <v>10</v>
      </c>
      <c r="AP118" s="13">
        <v>16</v>
      </c>
      <c r="AQ118" s="13">
        <v>14</v>
      </c>
      <c r="AR118" s="13">
        <v>0</v>
      </c>
      <c r="AS118" s="13">
        <v>7</v>
      </c>
      <c r="AT118" s="13">
        <v>5</v>
      </c>
      <c r="AU118" s="13">
        <v>5</v>
      </c>
      <c r="AV118" s="13">
        <v>4</v>
      </c>
    </row>
    <row r="119" spans="19:48" x14ac:dyDescent="0.25">
      <c r="S119" t="s">
        <v>306</v>
      </c>
      <c r="T119" s="13">
        <v>14</v>
      </c>
      <c r="U119" s="13">
        <v>98</v>
      </c>
      <c r="V119" s="13">
        <v>39</v>
      </c>
      <c r="W119" s="13">
        <v>0</v>
      </c>
      <c r="X119" s="13">
        <v>12</v>
      </c>
      <c r="Y119" s="13">
        <v>12</v>
      </c>
      <c r="Z119" s="13">
        <v>4</v>
      </c>
      <c r="AA119" s="13">
        <v>0</v>
      </c>
      <c r="AB119" s="13">
        <v>0</v>
      </c>
      <c r="AC119" s="13">
        <v>0</v>
      </c>
      <c r="AD119" s="13">
        <v>0</v>
      </c>
      <c r="AE119" s="13">
        <v>9</v>
      </c>
      <c r="AF119" s="13">
        <v>12</v>
      </c>
      <c r="AG119" s="13">
        <v>6</v>
      </c>
      <c r="AH119" s="13">
        <v>0</v>
      </c>
      <c r="AI119" s="13">
        <v>5</v>
      </c>
      <c r="AJ119" s="13">
        <v>5</v>
      </c>
      <c r="AK119" s="13">
        <v>7</v>
      </c>
      <c r="AL119" s="13">
        <v>3</v>
      </c>
      <c r="AM119" s="13">
        <v>5</v>
      </c>
      <c r="AN119" s="13">
        <v>0</v>
      </c>
      <c r="AO119" s="13">
        <v>0</v>
      </c>
      <c r="AP119" s="13">
        <v>18</v>
      </c>
      <c r="AQ119" s="13">
        <v>14</v>
      </c>
      <c r="AR119" s="13">
        <v>0</v>
      </c>
      <c r="AS119" s="13">
        <v>7</v>
      </c>
      <c r="AT119" s="13">
        <v>0</v>
      </c>
      <c r="AU119" s="13">
        <v>5</v>
      </c>
      <c r="AV119" s="13">
        <v>4</v>
      </c>
    </row>
    <row r="120" spans="19:48" x14ac:dyDescent="0.25">
      <c r="S120" t="s">
        <v>307</v>
      </c>
      <c r="T120" s="13">
        <v>11</v>
      </c>
      <c r="U120" s="13">
        <v>72</v>
      </c>
      <c r="V120" s="13">
        <v>20</v>
      </c>
      <c r="W120" s="13">
        <v>0</v>
      </c>
      <c r="X120" s="13">
        <v>8</v>
      </c>
      <c r="Y120" s="13">
        <v>10</v>
      </c>
      <c r="Z120" s="13">
        <v>4</v>
      </c>
      <c r="AA120" s="13">
        <v>0</v>
      </c>
      <c r="AB120" s="13">
        <v>0</v>
      </c>
      <c r="AC120" s="13">
        <v>0</v>
      </c>
      <c r="AD120" s="13">
        <v>0</v>
      </c>
      <c r="AE120" s="13">
        <v>9</v>
      </c>
      <c r="AF120" s="13">
        <v>12</v>
      </c>
      <c r="AG120" s="13">
        <v>6</v>
      </c>
      <c r="AH120" s="13">
        <v>0</v>
      </c>
      <c r="AI120" s="13">
        <v>0</v>
      </c>
      <c r="AJ120" s="13">
        <v>5</v>
      </c>
      <c r="AK120" s="13">
        <v>19</v>
      </c>
      <c r="AL120" s="13">
        <v>0</v>
      </c>
      <c r="AM120" s="13">
        <v>12</v>
      </c>
      <c r="AN120" s="13">
        <v>6</v>
      </c>
      <c r="AO120" s="13">
        <v>5</v>
      </c>
      <c r="AP120" s="13">
        <v>9</v>
      </c>
      <c r="AQ120" s="13">
        <v>7</v>
      </c>
      <c r="AR120" s="13">
        <v>0</v>
      </c>
      <c r="AS120" s="13">
        <v>7</v>
      </c>
      <c r="AT120" s="13">
        <v>0</v>
      </c>
      <c r="AU120" s="13">
        <v>0</v>
      </c>
      <c r="AV120" s="13">
        <v>0</v>
      </c>
    </row>
    <row r="121" spans="19:48" x14ac:dyDescent="0.25">
      <c r="S121" t="s">
        <v>308</v>
      </c>
      <c r="T121" s="13">
        <v>5</v>
      </c>
      <c r="U121" s="13">
        <v>77</v>
      </c>
      <c r="V121" s="13">
        <v>25</v>
      </c>
      <c r="W121" s="13">
        <v>12</v>
      </c>
      <c r="X121" s="13">
        <v>12</v>
      </c>
      <c r="Y121" s="13">
        <v>0</v>
      </c>
      <c r="Z121" s="13">
        <v>4</v>
      </c>
      <c r="AA121" s="13">
        <v>5</v>
      </c>
      <c r="AB121" s="13">
        <v>10</v>
      </c>
      <c r="AC121" s="13">
        <v>4</v>
      </c>
      <c r="AD121" s="13">
        <v>10</v>
      </c>
      <c r="AE121" s="13">
        <v>9</v>
      </c>
      <c r="AF121" s="13">
        <v>12</v>
      </c>
      <c r="AG121" s="13">
        <v>6</v>
      </c>
      <c r="AH121" s="13">
        <v>0</v>
      </c>
      <c r="AI121" s="13">
        <v>5</v>
      </c>
      <c r="AJ121" s="13">
        <v>5</v>
      </c>
      <c r="AK121" s="13">
        <v>9</v>
      </c>
      <c r="AL121" s="13">
        <v>0</v>
      </c>
      <c r="AM121" s="13">
        <v>5</v>
      </c>
      <c r="AN121" s="13">
        <v>0</v>
      </c>
      <c r="AO121" s="13">
        <v>5</v>
      </c>
      <c r="AP121" s="13">
        <v>18</v>
      </c>
      <c r="AQ121" s="13">
        <v>0</v>
      </c>
      <c r="AR121" s="13">
        <v>0</v>
      </c>
      <c r="AS121" s="13">
        <v>0</v>
      </c>
      <c r="AT121" s="13">
        <v>0</v>
      </c>
      <c r="AU121" s="13">
        <v>5</v>
      </c>
      <c r="AV121" s="13">
        <v>0</v>
      </c>
    </row>
    <row r="122" spans="19:48" x14ac:dyDescent="0.25">
      <c r="S122" t="s">
        <v>309</v>
      </c>
      <c r="T122" s="13">
        <v>5</v>
      </c>
      <c r="U122" s="13">
        <v>20</v>
      </c>
      <c r="V122" s="13">
        <v>14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5</v>
      </c>
      <c r="AI122" s="13">
        <v>0</v>
      </c>
      <c r="AJ122" s="13">
        <v>0</v>
      </c>
      <c r="AK122" s="13">
        <v>12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7</v>
      </c>
      <c r="AR122" s="13">
        <v>0</v>
      </c>
      <c r="AS122" s="13">
        <v>7</v>
      </c>
      <c r="AT122" s="13">
        <v>0</v>
      </c>
      <c r="AU122" s="13">
        <v>0</v>
      </c>
      <c r="AV122" s="13">
        <v>0</v>
      </c>
    </row>
    <row r="123" spans="19:48" x14ac:dyDescent="0.25">
      <c r="S123" t="s">
        <v>310</v>
      </c>
      <c r="T123" s="13">
        <v>14</v>
      </c>
      <c r="U123" s="13">
        <v>31</v>
      </c>
      <c r="V123" s="13">
        <v>38</v>
      </c>
      <c r="W123" s="13">
        <v>0</v>
      </c>
      <c r="X123" s="13">
        <v>8</v>
      </c>
      <c r="Y123" s="13">
        <v>2</v>
      </c>
      <c r="Z123" s="13">
        <v>4</v>
      </c>
      <c r="AA123" s="13">
        <v>5</v>
      </c>
      <c r="AB123" s="13">
        <v>0</v>
      </c>
      <c r="AC123" s="13">
        <v>0</v>
      </c>
      <c r="AD123" s="13">
        <v>0</v>
      </c>
      <c r="AE123" s="13">
        <v>9</v>
      </c>
      <c r="AF123" s="13">
        <v>0</v>
      </c>
      <c r="AG123" s="13">
        <v>6</v>
      </c>
      <c r="AH123" s="13">
        <v>0</v>
      </c>
      <c r="AI123" s="13">
        <v>0</v>
      </c>
      <c r="AJ123" s="13">
        <v>0</v>
      </c>
      <c r="AK123" s="13">
        <v>5</v>
      </c>
      <c r="AL123" s="13">
        <v>0</v>
      </c>
      <c r="AM123" s="13">
        <v>19</v>
      </c>
      <c r="AN123" s="13">
        <v>0</v>
      </c>
      <c r="AO123" s="13">
        <v>0</v>
      </c>
      <c r="AP123" s="13">
        <v>0</v>
      </c>
      <c r="AQ123" s="13">
        <v>7</v>
      </c>
      <c r="AR123" s="13">
        <v>3</v>
      </c>
      <c r="AS123" s="13">
        <v>0</v>
      </c>
      <c r="AT123" s="13">
        <v>0</v>
      </c>
      <c r="AU123" s="13">
        <v>0</v>
      </c>
      <c r="AV123" s="13">
        <v>4</v>
      </c>
    </row>
    <row r="124" spans="19:48" x14ac:dyDescent="0.25">
      <c r="S124" t="s">
        <v>313</v>
      </c>
      <c r="T124" s="13">
        <v>0</v>
      </c>
      <c r="U124" s="13">
        <v>0</v>
      </c>
      <c r="V124" s="13">
        <v>19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3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</row>
    <row r="125" spans="19:48" x14ac:dyDescent="0.25">
      <c r="S125" t="s">
        <v>312</v>
      </c>
      <c r="T125" s="13">
        <v>15</v>
      </c>
      <c r="U125" s="13">
        <v>23</v>
      </c>
      <c r="V125" s="13">
        <v>10</v>
      </c>
      <c r="W125" s="13">
        <v>4</v>
      </c>
      <c r="X125" s="13">
        <v>8</v>
      </c>
      <c r="Y125" s="13">
        <v>10</v>
      </c>
      <c r="Z125" s="13">
        <v>0</v>
      </c>
      <c r="AA125" s="13">
        <v>0</v>
      </c>
      <c r="AB125" s="13">
        <v>0</v>
      </c>
      <c r="AC125" s="13">
        <v>4</v>
      </c>
      <c r="AD125" s="13">
        <v>0</v>
      </c>
      <c r="AE125" s="13">
        <v>0</v>
      </c>
      <c r="AF125" s="13">
        <v>0</v>
      </c>
      <c r="AG125" s="13">
        <v>0</v>
      </c>
      <c r="AH125" s="13">
        <v>5</v>
      </c>
      <c r="AI125" s="13">
        <v>5</v>
      </c>
      <c r="AJ125" s="13">
        <v>0</v>
      </c>
      <c r="AK125" s="13">
        <v>7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</row>
    <row r="126" spans="19:48" x14ac:dyDescent="0.25">
      <c r="S126" t="s">
        <v>311</v>
      </c>
      <c r="T126" s="13">
        <v>0</v>
      </c>
      <c r="U126" s="13">
        <v>5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5</v>
      </c>
      <c r="AI126" s="13">
        <v>5</v>
      </c>
      <c r="AJ126" s="13">
        <v>0</v>
      </c>
      <c r="AK126" s="13">
        <v>7</v>
      </c>
      <c r="AL126" s="13">
        <v>3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</row>
    <row r="127" spans="19:48" x14ac:dyDescent="0.25">
      <c r="S127" t="s">
        <v>314</v>
      </c>
      <c r="T127" s="13">
        <v>0</v>
      </c>
      <c r="U127" s="13">
        <v>5</v>
      </c>
      <c r="V127" s="13">
        <v>10</v>
      </c>
      <c r="W127" s="13">
        <v>4</v>
      </c>
      <c r="X127" s="13">
        <v>0</v>
      </c>
      <c r="Y127" s="13">
        <v>0</v>
      </c>
      <c r="Z127" s="13">
        <v>0</v>
      </c>
      <c r="AA127" s="13">
        <v>0</v>
      </c>
      <c r="AB127" s="13">
        <v>10</v>
      </c>
      <c r="AC127" s="13">
        <v>4</v>
      </c>
      <c r="AD127" s="13">
        <v>10</v>
      </c>
      <c r="AE127" s="13">
        <v>9</v>
      </c>
      <c r="AF127" s="13">
        <v>0</v>
      </c>
      <c r="AG127" s="13">
        <v>6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6</v>
      </c>
      <c r="AO127" s="13">
        <v>5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</row>
    <row r="128" spans="19:48" x14ac:dyDescent="0.25">
      <c r="S128" t="s">
        <v>315</v>
      </c>
      <c r="T128" s="13">
        <v>15</v>
      </c>
      <c r="U128" s="13">
        <v>31</v>
      </c>
      <c r="V128" s="13">
        <v>5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4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7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</row>
    <row r="129" spans="19:48" x14ac:dyDescent="0.25">
      <c r="S129" t="s">
        <v>316</v>
      </c>
      <c r="T129" s="13">
        <v>10</v>
      </c>
      <c r="U129" s="13">
        <v>5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</row>
    <row r="130" spans="19:48" x14ac:dyDescent="0.25">
      <c r="S130" t="s">
        <v>318</v>
      </c>
      <c r="T130" s="13">
        <v>0</v>
      </c>
      <c r="U130" s="13">
        <v>24</v>
      </c>
      <c r="V130" s="13">
        <v>9</v>
      </c>
      <c r="W130" s="13">
        <v>4</v>
      </c>
      <c r="X130" s="13">
        <v>8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12</v>
      </c>
      <c r="AG130" s="13">
        <v>0</v>
      </c>
      <c r="AH130" s="13">
        <v>0</v>
      </c>
      <c r="AI130" s="13">
        <v>5</v>
      </c>
      <c r="AJ130" s="13">
        <v>5</v>
      </c>
      <c r="AK130" s="13">
        <v>9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5</v>
      </c>
      <c r="AU130" s="13">
        <v>0</v>
      </c>
      <c r="AV130" s="13">
        <v>0</v>
      </c>
    </row>
    <row r="131" spans="19:48" x14ac:dyDescent="0.25">
      <c r="S131" t="s">
        <v>319</v>
      </c>
      <c r="T131" s="13">
        <v>15</v>
      </c>
      <c r="U131" s="13">
        <v>98</v>
      </c>
      <c r="V131" s="13">
        <v>37</v>
      </c>
      <c r="W131" s="13">
        <v>12</v>
      </c>
      <c r="X131" s="13">
        <v>12</v>
      </c>
      <c r="Y131" s="13">
        <v>0</v>
      </c>
      <c r="Z131" s="13">
        <v>4</v>
      </c>
      <c r="AA131" s="13">
        <v>5</v>
      </c>
      <c r="AB131" s="13">
        <v>0</v>
      </c>
      <c r="AC131" s="13">
        <v>0</v>
      </c>
      <c r="AD131" s="13">
        <v>10</v>
      </c>
      <c r="AE131" s="13">
        <v>0</v>
      </c>
      <c r="AF131" s="13">
        <v>0</v>
      </c>
      <c r="AG131" s="13">
        <v>6</v>
      </c>
      <c r="AH131" s="13">
        <v>0</v>
      </c>
      <c r="AI131" s="13">
        <v>5</v>
      </c>
      <c r="AJ131" s="13">
        <v>5</v>
      </c>
      <c r="AK131" s="13">
        <v>7</v>
      </c>
      <c r="AL131" s="13">
        <v>0</v>
      </c>
      <c r="AM131" s="13">
        <v>12</v>
      </c>
      <c r="AN131" s="13">
        <v>6</v>
      </c>
      <c r="AO131" s="13">
        <v>5</v>
      </c>
      <c r="AP131" s="13">
        <v>25</v>
      </c>
      <c r="AQ131" s="13">
        <v>14</v>
      </c>
      <c r="AR131" s="13">
        <v>0</v>
      </c>
      <c r="AS131" s="13">
        <v>7</v>
      </c>
      <c r="AT131" s="13">
        <v>0</v>
      </c>
      <c r="AU131" s="13">
        <v>0</v>
      </c>
      <c r="AV131" s="13">
        <v>0</v>
      </c>
    </row>
    <row r="132" spans="19:48" x14ac:dyDescent="0.25">
      <c r="S132" t="s">
        <v>320</v>
      </c>
      <c r="T132" s="13">
        <v>0</v>
      </c>
      <c r="U132" s="13">
        <v>16</v>
      </c>
      <c r="V132" s="13">
        <v>8</v>
      </c>
      <c r="W132" s="13">
        <v>8</v>
      </c>
      <c r="X132" s="13">
        <v>0</v>
      </c>
      <c r="Y132" s="13">
        <v>4</v>
      </c>
      <c r="Z132" s="13">
        <v>0</v>
      </c>
      <c r="AA132" s="13">
        <v>0</v>
      </c>
      <c r="AB132" s="13">
        <v>10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5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7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</row>
    <row r="133" spans="19:48" x14ac:dyDescent="0.25">
      <c r="S133" t="s">
        <v>321</v>
      </c>
      <c r="T133" s="13">
        <v>15</v>
      </c>
      <c r="U133" s="13">
        <v>21</v>
      </c>
      <c r="V133" s="13">
        <v>5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6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7</v>
      </c>
      <c r="AR133" s="13">
        <v>0</v>
      </c>
      <c r="AS133" s="13">
        <v>7</v>
      </c>
      <c r="AT133" s="13">
        <v>5</v>
      </c>
      <c r="AU133" s="13">
        <v>0</v>
      </c>
      <c r="AV133" s="13">
        <v>0</v>
      </c>
    </row>
    <row r="134" spans="19:48" x14ac:dyDescent="0.25">
      <c r="S134" t="s">
        <v>322</v>
      </c>
      <c r="T134" s="13">
        <v>0</v>
      </c>
      <c r="U134" s="13">
        <v>11</v>
      </c>
      <c r="V134" s="13">
        <v>0</v>
      </c>
      <c r="W134" s="13">
        <v>0</v>
      </c>
      <c r="X134" s="13">
        <v>0</v>
      </c>
      <c r="Y134" s="13">
        <v>0</v>
      </c>
      <c r="Z134" s="13">
        <v>4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7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</row>
    <row r="135" spans="19:48" x14ac:dyDescent="0.25">
      <c r="S135" t="s">
        <v>323</v>
      </c>
      <c r="T135" s="13">
        <v>16</v>
      </c>
      <c r="U135" s="13">
        <v>56</v>
      </c>
      <c r="V135" s="13">
        <v>11</v>
      </c>
      <c r="W135" s="13">
        <v>23</v>
      </c>
      <c r="X135" s="13">
        <v>0</v>
      </c>
      <c r="Y135" s="13">
        <v>0</v>
      </c>
      <c r="Z135" s="13">
        <v>0</v>
      </c>
      <c r="AA135" s="13">
        <v>0</v>
      </c>
      <c r="AB135" s="13">
        <v>10</v>
      </c>
      <c r="AC135" s="13">
        <v>0</v>
      </c>
      <c r="AD135" s="13">
        <v>10</v>
      </c>
      <c r="AE135" s="13">
        <v>9</v>
      </c>
      <c r="AF135" s="13">
        <v>0</v>
      </c>
      <c r="AG135" s="13">
        <v>6</v>
      </c>
      <c r="AH135" s="13">
        <v>0</v>
      </c>
      <c r="AI135" s="13">
        <v>0</v>
      </c>
      <c r="AJ135" s="13">
        <v>0</v>
      </c>
      <c r="AK135" s="13">
        <v>14</v>
      </c>
      <c r="AL135" s="13">
        <v>0</v>
      </c>
      <c r="AM135" s="13">
        <v>7</v>
      </c>
      <c r="AN135" s="13">
        <v>6</v>
      </c>
      <c r="AO135" s="13">
        <v>5</v>
      </c>
      <c r="AP135" s="13">
        <v>9</v>
      </c>
      <c r="AQ135" s="13">
        <v>7</v>
      </c>
      <c r="AR135" s="13">
        <v>3</v>
      </c>
      <c r="AS135" s="13">
        <v>0</v>
      </c>
      <c r="AT135" s="13">
        <v>5</v>
      </c>
      <c r="AU135" s="13">
        <v>0</v>
      </c>
      <c r="AV135" s="13">
        <v>0</v>
      </c>
    </row>
    <row r="136" spans="19:48" x14ac:dyDescent="0.25">
      <c r="S136" t="s">
        <v>324</v>
      </c>
      <c r="T136" s="13">
        <v>10</v>
      </c>
      <c r="U136" s="13">
        <v>11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</row>
    <row r="137" spans="19:48" x14ac:dyDescent="0.25">
      <c r="S137" t="s">
        <v>325</v>
      </c>
      <c r="T137" s="13">
        <v>5</v>
      </c>
      <c r="U137" s="13">
        <v>56</v>
      </c>
      <c r="V137" s="13">
        <v>19</v>
      </c>
      <c r="W137" s="13">
        <v>0</v>
      </c>
      <c r="X137" s="13">
        <v>0</v>
      </c>
      <c r="Y137" s="13">
        <v>0</v>
      </c>
      <c r="Z137" s="13">
        <v>4</v>
      </c>
      <c r="AA137" s="13">
        <v>0</v>
      </c>
      <c r="AB137" s="13">
        <v>10</v>
      </c>
      <c r="AC137" s="13">
        <v>0</v>
      </c>
      <c r="AD137" s="13">
        <v>10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7</v>
      </c>
      <c r="AR137" s="13">
        <v>0</v>
      </c>
      <c r="AS137" s="13">
        <v>7</v>
      </c>
      <c r="AT137" s="13">
        <v>0</v>
      </c>
      <c r="AU137" s="13">
        <v>0</v>
      </c>
      <c r="AV137" s="13">
        <v>0</v>
      </c>
    </row>
    <row r="138" spans="19:48" x14ac:dyDescent="0.25">
      <c r="S138" t="s">
        <v>326</v>
      </c>
      <c r="T138" s="13">
        <v>5</v>
      </c>
      <c r="U138" s="13">
        <v>16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</row>
    <row r="139" spans="19:48" x14ac:dyDescent="0.25">
      <c r="S139" t="s">
        <v>327</v>
      </c>
      <c r="T139" s="13">
        <v>8</v>
      </c>
      <c r="U139" s="13">
        <v>23</v>
      </c>
      <c r="V139" s="13">
        <v>6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10</v>
      </c>
      <c r="AE139" s="13">
        <v>0</v>
      </c>
      <c r="AF139" s="13">
        <v>0</v>
      </c>
      <c r="AG139" s="13">
        <v>6</v>
      </c>
      <c r="AH139" s="13">
        <v>0</v>
      </c>
      <c r="AI139" s="13">
        <v>0</v>
      </c>
      <c r="AJ139" s="13">
        <v>5</v>
      </c>
      <c r="AK139" s="13">
        <v>7</v>
      </c>
      <c r="AL139" s="13">
        <v>0</v>
      </c>
      <c r="AM139" s="13">
        <v>14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5</v>
      </c>
      <c r="AU139" s="13">
        <v>0</v>
      </c>
      <c r="AV139" s="13">
        <v>0</v>
      </c>
    </row>
    <row r="140" spans="19:48" x14ac:dyDescent="0.25">
      <c r="S140" t="s">
        <v>328</v>
      </c>
      <c r="T140" s="13">
        <v>0</v>
      </c>
      <c r="U140" s="13">
        <v>8</v>
      </c>
      <c r="V140" s="13">
        <v>5</v>
      </c>
      <c r="W140" s="13">
        <v>0</v>
      </c>
      <c r="X140" s="13">
        <v>8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</row>
    <row r="141" spans="19:48" x14ac:dyDescent="0.25">
      <c r="S141" t="s">
        <v>329</v>
      </c>
      <c r="T141" s="13">
        <v>11</v>
      </c>
      <c r="U141" s="13">
        <v>13</v>
      </c>
      <c r="V141" s="13">
        <v>10</v>
      </c>
      <c r="W141" s="13">
        <v>0</v>
      </c>
      <c r="X141" s="13">
        <v>8</v>
      </c>
      <c r="Y141" s="13">
        <v>2</v>
      </c>
      <c r="Z141" s="13">
        <v>0</v>
      </c>
      <c r="AA141" s="13">
        <v>5</v>
      </c>
      <c r="AB141" s="13">
        <v>0</v>
      </c>
      <c r="AC141" s="13">
        <v>0</v>
      </c>
      <c r="AD141" s="13">
        <v>0</v>
      </c>
      <c r="AE141" s="13">
        <v>9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</row>
    <row r="142" spans="19:48" x14ac:dyDescent="0.25">
      <c r="S142" t="s">
        <v>330</v>
      </c>
      <c r="T142" s="13">
        <v>5</v>
      </c>
      <c r="U142" s="13">
        <v>21</v>
      </c>
      <c r="V142" s="13">
        <v>5</v>
      </c>
      <c r="W142" s="13">
        <v>23</v>
      </c>
      <c r="X142" s="13">
        <v>0</v>
      </c>
      <c r="Y142" s="13">
        <v>0</v>
      </c>
      <c r="Z142" s="13">
        <v>4</v>
      </c>
      <c r="AA142" s="13">
        <v>0</v>
      </c>
      <c r="AB142" s="13">
        <v>0</v>
      </c>
      <c r="AC142" s="13">
        <v>4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6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</row>
    <row r="143" spans="19:48" x14ac:dyDescent="0.25">
      <c r="S143" t="s">
        <v>331</v>
      </c>
      <c r="T143" s="13">
        <v>0</v>
      </c>
      <c r="U143" s="13">
        <v>32</v>
      </c>
      <c r="V143" s="13">
        <v>8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14</v>
      </c>
      <c r="AL143" s="13">
        <v>0</v>
      </c>
      <c r="AM143" s="13">
        <v>7</v>
      </c>
      <c r="AN143" s="13">
        <v>0</v>
      </c>
      <c r="AO143" s="13">
        <v>0</v>
      </c>
      <c r="AP143" s="13">
        <v>7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</row>
    <row r="144" spans="19:48" x14ac:dyDescent="0.25">
      <c r="S144" t="s">
        <v>332</v>
      </c>
      <c r="T144" s="13">
        <v>10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</row>
    <row r="145" spans="19:52" x14ac:dyDescent="0.25">
      <c r="S145" t="s">
        <v>333</v>
      </c>
      <c r="T145" s="13">
        <v>0</v>
      </c>
      <c r="U145" s="13">
        <v>10</v>
      </c>
      <c r="V145" s="13">
        <v>0</v>
      </c>
      <c r="W145" s="13">
        <v>23</v>
      </c>
      <c r="X145" s="13">
        <v>0</v>
      </c>
      <c r="Y145" s="13">
        <v>0</v>
      </c>
      <c r="Z145" s="13">
        <v>4</v>
      </c>
      <c r="AA145" s="13">
        <v>0</v>
      </c>
      <c r="AB145" s="13">
        <v>10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7</v>
      </c>
      <c r="AL145" s="13">
        <v>0</v>
      </c>
      <c r="AM145" s="13">
        <v>7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</row>
    <row r="146" spans="19:52" x14ac:dyDescent="0.25">
      <c r="S146" t="s">
        <v>571</v>
      </c>
      <c r="T146" s="13">
        <v>5</v>
      </c>
      <c r="U146" s="13">
        <v>28</v>
      </c>
      <c r="V146" s="13">
        <v>14</v>
      </c>
      <c r="W146" s="13">
        <v>0</v>
      </c>
      <c r="X146" s="13">
        <v>0</v>
      </c>
      <c r="Y146" s="13">
        <v>4</v>
      </c>
      <c r="Z146" s="13">
        <v>0</v>
      </c>
      <c r="AA146" s="13">
        <v>0</v>
      </c>
      <c r="AB146" s="13">
        <v>10</v>
      </c>
      <c r="AC146" s="13">
        <v>0</v>
      </c>
      <c r="AD146" s="13">
        <v>0</v>
      </c>
      <c r="AE146" s="13">
        <v>0</v>
      </c>
      <c r="AF146" s="13">
        <v>0</v>
      </c>
      <c r="AG146" s="13">
        <v>6</v>
      </c>
      <c r="AH146" s="13">
        <v>0</v>
      </c>
      <c r="AI146" s="13">
        <v>0</v>
      </c>
      <c r="AJ146" s="13">
        <v>0</v>
      </c>
      <c r="AK146" s="13">
        <v>7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5</v>
      </c>
      <c r="AU146" s="13">
        <v>5</v>
      </c>
      <c r="AV146" s="13">
        <v>0</v>
      </c>
    </row>
    <row r="147" spans="19:52" x14ac:dyDescent="0.25">
      <c r="S147" t="s">
        <v>572</v>
      </c>
      <c r="T147" s="13">
        <v>0</v>
      </c>
      <c r="U147" s="13">
        <v>16</v>
      </c>
      <c r="V147" s="13">
        <v>15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6</v>
      </c>
      <c r="AH147" s="13">
        <v>0</v>
      </c>
      <c r="AI147" s="13">
        <v>0</v>
      </c>
      <c r="AJ147" s="13">
        <v>0</v>
      </c>
      <c r="AK147" s="13">
        <v>7</v>
      </c>
      <c r="AL147" s="13">
        <v>0</v>
      </c>
      <c r="AM147" s="13">
        <v>0</v>
      </c>
      <c r="AN147" s="13">
        <v>0</v>
      </c>
      <c r="AO147" s="13">
        <v>0</v>
      </c>
      <c r="AP147" s="13">
        <v>9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</row>
    <row r="148" spans="19:52" x14ac:dyDescent="0.25">
      <c r="S148" t="s">
        <v>573</v>
      </c>
      <c r="T148" s="13">
        <v>0</v>
      </c>
      <c r="U148" s="13">
        <v>42</v>
      </c>
      <c r="V148" s="13">
        <v>10</v>
      </c>
      <c r="W148" s="13">
        <v>27</v>
      </c>
      <c r="X148" s="13">
        <v>0</v>
      </c>
      <c r="Y148" s="13">
        <v>0</v>
      </c>
      <c r="Z148" s="13">
        <v>4</v>
      </c>
      <c r="AA148" s="13">
        <v>0</v>
      </c>
      <c r="AB148" s="13">
        <v>0</v>
      </c>
      <c r="AC148" s="13">
        <v>0</v>
      </c>
      <c r="AD148" s="13">
        <v>10</v>
      </c>
      <c r="AE148" s="13">
        <v>9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9</v>
      </c>
      <c r="AQ148" s="13">
        <v>7</v>
      </c>
      <c r="AR148" s="13">
        <v>0</v>
      </c>
      <c r="AS148" s="13">
        <v>7</v>
      </c>
      <c r="AT148" s="13">
        <v>5</v>
      </c>
      <c r="AU148" s="13">
        <v>0</v>
      </c>
      <c r="AV148" s="13">
        <v>0</v>
      </c>
    </row>
    <row r="149" spans="19:52" x14ac:dyDescent="0.25">
      <c r="S149" t="s">
        <v>574</v>
      </c>
      <c r="T149" s="13">
        <v>0</v>
      </c>
      <c r="U149" s="13">
        <v>5</v>
      </c>
      <c r="V149" s="13">
        <v>18</v>
      </c>
      <c r="W149" s="13">
        <v>0</v>
      </c>
      <c r="X149" s="13">
        <v>0</v>
      </c>
      <c r="Y149" s="13">
        <v>4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12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</row>
    <row r="153" spans="19:52" x14ac:dyDescent="0.25">
      <c r="T153" t="s">
        <v>179</v>
      </c>
      <c r="U153" t="s">
        <v>23</v>
      </c>
      <c r="W153" t="s">
        <v>30</v>
      </c>
      <c r="X153" t="s">
        <v>127</v>
      </c>
      <c r="Y153" t="s">
        <v>577</v>
      </c>
      <c r="Z153" t="s">
        <v>160</v>
      </c>
      <c r="AA153" t="s">
        <v>578</v>
      </c>
      <c r="AB153" t="s">
        <v>205</v>
      </c>
      <c r="AC153" t="s">
        <v>223</v>
      </c>
      <c r="AD153" t="s">
        <v>263</v>
      </c>
      <c r="AE153" t="s">
        <v>499</v>
      </c>
      <c r="AF153" t="s">
        <v>286</v>
      </c>
      <c r="AG153" t="s">
        <v>289</v>
      </c>
      <c r="AH153" t="s">
        <v>419</v>
      </c>
      <c r="AI153" t="s">
        <v>581</v>
      </c>
      <c r="AJ153" t="s">
        <v>582</v>
      </c>
      <c r="AK153" t="s">
        <v>153</v>
      </c>
      <c r="AM153" t="s">
        <v>7</v>
      </c>
      <c r="AN153" t="s">
        <v>113</v>
      </c>
      <c r="AO153" t="s">
        <v>576</v>
      </c>
      <c r="AP153" t="s">
        <v>190</v>
      </c>
      <c r="AQ153" t="s">
        <v>218</v>
      </c>
      <c r="AR153" t="s">
        <v>579</v>
      </c>
      <c r="AS153" t="s">
        <v>254</v>
      </c>
      <c r="AT153" t="s">
        <v>253</v>
      </c>
      <c r="AV153" t="s">
        <v>107</v>
      </c>
      <c r="AW153" t="s">
        <v>211</v>
      </c>
      <c r="AY153" t="s">
        <v>626</v>
      </c>
      <c r="AZ153" t="s">
        <v>625</v>
      </c>
    </row>
    <row r="154" spans="19:52" x14ac:dyDescent="0.25">
      <c r="S154" t="s">
        <v>304</v>
      </c>
      <c r="T154" s="13">
        <v>11</v>
      </c>
      <c r="U154" s="13">
        <v>100</v>
      </c>
      <c r="V154" t="s">
        <v>304</v>
      </c>
      <c r="W154" s="13">
        <v>39</v>
      </c>
      <c r="X154" s="13">
        <v>5</v>
      </c>
      <c r="Y154" s="13">
        <v>0</v>
      </c>
      <c r="Z154" s="13">
        <v>9</v>
      </c>
      <c r="AA154" s="13">
        <v>12</v>
      </c>
      <c r="AB154" s="13">
        <v>5</v>
      </c>
      <c r="AC154" s="13">
        <v>7</v>
      </c>
      <c r="AD154" s="13">
        <v>5</v>
      </c>
      <c r="AE154" s="13">
        <v>7</v>
      </c>
      <c r="AF154" s="13">
        <v>0</v>
      </c>
      <c r="AG154" s="13">
        <v>0</v>
      </c>
      <c r="AH154" s="13">
        <v>0</v>
      </c>
      <c r="AI154" s="13">
        <v>0</v>
      </c>
      <c r="AJ154" s="13">
        <v>4</v>
      </c>
      <c r="AK154" s="13">
        <v>0</v>
      </c>
      <c r="AL154" t="s">
        <v>304</v>
      </c>
      <c r="AM154" s="13">
        <v>12</v>
      </c>
      <c r="AN154" s="13">
        <v>6</v>
      </c>
      <c r="AO154" s="13">
        <v>4</v>
      </c>
      <c r="AP154" s="13">
        <v>6</v>
      </c>
      <c r="AQ154" s="13">
        <v>0</v>
      </c>
      <c r="AR154" s="13">
        <v>0</v>
      </c>
      <c r="AS154" s="13">
        <v>0</v>
      </c>
      <c r="AT154" s="13">
        <v>16</v>
      </c>
      <c r="AU154" t="s">
        <v>304</v>
      </c>
      <c r="AV154" s="13">
        <v>12</v>
      </c>
      <c r="AW154" s="13">
        <v>5</v>
      </c>
      <c r="AX154" t="s">
        <v>304</v>
      </c>
      <c r="AY154" s="13">
        <v>0</v>
      </c>
      <c r="AZ154" s="13">
        <v>6</v>
      </c>
    </row>
    <row r="155" spans="19:52" x14ac:dyDescent="0.25">
      <c r="S155" t="s">
        <v>305</v>
      </c>
      <c r="T155" s="13">
        <v>24</v>
      </c>
      <c r="U155" s="13">
        <v>124</v>
      </c>
      <c r="V155" t="s">
        <v>305</v>
      </c>
      <c r="W155" s="13">
        <v>34</v>
      </c>
      <c r="X155" s="13">
        <v>5</v>
      </c>
      <c r="Y155" s="13">
        <v>10</v>
      </c>
      <c r="Z155" s="13">
        <v>9</v>
      </c>
      <c r="AA155" s="13">
        <v>12</v>
      </c>
      <c r="AB155" s="13">
        <v>5</v>
      </c>
      <c r="AC155" s="13">
        <v>23</v>
      </c>
      <c r="AD155" s="13">
        <v>10</v>
      </c>
      <c r="AE155" s="13">
        <v>14</v>
      </c>
      <c r="AF155" s="13">
        <v>0</v>
      </c>
      <c r="AG155" s="13">
        <v>7</v>
      </c>
      <c r="AH155" s="13">
        <v>5</v>
      </c>
      <c r="AI155" s="13">
        <v>5</v>
      </c>
      <c r="AJ155" s="13">
        <v>4</v>
      </c>
      <c r="AK155" s="13">
        <v>0</v>
      </c>
      <c r="AL155" t="s">
        <v>305</v>
      </c>
      <c r="AM155" s="13">
        <v>4</v>
      </c>
      <c r="AN155" s="13">
        <v>14</v>
      </c>
      <c r="AO155" s="13">
        <v>4</v>
      </c>
      <c r="AP155" s="13">
        <v>6</v>
      </c>
      <c r="AQ155" s="13">
        <v>5</v>
      </c>
      <c r="AR155" s="13">
        <v>3</v>
      </c>
      <c r="AS155" s="13">
        <v>7</v>
      </c>
      <c r="AT155" s="13">
        <v>16</v>
      </c>
      <c r="AU155" t="s">
        <v>305</v>
      </c>
      <c r="AV155" s="13">
        <v>12</v>
      </c>
      <c r="AW155" s="13">
        <v>5</v>
      </c>
      <c r="AX155" t="s">
        <v>305</v>
      </c>
      <c r="AY155" s="13">
        <v>10</v>
      </c>
      <c r="AZ155" s="13">
        <v>0</v>
      </c>
    </row>
    <row r="156" spans="19:52" x14ac:dyDescent="0.25">
      <c r="S156" t="s">
        <v>306</v>
      </c>
      <c r="T156" s="13">
        <v>14</v>
      </c>
      <c r="U156" s="13">
        <v>98</v>
      </c>
      <c r="V156" t="s">
        <v>306</v>
      </c>
      <c r="W156" s="13">
        <v>39</v>
      </c>
      <c r="X156" s="13">
        <v>0</v>
      </c>
      <c r="Y156" s="13">
        <v>0</v>
      </c>
      <c r="Z156" s="13">
        <v>9</v>
      </c>
      <c r="AA156" s="13">
        <v>12</v>
      </c>
      <c r="AB156" s="13">
        <v>0</v>
      </c>
      <c r="AC156" s="13">
        <v>7</v>
      </c>
      <c r="AD156" s="13">
        <v>0</v>
      </c>
      <c r="AE156" s="13">
        <v>14</v>
      </c>
      <c r="AF156" s="13">
        <v>0</v>
      </c>
      <c r="AG156" s="13">
        <v>7</v>
      </c>
      <c r="AH156" s="13">
        <v>0</v>
      </c>
      <c r="AI156" s="13">
        <v>5</v>
      </c>
      <c r="AJ156" s="13">
        <v>4</v>
      </c>
      <c r="AK156" s="13">
        <v>0</v>
      </c>
      <c r="AL156" t="s">
        <v>306</v>
      </c>
      <c r="AM156" s="13">
        <v>0</v>
      </c>
      <c r="AN156" s="13">
        <v>12</v>
      </c>
      <c r="AO156" s="13">
        <v>4</v>
      </c>
      <c r="AP156" s="13">
        <v>6</v>
      </c>
      <c r="AQ156" s="13">
        <v>5</v>
      </c>
      <c r="AR156" s="13">
        <v>3</v>
      </c>
      <c r="AS156" s="13">
        <v>5</v>
      </c>
      <c r="AT156" s="13">
        <v>18</v>
      </c>
      <c r="AU156" t="s">
        <v>306</v>
      </c>
      <c r="AV156" s="13">
        <v>12</v>
      </c>
      <c r="AW156" s="13">
        <v>5</v>
      </c>
      <c r="AX156" t="s">
        <v>306</v>
      </c>
      <c r="AY156" s="13">
        <v>0</v>
      </c>
      <c r="AZ156" s="13">
        <v>0</v>
      </c>
    </row>
    <row r="157" spans="19:52" x14ac:dyDescent="0.25">
      <c r="S157" t="s">
        <v>307</v>
      </c>
      <c r="T157" s="13">
        <v>11</v>
      </c>
      <c r="U157" s="13">
        <v>72</v>
      </c>
      <c r="V157" t="s">
        <v>307</v>
      </c>
      <c r="W157" s="13">
        <v>20</v>
      </c>
      <c r="X157" s="13">
        <v>0</v>
      </c>
      <c r="Y157" s="13">
        <v>0</v>
      </c>
      <c r="Z157" s="13">
        <v>9</v>
      </c>
      <c r="AA157" s="13">
        <v>12</v>
      </c>
      <c r="AB157" s="13">
        <v>0</v>
      </c>
      <c r="AC157" s="13">
        <v>19</v>
      </c>
      <c r="AD157" s="13">
        <v>5</v>
      </c>
      <c r="AE157" s="13">
        <v>7</v>
      </c>
      <c r="AF157" s="13">
        <v>0</v>
      </c>
      <c r="AG157" s="13">
        <v>7</v>
      </c>
      <c r="AH157" s="13">
        <v>0</v>
      </c>
      <c r="AI157" s="13">
        <v>0</v>
      </c>
      <c r="AJ157" s="13">
        <v>0</v>
      </c>
      <c r="AK157" s="13">
        <v>0</v>
      </c>
      <c r="AL157" t="s">
        <v>307</v>
      </c>
      <c r="AM157" s="13">
        <v>0</v>
      </c>
      <c r="AN157" s="13">
        <v>10</v>
      </c>
      <c r="AO157" s="13">
        <v>4</v>
      </c>
      <c r="AP157" s="13">
        <v>6</v>
      </c>
      <c r="AQ157" s="13">
        <v>5</v>
      </c>
      <c r="AR157" s="13">
        <v>0</v>
      </c>
      <c r="AS157" s="13">
        <v>12</v>
      </c>
      <c r="AT157" s="13">
        <v>9</v>
      </c>
      <c r="AU157" t="s">
        <v>307</v>
      </c>
      <c r="AV157" s="13">
        <v>8</v>
      </c>
      <c r="AW157" s="13">
        <v>0</v>
      </c>
      <c r="AX157" t="s">
        <v>307</v>
      </c>
      <c r="AY157" s="13">
        <v>0</v>
      </c>
      <c r="AZ157" s="13">
        <v>6</v>
      </c>
    </row>
    <row r="158" spans="19:52" x14ac:dyDescent="0.25">
      <c r="S158" t="s">
        <v>308</v>
      </c>
      <c r="T158" s="13">
        <v>5</v>
      </c>
      <c r="U158" s="13">
        <v>77</v>
      </c>
      <c r="V158" t="s">
        <v>308</v>
      </c>
      <c r="W158" s="13">
        <v>25</v>
      </c>
      <c r="X158" s="13">
        <v>5</v>
      </c>
      <c r="Y158" s="13">
        <v>10</v>
      </c>
      <c r="Z158" s="13">
        <v>9</v>
      </c>
      <c r="AA158" s="13">
        <v>12</v>
      </c>
      <c r="AB158" s="13">
        <v>0</v>
      </c>
      <c r="AC158" s="13">
        <v>9</v>
      </c>
      <c r="AD158" s="13">
        <v>5</v>
      </c>
      <c r="AE158" s="13">
        <v>0</v>
      </c>
      <c r="AF158" s="13">
        <v>0</v>
      </c>
      <c r="AG158" s="13">
        <v>0</v>
      </c>
      <c r="AH158" s="13">
        <v>0</v>
      </c>
      <c r="AI158" s="13">
        <v>5</v>
      </c>
      <c r="AJ158" s="13">
        <v>0</v>
      </c>
      <c r="AK158" s="13">
        <v>4</v>
      </c>
      <c r="AL158" t="s">
        <v>308</v>
      </c>
      <c r="AM158" s="13">
        <v>12</v>
      </c>
      <c r="AN158" s="13">
        <v>0</v>
      </c>
      <c r="AO158" s="13">
        <v>4</v>
      </c>
      <c r="AP158" s="13">
        <v>6</v>
      </c>
      <c r="AQ158" s="13">
        <v>5</v>
      </c>
      <c r="AR158" s="13">
        <v>0</v>
      </c>
      <c r="AS158" s="13">
        <v>5</v>
      </c>
      <c r="AT158" s="13">
        <v>18</v>
      </c>
      <c r="AU158" t="s">
        <v>308</v>
      </c>
      <c r="AV158" s="13">
        <v>12</v>
      </c>
      <c r="AW158" s="13">
        <v>5</v>
      </c>
      <c r="AX158" t="s">
        <v>308</v>
      </c>
      <c r="AY158" s="13">
        <v>10</v>
      </c>
      <c r="AZ158" s="13">
        <v>0</v>
      </c>
    </row>
    <row r="159" spans="19:52" x14ac:dyDescent="0.25">
      <c r="S159" t="s">
        <v>309</v>
      </c>
      <c r="T159" s="13">
        <v>5</v>
      </c>
      <c r="U159" s="13">
        <v>20</v>
      </c>
      <c r="V159" t="s">
        <v>309</v>
      </c>
      <c r="W159" s="13">
        <v>14</v>
      </c>
      <c r="X159" s="13">
        <v>0</v>
      </c>
      <c r="Y159" s="13">
        <v>0</v>
      </c>
      <c r="Z159" s="13">
        <v>0</v>
      </c>
      <c r="AA159" s="13">
        <v>0</v>
      </c>
      <c r="AB159" s="13">
        <v>5</v>
      </c>
      <c r="AC159" s="13">
        <v>12</v>
      </c>
      <c r="AD159" s="13">
        <v>0</v>
      </c>
      <c r="AE159" s="13">
        <v>7</v>
      </c>
      <c r="AF159" s="13">
        <v>0</v>
      </c>
      <c r="AG159" s="13">
        <v>7</v>
      </c>
      <c r="AH159" s="13">
        <v>0</v>
      </c>
      <c r="AI159" s="13">
        <v>0</v>
      </c>
      <c r="AJ159" s="13">
        <v>0</v>
      </c>
      <c r="AK159" s="13">
        <v>0</v>
      </c>
      <c r="AL159" t="s">
        <v>309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t="s">
        <v>309</v>
      </c>
      <c r="AV159" s="13">
        <v>0</v>
      </c>
      <c r="AW159" s="13">
        <v>0</v>
      </c>
      <c r="AX159" t="s">
        <v>309</v>
      </c>
      <c r="AY159" s="13">
        <v>0</v>
      </c>
      <c r="AZ159" s="13">
        <v>0</v>
      </c>
    </row>
    <row r="160" spans="19:52" x14ac:dyDescent="0.25">
      <c r="S160" t="s">
        <v>310</v>
      </c>
      <c r="T160" s="13">
        <v>14</v>
      </c>
      <c r="U160" s="13">
        <v>31</v>
      </c>
      <c r="V160" t="s">
        <v>310</v>
      </c>
      <c r="W160" s="13">
        <v>38</v>
      </c>
      <c r="X160" s="13">
        <v>5</v>
      </c>
      <c r="Y160" s="13">
        <v>0</v>
      </c>
      <c r="Z160" s="13">
        <v>9</v>
      </c>
      <c r="AA160" s="13">
        <v>0</v>
      </c>
      <c r="AB160" s="13">
        <v>0</v>
      </c>
      <c r="AC160" s="13">
        <v>5</v>
      </c>
      <c r="AD160" s="13">
        <v>0</v>
      </c>
      <c r="AE160" s="13">
        <v>7</v>
      </c>
      <c r="AF160" s="13">
        <v>3</v>
      </c>
      <c r="AG160" s="13">
        <v>0</v>
      </c>
      <c r="AH160" s="13">
        <v>0</v>
      </c>
      <c r="AI160" s="13">
        <v>0</v>
      </c>
      <c r="AJ160" s="13">
        <v>4</v>
      </c>
      <c r="AK160" s="13">
        <v>0</v>
      </c>
      <c r="AL160" t="s">
        <v>310</v>
      </c>
      <c r="AM160" s="13">
        <v>0</v>
      </c>
      <c r="AN160" s="13">
        <v>2</v>
      </c>
      <c r="AO160" s="13">
        <v>4</v>
      </c>
      <c r="AP160" s="13">
        <v>6</v>
      </c>
      <c r="AQ160" s="13">
        <v>0</v>
      </c>
      <c r="AR160" s="13">
        <v>0</v>
      </c>
      <c r="AS160" s="13">
        <v>19</v>
      </c>
      <c r="AT160" s="13">
        <v>0</v>
      </c>
      <c r="AU160" t="s">
        <v>310</v>
      </c>
      <c r="AV160" s="13">
        <v>8</v>
      </c>
      <c r="AW160" s="13">
        <v>0</v>
      </c>
      <c r="AX160" t="s">
        <v>310</v>
      </c>
      <c r="AY160" s="13">
        <v>0</v>
      </c>
      <c r="AZ160" s="13">
        <v>0</v>
      </c>
    </row>
    <row r="161" spans="19:52" x14ac:dyDescent="0.25">
      <c r="S161" t="s">
        <v>313</v>
      </c>
      <c r="T161" s="13">
        <v>0</v>
      </c>
      <c r="U161" s="13">
        <v>0</v>
      </c>
      <c r="V161" t="s">
        <v>313</v>
      </c>
      <c r="W161" s="13">
        <v>19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t="s">
        <v>313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3</v>
      </c>
      <c r="AS161" s="13">
        <v>0</v>
      </c>
      <c r="AT161" s="13">
        <v>0</v>
      </c>
      <c r="AU161" t="s">
        <v>313</v>
      </c>
      <c r="AV161" s="13">
        <v>0</v>
      </c>
      <c r="AW161" s="13">
        <v>0</v>
      </c>
      <c r="AX161" t="s">
        <v>313</v>
      </c>
      <c r="AY161" s="13">
        <v>0</v>
      </c>
      <c r="AZ161" s="13">
        <v>0</v>
      </c>
    </row>
    <row r="162" spans="19:52" x14ac:dyDescent="0.25">
      <c r="S162" t="s">
        <v>312</v>
      </c>
      <c r="T162" s="13">
        <v>15</v>
      </c>
      <c r="U162" s="13">
        <v>23</v>
      </c>
      <c r="V162" t="s">
        <v>312</v>
      </c>
      <c r="W162" s="13">
        <v>10</v>
      </c>
      <c r="X162" s="13">
        <v>0</v>
      </c>
      <c r="Y162" s="13">
        <v>0</v>
      </c>
      <c r="Z162" s="13">
        <v>0</v>
      </c>
      <c r="AA162" s="13">
        <v>0</v>
      </c>
      <c r="AB162" s="13">
        <v>5</v>
      </c>
      <c r="AC162" s="13">
        <v>7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  <c r="AK162" s="13">
        <v>4</v>
      </c>
      <c r="AL162" t="s">
        <v>312</v>
      </c>
      <c r="AM162" s="13">
        <v>4</v>
      </c>
      <c r="AN162" s="13">
        <v>10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t="s">
        <v>312</v>
      </c>
      <c r="AV162" s="13">
        <v>8</v>
      </c>
      <c r="AW162" s="13">
        <v>5</v>
      </c>
      <c r="AX162" t="s">
        <v>312</v>
      </c>
      <c r="AY162" s="13">
        <v>0</v>
      </c>
      <c r="AZ162" s="13">
        <v>0</v>
      </c>
    </row>
    <row r="163" spans="19:52" x14ac:dyDescent="0.25">
      <c r="S163" t="s">
        <v>311</v>
      </c>
      <c r="T163" s="13">
        <v>0</v>
      </c>
      <c r="U163" s="13">
        <v>5</v>
      </c>
      <c r="V163" t="s">
        <v>311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5</v>
      </c>
      <c r="AC163" s="13">
        <v>7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t="s">
        <v>311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3</v>
      </c>
      <c r="AS163" s="13">
        <v>0</v>
      </c>
      <c r="AT163" s="13">
        <v>0</v>
      </c>
      <c r="AU163" t="s">
        <v>311</v>
      </c>
      <c r="AV163" s="13">
        <v>0</v>
      </c>
      <c r="AW163" s="13">
        <v>5</v>
      </c>
      <c r="AX163" t="s">
        <v>311</v>
      </c>
      <c r="AY163" s="13">
        <v>0</v>
      </c>
      <c r="AZ163" s="13">
        <v>0</v>
      </c>
    </row>
    <row r="164" spans="19:52" x14ac:dyDescent="0.25">
      <c r="S164" t="s">
        <v>314</v>
      </c>
      <c r="T164" s="13">
        <v>0</v>
      </c>
      <c r="U164" s="13">
        <v>5</v>
      </c>
      <c r="V164" t="s">
        <v>314</v>
      </c>
      <c r="W164" s="13">
        <v>10</v>
      </c>
      <c r="X164" s="13">
        <v>0</v>
      </c>
      <c r="Y164" s="13">
        <v>10</v>
      </c>
      <c r="Z164" s="13">
        <v>9</v>
      </c>
      <c r="AA164" s="13">
        <v>0</v>
      </c>
      <c r="AB164" s="13">
        <v>0</v>
      </c>
      <c r="AC164" s="13">
        <v>0</v>
      </c>
      <c r="AD164" s="13">
        <v>5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4</v>
      </c>
      <c r="AL164" t="s">
        <v>314</v>
      </c>
      <c r="AM164" s="13">
        <v>4</v>
      </c>
      <c r="AN164" s="13">
        <v>0</v>
      </c>
      <c r="AO164" s="13">
        <v>0</v>
      </c>
      <c r="AP164" s="13">
        <v>6</v>
      </c>
      <c r="AQ164" s="13">
        <v>0</v>
      </c>
      <c r="AR164" s="13">
        <v>0</v>
      </c>
      <c r="AS164" s="13">
        <v>0</v>
      </c>
      <c r="AT164" s="13">
        <v>0</v>
      </c>
      <c r="AU164" t="s">
        <v>314</v>
      </c>
      <c r="AV164" s="13">
        <v>0</v>
      </c>
      <c r="AW164" s="13">
        <v>0</v>
      </c>
      <c r="AX164" t="s">
        <v>314</v>
      </c>
      <c r="AY164" s="13">
        <v>10</v>
      </c>
      <c r="AZ164" s="13">
        <v>6</v>
      </c>
    </row>
    <row r="165" spans="19:52" x14ac:dyDescent="0.25">
      <c r="S165" t="s">
        <v>315</v>
      </c>
      <c r="T165" s="13">
        <v>15</v>
      </c>
      <c r="U165" s="13">
        <v>31</v>
      </c>
      <c r="V165" t="s">
        <v>315</v>
      </c>
      <c r="W165" s="13">
        <v>5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7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4</v>
      </c>
      <c r="AL165" t="s">
        <v>315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t="s">
        <v>315</v>
      </c>
      <c r="AV165" s="13">
        <v>0</v>
      </c>
      <c r="AW165" s="13">
        <v>0</v>
      </c>
      <c r="AX165" t="s">
        <v>315</v>
      </c>
      <c r="AY165" s="13">
        <v>0</v>
      </c>
      <c r="AZ165" s="13">
        <v>0</v>
      </c>
    </row>
    <row r="166" spans="19:52" x14ac:dyDescent="0.25">
      <c r="S166" t="s">
        <v>316</v>
      </c>
      <c r="T166" s="13">
        <v>10</v>
      </c>
      <c r="U166" s="13">
        <v>5</v>
      </c>
      <c r="V166" t="s">
        <v>316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t="s">
        <v>316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t="s">
        <v>316</v>
      </c>
      <c r="AV166" s="13">
        <v>0</v>
      </c>
      <c r="AW166" s="13">
        <v>0</v>
      </c>
      <c r="AX166" t="s">
        <v>316</v>
      </c>
      <c r="AY166" s="13">
        <v>0</v>
      </c>
      <c r="AZ166" s="13">
        <v>0</v>
      </c>
    </row>
    <row r="167" spans="19:52" x14ac:dyDescent="0.25">
      <c r="S167" t="s">
        <v>318</v>
      </c>
      <c r="T167" s="13">
        <v>0</v>
      </c>
      <c r="U167" s="13">
        <v>24</v>
      </c>
      <c r="V167" t="s">
        <v>318</v>
      </c>
      <c r="W167" s="13">
        <v>9</v>
      </c>
      <c r="X167" s="13">
        <v>0</v>
      </c>
      <c r="Y167" s="13">
        <v>0</v>
      </c>
      <c r="Z167" s="13">
        <v>0</v>
      </c>
      <c r="AA167" s="13">
        <v>12</v>
      </c>
      <c r="AB167" s="13">
        <v>0</v>
      </c>
      <c r="AC167" s="13">
        <v>9</v>
      </c>
      <c r="AD167" s="13">
        <v>0</v>
      </c>
      <c r="AE167" s="13">
        <v>0</v>
      </c>
      <c r="AF167" s="13">
        <v>0</v>
      </c>
      <c r="AG167" s="13">
        <v>0</v>
      </c>
      <c r="AH167" s="13">
        <v>5</v>
      </c>
      <c r="AI167" s="13">
        <v>0</v>
      </c>
      <c r="AJ167" s="13">
        <v>0</v>
      </c>
      <c r="AK167" s="13">
        <v>0</v>
      </c>
      <c r="AL167" t="s">
        <v>318</v>
      </c>
      <c r="AM167" s="13">
        <v>4</v>
      </c>
      <c r="AN167" s="13">
        <v>0</v>
      </c>
      <c r="AO167" s="13">
        <v>0</v>
      </c>
      <c r="AP167" s="13">
        <v>0</v>
      </c>
      <c r="AQ167" s="13">
        <v>5</v>
      </c>
      <c r="AR167" s="13">
        <v>0</v>
      </c>
      <c r="AS167" s="13">
        <v>0</v>
      </c>
      <c r="AT167" s="13">
        <v>0</v>
      </c>
      <c r="AU167" t="s">
        <v>318</v>
      </c>
      <c r="AV167" s="13">
        <v>8</v>
      </c>
      <c r="AW167" s="13">
        <v>5</v>
      </c>
      <c r="AX167" t="s">
        <v>318</v>
      </c>
      <c r="AY167" s="13">
        <v>0</v>
      </c>
      <c r="AZ167" s="13">
        <v>0</v>
      </c>
    </row>
    <row r="168" spans="19:52" x14ac:dyDescent="0.25">
      <c r="S168" t="s">
        <v>319</v>
      </c>
      <c r="T168" s="13">
        <v>15</v>
      </c>
      <c r="U168" s="13">
        <v>98</v>
      </c>
      <c r="V168" t="s">
        <v>319</v>
      </c>
      <c r="W168" s="13">
        <v>37</v>
      </c>
      <c r="X168" s="13">
        <v>5</v>
      </c>
      <c r="Y168" s="13">
        <v>0</v>
      </c>
      <c r="Z168" s="13">
        <v>0</v>
      </c>
      <c r="AA168" s="13">
        <v>0</v>
      </c>
      <c r="AB168" s="13">
        <v>0</v>
      </c>
      <c r="AC168" s="13">
        <v>7</v>
      </c>
      <c r="AD168" s="13">
        <v>5</v>
      </c>
      <c r="AE168" s="13">
        <v>14</v>
      </c>
      <c r="AF168" s="13">
        <v>0</v>
      </c>
      <c r="AG168" s="13">
        <v>7</v>
      </c>
      <c r="AH168" s="13">
        <v>0</v>
      </c>
      <c r="AI168" s="13">
        <v>0</v>
      </c>
      <c r="AJ168" s="13">
        <v>0</v>
      </c>
      <c r="AK168" s="13">
        <v>0</v>
      </c>
      <c r="AL168" t="s">
        <v>319</v>
      </c>
      <c r="AM168" s="13">
        <v>12</v>
      </c>
      <c r="AN168" s="13">
        <v>0</v>
      </c>
      <c r="AO168" s="13">
        <v>4</v>
      </c>
      <c r="AP168" s="13">
        <v>6</v>
      </c>
      <c r="AQ168" s="13">
        <v>5</v>
      </c>
      <c r="AR168" s="13">
        <v>0</v>
      </c>
      <c r="AS168" s="13">
        <v>12</v>
      </c>
      <c r="AT168" s="13">
        <v>25</v>
      </c>
      <c r="AU168" t="s">
        <v>319</v>
      </c>
      <c r="AV168" s="13">
        <v>12</v>
      </c>
      <c r="AW168" s="13">
        <v>5</v>
      </c>
      <c r="AX168" t="s">
        <v>319</v>
      </c>
      <c r="AY168" s="13">
        <v>10</v>
      </c>
      <c r="AZ168" s="13">
        <v>6</v>
      </c>
    </row>
    <row r="169" spans="19:52" x14ac:dyDescent="0.25">
      <c r="S169" t="s">
        <v>320</v>
      </c>
      <c r="T169" s="13">
        <v>0</v>
      </c>
      <c r="U169" s="13">
        <v>16</v>
      </c>
      <c r="V169" t="s">
        <v>320</v>
      </c>
      <c r="W169" s="13">
        <v>8</v>
      </c>
      <c r="X169" s="13">
        <v>0</v>
      </c>
      <c r="Y169" s="13">
        <v>10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7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t="s">
        <v>320</v>
      </c>
      <c r="AM169" s="13">
        <v>8</v>
      </c>
      <c r="AN169" s="13">
        <v>4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t="s">
        <v>320</v>
      </c>
      <c r="AV169" s="13">
        <v>0</v>
      </c>
      <c r="AW169" s="13">
        <v>5</v>
      </c>
      <c r="AX169" t="s">
        <v>320</v>
      </c>
      <c r="AY169" s="13">
        <v>0</v>
      </c>
      <c r="AZ169" s="13">
        <v>0</v>
      </c>
    </row>
    <row r="170" spans="19:52" x14ac:dyDescent="0.25">
      <c r="S170" t="s">
        <v>321</v>
      </c>
      <c r="T170" s="13">
        <v>15</v>
      </c>
      <c r="U170" s="13">
        <v>21</v>
      </c>
      <c r="V170" t="s">
        <v>321</v>
      </c>
      <c r="W170" s="13">
        <v>5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7</v>
      </c>
      <c r="AF170" s="13">
        <v>0</v>
      </c>
      <c r="AG170" s="13">
        <v>7</v>
      </c>
      <c r="AH170" s="13">
        <v>5</v>
      </c>
      <c r="AI170" s="13">
        <v>0</v>
      </c>
      <c r="AJ170" s="13">
        <v>0</v>
      </c>
      <c r="AK170" s="13">
        <v>0</v>
      </c>
      <c r="AL170" t="s">
        <v>321</v>
      </c>
      <c r="AM170" s="13">
        <v>0</v>
      </c>
      <c r="AN170" s="13">
        <v>0</v>
      </c>
      <c r="AO170" s="13">
        <v>0</v>
      </c>
      <c r="AP170" s="13">
        <v>6</v>
      </c>
      <c r="AQ170" s="13">
        <v>0</v>
      </c>
      <c r="AR170" s="13">
        <v>0</v>
      </c>
      <c r="AS170" s="13">
        <v>0</v>
      </c>
      <c r="AT170" s="13">
        <v>0</v>
      </c>
      <c r="AU170" t="s">
        <v>321</v>
      </c>
      <c r="AV170" s="13">
        <v>0</v>
      </c>
      <c r="AW170" s="13">
        <v>0</v>
      </c>
      <c r="AX170" t="s">
        <v>321</v>
      </c>
      <c r="AY170" s="13">
        <v>0</v>
      </c>
      <c r="AZ170" s="13">
        <v>0</v>
      </c>
    </row>
    <row r="171" spans="19:52" x14ac:dyDescent="0.25">
      <c r="S171" t="s">
        <v>322</v>
      </c>
      <c r="T171" s="13">
        <v>0</v>
      </c>
      <c r="U171" s="13">
        <v>11</v>
      </c>
      <c r="V171" t="s">
        <v>322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7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t="s">
        <v>322</v>
      </c>
      <c r="AM171" s="13">
        <v>0</v>
      </c>
      <c r="AN171" s="13">
        <v>0</v>
      </c>
      <c r="AO171" s="13">
        <v>4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t="s">
        <v>322</v>
      </c>
      <c r="AV171" s="13">
        <v>0</v>
      </c>
      <c r="AW171" s="13">
        <v>0</v>
      </c>
      <c r="AX171" t="s">
        <v>322</v>
      </c>
      <c r="AY171" s="13">
        <v>0</v>
      </c>
      <c r="AZ171" s="13">
        <v>0</v>
      </c>
    </row>
    <row r="172" spans="19:52" x14ac:dyDescent="0.25">
      <c r="S172" t="s">
        <v>323</v>
      </c>
      <c r="T172" s="13">
        <v>16</v>
      </c>
      <c r="U172" s="13">
        <v>56</v>
      </c>
      <c r="V172" t="s">
        <v>323</v>
      </c>
      <c r="W172" s="13">
        <v>11</v>
      </c>
      <c r="X172" s="13">
        <v>0</v>
      </c>
      <c r="Y172" s="13">
        <v>10</v>
      </c>
      <c r="Z172" s="13">
        <v>9</v>
      </c>
      <c r="AA172" s="13">
        <v>0</v>
      </c>
      <c r="AB172" s="13">
        <v>0</v>
      </c>
      <c r="AC172" s="13">
        <v>14</v>
      </c>
      <c r="AD172" s="13">
        <v>5</v>
      </c>
      <c r="AE172" s="13">
        <v>7</v>
      </c>
      <c r="AF172" s="13">
        <v>3</v>
      </c>
      <c r="AG172" s="13">
        <v>0</v>
      </c>
      <c r="AH172" s="13">
        <v>5</v>
      </c>
      <c r="AI172" s="13">
        <v>0</v>
      </c>
      <c r="AJ172" s="13">
        <v>0</v>
      </c>
      <c r="AK172" s="13">
        <v>0</v>
      </c>
      <c r="AL172" t="s">
        <v>323</v>
      </c>
      <c r="AM172" s="13">
        <v>23</v>
      </c>
      <c r="AN172" s="13">
        <v>0</v>
      </c>
      <c r="AO172" s="13">
        <v>0</v>
      </c>
      <c r="AP172" s="13">
        <v>6</v>
      </c>
      <c r="AQ172" s="13">
        <v>0</v>
      </c>
      <c r="AR172" s="13">
        <v>0</v>
      </c>
      <c r="AS172" s="13">
        <v>7</v>
      </c>
      <c r="AT172" s="13">
        <v>9</v>
      </c>
      <c r="AU172" t="s">
        <v>323</v>
      </c>
      <c r="AV172" s="13">
        <v>0</v>
      </c>
      <c r="AW172" s="13">
        <v>0</v>
      </c>
      <c r="AX172" t="s">
        <v>323</v>
      </c>
      <c r="AY172" s="13">
        <v>10</v>
      </c>
      <c r="AZ172" s="13">
        <v>6</v>
      </c>
    </row>
    <row r="173" spans="19:52" x14ac:dyDescent="0.25">
      <c r="S173" t="s">
        <v>324</v>
      </c>
      <c r="T173" s="13">
        <v>10</v>
      </c>
      <c r="U173" s="13">
        <v>11</v>
      </c>
      <c r="V173" t="s">
        <v>324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t="s">
        <v>324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t="s">
        <v>324</v>
      </c>
      <c r="AV173" s="13">
        <v>0</v>
      </c>
      <c r="AW173" s="13">
        <v>0</v>
      </c>
      <c r="AX173" t="s">
        <v>324</v>
      </c>
      <c r="AY173" s="13">
        <v>0</v>
      </c>
      <c r="AZ173" s="13">
        <v>0</v>
      </c>
    </row>
    <row r="174" spans="19:52" x14ac:dyDescent="0.25">
      <c r="S174" t="s">
        <v>325</v>
      </c>
      <c r="T174" s="13">
        <v>5</v>
      </c>
      <c r="U174" s="13">
        <v>56</v>
      </c>
      <c r="V174" t="s">
        <v>325</v>
      </c>
      <c r="W174" s="13">
        <v>19</v>
      </c>
      <c r="X174" s="13">
        <v>0</v>
      </c>
      <c r="Y174" s="13">
        <v>10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7</v>
      </c>
      <c r="AF174" s="13">
        <v>0</v>
      </c>
      <c r="AG174" s="13">
        <v>7</v>
      </c>
      <c r="AH174" s="13">
        <v>0</v>
      </c>
      <c r="AI174" s="13">
        <v>0</v>
      </c>
      <c r="AJ174" s="13">
        <v>0</v>
      </c>
      <c r="AK174" s="13">
        <v>0</v>
      </c>
      <c r="AL174" t="s">
        <v>325</v>
      </c>
      <c r="AM174" s="13">
        <v>0</v>
      </c>
      <c r="AN174" s="13">
        <v>0</v>
      </c>
      <c r="AO174" s="13">
        <v>4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t="s">
        <v>325</v>
      </c>
      <c r="AV174" s="13">
        <v>0</v>
      </c>
      <c r="AW174" s="13">
        <v>0</v>
      </c>
      <c r="AX174" t="s">
        <v>325</v>
      </c>
      <c r="AY174" s="13">
        <v>10</v>
      </c>
      <c r="AZ174" s="13">
        <v>0</v>
      </c>
    </row>
    <row r="175" spans="19:52" x14ac:dyDescent="0.25">
      <c r="S175" t="s">
        <v>326</v>
      </c>
      <c r="T175" s="13">
        <v>5</v>
      </c>
      <c r="U175" s="13">
        <v>16</v>
      </c>
      <c r="V175" t="s">
        <v>326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t="s">
        <v>326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t="s">
        <v>326</v>
      </c>
      <c r="AV175" s="13">
        <v>0</v>
      </c>
      <c r="AW175" s="13">
        <v>0</v>
      </c>
      <c r="AX175" t="s">
        <v>326</v>
      </c>
      <c r="AY175" s="13">
        <v>0</v>
      </c>
      <c r="AZ175" s="13">
        <v>0</v>
      </c>
    </row>
    <row r="176" spans="19:52" x14ac:dyDescent="0.25">
      <c r="S176" t="s">
        <v>327</v>
      </c>
      <c r="T176" s="13">
        <v>8</v>
      </c>
      <c r="U176" s="13">
        <v>23</v>
      </c>
      <c r="V176" t="s">
        <v>327</v>
      </c>
      <c r="W176" s="13">
        <v>6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7</v>
      </c>
      <c r="AD176" s="13">
        <v>0</v>
      </c>
      <c r="AE176" s="13">
        <v>0</v>
      </c>
      <c r="AF176" s="13">
        <v>0</v>
      </c>
      <c r="AG176" s="13">
        <v>0</v>
      </c>
      <c r="AH176" s="13">
        <v>5</v>
      </c>
      <c r="AI176" s="13">
        <v>0</v>
      </c>
      <c r="AJ176" s="13">
        <v>0</v>
      </c>
      <c r="AK176" s="13">
        <v>0</v>
      </c>
      <c r="AL176" t="s">
        <v>327</v>
      </c>
      <c r="AM176" s="13">
        <v>0</v>
      </c>
      <c r="AN176" s="13">
        <v>0</v>
      </c>
      <c r="AO176" s="13">
        <v>0</v>
      </c>
      <c r="AP176" s="13">
        <v>6</v>
      </c>
      <c r="AQ176" s="13">
        <v>5</v>
      </c>
      <c r="AR176" s="13">
        <v>0</v>
      </c>
      <c r="AS176" s="13">
        <v>14</v>
      </c>
      <c r="AT176" s="13">
        <v>0</v>
      </c>
      <c r="AU176" t="s">
        <v>327</v>
      </c>
      <c r="AV176" s="13">
        <v>0</v>
      </c>
      <c r="AW176" s="13">
        <v>0</v>
      </c>
      <c r="AX176" t="s">
        <v>327</v>
      </c>
      <c r="AY176" s="13">
        <v>10</v>
      </c>
      <c r="AZ176" s="13">
        <v>0</v>
      </c>
    </row>
    <row r="177" spans="19:52" x14ac:dyDescent="0.25">
      <c r="S177" t="s">
        <v>328</v>
      </c>
      <c r="T177" s="13">
        <v>0</v>
      </c>
      <c r="U177" s="13">
        <v>8</v>
      </c>
      <c r="V177" t="s">
        <v>328</v>
      </c>
      <c r="W177" s="13">
        <v>5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t="s">
        <v>328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t="s">
        <v>328</v>
      </c>
      <c r="AV177" s="13">
        <v>8</v>
      </c>
      <c r="AW177" s="13">
        <v>0</v>
      </c>
      <c r="AX177" t="s">
        <v>328</v>
      </c>
      <c r="AY177" s="13">
        <v>0</v>
      </c>
      <c r="AZ177" s="13">
        <v>0</v>
      </c>
    </row>
    <row r="178" spans="19:52" x14ac:dyDescent="0.25">
      <c r="S178" t="s">
        <v>329</v>
      </c>
      <c r="T178" s="13">
        <v>11</v>
      </c>
      <c r="U178" s="13">
        <v>13</v>
      </c>
      <c r="V178" t="s">
        <v>329</v>
      </c>
      <c r="W178" s="13">
        <v>10</v>
      </c>
      <c r="X178" s="13">
        <v>5</v>
      </c>
      <c r="Y178" s="13">
        <v>0</v>
      </c>
      <c r="Z178" s="13">
        <v>9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t="s">
        <v>329</v>
      </c>
      <c r="AM178" s="13">
        <v>0</v>
      </c>
      <c r="AN178" s="13">
        <v>2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t="s">
        <v>329</v>
      </c>
      <c r="AV178" s="13">
        <v>8</v>
      </c>
      <c r="AW178" s="13">
        <v>0</v>
      </c>
      <c r="AX178" t="s">
        <v>329</v>
      </c>
      <c r="AY178" s="13">
        <v>0</v>
      </c>
      <c r="AZ178" s="13">
        <v>0</v>
      </c>
    </row>
    <row r="179" spans="19:52" x14ac:dyDescent="0.25">
      <c r="S179" t="s">
        <v>330</v>
      </c>
      <c r="T179" s="13">
        <v>5</v>
      </c>
      <c r="U179" s="13">
        <v>21</v>
      </c>
      <c r="V179" t="s">
        <v>330</v>
      </c>
      <c r="W179" s="13">
        <v>5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4</v>
      </c>
      <c r="AL179" t="s">
        <v>330</v>
      </c>
      <c r="AM179" s="13">
        <v>23</v>
      </c>
      <c r="AN179" s="13">
        <v>0</v>
      </c>
      <c r="AO179" s="13">
        <v>4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t="s">
        <v>330</v>
      </c>
      <c r="AV179" s="13">
        <v>0</v>
      </c>
      <c r="AW179" s="13">
        <v>0</v>
      </c>
      <c r="AX179" t="s">
        <v>330</v>
      </c>
      <c r="AY179" s="13">
        <v>0</v>
      </c>
      <c r="AZ179" s="13">
        <v>6</v>
      </c>
    </row>
    <row r="180" spans="19:52" x14ac:dyDescent="0.25">
      <c r="S180" t="s">
        <v>331</v>
      </c>
      <c r="T180" s="13">
        <v>0</v>
      </c>
      <c r="U180" s="13">
        <v>32</v>
      </c>
      <c r="V180" t="s">
        <v>331</v>
      </c>
      <c r="W180" s="13">
        <v>8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14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t="s">
        <v>331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7</v>
      </c>
      <c r="AT180" s="13">
        <v>7</v>
      </c>
      <c r="AU180" t="s">
        <v>331</v>
      </c>
      <c r="AV180" s="13">
        <v>0</v>
      </c>
      <c r="AW180" s="13">
        <v>0</v>
      </c>
      <c r="AX180" t="s">
        <v>331</v>
      </c>
      <c r="AY180" s="13">
        <v>0</v>
      </c>
      <c r="AZ180" s="13">
        <v>0</v>
      </c>
    </row>
    <row r="181" spans="19:52" x14ac:dyDescent="0.25">
      <c r="S181" t="s">
        <v>332</v>
      </c>
      <c r="T181" s="13">
        <v>10</v>
      </c>
      <c r="U181" s="13">
        <v>0</v>
      </c>
      <c r="V181" t="s">
        <v>332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t="s">
        <v>332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t="s">
        <v>332</v>
      </c>
      <c r="AV181" s="13">
        <v>0</v>
      </c>
      <c r="AW181" s="13">
        <v>0</v>
      </c>
      <c r="AX181" t="s">
        <v>332</v>
      </c>
      <c r="AY181" s="13">
        <v>0</v>
      </c>
      <c r="AZ181" s="13">
        <v>0</v>
      </c>
    </row>
    <row r="182" spans="19:52" x14ac:dyDescent="0.25">
      <c r="S182" t="s">
        <v>333</v>
      </c>
      <c r="T182" s="13">
        <v>0</v>
      </c>
      <c r="U182" s="13">
        <v>10</v>
      </c>
      <c r="V182" t="s">
        <v>333</v>
      </c>
      <c r="W182" s="13">
        <v>0</v>
      </c>
      <c r="X182" s="13">
        <v>0</v>
      </c>
      <c r="Y182" s="13">
        <v>10</v>
      </c>
      <c r="Z182" s="13">
        <v>0</v>
      </c>
      <c r="AA182" s="13">
        <v>0</v>
      </c>
      <c r="AB182" s="13">
        <v>0</v>
      </c>
      <c r="AC182" s="13">
        <v>7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t="s">
        <v>333</v>
      </c>
      <c r="AM182" s="13">
        <v>23</v>
      </c>
      <c r="AN182" s="13">
        <v>0</v>
      </c>
      <c r="AO182" s="13">
        <v>4</v>
      </c>
      <c r="AP182" s="13">
        <v>0</v>
      </c>
      <c r="AQ182" s="13">
        <v>0</v>
      </c>
      <c r="AR182" s="13">
        <v>0</v>
      </c>
      <c r="AS182" s="13">
        <v>7</v>
      </c>
      <c r="AT182" s="13">
        <v>0</v>
      </c>
      <c r="AU182" t="s">
        <v>333</v>
      </c>
      <c r="AV182" s="13">
        <v>0</v>
      </c>
      <c r="AW182" s="13">
        <v>0</v>
      </c>
      <c r="AX182" t="s">
        <v>333</v>
      </c>
      <c r="AY182" s="13">
        <v>0</v>
      </c>
      <c r="AZ182" s="13">
        <v>0</v>
      </c>
    </row>
    <row r="183" spans="19:52" x14ac:dyDescent="0.25">
      <c r="S183" t="s">
        <v>571</v>
      </c>
      <c r="T183" s="13">
        <v>5</v>
      </c>
      <c r="U183" s="13">
        <v>28</v>
      </c>
      <c r="V183" t="s">
        <v>571</v>
      </c>
      <c r="W183" s="13">
        <v>14</v>
      </c>
      <c r="X183" s="13">
        <v>0</v>
      </c>
      <c r="Y183" s="13">
        <v>10</v>
      </c>
      <c r="Z183" s="13">
        <v>0</v>
      </c>
      <c r="AA183" s="13">
        <v>0</v>
      </c>
      <c r="AB183" s="13">
        <v>0</v>
      </c>
      <c r="AC183" s="13">
        <v>7</v>
      </c>
      <c r="AD183" s="13">
        <v>0</v>
      </c>
      <c r="AE183" s="13">
        <v>0</v>
      </c>
      <c r="AF183" s="13">
        <v>0</v>
      </c>
      <c r="AG183" s="13">
        <v>0</v>
      </c>
      <c r="AH183" s="13">
        <v>5</v>
      </c>
      <c r="AI183" s="13">
        <v>5</v>
      </c>
      <c r="AJ183" s="13">
        <v>0</v>
      </c>
      <c r="AK183" s="13">
        <v>0</v>
      </c>
      <c r="AL183" t="s">
        <v>571</v>
      </c>
      <c r="AM183" s="13">
        <v>0</v>
      </c>
      <c r="AN183" s="13">
        <v>4</v>
      </c>
      <c r="AO183" s="13">
        <v>0</v>
      </c>
      <c r="AP183" s="13">
        <v>6</v>
      </c>
      <c r="AQ183" s="13">
        <v>0</v>
      </c>
      <c r="AR183" s="13">
        <v>0</v>
      </c>
      <c r="AS183" s="13">
        <v>0</v>
      </c>
      <c r="AT183" s="13">
        <v>0</v>
      </c>
      <c r="AU183" t="s">
        <v>571</v>
      </c>
      <c r="AV183" s="13">
        <v>0</v>
      </c>
      <c r="AW183" s="13">
        <v>0</v>
      </c>
      <c r="AX183" t="s">
        <v>571</v>
      </c>
      <c r="AY183" s="13">
        <v>0</v>
      </c>
      <c r="AZ183" s="13">
        <v>0</v>
      </c>
    </row>
    <row r="184" spans="19:52" x14ac:dyDescent="0.25">
      <c r="S184" t="s">
        <v>572</v>
      </c>
      <c r="T184" s="13">
        <v>0</v>
      </c>
      <c r="U184" s="13">
        <v>16</v>
      </c>
      <c r="V184" t="s">
        <v>572</v>
      </c>
      <c r="W184" s="13">
        <v>15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7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t="s">
        <v>572</v>
      </c>
      <c r="AM184" s="13">
        <v>0</v>
      </c>
      <c r="AN184" s="13">
        <v>0</v>
      </c>
      <c r="AO184" s="13">
        <v>0</v>
      </c>
      <c r="AP184" s="13">
        <v>6</v>
      </c>
      <c r="AQ184" s="13">
        <v>0</v>
      </c>
      <c r="AR184" s="13">
        <v>0</v>
      </c>
      <c r="AS184" s="13">
        <v>0</v>
      </c>
      <c r="AT184" s="13">
        <v>9</v>
      </c>
      <c r="AU184" t="s">
        <v>572</v>
      </c>
      <c r="AV184" s="13">
        <v>0</v>
      </c>
      <c r="AW184" s="13">
        <v>0</v>
      </c>
      <c r="AX184" t="s">
        <v>572</v>
      </c>
      <c r="AY184" s="13">
        <v>0</v>
      </c>
      <c r="AZ184" s="13">
        <v>0</v>
      </c>
    </row>
    <row r="185" spans="19:52" x14ac:dyDescent="0.25">
      <c r="S185" t="s">
        <v>573</v>
      </c>
      <c r="T185" s="13">
        <v>0</v>
      </c>
      <c r="U185" s="13">
        <v>42</v>
      </c>
      <c r="V185" t="s">
        <v>573</v>
      </c>
      <c r="W185" s="13">
        <v>10</v>
      </c>
      <c r="X185" s="13">
        <v>0</v>
      </c>
      <c r="Y185" s="13">
        <v>0</v>
      </c>
      <c r="Z185" s="13">
        <v>9</v>
      </c>
      <c r="AA185" s="13">
        <v>0</v>
      </c>
      <c r="AB185" s="13">
        <v>0</v>
      </c>
      <c r="AC185" s="13">
        <v>0</v>
      </c>
      <c r="AD185" s="13">
        <v>0</v>
      </c>
      <c r="AE185" s="13">
        <v>7</v>
      </c>
      <c r="AF185" s="13">
        <v>0</v>
      </c>
      <c r="AG185" s="13">
        <v>7</v>
      </c>
      <c r="AH185" s="13">
        <v>5</v>
      </c>
      <c r="AI185" s="13">
        <v>0</v>
      </c>
      <c r="AJ185" s="13">
        <v>0</v>
      </c>
      <c r="AK185" s="13">
        <v>0</v>
      </c>
      <c r="AL185" t="s">
        <v>573</v>
      </c>
      <c r="AM185" s="13">
        <v>27</v>
      </c>
      <c r="AN185" s="13">
        <v>0</v>
      </c>
      <c r="AO185" s="13">
        <v>4</v>
      </c>
      <c r="AP185" s="13">
        <v>0</v>
      </c>
      <c r="AQ185" s="13">
        <v>0</v>
      </c>
      <c r="AR185" s="13">
        <v>0</v>
      </c>
      <c r="AS185" s="13">
        <v>0</v>
      </c>
      <c r="AT185" s="13">
        <v>9</v>
      </c>
      <c r="AU185" t="s">
        <v>573</v>
      </c>
      <c r="AV185" s="13">
        <v>0</v>
      </c>
      <c r="AW185" s="13">
        <v>0</v>
      </c>
      <c r="AX185" t="s">
        <v>573</v>
      </c>
      <c r="AY185" s="13">
        <v>10</v>
      </c>
      <c r="AZ185" s="13">
        <v>0</v>
      </c>
    </row>
    <row r="186" spans="19:52" x14ac:dyDescent="0.25">
      <c r="S186" t="s">
        <v>574</v>
      </c>
      <c r="T186" s="13">
        <v>0</v>
      </c>
      <c r="U186" s="13">
        <v>5</v>
      </c>
      <c r="V186" t="s">
        <v>574</v>
      </c>
      <c r="W186" s="13">
        <v>18</v>
      </c>
      <c r="X186" s="13">
        <v>0</v>
      </c>
      <c r="Y186" s="13">
        <v>0</v>
      </c>
      <c r="Z186" s="13">
        <v>0</v>
      </c>
      <c r="AA186" s="13">
        <v>12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t="s">
        <v>574</v>
      </c>
      <c r="AM186" s="13">
        <v>0</v>
      </c>
      <c r="AN186" s="13">
        <v>4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t="s">
        <v>574</v>
      </c>
      <c r="AV186" s="13">
        <v>0</v>
      </c>
      <c r="AW186" s="13">
        <v>0</v>
      </c>
      <c r="AX186" t="s">
        <v>574</v>
      </c>
      <c r="AY186" s="13">
        <v>0</v>
      </c>
      <c r="AZ186" s="13">
        <v>0</v>
      </c>
    </row>
  </sheetData>
  <sortState ref="E3:F29">
    <sortCondition descending="1" ref="F3:F29"/>
  </sortState>
  <mergeCells count="7">
    <mergeCell ref="R1:S1"/>
    <mergeCell ref="A80:B80"/>
    <mergeCell ref="A41:H41"/>
    <mergeCell ref="E1:F1"/>
    <mergeCell ref="A1:B1"/>
    <mergeCell ref="S61:X61"/>
    <mergeCell ref="S53:X5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9"/>
  <sheetViews>
    <sheetView topLeftCell="G57" zoomScale="50" zoomScaleNormal="50" workbookViewId="0">
      <selection activeCell="I69" sqref="I69"/>
    </sheetView>
  </sheetViews>
  <sheetFormatPr baseColWidth="10" defaultColWidth="9.140625" defaultRowHeight="15" x14ac:dyDescent="0.25"/>
  <cols>
    <col min="1" max="1" width="83.7109375" style="21" customWidth="1"/>
    <col min="2" max="2" width="87.28515625" style="22" customWidth="1"/>
    <col min="4" max="4" width="33.42578125" customWidth="1"/>
    <col min="5" max="5" width="43.28515625" customWidth="1"/>
    <col min="6" max="6" width="40.42578125" customWidth="1"/>
    <col min="7" max="7" width="62.5703125" customWidth="1"/>
    <col min="11" max="11" width="18" customWidth="1"/>
    <col min="12" max="12" width="17.85546875" customWidth="1"/>
    <col min="13" max="13" width="24.7109375" customWidth="1"/>
  </cols>
  <sheetData>
    <row r="1" spans="1:12" ht="45" x14ac:dyDescent="0.25">
      <c r="A1" s="21" t="s">
        <v>406</v>
      </c>
      <c r="B1" s="22" t="s">
        <v>407</v>
      </c>
    </row>
    <row r="3" spans="1:12" ht="28.5" x14ac:dyDescent="0.45">
      <c r="A3" s="23">
        <v>2020</v>
      </c>
      <c r="B3" s="24">
        <v>2021</v>
      </c>
      <c r="C3" s="40" t="s">
        <v>355</v>
      </c>
      <c r="D3" s="40"/>
      <c r="E3" s="40"/>
      <c r="F3" s="40"/>
      <c r="G3" s="40"/>
      <c r="H3" s="40"/>
      <c r="I3" s="40"/>
      <c r="J3" s="40"/>
      <c r="K3" s="40"/>
    </row>
    <row r="4" spans="1:12" x14ac:dyDescent="0.25">
      <c r="D4" s="18" t="s">
        <v>376</v>
      </c>
      <c r="E4" s="18" t="s">
        <v>377</v>
      </c>
      <c r="F4" s="2" t="s">
        <v>408</v>
      </c>
      <c r="G4" s="2" t="s">
        <v>409</v>
      </c>
      <c r="H4" s="2"/>
      <c r="I4" s="2"/>
      <c r="J4" s="2"/>
      <c r="K4" s="2"/>
      <c r="L4" s="2"/>
    </row>
    <row r="5" spans="1:12" x14ac:dyDescent="0.25">
      <c r="D5" t="s">
        <v>356</v>
      </c>
      <c r="E5" t="s">
        <v>378</v>
      </c>
    </row>
    <row r="6" spans="1:12" x14ac:dyDescent="0.25">
      <c r="D6" t="s">
        <v>357</v>
      </c>
      <c r="E6" t="s">
        <v>379</v>
      </c>
    </row>
    <row r="7" spans="1:12" x14ac:dyDescent="0.25">
      <c r="D7" t="s">
        <v>358</v>
      </c>
      <c r="E7" t="s">
        <v>380</v>
      </c>
    </row>
    <row r="8" spans="1:12" x14ac:dyDescent="0.25">
      <c r="D8" t="s">
        <v>359</v>
      </c>
      <c r="E8" t="s">
        <v>381</v>
      </c>
    </row>
    <row r="9" spans="1:12" x14ac:dyDescent="0.25">
      <c r="D9" t="s">
        <v>360</v>
      </c>
      <c r="E9" t="s">
        <v>382</v>
      </c>
    </row>
    <row r="10" spans="1:12" x14ac:dyDescent="0.25">
      <c r="D10" t="s">
        <v>361</v>
      </c>
      <c r="E10" t="s">
        <v>383</v>
      </c>
    </row>
    <row r="11" spans="1:12" x14ac:dyDescent="0.25">
      <c r="D11" t="s">
        <v>362</v>
      </c>
      <c r="E11" t="s">
        <v>384</v>
      </c>
    </row>
    <row r="12" spans="1:12" x14ac:dyDescent="0.25">
      <c r="D12" t="s">
        <v>363</v>
      </c>
      <c r="E12" t="s">
        <v>385</v>
      </c>
    </row>
    <row r="13" spans="1:12" x14ac:dyDescent="0.25">
      <c r="D13" t="s">
        <v>364</v>
      </c>
      <c r="E13" t="s">
        <v>386</v>
      </c>
    </row>
    <row r="14" spans="1:12" x14ac:dyDescent="0.25">
      <c r="D14" t="s">
        <v>365</v>
      </c>
      <c r="E14" t="s">
        <v>387</v>
      </c>
    </row>
    <row r="15" spans="1:12" x14ac:dyDescent="0.25">
      <c r="D15" t="s">
        <v>366</v>
      </c>
      <c r="E15" t="s">
        <v>388</v>
      </c>
    </row>
    <row r="16" spans="1:12" x14ac:dyDescent="0.25">
      <c r="D16" t="s">
        <v>367</v>
      </c>
      <c r="E16" t="s">
        <v>389</v>
      </c>
    </row>
    <row r="17" spans="4:5" x14ac:dyDescent="0.25">
      <c r="D17" t="s">
        <v>368</v>
      </c>
      <c r="E17" t="s">
        <v>390</v>
      </c>
    </row>
    <row r="18" spans="4:5" x14ac:dyDescent="0.25">
      <c r="D18" t="s">
        <v>369</v>
      </c>
      <c r="E18" t="s">
        <v>391</v>
      </c>
    </row>
    <row r="19" spans="4:5" x14ac:dyDescent="0.25">
      <c r="D19" t="s">
        <v>370</v>
      </c>
      <c r="E19" t="s">
        <v>392</v>
      </c>
    </row>
    <row r="20" spans="4:5" x14ac:dyDescent="0.25">
      <c r="D20" t="s">
        <v>371</v>
      </c>
      <c r="E20" t="s">
        <v>393</v>
      </c>
    </row>
    <row r="21" spans="4:5" x14ac:dyDescent="0.25">
      <c r="D21" t="s">
        <v>372</v>
      </c>
      <c r="E21" t="s">
        <v>394</v>
      </c>
    </row>
    <row r="22" spans="4:5" x14ac:dyDescent="0.25">
      <c r="D22" t="s">
        <v>373</v>
      </c>
      <c r="E22" t="s">
        <v>395</v>
      </c>
    </row>
    <row r="23" spans="4:5" x14ac:dyDescent="0.25">
      <c r="D23" t="s">
        <v>374</v>
      </c>
      <c r="E23" t="s">
        <v>396</v>
      </c>
    </row>
    <row r="24" spans="4:5" x14ac:dyDescent="0.25">
      <c r="D24" t="s">
        <v>375</v>
      </c>
      <c r="E24" t="s">
        <v>397</v>
      </c>
    </row>
    <row r="25" spans="4:5" x14ac:dyDescent="0.25">
      <c r="E25" t="s">
        <v>398</v>
      </c>
    </row>
    <row r="26" spans="4:5" x14ac:dyDescent="0.25">
      <c r="E26" t="s">
        <v>399</v>
      </c>
    </row>
    <row r="27" spans="4:5" x14ac:dyDescent="0.25">
      <c r="E27" t="s">
        <v>400</v>
      </c>
    </row>
    <row r="28" spans="4:5" x14ac:dyDescent="0.25">
      <c r="E28" t="s">
        <v>401</v>
      </c>
    </row>
    <row r="29" spans="4:5" x14ac:dyDescent="0.25">
      <c r="E29" t="s">
        <v>402</v>
      </c>
    </row>
    <row r="30" spans="4:5" x14ac:dyDescent="0.25">
      <c r="E30" t="s">
        <v>403</v>
      </c>
    </row>
    <row r="31" spans="4:5" x14ac:dyDescent="0.25">
      <c r="E31" t="s">
        <v>404</v>
      </c>
    </row>
    <row r="32" spans="4:5" x14ac:dyDescent="0.25">
      <c r="E32" t="s">
        <v>405</v>
      </c>
    </row>
    <row r="36" spans="6:38" x14ac:dyDescent="0.25">
      <c r="H36">
        <v>2020</v>
      </c>
      <c r="I36">
        <v>2021</v>
      </c>
      <c r="J36" t="s">
        <v>637</v>
      </c>
      <c r="K36" t="s">
        <v>622</v>
      </c>
      <c r="L36" t="s">
        <v>623</v>
      </c>
      <c r="M36" t="s">
        <v>624</v>
      </c>
      <c r="S36" t="s">
        <v>23</v>
      </c>
      <c r="T36" t="s">
        <v>113</v>
      </c>
      <c r="U36" t="s">
        <v>30</v>
      </c>
      <c r="V36" t="s">
        <v>263</v>
      </c>
      <c r="W36" t="s">
        <v>286</v>
      </c>
      <c r="X36" t="s">
        <v>160</v>
      </c>
      <c r="Y36" t="s">
        <v>179</v>
      </c>
      <c r="Z36" t="s">
        <v>223</v>
      </c>
      <c r="AA36" t="s">
        <v>617</v>
      </c>
      <c r="AB36" t="s">
        <v>618</v>
      </c>
      <c r="AC36" t="s">
        <v>499</v>
      </c>
      <c r="AD36" t="s">
        <v>253</v>
      </c>
      <c r="AE36" t="s">
        <v>289</v>
      </c>
      <c r="AF36" t="s">
        <v>107</v>
      </c>
      <c r="AG36" t="s">
        <v>7</v>
      </c>
      <c r="AH36" t="s">
        <v>619</v>
      </c>
      <c r="AI36" t="s">
        <v>581</v>
      </c>
      <c r="AJ36" t="s">
        <v>620</v>
      </c>
      <c r="AK36" t="s">
        <v>576</v>
      </c>
      <c r="AL36" t="s">
        <v>190</v>
      </c>
    </row>
    <row r="37" spans="6:38" x14ac:dyDescent="0.25">
      <c r="F37" t="s">
        <v>384</v>
      </c>
      <c r="G37" t="s">
        <v>23</v>
      </c>
      <c r="H37">
        <v>85.478999999999999</v>
      </c>
      <c r="I37">
        <v>88.16</v>
      </c>
      <c r="J37" t="s">
        <v>23</v>
      </c>
      <c r="K37">
        <v>88.46</v>
      </c>
      <c r="L37">
        <v>83.31</v>
      </c>
      <c r="M37">
        <v>92.71</v>
      </c>
      <c r="R37" t="s">
        <v>622</v>
      </c>
      <c r="S37">
        <v>88.46</v>
      </c>
      <c r="T37">
        <v>94.88</v>
      </c>
      <c r="U37">
        <v>85.69</v>
      </c>
      <c r="V37">
        <v>88.45</v>
      </c>
      <c r="W37">
        <v>80.42</v>
      </c>
      <c r="X37">
        <v>80.760000000000005</v>
      </c>
      <c r="Y37">
        <v>84.36</v>
      </c>
      <c r="Z37">
        <v>78.040000000000006</v>
      </c>
      <c r="AA37">
        <v>83.5</v>
      </c>
      <c r="AB37">
        <v>85.27</v>
      </c>
      <c r="AC37">
        <v>82.1</v>
      </c>
      <c r="AD37">
        <v>81.900000000000006</v>
      </c>
      <c r="AE37">
        <v>84.24</v>
      </c>
      <c r="AF37">
        <v>83.79</v>
      </c>
      <c r="AG37">
        <v>83.79</v>
      </c>
      <c r="AH37">
        <v>82.67</v>
      </c>
      <c r="AI37">
        <v>74.7</v>
      </c>
      <c r="AJ37">
        <v>77.59</v>
      </c>
      <c r="AK37">
        <v>79.41</v>
      </c>
      <c r="AL37">
        <v>64.64</v>
      </c>
    </row>
    <row r="38" spans="6:38" x14ac:dyDescent="0.25">
      <c r="F38" t="s">
        <v>385</v>
      </c>
      <c r="G38" t="s">
        <v>113</v>
      </c>
      <c r="H38">
        <v>78.703999999999994</v>
      </c>
      <c r="I38">
        <v>82.46</v>
      </c>
      <c r="J38" t="s">
        <v>113</v>
      </c>
      <c r="K38">
        <v>94.88</v>
      </c>
      <c r="L38">
        <v>66.69</v>
      </c>
      <c r="M38">
        <v>85.8</v>
      </c>
      <c r="R38" t="s">
        <v>623</v>
      </c>
      <c r="S38">
        <v>83.31</v>
      </c>
      <c r="T38">
        <v>66.69</v>
      </c>
      <c r="U38">
        <v>67.260000000000005</v>
      </c>
      <c r="V38">
        <v>63.85</v>
      </c>
      <c r="W38">
        <v>66.17</v>
      </c>
      <c r="X38">
        <v>67.37</v>
      </c>
      <c r="Y38">
        <v>63.75</v>
      </c>
      <c r="Z38">
        <v>67.680000000000007</v>
      </c>
      <c r="AA38">
        <v>63.24</v>
      </c>
      <c r="AB38">
        <v>58.49</v>
      </c>
      <c r="AC38">
        <v>60.61</v>
      </c>
      <c r="AD38">
        <v>59.31</v>
      </c>
      <c r="AE38">
        <v>59.25</v>
      </c>
      <c r="AF38">
        <v>57.07</v>
      </c>
      <c r="AG38">
        <v>61.33</v>
      </c>
      <c r="AH38">
        <v>50.66</v>
      </c>
      <c r="AI38">
        <v>61.11</v>
      </c>
      <c r="AJ38">
        <v>59.42</v>
      </c>
      <c r="AK38">
        <v>53.33</v>
      </c>
      <c r="AL38">
        <v>65.87</v>
      </c>
    </row>
    <row r="39" spans="6:38" x14ac:dyDescent="0.25">
      <c r="F39" t="s">
        <v>386</v>
      </c>
      <c r="G39" t="s">
        <v>30</v>
      </c>
      <c r="H39">
        <v>81.123999999999995</v>
      </c>
      <c r="I39">
        <v>81.25</v>
      </c>
      <c r="J39" t="s">
        <v>30</v>
      </c>
      <c r="K39">
        <v>85.69</v>
      </c>
      <c r="L39">
        <v>67.260000000000005</v>
      </c>
      <c r="M39">
        <v>90.81</v>
      </c>
      <c r="R39" t="s">
        <v>624</v>
      </c>
      <c r="S39">
        <v>92.71</v>
      </c>
      <c r="T39">
        <v>85.8</v>
      </c>
      <c r="U39">
        <v>90.81</v>
      </c>
      <c r="V39">
        <v>85.4</v>
      </c>
      <c r="W39">
        <v>88.92</v>
      </c>
      <c r="X39">
        <v>86.36</v>
      </c>
      <c r="Y39">
        <v>85.08</v>
      </c>
      <c r="Z39">
        <v>86.07</v>
      </c>
      <c r="AA39">
        <v>84.14</v>
      </c>
      <c r="AB39">
        <v>85.89</v>
      </c>
      <c r="AC39">
        <v>86.53</v>
      </c>
      <c r="AD39">
        <v>87.32</v>
      </c>
      <c r="AE39">
        <v>84.91</v>
      </c>
      <c r="AF39">
        <v>85.37</v>
      </c>
      <c r="AG39">
        <v>78.150000000000006</v>
      </c>
      <c r="AH39">
        <v>86.8</v>
      </c>
      <c r="AI39">
        <v>82.59</v>
      </c>
      <c r="AJ39">
        <v>78.92</v>
      </c>
      <c r="AK39">
        <v>82.05</v>
      </c>
      <c r="AL39">
        <v>79.52</v>
      </c>
    </row>
    <row r="40" spans="6:38" x14ac:dyDescent="0.25">
      <c r="F40" t="s">
        <v>387</v>
      </c>
      <c r="G40" t="s">
        <v>263</v>
      </c>
      <c r="H40">
        <v>79.238</v>
      </c>
      <c r="I40">
        <v>79.23</v>
      </c>
      <c r="J40" t="s">
        <v>263</v>
      </c>
      <c r="K40">
        <v>88.45</v>
      </c>
      <c r="L40">
        <v>63.85</v>
      </c>
      <c r="M40">
        <v>85.4</v>
      </c>
      <c r="S40" t="s">
        <v>23</v>
      </c>
      <c r="T40" t="s">
        <v>113</v>
      </c>
      <c r="U40" t="s">
        <v>30</v>
      </c>
      <c r="V40" t="s">
        <v>263</v>
      </c>
      <c r="W40" t="s">
        <v>286</v>
      </c>
      <c r="X40" t="s">
        <v>160</v>
      </c>
      <c r="Y40" t="s">
        <v>179</v>
      </c>
      <c r="Z40" t="s">
        <v>223</v>
      </c>
      <c r="AA40" t="s">
        <v>617</v>
      </c>
      <c r="AB40" t="s">
        <v>618</v>
      </c>
      <c r="AC40" t="s">
        <v>499</v>
      </c>
      <c r="AD40" t="s">
        <v>253</v>
      </c>
      <c r="AE40" t="s">
        <v>289</v>
      </c>
      <c r="AF40" t="s">
        <v>107</v>
      </c>
      <c r="AG40" t="s">
        <v>7</v>
      </c>
      <c r="AH40" t="s">
        <v>619</v>
      </c>
      <c r="AI40" t="s">
        <v>581</v>
      </c>
      <c r="AJ40" t="s">
        <v>620</v>
      </c>
      <c r="AK40" t="s">
        <v>576</v>
      </c>
      <c r="AL40" t="s">
        <v>190</v>
      </c>
    </row>
    <row r="41" spans="6:38" x14ac:dyDescent="0.25">
      <c r="F41" t="s">
        <v>388</v>
      </c>
      <c r="G41" t="s">
        <v>286</v>
      </c>
      <c r="H41">
        <v>75.296999999999997</v>
      </c>
      <c r="I41">
        <v>78.510000000000005</v>
      </c>
      <c r="J41" t="s">
        <v>286</v>
      </c>
      <c r="K41">
        <v>80.42</v>
      </c>
      <c r="L41">
        <v>66.17</v>
      </c>
      <c r="M41">
        <v>88.92</v>
      </c>
      <c r="R41" t="s">
        <v>622</v>
      </c>
      <c r="S41">
        <f>S37-80</f>
        <v>8.4599999999999937</v>
      </c>
      <c r="T41">
        <f t="shared" ref="T41:AL41" si="0">T37-80</f>
        <v>14.879999999999995</v>
      </c>
      <c r="U41">
        <f t="shared" si="0"/>
        <v>5.6899999999999977</v>
      </c>
      <c r="V41">
        <f t="shared" si="0"/>
        <v>8.4500000000000028</v>
      </c>
      <c r="W41">
        <f t="shared" si="0"/>
        <v>0.42000000000000171</v>
      </c>
      <c r="X41">
        <f t="shared" si="0"/>
        <v>0.76000000000000512</v>
      </c>
      <c r="Y41">
        <f t="shared" si="0"/>
        <v>4.3599999999999994</v>
      </c>
      <c r="Z41">
        <f t="shared" si="0"/>
        <v>-1.9599999999999937</v>
      </c>
      <c r="AA41">
        <f t="shared" si="0"/>
        <v>3.5</v>
      </c>
      <c r="AB41">
        <f t="shared" si="0"/>
        <v>5.269999999999996</v>
      </c>
      <c r="AC41">
        <f t="shared" si="0"/>
        <v>2.0999999999999943</v>
      </c>
      <c r="AD41">
        <f t="shared" si="0"/>
        <v>1.9000000000000057</v>
      </c>
      <c r="AE41">
        <f t="shared" si="0"/>
        <v>4.2399999999999949</v>
      </c>
      <c r="AF41">
        <f t="shared" si="0"/>
        <v>3.7900000000000063</v>
      </c>
      <c r="AG41">
        <f t="shared" si="0"/>
        <v>3.7900000000000063</v>
      </c>
      <c r="AH41">
        <f t="shared" si="0"/>
        <v>2.6700000000000017</v>
      </c>
      <c r="AI41">
        <f t="shared" si="0"/>
        <v>-5.2999999999999972</v>
      </c>
      <c r="AJ41">
        <f t="shared" si="0"/>
        <v>-2.4099999999999966</v>
      </c>
      <c r="AK41">
        <f t="shared" si="0"/>
        <v>-0.59000000000000341</v>
      </c>
      <c r="AL41">
        <f t="shared" si="0"/>
        <v>-15.36</v>
      </c>
    </row>
    <row r="42" spans="6:38" x14ac:dyDescent="0.25">
      <c r="F42" t="s">
        <v>389</v>
      </c>
      <c r="G42" t="s">
        <v>160</v>
      </c>
      <c r="H42">
        <v>78.772000000000006</v>
      </c>
      <c r="I42">
        <v>78.16</v>
      </c>
      <c r="J42" t="s">
        <v>160</v>
      </c>
      <c r="K42">
        <v>80.760000000000005</v>
      </c>
      <c r="L42">
        <v>67.37</v>
      </c>
      <c r="M42">
        <v>86.36</v>
      </c>
      <c r="R42" t="s">
        <v>623</v>
      </c>
      <c r="S42">
        <f>S38-80</f>
        <v>3.3100000000000023</v>
      </c>
      <c r="T42">
        <f t="shared" ref="T42:AL42" si="1">T38-80</f>
        <v>-13.310000000000002</v>
      </c>
      <c r="U42">
        <f t="shared" si="1"/>
        <v>-12.739999999999995</v>
      </c>
      <c r="V42">
        <f t="shared" si="1"/>
        <v>-16.149999999999999</v>
      </c>
      <c r="W42">
        <f t="shared" si="1"/>
        <v>-13.829999999999998</v>
      </c>
      <c r="X42">
        <f t="shared" si="1"/>
        <v>-12.629999999999995</v>
      </c>
      <c r="Y42">
        <f t="shared" si="1"/>
        <v>-16.25</v>
      </c>
      <c r="Z42">
        <f t="shared" si="1"/>
        <v>-12.319999999999993</v>
      </c>
      <c r="AA42">
        <f t="shared" si="1"/>
        <v>-16.759999999999998</v>
      </c>
      <c r="AB42">
        <f t="shared" si="1"/>
        <v>-21.509999999999998</v>
      </c>
      <c r="AC42">
        <f t="shared" si="1"/>
        <v>-19.39</v>
      </c>
      <c r="AD42">
        <f t="shared" si="1"/>
        <v>-20.689999999999998</v>
      </c>
      <c r="AE42">
        <f t="shared" si="1"/>
        <v>-20.75</v>
      </c>
      <c r="AF42">
        <f t="shared" si="1"/>
        <v>-22.93</v>
      </c>
      <c r="AG42">
        <f t="shared" si="1"/>
        <v>-18.670000000000002</v>
      </c>
      <c r="AH42">
        <f t="shared" si="1"/>
        <v>-29.340000000000003</v>
      </c>
      <c r="AI42">
        <f t="shared" si="1"/>
        <v>-18.89</v>
      </c>
      <c r="AJ42">
        <f t="shared" si="1"/>
        <v>-20.58</v>
      </c>
      <c r="AK42">
        <f t="shared" si="1"/>
        <v>-26.67</v>
      </c>
      <c r="AL42">
        <f t="shared" si="1"/>
        <v>-14.129999999999995</v>
      </c>
    </row>
    <row r="43" spans="6:38" x14ac:dyDescent="0.25">
      <c r="F43" t="s">
        <v>390</v>
      </c>
      <c r="G43" t="s">
        <v>179</v>
      </c>
      <c r="H43">
        <v>73.158000000000001</v>
      </c>
      <c r="I43">
        <v>77.73</v>
      </c>
      <c r="J43" t="s">
        <v>179</v>
      </c>
      <c r="K43">
        <v>84.36</v>
      </c>
      <c r="L43">
        <v>63.75</v>
      </c>
      <c r="M43">
        <v>85.08</v>
      </c>
      <c r="R43" t="s">
        <v>624</v>
      </c>
      <c r="S43">
        <f>S39-80</f>
        <v>12.709999999999994</v>
      </c>
      <c r="T43">
        <f t="shared" ref="T43:AL43" si="2">T39-80</f>
        <v>5.7999999999999972</v>
      </c>
      <c r="U43">
        <f t="shared" si="2"/>
        <v>10.810000000000002</v>
      </c>
      <c r="V43">
        <f t="shared" si="2"/>
        <v>5.4000000000000057</v>
      </c>
      <c r="W43">
        <f t="shared" si="2"/>
        <v>8.9200000000000017</v>
      </c>
      <c r="X43">
        <f t="shared" si="2"/>
        <v>6.3599999999999994</v>
      </c>
      <c r="Y43">
        <f t="shared" si="2"/>
        <v>5.0799999999999983</v>
      </c>
      <c r="Z43">
        <f t="shared" si="2"/>
        <v>6.0699999999999932</v>
      </c>
      <c r="AA43">
        <f t="shared" si="2"/>
        <v>4.1400000000000006</v>
      </c>
      <c r="AB43">
        <f t="shared" si="2"/>
        <v>5.8900000000000006</v>
      </c>
      <c r="AC43">
        <f t="shared" si="2"/>
        <v>6.5300000000000011</v>
      </c>
      <c r="AD43">
        <f t="shared" si="2"/>
        <v>7.3199999999999932</v>
      </c>
      <c r="AE43">
        <f t="shared" si="2"/>
        <v>4.9099999999999966</v>
      </c>
      <c r="AF43">
        <f t="shared" si="2"/>
        <v>5.3700000000000045</v>
      </c>
      <c r="AG43">
        <f t="shared" si="2"/>
        <v>-1.8499999999999943</v>
      </c>
      <c r="AH43">
        <f t="shared" si="2"/>
        <v>6.7999999999999972</v>
      </c>
      <c r="AI43">
        <f t="shared" si="2"/>
        <v>2.5900000000000034</v>
      </c>
      <c r="AJ43">
        <f t="shared" si="2"/>
        <v>-1.0799999999999983</v>
      </c>
      <c r="AK43">
        <f t="shared" si="2"/>
        <v>2.0499999999999972</v>
      </c>
      <c r="AL43">
        <f t="shared" si="2"/>
        <v>-0.48000000000000398</v>
      </c>
    </row>
    <row r="44" spans="6:38" x14ac:dyDescent="0.25">
      <c r="F44" t="s">
        <v>391</v>
      </c>
      <c r="G44" t="s">
        <v>223</v>
      </c>
      <c r="H44">
        <v>78.974000000000004</v>
      </c>
      <c r="I44">
        <v>77.260000000000005</v>
      </c>
      <c r="J44" t="s">
        <v>223</v>
      </c>
      <c r="K44">
        <v>78.040000000000006</v>
      </c>
      <c r="L44">
        <v>67.680000000000007</v>
      </c>
      <c r="M44">
        <v>86.07</v>
      </c>
    </row>
    <row r="45" spans="6:38" x14ac:dyDescent="0.25">
      <c r="F45" t="s">
        <v>392</v>
      </c>
      <c r="G45" t="s">
        <v>617</v>
      </c>
      <c r="H45">
        <v>75.617999999999995</v>
      </c>
      <c r="I45">
        <v>76.959999999999994</v>
      </c>
      <c r="J45" t="s">
        <v>617</v>
      </c>
      <c r="K45">
        <v>83.5</v>
      </c>
      <c r="L45">
        <v>63.24</v>
      </c>
      <c r="M45">
        <v>84.14</v>
      </c>
    </row>
    <row r="46" spans="6:38" x14ac:dyDescent="0.25">
      <c r="F46" t="s">
        <v>393</v>
      </c>
      <c r="G46" t="s">
        <v>618</v>
      </c>
      <c r="H46">
        <v>77.694999999999993</v>
      </c>
      <c r="I46">
        <v>76.55</v>
      </c>
      <c r="J46" t="s">
        <v>618</v>
      </c>
      <c r="K46">
        <v>85.27</v>
      </c>
      <c r="L46">
        <v>58.49</v>
      </c>
      <c r="M46">
        <v>85.89</v>
      </c>
    </row>
    <row r="47" spans="6:38" x14ac:dyDescent="0.25">
      <c r="F47" t="s">
        <v>394</v>
      </c>
      <c r="G47" t="s">
        <v>499</v>
      </c>
      <c r="H47">
        <v>73.766999999999996</v>
      </c>
      <c r="I47">
        <v>76.41</v>
      </c>
      <c r="J47" t="s">
        <v>499</v>
      </c>
      <c r="K47">
        <v>82.1</v>
      </c>
      <c r="L47">
        <v>60.61</v>
      </c>
      <c r="M47">
        <v>86.53</v>
      </c>
    </row>
    <row r="48" spans="6:38" x14ac:dyDescent="0.25">
      <c r="F48" t="s">
        <v>395</v>
      </c>
      <c r="G48" t="s">
        <v>253</v>
      </c>
      <c r="H48">
        <v>73.302999999999997</v>
      </c>
      <c r="I48">
        <v>76.180000000000007</v>
      </c>
      <c r="J48" t="s">
        <v>253</v>
      </c>
      <c r="K48">
        <v>81.900000000000006</v>
      </c>
      <c r="L48">
        <v>59.31</v>
      </c>
      <c r="M48">
        <v>87.32</v>
      </c>
    </row>
    <row r="49" spans="6:13" x14ac:dyDescent="0.25">
      <c r="F49" t="s">
        <v>396</v>
      </c>
      <c r="G49" t="s">
        <v>289</v>
      </c>
      <c r="H49">
        <v>74.430000000000007</v>
      </c>
      <c r="I49">
        <v>76.14</v>
      </c>
      <c r="J49" t="s">
        <v>289</v>
      </c>
      <c r="K49">
        <v>84.24</v>
      </c>
      <c r="L49">
        <v>59.25</v>
      </c>
      <c r="M49">
        <v>84.91</v>
      </c>
    </row>
    <row r="50" spans="6:13" x14ac:dyDescent="0.25">
      <c r="F50" t="s">
        <v>397</v>
      </c>
      <c r="G50" t="s">
        <v>107</v>
      </c>
      <c r="H50">
        <v>73.576999999999998</v>
      </c>
      <c r="I50">
        <v>75.41</v>
      </c>
      <c r="J50" t="s">
        <v>107</v>
      </c>
      <c r="K50">
        <v>83.79</v>
      </c>
      <c r="L50">
        <v>57.07</v>
      </c>
      <c r="M50">
        <v>85.37</v>
      </c>
    </row>
    <row r="51" spans="6:13" x14ac:dyDescent="0.25">
      <c r="F51" t="s">
        <v>398</v>
      </c>
      <c r="G51" t="s">
        <v>7</v>
      </c>
      <c r="H51">
        <v>69.08</v>
      </c>
      <c r="I51">
        <v>74.42</v>
      </c>
      <c r="J51" t="s">
        <v>7</v>
      </c>
      <c r="K51">
        <v>83.79</v>
      </c>
      <c r="L51">
        <v>61.33</v>
      </c>
      <c r="M51">
        <v>78.150000000000006</v>
      </c>
    </row>
    <row r="52" spans="6:13" x14ac:dyDescent="0.25">
      <c r="F52" t="s">
        <v>399</v>
      </c>
      <c r="G52" t="s">
        <v>619</v>
      </c>
      <c r="H52">
        <v>72.616</v>
      </c>
      <c r="I52">
        <v>73.37</v>
      </c>
      <c r="J52" t="s">
        <v>619</v>
      </c>
      <c r="K52">
        <v>82.67</v>
      </c>
      <c r="L52">
        <v>50.66</v>
      </c>
      <c r="M52">
        <v>86.8</v>
      </c>
    </row>
    <row r="53" spans="6:13" x14ac:dyDescent="0.25">
      <c r="F53" t="s">
        <v>400</v>
      </c>
      <c r="G53" t="s">
        <v>581</v>
      </c>
      <c r="H53">
        <v>68.239999999999995</v>
      </c>
      <c r="I53">
        <v>72.8</v>
      </c>
      <c r="J53" t="s">
        <v>581</v>
      </c>
      <c r="K53">
        <v>74.7</v>
      </c>
      <c r="L53">
        <v>61.11</v>
      </c>
      <c r="M53">
        <v>82.59</v>
      </c>
    </row>
    <row r="54" spans="6:13" x14ac:dyDescent="0.25">
      <c r="F54" t="s">
        <v>401</v>
      </c>
      <c r="G54" t="s">
        <v>620</v>
      </c>
      <c r="H54">
        <v>0</v>
      </c>
      <c r="I54">
        <v>71.98</v>
      </c>
      <c r="J54" t="s">
        <v>620</v>
      </c>
      <c r="K54">
        <v>77.59</v>
      </c>
      <c r="L54">
        <v>59.42</v>
      </c>
      <c r="M54">
        <v>78.92</v>
      </c>
    </row>
    <row r="55" spans="6:13" x14ac:dyDescent="0.25">
      <c r="F55" t="s">
        <v>402</v>
      </c>
      <c r="G55" t="s">
        <v>576</v>
      </c>
      <c r="H55">
        <v>72.394999999999996</v>
      </c>
      <c r="I55">
        <v>71.599999999999994</v>
      </c>
      <c r="J55" t="s">
        <v>576</v>
      </c>
      <c r="K55">
        <v>79.41</v>
      </c>
      <c r="L55">
        <v>53.33</v>
      </c>
      <c r="M55">
        <v>82.05</v>
      </c>
    </row>
    <row r="56" spans="6:13" x14ac:dyDescent="0.25">
      <c r="F56" t="s">
        <v>403</v>
      </c>
      <c r="G56" t="s">
        <v>190</v>
      </c>
      <c r="H56">
        <v>68.825000000000003</v>
      </c>
      <c r="I56">
        <v>70.010000000000005</v>
      </c>
      <c r="J56" t="s">
        <v>190</v>
      </c>
      <c r="K56">
        <v>64.64</v>
      </c>
      <c r="L56">
        <v>65.87</v>
      </c>
      <c r="M56">
        <v>79.52</v>
      </c>
    </row>
    <row r="57" spans="6:13" x14ac:dyDescent="0.25">
      <c r="F57" t="s">
        <v>404</v>
      </c>
      <c r="G57" t="s">
        <v>621</v>
      </c>
      <c r="H57">
        <v>69.921999999999997</v>
      </c>
      <c r="I57">
        <v>69.180000000000007</v>
      </c>
      <c r="J57" t="s">
        <v>621</v>
      </c>
    </row>
    <row r="58" spans="6:13" x14ac:dyDescent="0.25">
      <c r="F58" t="s">
        <v>405</v>
      </c>
      <c r="G58" t="s">
        <v>577</v>
      </c>
      <c r="H58">
        <v>69.218999999999994</v>
      </c>
      <c r="I58">
        <v>68.56</v>
      </c>
      <c r="J58" t="s">
        <v>577</v>
      </c>
    </row>
    <row r="60" spans="6:13" x14ac:dyDescent="0.25">
      <c r="F60" t="s">
        <v>356</v>
      </c>
    </row>
    <row r="61" spans="6:13" x14ac:dyDescent="0.25">
      <c r="F61" t="s">
        <v>357</v>
      </c>
      <c r="G61" t="s">
        <v>637</v>
      </c>
      <c r="H61">
        <v>2020</v>
      </c>
      <c r="I61">
        <v>2021</v>
      </c>
      <c r="J61" t="s">
        <v>638</v>
      </c>
    </row>
    <row r="62" spans="6:13" x14ac:dyDescent="0.25">
      <c r="F62" t="s">
        <v>358</v>
      </c>
      <c r="G62" t="s">
        <v>23</v>
      </c>
      <c r="H62">
        <v>85.478999999999999</v>
      </c>
      <c r="I62">
        <v>88.16</v>
      </c>
      <c r="J62">
        <f>I62-H62</f>
        <v>2.6809999999999974</v>
      </c>
    </row>
    <row r="63" spans="6:13" x14ac:dyDescent="0.25">
      <c r="F63" t="s">
        <v>359</v>
      </c>
      <c r="G63" t="s">
        <v>113</v>
      </c>
      <c r="H63">
        <v>78.703999999999994</v>
      </c>
      <c r="I63">
        <v>82.46</v>
      </c>
      <c r="J63">
        <f t="shared" ref="J63:J79" si="3">I63-H63</f>
        <v>3.7560000000000002</v>
      </c>
    </row>
    <row r="64" spans="6:13" x14ac:dyDescent="0.25">
      <c r="F64" t="s">
        <v>360</v>
      </c>
      <c r="G64" t="s">
        <v>30</v>
      </c>
      <c r="H64">
        <v>81.123999999999995</v>
      </c>
      <c r="I64">
        <v>81.25</v>
      </c>
      <c r="J64">
        <f t="shared" si="3"/>
        <v>0.12600000000000477</v>
      </c>
    </row>
    <row r="65" spans="6:10" x14ac:dyDescent="0.25">
      <c r="F65" t="s">
        <v>361</v>
      </c>
      <c r="G65" t="s">
        <v>263</v>
      </c>
      <c r="H65">
        <v>79.238</v>
      </c>
      <c r="I65">
        <v>79.23</v>
      </c>
      <c r="J65">
        <f t="shared" si="3"/>
        <v>-7.9999999999955662E-3</v>
      </c>
    </row>
    <row r="66" spans="6:10" x14ac:dyDescent="0.25">
      <c r="F66" t="s">
        <v>362</v>
      </c>
      <c r="G66" t="s">
        <v>286</v>
      </c>
      <c r="H66">
        <v>75.296999999999997</v>
      </c>
      <c r="I66">
        <v>78.510000000000005</v>
      </c>
      <c r="J66">
        <f t="shared" si="3"/>
        <v>3.2130000000000081</v>
      </c>
    </row>
    <row r="67" spans="6:10" x14ac:dyDescent="0.25">
      <c r="F67" t="s">
        <v>363</v>
      </c>
      <c r="G67" t="s">
        <v>160</v>
      </c>
      <c r="H67">
        <v>78.772000000000006</v>
      </c>
      <c r="I67">
        <v>78.16</v>
      </c>
      <c r="J67">
        <f t="shared" si="3"/>
        <v>-0.61200000000000898</v>
      </c>
    </row>
    <row r="68" spans="6:10" x14ac:dyDescent="0.25">
      <c r="F68" t="s">
        <v>364</v>
      </c>
      <c r="G68" t="s">
        <v>179</v>
      </c>
      <c r="H68">
        <v>73.158000000000001</v>
      </c>
      <c r="I68">
        <v>77.73</v>
      </c>
      <c r="J68">
        <f t="shared" si="3"/>
        <v>4.5720000000000027</v>
      </c>
    </row>
    <row r="69" spans="6:10" x14ac:dyDescent="0.25">
      <c r="F69" t="s">
        <v>365</v>
      </c>
      <c r="G69" t="s">
        <v>223</v>
      </c>
      <c r="H69">
        <v>78.974000000000004</v>
      </c>
      <c r="I69">
        <v>77.260000000000005</v>
      </c>
      <c r="J69">
        <f t="shared" si="3"/>
        <v>-1.7139999999999986</v>
      </c>
    </row>
    <row r="70" spans="6:10" x14ac:dyDescent="0.25">
      <c r="F70" t="s">
        <v>366</v>
      </c>
      <c r="G70" t="s">
        <v>617</v>
      </c>
      <c r="H70">
        <v>75.617999999999995</v>
      </c>
      <c r="I70">
        <v>76.959999999999994</v>
      </c>
      <c r="J70">
        <f t="shared" si="3"/>
        <v>1.3419999999999987</v>
      </c>
    </row>
    <row r="71" spans="6:10" x14ac:dyDescent="0.25">
      <c r="F71" t="s">
        <v>367</v>
      </c>
      <c r="G71" t="s">
        <v>618</v>
      </c>
      <c r="H71">
        <v>77.694999999999993</v>
      </c>
      <c r="I71">
        <v>76.55</v>
      </c>
      <c r="J71">
        <f t="shared" si="3"/>
        <v>-1.144999999999996</v>
      </c>
    </row>
    <row r="72" spans="6:10" x14ac:dyDescent="0.25">
      <c r="F72" t="s">
        <v>368</v>
      </c>
      <c r="G72" t="s">
        <v>499</v>
      </c>
      <c r="H72">
        <v>73.766999999999996</v>
      </c>
      <c r="I72">
        <v>76.41</v>
      </c>
      <c r="J72">
        <f t="shared" si="3"/>
        <v>2.6430000000000007</v>
      </c>
    </row>
    <row r="73" spans="6:10" x14ac:dyDescent="0.25">
      <c r="F73" t="s">
        <v>369</v>
      </c>
      <c r="G73" t="s">
        <v>253</v>
      </c>
      <c r="H73">
        <v>73.302999999999997</v>
      </c>
      <c r="I73">
        <v>76.180000000000007</v>
      </c>
      <c r="J73">
        <f t="shared" si="3"/>
        <v>2.8770000000000095</v>
      </c>
    </row>
    <row r="74" spans="6:10" x14ac:dyDescent="0.25">
      <c r="F74" t="s">
        <v>370</v>
      </c>
      <c r="G74" t="s">
        <v>289</v>
      </c>
      <c r="H74">
        <v>74.430000000000007</v>
      </c>
      <c r="I74">
        <v>76.14</v>
      </c>
      <c r="J74">
        <f t="shared" si="3"/>
        <v>1.7099999999999937</v>
      </c>
    </row>
    <row r="75" spans="6:10" x14ac:dyDescent="0.25">
      <c r="F75" t="s">
        <v>371</v>
      </c>
      <c r="G75" t="s">
        <v>107</v>
      </c>
      <c r="H75">
        <v>73.576999999999998</v>
      </c>
      <c r="I75">
        <v>75.41</v>
      </c>
      <c r="J75">
        <f t="shared" si="3"/>
        <v>1.8329999999999984</v>
      </c>
    </row>
    <row r="76" spans="6:10" x14ac:dyDescent="0.25">
      <c r="F76" t="s">
        <v>372</v>
      </c>
      <c r="G76" t="s">
        <v>7</v>
      </c>
      <c r="H76">
        <v>69.08</v>
      </c>
      <c r="I76">
        <v>74.42</v>
      </c>
      <c r="J76">
        <f t="shared" si="3"/>
        <v>5.3400000000000034</v>
      </c>
    </row>
    <row r="77" spans="6:10" x14ac:dyDescent="0.25">
      <c r="F77" t="s">
        <v>373</v>
      </c>
      <c r="G77" t="s">
        <v>619</v>
      </c>
      <c r="H77">
        <v>72.616</v>
      </c>
      <c r="I77">
        <v>73.37</v>
      </c>
      <c r="J77">
        <f t="shared" si="3"/>
        <v>0.75400000000000489</v>
      </c>
    </row>
    <row r="78" spans="6:10" x14ac:dyDescent="0.25">
      <c r="F78" t="s">
        <v>374</v>
      </c>
      <c r="G78" t="s">
        <v>576</v>
      </c>
      <c r="H78">
        <v>72.394999999999996</v>
      </c>
      <c r="I78">
        <v>71.599999999999994</v>
      </c>
      <c r="J78">
        <f t="shared" si="3"/>
        <v>-0.79500000000000171</v>
      </c>
    </row>
    <row r="79" spans="6:10" x14ac:dyDescent="0.25">
      <c r="F79" t="s">
        <v>375</v>
      </c>
      <c r="G79" t="s">
        <v>190</v>
      </c>
      <c r="H79">
        <v>68.825000000000003</v>
      </c>
      <c r="I79">
        <v>70.010000000000005</v>
      </c>
      <c r="J79">
        <f t="shared" si="3"/>
        <v>1.1850000000000023</v>
      </c>
    </row>
  </sheetData>
  <mergeCells count="1">
    <mergeCell ref="C3:K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opLeftCell="A21" workbookViewId="0">
      <selection activeCell="A7" sqref="A7"/>
    </sheetView>
  </sheetViews>
  <sheetFormatPr baseColWidth="10" defaultColWidth="9.140625" defaultRowHeight="15" x14ac:dyDescent="0.25"/>
  <cols>
    <col min="1" max="1" width="23.7109375" customWidth="1"/>
    <col min="2" max="2" width="37" style="2" customWidth="1"/>
    <col min="3" max="3" width="31.28515625" customWidth="1"/>
  </cols>
  <sheetData>
    <row r="1" spans="1:5" x14ac:dyDescent="0.25">
      <c r="B1" s="2" t="s">
        <v>445</v>
      </c>
      <c r="C1" t="s">
        <v>430</v>
      </c>
      <c r="D1" t="s">
        <v>446</v>
      </c>
      <c r="E1" t="s">
        <v>461</v>
      </c>
    </row>
    <row r="2" spans="1:5" ht="55.9" customHeight="1" x14ac:dyDescent="0.25">
      <c r="A2" t="s">
        <v>428</v>
      </c>
      <c r="B2" s="4" t="s">
        <v>429</v>
      </c>
      <c r="C2" s="3" t="s">
        <v>431</v>
      </c>
      <c r="D2" s="3" t="s">
        <v>444</v>
      </c>
      <c r="E2" t="s">
        <v>460</v>
      </c>
    </row>
    <row r="3" spans="1:5" x14ac:dyDescent="0.25">
      <c r="A3" t="s">
        <v>467</v>
      </c>
    </row>
    <row r="4" spans="1:5" ht="30" x14ac:dyDescent="0.25">
      <c r="A4" t="s">
        <v>468</v>
      </c>
      <c r="B4" s="4" t="s">
        <v>470</v>
      </c>
      <c r="E4" t="s">
        <v>469</v>
      </c>
    </row>
    <row r="5" spans="1:5" ht="45" x14ac:dyDescent="0.25">
      <c r="A5" t="s">
        <v>549</v>
      </c>
      <c r="B5" s="4" t="s">
        <v>550</v>
      </c>
    </row>
    <row r="7" spans="1:5" x14ac:dyDescent="0.25">
      <c r="A7" t="s">
        <v>627</v>
      </c>
      <c r="B7" s="41" t="s">
        <v>628</v>
      </c>
      <c r="C7" s="41"/>
    </row>
    <row r="8" spans="1:5" x14ac:dyDescent="0.25">
      <c r="A8">
        <v>26</v>
      </c>
      <c r="B8" s="2" t="s">
        <v>629</v>
      </c>
      <c r="C8" t="s">
        <v>630</v>
      </c>
    </row>
    <row r="9" spans="1:5" x14ac:dyDescent="0.25">
      <c r="A9" s="32" t="s">
        <v>636</v>
      </c>
      <c r="B9" s="33" t="s">
        <v>317</v>
      </c>
    </row>
    <row r="10" spans="1:5" x14ac:dyDescent="0.25">
      <c r="A10" s="34" t="s">
        <v>631</v>
      </c>
      <c r="B10" s="35">
        <v>26</v>
      </c>
      <c r="C10" s="31"/>
    </row>
    <row r="11" spans="1:5" x14ac:dyDescent="0.25">
      <c r="A11" s="36" t="s">
        <v>629</v>
      </c>
      <c r="B11" s="37">
        <v>21</v>
      </c>
      <c r="C11" s="30"/>
    </row>
    <row r="12" spans="1:5" x14ac:dyDescent="0.25">
      <c r="A12" s="36" t="s">
        <v>630</v>
      </c>
      <c r="B12" s="37">
        <v>7</v>
      </c>
      <c r="C12" s="30"/>
    </row>
    <row r="13" spans="1:5" x14ac:dyDescent="0.25">
      <c r="A13" s="34" t="s">
        <v>333</v>
      </c>
      <c r="B13" s="35">
        <v>9</v>
      </c>
      <c r="C13" s="30"/>
    </row>
    <row r="14" spans="1:5" x14ac:dyDescent="0.25">
      <c r="A14" s="37" t="s">
        <v>632</v>
      </c>
      <c r="B14" s="35">
        <v>5</v>
      </c>
      <c r="C14" s="30"/>
    </row>
    <row r="15" spans="1:5" x14ac:dyDescent="0.25">
      <c r="A15" s="37" t="s">
        <v>633</v>
      </c>
      <c r="B15" s="35">
        <v>19</v>
      </c>
      <c r="C15" s="30"/>
    </row>
    <row r="16" spans="1:5" x14ac:dyDescent="0.25">
      <c r="A16" s="37" t="s">
        <v>634</v>
      </c>
      <c r="B16" s="35">
        <v>33</v>
      </c>
      <c r="C16" s="30"/>
    </row>
    <row r="17" spans="1:3" x14ac:dyDescent="0.25">
      <c r="A17" s="37" t="s">
        <v>635</v>
      </c>
      <c r="B17" s="35">
        <v>5</v>
      </c>
      <c r="C17" s="30"/>
    </row>
    <row r="18" spans="1:3" x14ac:dyDescent="0.25">
      <c r="A18" s="38" t="s">
        <v>239</v>
      </c>
      <c r="B18" s="39">
        <v>125</v>
      </c>
      <c r="C18" s="30"/>
    </row>
  </sheetData>
  <mergeCells count="1">
    <mergeCell ref="B7:C7"/>
  </mergeCells>
  <hyperlinks>
    <hyperlink ref="B2" r:id="rId1" location=":~:text=The%20most%20widely%20utilized%20set,%2C%20do%20good%2C%20ensure%20justice."/>
    <hyperlink ref="C2" r:id="rId2"/>
    <hyperlink ref="D2" r:id="rId3"/>
    <hyperlink ref="B4" r:id="rId4"/>
    <hyperlink ref="B5" r:id="rId5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abSelected="1" workbookViewId="0">
      <selection activeCell="C27" sqref="C27"/>
    </sheetView>
  </sheetViews>
  <sheetFormatPr baseColWidth="10" defaultColWidth="9.140625" defaultRowHeight="15" x14ac:dyDescent="0.25"/>
  <cols>
    <col min="2" max="2" width="31.42578125" customWidth="1"/>
    <col min="3" max="3" width="21.28515625" customWidth="1"/>
  </cols>
  <sheetData>
    <row r="1" spans="1:3" ht="48" customHeight="1" x14ac:dyDescent="0.25">
      <c r="A1" t="s">
        <v>225</v>
      </c>
      <c r="B1" s="2" t="s">
        <v>224</v>
      </c>
      <c r="C1" s="3" t="s">
        <v>226</v>
      </c>
    </row>
  </sheetData>
  <hyperlinks>
    <hyperlink ref="C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AI principles - Gov_Intern_orga</vt:lpstr>
      <vt:lpstr>AI ethics principle analysis</vt:lpstr>
      <vt:lpstr>AI Readiness per Country</vt:lpstr>
      <vt:lpstr>AI Ethics Implementation</vt:lpstr>
      <vt:lpstr>Others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Lionel Nganyewou Tidjon</dc:creator>
  <cp:lastModifiedBy>Catherine Chuon</cp:lastModifiedBy>
  <dcterms:created xsi:type="dcterms:W3CDTF">2022-01-11T18:31:00Z</dcterms:created>
  <dcterms:modified xsi:type="dcterms:W3CDTF">2022-04-28T02:46:14Z</dcterms:modified>
</cp:coreProperties>
</file>