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caf\Documents\CÉSAR AUGUSTO\EXCEL\projeto\"/>
    </mc:Choice>
  </mc:AlternateContent>
  <xr:revisionPtr revIDLastSave="0" documentId="13_ncr:1_{39237940-D3FD-4DAD-8B1A-0AF101A5D3C6}" xr6:coauthVersionLast="47" xr6:coauthVersionMax="47" xr10:uidLastSave="{00000000-0000-0000-0000-000000000000}"/>
  <bookViews>
    <workbookView xWindow="23880" yWindow="-120" windowWidth="29040" windowHeight="15720" tabRatio="181" xr2:uid="{90243CC3-62E5-4815-A717-5DE43176BA78}"/>
  </bookViews>
  <sheets>
    <sheet name="App" sheetId="1" r:id="rId1"/>
    <sheet name="Planilha de Apoio" sheetId="2" r:id="rId2"/>
  </sheets>
  <definedNames>
    <definedName name="aport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3" i="2"/>
  <c r="C32" i="1" l="1"/>
  <c r="D39" i="1" s="1"/>
  <c r="D38" i="1" l="1"/>
  <c r="D41" i="1"/>
  <c r="D40" i="1"/>
  <c r="D36" i="1"/>
  <c r="D37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2" i="1" l="1"/>
</calcChain>
</file>

<file path=xl/sharedStrings.xml><?xml version="1.0" encoding="utf-8"?>
<sst xmlns="http://schemas.openxmlformats.org/spreadsheetml/2006/main" count="89" uniqueCount="52">
  <si>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</si>
  <si>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</si>
  <si>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</si>
  <si>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</si>
  <si>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</si>
  <si>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</si>
  <si>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</si>
  <si>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</si>
  <si>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</si>
  <si>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</si>
  <si>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</si>
  <si>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</si>
  <si>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Salário</t>
  </si>
  <si>
    <t>Rendimento Carteira</t>
  </si>
  <si>
    <t>Sugestão de Investimento</t>
  </si>
  <si>
    <t>CONFIGURAÇÕES</t>
  </si>
  <si>
    <t>DIVIDENDO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</si>
  <si>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</si>
  <si>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</si>
  <si>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</si>
  <si>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</si>
  <si>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</si>
  <si>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</si>
  <si>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</si>
  <si>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</si>
  <si>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DESENVOLVIMENTO</t>
  </si>
  <si>
    <t>HOTELARIAS</t>
  </si>
  <si>
    <t>Moderado</t>
  </si>
  <si>
    <t>FOFs</t>
  </si>
  <si>
    <t>Conservador</t>
  </si>
  <si>
    <t>Percentual</t>
  </si>
  <si>
    <t>Conservador_PAPEL</t>
  </si>
  <si>
    <t>Conservador_TIJOLO</t>
  </si>
  <si>
    <t>Conservador_HÍBRIDOS</t>
  </si>
  <si>
    <t>Conservador_FOFs</t>
  </si>
  <si>
    <t>Conservador_DESENVOLVIMENTO</t>
  </si>
  <si>
    <t>Conservador_HOTELARIAS</t>
  </si>
  <si>
    <t>CHAVE</t>
  </si>
  <si>
    <t>Agressivo</t>
  </si>
  <si>
    <t>Moderado_PAPEL</t>
  </si>
  <si>
    <t>Agressivo_PAPEL</t>
  </si>
  <si>
    <t>Agressivo_TIJOLO</t>
  </si>
  <si>
    <t>Agressivo_HÍBRIDOS</t>
  </si>
  <si>
    <t>Agressivo_FOFs</t>
  </si>
  <si>
    <t>Agressivo_DESENVOLVIMENTO</t>
  </si>
  <si>
    <t>Agressivo_HOTELARIAS</t>
  </si>
  <si>
    <t>Moderado_TIJOLO</t>
  </si>
  <si>
    <t>Moderado_HÍBRIDOS</t>
  </si>
  <si>
    <t>Moderado_FOFs</t>
  </si>
  <si>
    <t>Moderado_DESENVOLVIMENTO</t>
  </si>
  <si>
    <t>Moderado_HOTELARIAS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</si>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</sst>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 Semilight"/>
      <family val="2"/>
    </font>
    <font>
      <sz val="11"/>
      <color theme="1"/>
      <name val="Segoe UI Semilight"/>
      <family val="2"/>
    </font>
    <font>
      <b/>
      <sz val="12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2"/>
      <color rgb="FF0000C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1"/>
      </left>
      <right/>
      <top style="medium">
        <color theme="1"/>
      </top>
      <bottom style="medium">
        <color theme="2"/>
      </bottom>
      <diagonal/>
    </border>
    <border>
      <left/>
      <right/>
      <top style="medium">
        <color theme="1"/>
      </top>
      <bottom style="medium">
        <color theme="2"/>
      </bottom>
      <diagonal/>
    </border>
    <border>
      <left style="medium">
        <color theme="1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1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 style="medium">
        <color theme="2"/>
      </right>
      <top style="medium">
        <color theme="2"/>
      </top>
      <bottom style="medium">
        <color theme="1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1"/>
      </bottom>
      <diagonal/>
    </border>
    <border>
      <left style="medium">
        <color theme="2"/>
      </left>
      <right style="medium">
        <color theme="1"/>
      </right>
      <top style="medium">
        <color theme="2"/>
      </top>
      <bottom style="medium">
        <color theme="1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/>
      <top style="medium">
        <color theme="2"/>
      </top>
      <bottom style="medium">
        <color theme="2"/>
      </bottom>
      <diagonal/>
    </border>
    <border>
      <left style="medium">
        <color theme="1"/>
      </left>
      <right/>
      <top style="medium">
        <color theme="2"/>
      </top>
      <bottom style="medium">
        <color theme="1"/>
      </bottom>
      <diagonal/>
    </border>
    <border>
      <left/>
      <right style="medium">
        <color theme="2"/>
      </right>
      <top style="medium">
        <color theme="2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1"/>
      </right>
      <top/>
      <bottom style="medium">
        <color theme="2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164" fontId="4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7" fillId="4" borderId="7" xfId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65" fontId="7" fillId="4" borderId="12" xfId="0" applyNumberFormat="1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165" fontId="7" fillId="4" borderId="14" xfId="1" applyNumberFormat="1" applyFont="1" applyFill="1" applyBorder="1" applyAlignment="1">
      <alignment horizontal="center"/>
    </xf>
    <xf numFmtId="165" fontId="7" fillId="4" borderId="15" xfId="0" applyNumberFormat="1" applyFont="1" applyFill="1" applyBorder="1" applyAlignment="1">
      <alignment horizontal="center"/>
    </xf>
    <xf numFmtId="165" fontId="9" fillId="7" borderId="12" xfId="0" applyNumberFormat="1" applyFont="1" applyFill="1" applyBorder="1" applyAlignment="1">
      <alignment horizontal="center"/>
    </xf>
    <xf numFmtId="165" fontId="9" fillId="7" borderId="15" xfId="0" applyNumberFormat="1" applyFont="1" applyFill="1" applyBorder="1" applyAlignment="1">
      <alignment horizontal="center"/>
    </xf>
    <xf numFmtId="9" fontId="7" fillId="4" borderId="14" xfId="2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9" fontId="7" fillId="4" borderId="8" xfId="2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165" fontId="7" fillId="3" borderId="12" xfId="0" applyNumberFormat="1" applyFont="1" applyFill="1" applyBorder="1" applyAlignment="1">
      <alignment horizontal="center"/>
    </xf>
    <xf numFmtId="10" fontId="7" fillId="3" borderId="12" xfId="2" applyNumberFormat="1" applyFont="1" applyFill="1" applyBorder="1" applyAlignment="1">
      <alignment horizontal="center"/>
    </xf>
    <xf numFmtId="165" fontId="7" fillId="3" borderId="15" xfId="0" applyNumberFormat="1" applyFont="1" applyFill="1" applyBorder="1" applyAlignment="1">
      <alignment horizontal="center"/>
    </xf>
    <xf numFmtId="2" fontId="7" fillId="3" borderId="12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5" fontId="7" fillId="9" borderId="22" xfId="1" applyNumberFormat="1" applyFont="1" applyFill="1" applyBorder="1" applyAlignment="1">
      <alignment horizontal="center"/>
    </xf>
    <xf numFmtId="165" fontId="7" fillId="9" borderId="15" xfId="1" applyNumberFormat="1" applyFont="1" applyFill="1" applyBorder="1" applyAlignment="1">
      <alignment horizontal="center"/>
    </xf>
    <xf numFmtId="0" fontId="0" fillId="0" borderId="23" xfId="0" applyBorder="1"/>
    <xf numFmtId="9" fontId="0" fillId="0" borderId="0" xfId="2" applyFont="1" applyAlignment="1">
      <alignment horizontal="center"/>
    </xf>
    <xf numFmtId="9" fontId="7" fillId="8" borderId="8" xfId="2" applyFont="1" applyFill="1" applyBorder="1" applyAlignment="1">
      <alignment horizontal="center"/>
    </xf>
    <xf numFmtId="9" fontId="0" fillId="8" borderId="0" xfId="2" applyFont="1" applyFill="1"/>
    <xf numFmtId="165" fontId="0" fillId="0" borderId="0" xfId="0" applyNumberFormat="1" applyAlignment="1">
      <alignment horizontal="center"/>
    </xf>
    <xf numFmtId="164" fontId="0" fillId="8" borderId="20" xfId="1" applyNumberFormat="1" applyFont="1" applyFill="1" applyBorder="1" applyAlignment="1">
      <alignment horizontal="center"/>
    </xf>
    <xf numFmtId="165" fontId="8" fillId="6" borderId="20" xfId="1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0" fillId="0" borderId="0" xfId="0" applyBorder="1"/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9" fontId="3" fillId="6" borderId="5" xfId="2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2" applyFon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7" xfId="2" applyFont="1" applyBorder="1" applyAlignment="1">
      <alignment horizontal="center"/>
    </xf>
    <xf numFmtId="9" fontId="0" fillId="0" borderId="25" xfId="2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9" fontId="0" fillId="0" borderId="30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00CC"/>
      <color rgb="FFFF99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 Percentual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C-4FD8-B3A1-C4329039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111702</xdr:rowOff>
    </xdr:from>
    <xdr:to>
      <xdr:col>7</xdr:col>
      <xdr:colOff>43294</xdr:colOff>
      <xdr:row>8</xdr:row>
      <xdr:rowOff>176286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404606-9E52-1E02-F987-666E98DED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1000" contrast="1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702"/>
          <a:ext cx="5931476" cy="1588584"/>
        </a:xfrm>
        <a:prstGeom prst="rect">
          <a:avLst/>
        </a:prstGeom>
      </xdr:spPr>
    </xdr:pic>
    <xdr:clientData/>
  </xdr:twoCellAnchor>
  <xdr:twoCellAnchor>
    <xdr:from>
      <xdr:col>1</xdr:col>
      <xdr:colOff>437285</xdr:colOff>
      <xdr:row>42</xdr:row>
      <xdr:rowOff>178377</xdr:rowOff>
    </xdr:from>
    <xdr:to>
      <xdr:col>3</xdr:col>
      <xdr:colOff>939512</xdr:colOff>
      <xdr:row>57</xdr:row>
      <xdr:rowOff>64077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03A25-7AE5-9B54-4530-150E3808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EF38-B986-4127-89AB-6C158C1C1F0C}">
  <dimension ref="A11:H42"/>
  <sheetViews>
    <sheetView showGridLines="0" tabSelected="1" zoomScale="110" zoomScaleNormal="110" workbookViewId="0">
      <selection activeCell="D51" sqref="D51"/>
    </sheetView>
  </sheetViews>
  <sheetFormatPr defaultColWidth="0" defaultRowHeight="15" x14ac:dyDescent="0.25"/>
  <cols>
    <col min="1" max="1" width="3" bestFit="1" customWidth="1"/>
    <col min="2" max="2" width="41.5703125" customWidth="1"/>
    <col min="3" max="3" width="19.42578125" style="1" customWidth="1"/>
    <col min="4" max="4" width="20.140625" style="3" customWidth="1"/>
    <col min="5" max="5" width="5" hidden="1" customWidth="1"/>
    <col min="6" max="6" width="2.140625" style="3" customWidth="1"/>
    <col min="7" max="7" width="2" customWidth="1"/>
    <col min="8" max="8" width="2.140625" customWidth="1"/>
    <col min="9" max="11" width="9.140625" hidden="1" customWidth="1"/>
    <col min="12" max="16384" width="9.140625" hidden="1"/>
  </cols>
  <sheetData>
    <row r="11" spans="2:4" ht="15.75" thickBot="1" x14ac:dyDescent="0.3"/>
    <row r="12" spans="2:4" ht="18" thickBot="1" x14ac:dyDescent="0.35">
      <c r="B12" s="52" t="s">
        <v>15</v>
      </c>
      <c r="C12" s="53"/>
      <c r="D12" s="54"/>
    </row>
    <row r="13" spans="2:4" ht="18" thickBot="1" x14ac:dyDescent="0.35">
      <c r="B13" s="41" t="s">
        <v>12</v>
      </c>
      <c r="C13" s="42"/>
      <c r="D13" s="23">
        <v>4200</v>
      </c>
    </row>
    <row r="14" spans="2:4" ht="18" thickBot="1" x14ac:dyDescent="0.35">
      <c r="B14" s="41" t="s">
        <v>13</v>
      </c>
      <c r="C14" s="42"/>
      <c r="D14" s="24">
        <v>6.0000000000000001E-3</v>
      </c>
    </row>
    <row r="15" spans="2:4" ht="18" thickBot="1" x14ac:dyDescent="0.35">
      <c r="B15" s="43" t="s">
        <v>14</v>
      </c>
      <c r="C15" s="44"/>
      <c r="D15" s="25">
        <f>D13*30%</f>
        <v>1260</v>
      </c>
    </row>
    <row r="16" spans="2:4" ht="17.25" thickBot="1" x14ac:dyDescent="0.35">
      <c r="B16" s="4"/>
      <c r="C16" s="5"/>
      <c r="D16" s="5"/>
    </row>
    <row r="17" spans="1:4" ht="18" thickBot="1" x14ac:dyDescent="0.35">
      <c r="B17" s="49" t="s">
        <v>5</v>
      </c>
      <c r="C17" s="50"/>
      <c r="D17" s="51"/>
    </row>
    <row r="18" spans="1:4" ht="18" thickBot="1" x14ac:dyDescent="0.35">
      <c r="B18" s="41" t="s">
        <v>0</v>
      </c>
      <c r="C18" s="42"/>
      <c r="D18" s="23">
        <v>1000</v>
      </c>
    </row>
    <row r="19" spans="1:4" ht="18" thickBot="1" x14ac:dyDescent="0.35">
      <c r="B19" s="41" t="s">
        <v>1</v>
      </c>
      <c r="C19" s="42"/>
      <c r="D19" s="26">
        <v>5</v>
      </c>
    </row>
    <row r="20" spans="1:4" ht="18" thickBot="1" x14ac:dyDescent="0.35">
      <c r="B20" s="41" t="s">
        <v>2</v>
      </c>
      <c r="C20" s="42"/>
      <c r="D20" s="24">
        <v>1.0789999999999999E-2</v>
      </c>
    </row>
    <row r="21" spans="1:4" ht="18" thickBot="1" x14ac:dyDescent="0.35">
      <c r="B21" s="45" t="s">
        <v>3</v>
      </c>
      <c r="C21" s="46"/>
      <c r="D21" s="16">
        <f>FV(taxa_mensal,qtd_anos*12,aport*-1)</f>
        <v>83776.913998487638</v>
      </c>
    </row>
    <row r="22" spans="1:4" ht="18" thickBot="1" x14ac:dyDescent="0.35">
      <c r="B22" s="47" t="s">
        <v>4</v>
      </c>
      <c r="C22" s="48"/>
      <c r="D22" s="17">
        <f>patrimonio*rendimento_carteira</f>
        <v>502.66148399092583</v>
      </c>
    </row>
    <row r="23" spans="1:4" ht="17.25" thickBot="1" x14ac:dyDescent="0.35">
      <c r="B23" s="6"/>
      <c r="C23" s="7"/>
      <c r="D23" s="8"/>
    </row>
    <row r="24" spans="1:4" ht="18" thickBot="1" x14ac:dyDescent="0.35">
      <c r="B24" s="39" t="s">
        <v>11</v>
      </c>
      <c r="C24" s="40"/>
      <c r="D24" s="10" t="s">
        <v>16</v>
      </c>
    </row>
    <row r="25" spans="1:4" ht="18" thickBot="1" x14ac:dyDescent="0.35">
      <c r="A25" s="2">
        <v>2</v>
      </c>
      <c r="B25" s="11" t="s">
        <v>6</v>
      </c>
      <c r="C25" s="9">
        <f>FV($D$20,$A25*12,$D$18*-1)</f>
        <v>27227.627297645216</v>
      </c>
      <c r="D25" s="12">
        <f>C25*rendimento_carteira</f>
        <v>163.36576378587131</v>
      </c>
    </row>
    <row r="26" spans="1:4" ht="18" thickBot="1" x14ac:dyDescent="0.35">
      <c r="A26" s="2">
        <v>5</v>
      </c>
      <c r="B26" s="11" t="s">
        <v>7</v>
      </c>
      <c r="C26" s="9">
        <f>FV($D$20,$A26*12,$D$18*-1)</f>
        <v>83776.913998487638</v>
      </c>
      <c r="D26" s="12">
        <f>C26*rendimento_carteira</f>
        <v>502.66148399092583</v>
      </c>
    </row>
    <row r="27" spans="1:4" ht="18" thickBot="1" x14ac:dyDescent="0.35">
      <c r="A27" s="2">
        <v>10</v>
      </c>
      <c r="B27" s="11" t="s">
        <v>8</v>
      </c>
      <c r="C27" s="9">
        <f>FV($D$20,$A27*12,$D$18*-1)</f>
        <v>243284.2125301722</v>
      </c>
      <c r="D27" s="12">
        <f>C27*rendimento_carteira</f>
        <v>1459.7052751810331</v>
      </c>
    </row>
    <row r="28" spans="1:4" ht="18" thickBot="1" x14ac:dyDescent="0.35">
      <c r="A28" s="2">
        <v>20</v>
      </c>
      <c r="B28" s="11" t="s">
        <v>9</v>
      </c>
      <c r="C28" s="9">
        <f>FV($D$20,$A28*12,$D$18*-1)</f>
        <v>1125198.4000970805</v>
      </c>
      <c r="D28" s="12">
        <f>C28*rendimento_carteira</f>
        <v>6751.1904005824836</v>
      </c>
    </row>
    <row r="29" spans="1:4" ht="18" thickBot="1" x14ac:dyDescent="0.35">
      <c r="A29" s="2">
        <v>30</v>
      </c>
      <c r="B29" s="13" t="s">
        <v>10</v>
      </c>
      <c r="C29" s="14">
        <f>FV($D$20,$A29*12,$D$18*-1)</f>
        <v>4322169.6550047146</v>
      </c>
      <c r="D29" s="15">
        <f>C29*rendimento_carteira</f>
        <v>25933.017930028287</v>
      </c>
    </row>
    <row r="31" spans="1:4" ht="17.25" x14ac:dyDescent="0.3">
      <c r="B31" s="22" t="s">
        <v>17</v>
      </c>
      <c r="C31" s="37" t="s">
        <v>38</v>
      </c>
      <c r="D31" s="37"/>
    </row>
    <row r="32" spans="1:4" ht="17.25" x14ac:dyDescent="0.3">
      <c r="B32" s="19" t="s">
        <v>18</v>
      </c>
      <c r="C32" s="38">
        <f>aport</f>
        <v>1000</v>
      </c>
      <c r="D32" s="38"/>
    </row>
    <row r="34" spans="2:4" ht="15.75" thickBot="1" x14ac:dyDescent="0.3"/>
    <row r="35" spans="2:4" x14ac:dyDescent="0.25">
      <c r="B35" s="27" t="s">
        <v>19</v>
      </c>
      <c r="C35" s="28" t="s">
        <v>20</v>
      </c>
      <c r="D35" s="29" t="s">
        <v>21</v>
      </c>
    </row>
    <row r="36" spans="2:4" ht="18" thickBot="1" x14ac:dyDescent="0.35">
      <c r="B36" s="20" t="s">
        <v>22</v>
      </c>
      <c r="C36" s="21">
        <f>VLOOKUP($C$31&amp;"_"&amp;B36,'Planilha de Apoio'!$A$3:$D$20,4,FALSE)</f>
        <v>0.5</v>
      </c>
      <c r="D36" s="30">
        <f>C36*$C$32</f>
        <v>500</v>
      </c>
    </row>
    <row r="37" spans="2:4" ht="18" thickBot="1" x14ac:dyDescent="0.35">
      <c r="B37" s="11" t="s">
        <v>23</v>
      </c>
      <c r="C37" s="21">
        <f>VLOOKUP($C$31&amp;"_"&amp;B37,'Planilha de Apoio'!$A$3:$D$20,4,FALSE)</f>
        <v>0.1</v>
      </c>
      <c r="D37" s="30">
        <f t="shared" ref="D37:D40" si="0">C37*$C$32</f>
        <v>100</v>
      </c>
    </row>
    <row r="38" spans="2:4" ht="18" thickBot="1" x14ac:dyDescent="0.35">
      <c r="B38" s="11" t="s">
        <v>24</v>
      </c>
      <c r="C38" s="21">
        <f>VLOOKUP($C$31&amp;"_"&amp;B38,'Planilha de Apoio'!$A$3:$D$20,4,FALSE)</f>
        <v>0.05</v>
      </c>
      <c r="D38" s="30">
        <f t="shared" si="0"/>
        <v>50</v>
      </c>
    </row>
    <row r="39" spans="2:4" ht="18" thickBot="1" x14ac:dyDescent="0.35">
      <c r="B39" s="11" t="s">
        <v>28</v>
      </c>
      <c r="C39" s="21">
        <f>VLOOKUP($C$31&amp;"_"&amp;B39,'Planilha de Apoio'!$A$3:$D$20,4,FALSE)</f>
        <v>0.05</v>
      </c>
      <c r="D39" s="30">
        <f t="shared" si="0"/>
        <v>50</v>
      </c>
    </row>
    <row r="40" spans="2:4" ht="18" thickBot="1" x14ac:dyDescent="0.35">
      <c r="B40" s="11" t="s">
        <v>25</v>
      </c>
      <c r="C40" s="21">
        <f>VLOOKUP($C$31&amp;"_"&amp;B40,'Planilha de Apoio'!$A$3:$D$20,4,FALSE)</f>
        <v>0.2</v>
      </c>
      <c r="D40" s="30">
        <f t="shared" si="0"/>
        <v>200</v>
      </c>
    </row>
    <row r="41" spans="2:4" ht="18" thickBot="1" x14ac:dyDescent="0.35">
      <c r="B41" s="13" t="s">
        <v>26</v>
      </c>
      <c r="C41" s="18">
        <f>VLOOKUP($C$31&amp;"_"&amp;B41,'Planilha de Apoio'!$A$3:$D$20,4,FALSE)</f>
        <v>0.1</v>
      </c>
      <c r="D41" s="31">
        <f>C41*$C$32</f>
        <v>100</v>
      </c>
    </row>
    <row r="42" spans="2:4" x14ac:dyDescent="0.25">
      <c r="D42" s="36">
        <f>SUM(D36:D41)</f>
        <v>1000</v>
      </c>
    </row>
  </sheetData>
  <mergeCells count="13">
    <mergeCell ref="B12:D12"/>
    <mergeCell ref="C31:D31"/>
    <mergeCell ref="C32:D32"/>
    <mergeCell ref="B24:C24"/>
    <mergeCell ref="B13:C13"/>
    <mergeCell ref="B14:C14"/>
    <mergeCell ref="B15:C15"/>
    <mergeCell ref="B18:C18"/>
    <mergeCell ref="B19:C19"/>
    <mergeCell ref="B20:C20"/>
    <mergeCell ref="B21:C21"/>
    <mergeCell ref="B22:C22"/>
    <mergeCell ref="B17:D17"/>
  </mergeCells>
  <dataValidations count="1">
    <dataValidation type="list" allowBlank="1" showInputMessage="1" showErrorMessage="1" sqref="C31:D31" xr:uid="{EC119C9D-D367-44F5-8CBD-80B0BF0AA16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EC74-2CF7-4C61-B9FC-DFEAE0D0AE8D}">
  <dimension ref="A1:H20"/>
  <sheetViews>
    <sheetView workbookViewId="0">
      <selection activeCell="F25" sqref="F25"/>
    </sheetView>
  </sheetViews>
  <sheetFormatPr defaultRowHeight="15" x14ac:dyDescent="0.25"/>
  <cols>
    <col min="1" max="1" width="34" bestFit="1" customWidth="1"/>
    <col min="2" max="2" width="13.28515625" customWidth="1"/>
    <col min="3" max="3" width="19" bestFit="1" customWidth="1"/>
    <col min="4" max="4" width="16.7109375" style="33" customWidth="1"/>
    <col min="7" max="7" width="18.7109375" bestFit="1" customWidth="1"/>
  </cols>
  <sheetData>
    <row r="1" spans="1:8" ht="15.75" thickBot="1" x14ac:dyDescent="0.3"/>
    <row r="2" spans="1:8" x14ac:dyDescent="0.25">
      <c r="A2" s="56" t="s">
        <v>37</v>
      </c>
      <c r="B2" s="57" t="s">
        <v>17</v>
      </c>
      <c r="C2" s="57" t="s">
        <v>19</v>
      </c>
      <c r="D2" s="58" t="s">
        <v>30</v>
      </c>
      <c r="H2" t="s">
        <v>51</v>
      </c>
    </row>
    <row r="3" spans="1:8" ht="17.25" thickBot="1" x14ac:dyDescent="0.35">
      <c r="A3" s="59" t="s">
        <v>31</v>
      </c>
      <c r="B3" s="55" t="s">
        <v>29</v>
      </c>
      <c r="C3" s="55" t="s">
        <v>22</v>
      </c>
      <c r="D3" s="60">
        <v>0.3</v>
      </c>
      <c r="G3" s="34" t="s">
        <v>46</v>
      </c>
      <c r="H3" s="35">
        <f>VLOOKUP(G3,$A$3:$D$20,4,FALSE)</f>
        <v>0.35</v>
      </c>
    </row>
    <row r="4" spans="1:8" x14ac:dyDescent="0.25">
      <c r="A4" s="59" t="s">
        <v>32</v>
      </c>
      <c r="B4" s="55" t="s">
        <v>29</v>
      </c>
      <c r="C4" s="55" t="s">
        <v>23</v>
      </c>
      <c r="D4" s="60">
        <v>0.5</v>
      </c>
    </row>
    <row r="5" spans="1:8" x14ac:dyDescent="0.25">
      <c r="A5" s="59" t="s">
        <v>33</v>
      </c>
      <c r="B5" s="55" t="s">
        <v>29</v>
      </c>
      <c r="C5" s="55" t="s">
        <v>24</v>
      </c>
      <c r="D5" s="60">
        <v>0.1</v>
      </c>
    </row>
    <row r="6" spans="1:8" x14ac:dyDescent="0.25">
      <c r="A6" s="59" t="s">
        <v>34</v>
      </c>
      <c r="B6" s="55" t="s">
        <v>29</v>
      </c>
      <c r="C6" s="55" t="s">
        <v>28</v>
      </c>
      <c r="D6" s="60">
        <v>0.1</v>
      </c>
    </row>
    <row r="7" spans="1:8" x14ac:dyDescent="0.25">
      <c r="A7" s="59" t="s">
        <v>35</v>
      </c>
      <c r="B7" s="55" t="s">
        <v>29</v>
      </c>
      <c r="C7" s="55" t="s">
        <v>25</v>
      </c>
      <c r="D7" s="60">
        <v>0</v>
      </c>
    </row>
    <row r="8" spans="1:8" x14ac:dyDescent="0.25">
      <c r="A8" s="61" t="s">
        <v>36</v>
      </c>
      <c r="B8" s="32" t="s">
        <v>29</v>
      </c>
      <c r="C8" s="32" t="s">
        <v>26</v>
      </c>
      <c r="D8" s="62">
        <v>0</v>
      </c>
    </row>
    <row r="9" spans="1:8" x14ac:dyDescent="0.25">
      <c r="A9" s="59" t="s">
        <v>39</v>
      </c>
      <c r="B9" s="55" t="s">
        <v>27</v>
      </c>
      <c r="C9" s="55" t="s">
        <v>22</v>
      </c>
      <c r="D9" s="63">
        <v>0.32</v>
      </c>
    </row>
    <row r="10" spans="1:8" x14ac:dyDescent="0.25">
      <c r="A10" s="59" t="s">
        <v>46</v>
      </c>
      <c r="B10" s="55" t="s">
        <v>27</v>
      </c>
      <c r="C10" s="55" t="s">
        <v>23</v>
      </c>
      <c r="D10" s="63">
        <v>0.35</v>
      </c>
    </row>
    <row r="11" spans="1:8" x14ac:dyDescent="0.25">
      <c r="A11" s="59" t="s">
        <v>47</v>
      </c>
      <c r="B11" s="55" t="s">
        <v>27</v>
      </c>
      <c r="C11" s="55" t="s">
        <v>24</v>
      </c>
      <c r="D11" s="60">
        <v>0.08</v>
      </c>
    </row>
    <row r="12" spans="1:8" x14ac:dyDescent="0.25">
      <c r="A12" s="59" t="s">
        <v>48</v>
      </c>
      <c r="B12" s="55" t="s">
        <v>27</v>
      </c>
      <c r="C12" s="55" t="s">
        <v>28</v>
      </c>
      <c r="D12" s="60">
        <v>0.05</v>
      </c>
    </row>
    <row r="13" spans="1:8" x14ac:dyDescent="0.25">
      <c r="A13" s="59" t="s">
        <v>49</v>
      </c>
      <c r="B13" s="55" t="s">
        <v>27</v>
      </c>
      <c r="C13" s="55" t="s">
        <v>25</v>
      </c>
      <c r="D13" s="60">
        <v>0.1</v>
      </c>
    </row>
    <row r="14" spans="1:8" x14ac:dyDescent="0.25">
      <c r="A14" s="61" t="s">
        <v>50</v>
      </c>
      <c r="B14" s="32" t="s">
        <v>27</v>
      </c>
      <c r="C14" s="32" t="s">
        <v>26</v>
      </c>
      <c r="D14" s="62">
        <v>0.1</v>
      </c>
    </row>
    <row r="15" spans="1:8" x14ac:dyDescent="0.25">
      <c r="A15" s="59" t="s">
        <v>40</v>
      </c>
      <c r="B15" s="55" t="s">
        <v>38</v>
      </c>
      <c r="C15" s="55" t="s">
        <v>22</v>
      </c>
      <c r="D15" s="60">
        <v>0.5</v>
      </c>
    </row>
    <row r="16" spans="1:8" x14ac:dyDescent="0.25">
      <c r="A16" s="59" t="s">
        <v>41</v>
      </c>
      <c r="B16" s="55" t="s">
        <v>38</v>
      </c>
      <c r="C16" s="55" t="s">
        <v>23</v>
      </c>
      <c r="D16" s="60">
        <v>0.1</v>
      </c>
    </row>
    <row r="17" spans="1:4" x14ac:dyDescent="0.25">
      <c r="A17" s="59" t="s">
        <v>42</v>
      </c>
      <c r="B17" s="55" t="s">
        <v>38</v>
      </c>
      <c r="C17" s="55" t="s">
        <v>24</v>
      </c>
      <c r="D17" s="60">
        <v>0.05</v>
      </c>
    </row>
    <row r="18" spans="1:4" x14ac:dyDescent="0.25">
      <c r="A18" s="59" t="s">
        <v>43</v>
      </c>
      <c r="B18" s="55" t="s">
        <v>38</v>
      </c>
      <c r="C18" s="55" t="s">
        <v>28</v>
      </c>
      <c r="D18" s="60">
        <v>0.05</v>
      </c>
    </row>
    <row r="19" spans="1:4" x14ac:dyDescent="0.25">
      <c r="A19" s="59" t="s">
        <v>44</v>
      </c>
      <c r="B19" s="55" t="s">
        <v>38</v>
      </c>
      <c r="C19" s="55" t="s">
        <v>25</v>
      </c>
      <c r="D19" s="60">
        <v>0.2</v>
      </c>
    </row>
    <row r="20" spans="1:4" ht="15.75" thickBot="1" x14ac:dyDescent="0.3">
      <c r="A20" s="64" t="s">
        <v>45</v>
      </c>
      <c r="B20" s="65" t="s">
        <v>38</v>
      </c>
      <c r="C20" s="65" t="s">
        <v>26</v>
      </c>
      <c r="D20" s="66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G 2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B h x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c b Z a K I p H u A 4 A A A A R A A A A E w A c A E Z v c m 1 1 b G F z L 1 N l Y 3 R p b 2 4 x L m 0 g o h g A K K A U A A A A A A A A A A A A A A A A A A A A A A A A A A A A K 0 5 N L s n M z 1 M I h t C G 1 g B Q S w E C L Q A U A A I A C A A Y c b Z a r G k P h a U A A A D 2 A A A A E g A A A A A A A A A A A A A A A A A A A A A A Q 2 9 u Z m l n L 1 B h Y 2 t h Z 2 U u e G 1 s U E s B A i 0 A F A A C A A g A G H G 2 W g / K 6 a u k A A A A 6 Q A A A B M A A A A A A A A A A A A A A A A A 8 Q A A A F t D b 2 5 0 Z W 5 0 X 1 R 5 c G V z X S 5 4 b W x Q S w E C L Q A U A A I A C A A Y c b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i j L x 4 H / j U 6 n h 4 6 z v O 9 K D w A A A A A C A A A A A A A D Z g A A w A A A A B A A A A D k x E / b t 5 a T C w b 9 G a K w 5 c 4 S A A A A A A S A A A C g A A A A E A A A A F Y i / t k o 8 g X x C k M m Y m P y E y R Q A A A A P q t s i P n M 3 y u o R w g b G D t P C O Q / m u O D 4 J M B M w p J q N d 2 Y y G 9 k 1 k 3 Y Z I N U l e m o / 0 0 w T q t q r I 0 m v 8 K 9 c Y 2 q N e A Q K t f t o l m v b z O M F g p Z J z / p 9 w 7 b / 0 U A A A A v M 3 l 5 a o n I 6 1 W S L h F u Z n M l h P m 3 h M = < / D a t a M a s h u p > 
</file>

<file path=customXml/itemProps1.xml><?xml version="1.0" encoding="utf-8"?>
<ds:datastoreItem xmlns:ds="http://schemas.openxmlformats.org/officeDocument/2006/customXml" ds:itemID="{1F670923-0C6E-49AB-B489-AB99F4B8B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 de Apoio</vt:lpstr>
      <vt:lpstr>aport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- 2S SIN</dc:creator>
  <cp:lastModifiedBy>CESAR AUGUSTO - 2S SIN</cp:lastModifiedBy>
  <dcterms:created xsi:type="dcterms:W3CDTF">2025-05-19T18:35:49Z</dcterms:created>
  <dcterms:modified xsi:type="dcterms:W3CDTF">2025-05-22T17:10:45Z</dcterms:modified>
</cp:coreProperties>
</file>