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6C550A05-6C46-41BF-8CD2-2D208E59CCD1}" xr6:coauthVersionLast="47" xr6:coauthVersionMax="47" xr10:uidLastSave="{00000000-0000-0000-0000-000000000000}"/>
  <bookViews>
    <workbookView xWindow="-120" yWindow="-120" windowWidth="19440" windowHeight="10440" tabRatio="517" xr2:uid="{00000000-000D-0000-FFFF-FFFF00000000}"/>
  </bookViews>
  <sheets>
    <sheet name="summary" sheetId="9" r:id="rId1"/>
    <sheet name="genotype raw data" sheetId="8" r:id="rId2"/>
    <sheet name="3h bioassay 2019" sheetId="10" r:id="rId3"/>
    <sheet name="8h bioassay" sheetId="11" r:id="rId4"/>
    <sheet name="Genotyping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1" l="1"/>
  <c r="S12" i="13"/>
  <c r="C16" i="9"/>
  <c r="T9" i="9"/>
  <c r="U9" i="9"/>
  <c r="V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C9" i="9"/>
  <c r="C12" i="9"/>
  <c r="T16" i="9"/>
  <c r="O16" i="9"/>
  <c r="L16" i="9"/>
  <c r="I16" i="9"/>
  <c r="F16" i="9"/>
  <c r="C11" i="9"/>
  <c r="E12" i="9"/>
  <c r="E13" i="9"/>
  <c r="G60" i="10"/>
  <c r="F60" i="10"/>
  <c r="E60" i="10"/>
  <c r="D60" i="10"/>
  <c r="G57" i="10"/>
  <c r="G64" i="10" s="1"/>
  <c r="F57" i="10"/>
  <c r="E57" i="10"/>
  <c r="D57" i="10"/>
  <c r="D54" i="10"/>
  <c r="G54" i="10"/>
  <c r="F54" i="10"/>
  <c r="E54" i="10"/>
  <c r="M64" i="10"/>
  <c r="N60" i="10"/>
  <c r="M60" i="10"/>
  <c r="L60" i="10"/>
  <c r="K60" i="10"/>
  <c r="N57" i="10"/>
  <c r="M57" i="10"/>
  <c r="L57" i="10"/>
  <c r="K57" i="10"/>
  <c r="L54" i="10"/>
  <c r="L64" i="10" s="1"/>
  <c r="M54" i="10"/>
  <c r="N54" i="10"/>
  <c r="N64" i="10" s="1"/>
  <c r="K54" i="10"/>
  <c r="K64" i="10" s="1"/>
  <c r="F65" i="10"/>
  <c r="F66" i="10" s="1"/>
  <c r="F64" i="10"/>
  <c r="G204" i="11"/>
  <c r="G185" i="11"/>
  <c r="G171" i="11"/>
  <c r="N203" i="11"/>
  <c r="N204" i="11" s="1"/>
  <c r="M203" i="11"/>
  <c r="M204" i="11" s="1"/>
  <c r="L203" i="11"/>
  <c r="L204" i="11" s="1"/>
  <c r="K203" i="11"/>
  <c r="K204" i="11" s="1"/>
  <c r="J203" i="11"/>
  <c r="J204" i="11" s="1"/>
  <c r="I203" i="11"/>
  <c r="I204" i="11" s="1"/>
  <c r="N184" i="11"/>
  <c r="N185" i="11" s="1"/>
  <c r="M184" i="11"/>
  <c r="M185" i="11" s="1"/>
  <c r="L184" i="11"/>
  <c r="L185" i="11" s="1"/>
  <c r="K184" i="11"/>
  <c r="K185" i="11" s="1"/>
  <c r="J184" i="11"/>
  <c r="J185" i="11" s="1"/>
  <c r="I184" i="11"/>
  <c r="I185" i="11" s="1"/>
  <c r="I202" i="11"/>
  <c r="N202" i="11"/>
  <c r="M202" i="11"/>
  <c r="L202" i="11"/>
  <c r="K202" i="11"/>
  <c r="J202" i="11"/>
  <c r="I183" i="11"/>
  <c r="N183" i="11"/>
  <c r="M183" i="11"/>
  <c r="L183" i="11"/>
  <c r="K183" i="11"/>
  <c r="J183" i="11"/>
  <c r="N168" i="11"/>
  <c r="M168" i="11"/>
  <c r="L168" i="11"/>
  <c r="K168" i="11"/>
  <c r="J168" i="11"/>
  <c r="I168" i="11"/>
  <c r="N165" i="11"/>
  <c r="M165" i="11"/>
  <c r="L165" i="11"/>
  <c r="K165" i="11"/>
  <c r="J165" i="11"/>
  <c r="I165" i="11"/>
  <c r="I170" i="11" s="1"/>
  <c r="I171" i="11" s="1"/>
  <c r="J162" i="11"/>
  <c r="K162" i="11"/>
  <c r="L162" i="11"/>
  <c r="M162" i="11"/>
  <c r="M170" i="11" s="1"/>
  <c r="M171" i="11" s="1"/>
  <c r="N162" i="11"/>
  <c r="I162" i="11"/>
  <c r="N153" i="11"/>
  <c r="M153" i="11"/>
  <c r="L153" i="11"/>
  <c r="K153" i="11"/>
  <c r="J153" i="11"/>
  <c r="I153" i="11"/>
  <c r="H153" i="11"/>
  <c r="N150" i="11"/>
  <c r="M150" i="11"/>
  <c r="L150" i="11"/>
  <c r="K150" i="11"/>
  <c r="J150" i="11"/>
  <c r="I150" i="11"/>
  <c r="H150" i="11"/>
  <c r="N147" i="11"/>
  <c r="M147" i="11"/>
  <c r="L147" i="11"/>
  <c r="K147" i="11"/>
  <c r="J147" i="11"/>
  <c r="I147" i="11"/>
  <c r="H147" i="11"/>
  <c r="N144" i="11"/>
  <c r="M144" i="11"/>
  <c r="L144" i="11"/>
  <c r="K144" i="11"/>
  <c r="J144" i="11"/>
  <c r="I144" i="11"/>
  <c r="H144" i="11"/>
  <c r="N141" i="11"/>
  <c r="M141" i="11"/>
  <c r="L141" i="11"/>
  <c r="K141" i="11"/>
  <c r="J141" i="11"/>
  <c r="I141" i="11"/>
  <c r="H141" i="11"/>
  <c r="N138" i="11"/>
  <c r="M138" i="11"/>
  <c r="L138" i="11"/>
  <c r="K138" i="11"/>
  <c r="J138" i="11"/>
  <c r="I138" i="11"/>
  <c r="H138" i="11"/>
  <c r="N128" i="11"/>
  <c r="M128" i="11"/>
  <c r="L128" i="11"/>
  <c r="K128" i="11"/>
  <c r="J128" i="11"/>
  <c r="I128" i="11"/>
  <c r="H128" i="11"/>
  <c r="N125" i="11"/>
  <c r="M125" i="11"/>
  <c r="L125" i="11"/>
  <c r="K125" i="11"/>
  <c r="J125" i="11"/>
  <c r="I125" i="11"/>
  <c r="H125" i="11"/>
  <c r="N122" i="11"/>
  <c r="M122" i="11"/>
  <c r="L122" i="11"/>
  <c r="K122" i="11"/>
  <c r="J122" i="11"/>
  <c r="I122" i="11"/>
  <c r="H122" i="11"/>
  <c r="N119" i="11"/>
  <c r="M119" i="11"/>
  <c r="L119" i="11"/>
  <c r="K119" i="11"/>
  <c r="J119" i="11"/>
  <c r="I119" i="11"/>
  <c r="H119" i="11"/>
  <c r="N109" i="11"/>
  <c r="M109" i="11"/>
  <c r="L109" i="11"/>
  <c r="K109" i="11"/>
  <c r="J109" i="11"/>
  <c r="I109" i="11"/>
  <c r="H109" i="11"/>
  <c r="N106" i="11"/>
  <c r="M106" i="11"/>
  <c r="L106" i="11"/>
  <c r="K106" i="11"/>
  <c r="J106" i="11"/>
  <c r="I106" i="11"/>
  <c r="H106" i="11"/>
  <c r="N103" i="11"/>
  <c r="M103" i="11"/>
  <c r="L103" i="11"/>
  <c r="K103" i="11"/>
  <c r="J103" i="11"/>
  <c r="I103" i="11"/>
  <c r="H103" i="11"/>
  <c r="N100" i="11"/>
  <c r="M100" i="11"/>
  <c r="L100" i="11"/>
  <c r="K100" i="11"/>
  <c r="J100" i="11"/>
  <c r="I100" i="11"/>
  <c r="H100" i="11"/>
  <c r="N90" i="11"/>
  <c r="M90" i="11"/>
  <c r="L90" i="11"/>
  <c r="K90" i="11"/>
  <c r="J90" i="11"/>
  <c r="I90" i="11"/>
  <c r="H90" i="11"/>
  <c r="N87" i="11"/>
  <c r="M87" i="11"/>
  <c r="L87" i="11"/>
  <c r="K87" i="11"/>
  <c r="J87" i="11"/>
  <c r="I87" i="11"/>
  <c r="H87" i="11"/>
  <c r="N84" i="11"/>
  <c r="M84" i="11"/>
  <c r="L84" i="11"/>
  <c r="K84" i="11"/>
  <c r="J84" i="11"/>
  <c r="I84" i="11"/>
  <c r="H84" i="11"/>
  <c r="N81" i="11"/>
  <c r="M81" i="11"/>
  <c r="L81" i="11"/>
  <c r="K81" i="11"/>
  <c r="J81" i="11"/>
  <c r="I81" i="11"/>
  <c r="H81" i="11"/>
  <c r="N71" i="11"/>
  <c r="M71" i="11"/>
  <c r="L71" i="11"/>
  <c r="K71" i="11"/>
  <c r="J71" i="11"/>
  <c r="I71" i="11"/>
  <c r="H71" i="11"/>
  <c r="N68" i="11"/>
  <c r="M68" i="11"/>
  <c r="L68" i="11"/>
  <c r="K68" i="11"/>
  <c r="J68" i="11"/>
  <c r="I68" i="11"/>
  <c r="H68" i="11"/>
  <c r="N65" i="11"/>
  <c r="M65" i="11"/>
  <c r="L65" i="11"/>
  <c r="K65" i="11"/>
  <c r="J65" i="11"/>
  <c r="I65" i="11"/>
  <c r="H65" i="11"/>
  <c r="N62" i="11"/>
  <c r="M62" i="11"/>
  <c r="L62" i="11"/>
  <c r="K62" i="11"/>
  <c r="J62" i="11"/>
  <c r="I62" i="11"/>
  <c r="H62" i="11"/>
  <c r="N55" i="11"/>
  <c r="M55" i="11"/>
  <c r="L55" i="11"/>
  <c r="K55" i="11"/>
  <c r="J55" i="11"/>
  <c r="I55" i="11"/>
  <c r="H55" i="11"/>
  <c r="N52" i="11"/>
  <c r="M52" i="11"/>
  <c r="L52" i="11"/>
  <c r="K52" i="11"/>
  <c r="J52" i="11"/>
  <c r="I52" i="11"/>
  <c r="H52" i="11"/>
  <c r="N49" i="11"/>
  <c r="M49" i="11"/>
  <c r="L49" i="11"/>
  <c r="K49" i="11"/>
  <c r="J49" i="11"/>
  <c r="I49" i="11"/>
  <c r="H49" i="11"/>
  <c r="N46" i="11"/>
  <c r="M46" i="11"/>
  <c r="L46" i="11"/>
  <c r="K46" i="11"/>
  <c r="J46" i="11"/>
  <c r="I46" i="11"/>
  <c r="H46" i="11"/>
  <c r="N43" i="11"/>
  <c r="M43" i="11"/>
  <c r="L43" i="11"/>
  <c r="K43" i="11"/>
  <c r="J43" i="11"/>
  <c r="I43" i="11"/>
  <c r="H43" i="11"/>
  <c r="K39" i="11"/>
  <c r="N36" i="11"/>
  <c r="M36" i="11"/>
  <c r="L36" i="11"/>
  <c r="K36" i="11"/>
  <c r="J36" i="11"/>
  <c r="I36" i="11"/>
  <c r="H36" i="11"/>
  <c r="N33" i="11"/>
  <c r="M33" i="11"/>
  <c r="L33" i="11"/>
  <c r="K33" i="11"/>
  <c r="J33" i="11"/>
  <c r="I33" i="11"/>
  <c r="H33" i="11"/>
  <c r="N30" i="11"/>
  <c r="M30" i="11"/>
  <c r="L30" i="11"/>
  <c r="K30" i="11"/>
  <c r="J30" i="11"/>
  <c r="I30" i="11"/>
  <c r="H30" i="11"/>
  <c r="N27" i="11"/>
  <c r="M27" i="11"/>
  <c r="L27" i="11"/>
  <c r="K27" i="11"/>
  <c r="J27" i="11"/>
  <c r="I27" i="11"/>
  <c r="H27" i="11"/>
  <c r="N24" i="11"/>
  <c r="M24" i="11"/>
  <c r="L24" i="11"/>
  <c r="K24" i="11"/>
  <c r="J24" i="11"/>
  <c r="I24" i="11"/>
  <c r="H24" i="11"/>
  <c r="N17" i="11"/>
  <c r="M17" i="11"/>
  <c r="L17" i="11"/>
  <c r="K17" i="11"/>
  <c r="J17" i="11"/>
  <c r="H17" i="11"/>
  <c r="N14" i="11"/>
  <c r="M14" i="11"/>
  <c r="L14" i="11"/>
  <c r="K14" i="11"/>
  <c r="J14" i="11"/>
  <c r="I14" i="11"/>
  <c r="H14" i="11"/>
  <c r="N11" i="11"/>
  <c r="M11" i="11"/>
  <c r="L11" i="11"/>
  <c r="K11" i="11"/>
  <c r="J11" i="11"/>
  <c r="I11" i="11"/>
  <c r="H11" i="11"/>
  <c r="N8" i="11"/>
  <c r="M8" i="11"/>
  <c r="L8" i="11"/>
  <c r="K8" i="11"/>
  <c r="J8" i="11"/>
  <c r="I8" i="11"/>
  <c r="H8" i="11"/>
  <c r="N5" i="11"/>
  <c r="M5" i="11"/>
  <c r="L5" i="11"/>
  <c r="K5" i="11"/>
  <c r="J5" i="11"/>
  <c r="I5" i="11"/>
  <c r="H5" i="11"/>
  <c r="L62" i="10"/>
  <c r="M62" i="10"/>
  <c r="N62" i="10"/>
  <c r="K62" i="10"/>
  <c r="F63" i="10"/>
  <c r="E62" i="10"/>
  <c r="F62" i="10"/>
  <c r="G62" i="10"/>
  <c r="G63" i="10" s="1"/>
  <c r="G65" i="10" s="1"/>
  <c r="G66" i="10" s="1"/>
  <c r="D62" i="10"/>
  <c r="D63" i="10" s="1"/>
  <c r="K61" i="10"/>
  <c r="K63" i="10" s="1"/>
  <c r="N61" i="10"/>
  <c r="M61" i="10"/>
  <c r="L61" i="10"/>
  <c r="L63" i="10" s="1"/>
  <c r="E61" i="10"/>
  <c r="F61" i="10"/>
  <c r="G61" i="10"/>
  <c r="D61" i="10"/>
  <c r="D45" i="10"/>
  <c r="E25" i="10"/>
  <c r="F25" i="10"/>
  <c r="G25" i="10"/>
  <c r="D25" i="10"/>
  <c r="D22" i="10"/>
  <c r="E28" i="10"/>
  <c r="M63" i="10" l="1"/>
  <c r="M65" i="10" s="1"/>
  <c r="M66" i="10" s="1"/>
  <c r="D64" i="10"/>
  <c r="E14" i="9"/>
  <c r="D14" i="9"/>
  <c r="C14" i="9"/>
  <c r="C17" i="9"/>
  <c r="E63" i="10"/>
  <c r="E65" i="10" s="1"/>
  <c r="E66" i="10" s="1"/>
  <c r="E64" i="10"/>
  <c r="L65" i="10"/>
  <c r="L66" i="10" s="1"/>
  <c r="N63" i="10"/>
  <c r="N65" i="10" s="1"/>
  <c r="N66" i="10" s="1"/>
  <c r="N170" i="11"/>
  <c r="N171" i="11" s="1"/>
  <c r="J170" i="11"/>
  <c r="J171" i="11" s="1"/>
  <c r="K170" i="11"/>
  <c r="K171" i="11" s="1"/>
  <c r="L169" i="11"/>
  <c r="N169" i="11"/>
  <c r="L170" i="11"/>
  <c r="L171" i="11" s="1"/>
  <c r="I169" i="11"/>
  <c r="M169" i="11"/>
  <c r="J169" i="11"/>
  <c r="K169" i="11"/>
  <c r="H37" i="11"/>
  <c r="I38" i="11"/>
  <c r="L76" i="11"/>
  <c r="M76" i="11"/>
  <c r="H94" i="11"/>
  <c r="M114" i="11"/>
  <c r="H132" i="11"/>
  <c r="L154" i="11"/>
  <c r="K155" i="11"/>
  <c r="K37" i="11"/>
  <c r="L37" i="11"/>
  <c r="M38" i="11"/>
  <c r="H76" i="11"/>
  <c r="I76" i="11"/>
  <c r="L94" i="11"/>
  <c r="H114" i="11"/>
  <c r="L114" i="11"/>
  <c r="I114" i="11"/>
  <c r="L132" i="11"/>
  <c r="H154" i="11"/>
  <c r="J154" i="11"/>
  <c r="N154" i="11"/>
  <c r="K18" i="11"/>
  <c r="H38" i="11"/>
  <c r="L38" i="11"/>
  <c r="I37" i="11"/>
  <c r="M37" i="11"/>
  <c r="J38" i="11"/>
  <c r="N38" i="11"/>
  <c r="H56" i="11"/>
  <c r="L56" i="11"/>
  <c r="I75" i="11"/>
  <c r="M75" i="11"/>
  <c r="J76" i="11"/>
  <c r="N76" i="11"/>
  <c r="I94" i="11"/>
  <c r="M94" i="11"/>
  <c r="I113" i="11"/>
  <c r="M113" i="11"/>
  <c r="J114" i="11"/>
  <c r="N114" i="11"/>
  <c r="I132" i="11"/>
  <c r="M132" i="11"/>
  <c r="I154" i="11"/>
  <c r="M154" i="11"/>
  <c r="J155" i="11"/>
  <c r="N155" i="11"/>
  <c r="H18" i="11"/>
  <c r="L18" i="11"/>
  <c r="I18" i="11"/>
  <c r="M18" i="11"/>
  <c r="J19" i="11"/>
  <c r="N19" i="11"/>
  <c r="I56" i="11"/>
  <c r="M56" i="11"/>
  <c r="J56" i="11"/>
  <c r="N56" i="11"/>
  <c r="K57" i="11"/>
  <c r="J75" i="11"/>
  <c r="N75" i="11"/>
  <c r="J95" i="11"/>
  <c r="N95" i="11"/>
  <c r="K95" i="11"/>
  <c r="J113" i="11"/>
  <c r="N113" i="11"/>
  <c r="J133" i="11"/>
  <c r="N133" i="11"/>
  <c r="K133" i="11"/>
  <c r="I19" i="11"/>
  <c r="M19" i="11"/>
  <c r="J18" i="11"/>
  <c r="N18" i="11"/>
  <c r="K19" i="11"/>
  <c r="J37" i="11"/>
  <c r="N37" i="11"/>
  <c r="J57" i="11"/>
  <c r="N57" i="11"/>
  <c r="K56" i="11"/>
  <c r="H57" i="11"/>
  <c r="L57" i="11"/>
  <c r="K75" i="11"/>
  <c r="K94" i="11"/>
  <c r="H95" i="11"/>
  <c r="L95" i="11"/>
  <c r="K113" i="11"/>
  <c r="K132" i="11"/>
  <c r="H133" i="11"/>
  <c r="L133" i="11"/>
  <c r="K154" i="11"/>
  <c r="H75" i="11"/>
  <c r="J94" i="11"/>
  <c r="H113" i="11"/>
  <c r="J132" i="11"/>
  <c r="N132" i="11"/>
  <c r="H155" i="11"/>
  <c r="L155" i="11"/>
  <c r="H19" i="11"/>
  <c r="L19" i="11"/>
  <c r="K38" i="11"/>
  <c r="I57" i="11"/>
  <c r="M57" i="11"/>
  <c r="K76" i="11"/>
  <c r="I95" i="11"/>
  <c r="M95" i="11"/>
  <c r="K114" i="11"/>
  <c r="I133" i="11"/>
  <c r="M133" i="11"/>
  <c r="I155" i="11"/>
  <c r="M155" i="11"/>
  <c r="L75" i="11"/>
  <c r="N94" i="11"/>
  <c r="L113" i="11"/>
  <c r="F14" i="9" l="1"/>
  <c r="N45" i="10"/>
  <c r="M45" i="10"/>
  <c r="L45" i="10"/>
  <c r="K45" i="10"/>
  <c r="G45" i="10"/>
  <c r="F45" i="10"/>
  <c r="E45" i="10"/>
  <c r="N41" i="10"/>
  <c r="N42" i="10" s="1"/>
  <c r="M41" i="10"/>
  <c r="M42" i="10" s="1"/>
  <c r="L41" i="10"/>
  <c r="L42" i="10" s="1"/>
  <c r="G41" i="10"/>
  <c r="G42" i="10" s="1"/>
  <c r="F41" i="10"/>
  <c r="F42" i="10" s="1"/>
  <c r="E41" i="10"/>
  <c r="E42" i="10" s="1"/>
  <c r="N38" i="10"/>
  <c r="N39" i="10" s="1"/>
  <c r="M38" i="10"/>
  <c r="M39" i="10" s="1"/>
  <c r="L38" i="10"/>
  <c r="L39" i="10" s="1"/>
  <c r="G38" i="10"/>
  <c r="G39" i="10" s="1"/>
  <c r="F38" i="10"/>
  <c r="F39" i="10" s="1"/>
  <c r="E38" i="10"/>
  <c r="E39" i="10" s="1"/>
  <c r="K28" i="10"/>
  <c r="G28" i="10"/>
  <c r="F28" i="10"/>
  <c r="N25" i="10"/>
  <c r="M25" i="10"/>
  <c r="L25" i="10"/>
  <c r="K25" i="10"/>
  <c r="N22" i="10"/>
  <c r="M22" i="10"/>
  <c r="L22" i="10"/>
  <c r="K22" i="10"/>
  <c r="G22" i="10"/>
  <c r="F22" i="10"/>
  <c r="E22" i="10"/>
  <c r="N19" i="10"/>
  <c r="M19" i="10"/>
  <c r="L19" i="10"/>
  <c r="K19" i="10"/>
  <c r="G19" i="10"/>
  <c r="F19" i="10"/>
  <c r="E19" i="10"/>
  <c r="D19" i="10"/>
  <c r="K14" i="10"/>
  <c r="N11" i="10"/>
  <c r="M11" i="10"/>
  <c r="L11" i="10"/>
  <c r="K11" i="10"/>
  <c r="G11" i="10"/>
  <c r="F11" i="10"/>
  <c r="E11" i="10"/>
  <c r="D11" i="10"/>
  <c r="N8" i="10"/>
  <c r="M8" i="10"/>
  <c r="L8" i="10"/>
  <c r="G8" i="10"/>
  <c r="F8" i="10"/>
  <c r="E8" i="10"/>
  <c r="N5" i="10"/>
  <c r="M5" i="10"/>
  <c r="L5" i="10"/>
  <c r="K5" i="10"/>
  <c r="G5" i="10"/>
  <c r="F5" i="10"/>
  <c r="E5" i="10"/>
  <c r="D5" i="10"/>
  <c r="D13" i="9"/>
  <c r="C13" i="9"/>
  <c r="D12" i="9"/>
  <c r="E11" i="9"/>
  <c r="D11" i="9"/>
  <c r="G29" i="10" l="1"/>
  <c r="G30" i="10"/>
  <c r="G31" i="10" s="1"/>
  <c r="F46" i="10"/>
  <c r="F47" i="10"/>
  <c r="F48" i="10" s="1"/>
  <c r="F30" i="10"/>
  <c r="F31" i="10" s="1"/>
  <c r="F29" i="10"/>
  <c r="E47" i="10"/>
  <c r="E48" i="10" s="1"/>
  <c r="E46" i="10"/>
  <c r="N13" i="10"/>
  <c r="N14" i="10" s="1"/>
  <c r="G47" i="10"/>
  <c r="G48" i="10" s="1"/>
  <c r="G46" i="10"/>
  <c r="E30" i="10"/>
  <c r="E31" i="10" s="1"/>
  <c r="E29" i="10"/>
  <c r="M27" i="10"/>
  <c r="M28" i="10" s="1"/>
  <c r="F12" i="10"/>
  <c r="N46" i="10"/>
  <c r="L26" i="10"/>
  <c r="N27" i="10"/>
  <c r="N28" i="10" s="1"/>
  <c r="E13" i="10"/>
  <c r="E14" i="10" s="1"/>
  <c r="G13" i="10"/>
  <c r="G14" i="10" s="1"/>
  <c r="L12" i="10"/>
  <c r="F13" i="10"/>
  <c r="F14" i="10" s="1"/>
  <c r="L13" i="10"/>
  <c r="L14" i="10" s="1"/>
  <c r="N26" i="10"/>
  <c r="L47" i="10"/>
  <c r="L48" i="10" s="1"/>
  <c r="M13" i="10"/>
  <c r="M14" i="10" s="1"/>
  <c r="E12" i="10"/>
  <c r="M46" i="10"/>
  <c r="M47" i="10"/>
  <c r="M48" i="10" s="1"/>
  <c r="N12" i="10"/>
  <c r="M26" i="10"/>
  <c r="L27" i="10"/>
  <c r="L28" i="10" s="1"/>
  <c r="G12" i="10"/>
  <c r="M12" i="10"/>
  <c r="L46" i="10"/>
  <c r="N47" i="10"/>
  <c r="N48" i="10" s="1"/>
  <c r="AF46" i="8"/>
  <c r="AG46" i="8"/>
  <c r="AH46" i="8"/>
  <c r="AH45" i="8"/>
  <c r="AG45" i="8"/>
  <c r="AF45" i="8"/>
  <c r="AH44" i="8"/>
  <c r="AG44" i="8"/>
  <c r="AF44" i="8"/>
  <c r="Z44" i="8"/>
  <c r="AB44" i="8"/>
  <c r="AA44" i="8"/>
  <c r="T44" i="8"/>
  <c r="T45" i="8"/>
  <c r="U45" i="8"/>
  <c r="V45" i="8"/>
  <c r="V44" i="8"/>
  <c r="U44" i="8"/>
  <c r="N44" i="8"/>
  <c r="P47" i="8"/>
  <c r="O47" i="8"/>
  <c r="N47" i="8"/>
  <c r="N46" i="8"/>
  <c r="O46" i="8"/>
  <c r="P46" i="8"/>
  <c r="P45" i="8"/>
  <c r="O45" i="8"/>
  <c r="N45" i="8"/>
  <c r="P44" i="8"/>
  <c r="O44" i="8"/>
  <c r="H44" i="8"/>
  <c r="H46" i="8"/>
  <c r="H45" i="8"/>
  <c r="D45" i="8"/>
  <c r="C45" i="8"/>
  <c r="B45" i="8"/>
  <c r="B44" i="8"/>
  <c r="C44" i="8"/>
  <c r="D44" i="8"/>
  <c r="J46" i="8"/>
  <c r="I46" i="8"/>
  <c r="J45" i="8"/>
  <c r="I45" i="8"/>
  <c r="J44" i="8"/>
  <c r="I44" i="8"/>
  <c r="E42" i="8"/>
  <c r="AI3" i="8" l="1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</calcChain>
</file>

<file path=xl/sharedStrings.xml><?xml version="1.0" encoding="utf-8"?>
<sst xmlns="http://schemas.openxmlformats.org/spreadsheetml/2006/main" count="1482" uniqueCount="278">
  <si>
    <t>Population</t>
    <phoneticPr fontId="1" type="noConversion"/>
  </si>
  <si>
    <t>Tintinara R1 (Sep 2019)</t>
  </si>
  <si>
    <t>Tintinara R1 (Sep 2019)</t>
    <phoneticPr fontId="1" type="noConversion"/>
  </si>
  <si>
    <t>K</t>
    <phoneticPr fontId="1" type="noConversion"/>
  </si>
  <si>
    <t>G</t>
    <phoneticPr fontId="1" type="noConversion"/>
  </si>
  <si>
    <t>T</t>
    <phoneticPr fontId="1" type="noConversion"/>
  </si>
  <si>
    <t>C</t>
    <phoneticPr fontId="1" type="noConversion"/>
  </si>
  <si>
    <t>Y</t>
    <phoneticPr fontId="1" type="noConversion"/>
  </si>
  <si>
    <t>Number of resistant allele</t>
    <phoneticPr fontId="1" type="noConversion"/>
  </si>
  <si>
    <t>Genotypes</t>
    <phoneticPr fontId="1" type="noConversion"/>
  </si>
  <si>
    <t>Individual</t>
    <phoneticPr fontId="1" type="noConversion"/>
  </si>
  <si>
    <t>Tintinara R2 (Oct 2019)</t>
  </si>
  <si>
    <t>Tintinara R2 (Oct 2019)</t>
    <phoneticPr fontId="1" type="noConversion"/>
  </si>
  <si>
    <t>1h dead-1</t>
    <phoneticPr fontId="1" type="noConversion"/>
  </si>
  <si>
    <t>1h dead-2</t>
  </si>
  <si>
    <t>1h dead-3</t>
  </si>
  <si>
    <t>1h dead-4</t>
  </si>
  <si>
    <t>1h dead-5</t>
  </si>
  <si>
    <t>1h dead-6</t>
  </si>
  <si>
    <t>1h dead-7</t>
  </si>
  <si>
    <t>1h dead-8</t>
  </si>
  <si>
    <t>1h dead-9</t>
  </si>
  <si>
    <t>1h dead-10</t>
  </si>
  <si>
    <t>1h dead-11</t>
  </si>
  <si>
    <t>1h dead-12</t>
  </si>
  <si>
    <t>1h dead-13</t>
  </si>
  <si>
    <t>1h dead-14</t>
  </si>
  <si>
    <t>1h dead-15</t>
  </si>
  <si>
    <t>1h dead-16</t>
  </si>
  <si>
    <t>1h dead-17</t>
  </si>
  <si>
    <t>1h dead-18</t>
  </si>
  <si>
    <t>1h dead-19</t>
  </si>
  <si>
    <t>1h dead-20</t>
  </si>
  <si>
    <t>1h dead-21</t>
  </si>
  <si>
    <t>1h dead-22</t>
  </si>
  <si>
    <t>1h dead-23</t>
  </si>
  <si>
    <t>1h dead-24</t>
  </si>
  <si>
    <t>1h dead-25</t>
  </si>
  <si>
    <t>1h dead-26</t>
  </si>
  <si>
    <t>1h dead-27</t>
  </si>
  <si>
    <t>1h dead-28</t>
  </si>
  <si>
    <t>1h dead-29</t>
  </si>
  <si>
    <t>1h dead-30</t>
  </si>
  <si>
    <t>1h dead-31</t>
  </si>
  <si>
    <t>1h dead-32</t>
  </si>
  <si>
    <t>1h dead-33</t>
  </si>
  <si>
    <t>1-3h dead-1</t>
    <phoneticPr fontId="1" type="noConversion"/>
  </si>
  <si>
    <t>1-3h dead-2</t>
  </si>
  <si>
    <t>1-3h dead-3</t>
  </si>
  <si>
    <t>1-3h dead-4</t>
  </si>
  <si>
    <t>1-3h dead-5</t>
  </si>
  <si>
    <t>3-8h dead-1</t>
    <phoneticPr fontId="1" type="noConversion"/>
  </si>
  <si>
    <t>8h alive-1</t>
    <phoneticPr fontId="1" type="noConversion"/>
  </si>
  <si>
    <t>Wilalooka grass (Oct 2019)</t>
    <phoneticPr fontId="1" type="noConversion"/>
  </si>
  <si>
    <t>Y</t>
    <phoneticPr fontId="1" type="noConversion"/>
  </si>
  <si>
    <t>T</t>
    <phoneticPr fontId="1" type="noConversion"/>
  </si>
  <si>
    <t>G</t>
    <phoneticPr fontId="1" type="noConversion"/>
  </si>
  <si>
    <t>K</t>
    <phoneticPr fontId="1" type="noConversion"/>
  </si>
  <si>
    <t>8h alive</t>
    <phoneticPr fontId="1" type="noConversion"/>
  </si>
  <si>
    <t>3-8h dead</t>
    <phoneticPr fontId="1" type="noConversion"/>
  </si>
  <si>
    <t>1-3h dead</t>
    <phoneticPr fontId="1" type="noConversion"/>
  </si>
  <si>
    <t>1-3h dead-1</t>
    <phoneticPr fontId="1" type="noConversion"/>
  </si>
  <si>
    <t>1h dead-1</t>
    <phoneticPr fontId="1" type="noConversion"/>
  </si>
  <si>
    <t>1h dead-34</t>
  </si>
  <si>
    <t>1h dead-35</t>
  </si>
  <si>
    <t>Rokewood(Oct 2019)</t>
    <phoneticPr fontId="1" type="noConversion"/>
  </si>
  <si>
    <t>Wilalooka clover (Oct 2019)</t>
  </si>
  <si>
    <t>Wilalooka clover (Oct 2019)</t>
    <phoneticPr fontId="1" type="noConversion"/>
  </si>
  <si>
    <t>8h alive</t>
  </si>
  <si>
    <t>Bioassay</t>
  </si>
  <si>
    <t>Bioassay</t>
    <phoneticPr fontId="1" type="noConversion"/>
  </si>
  <si>
    <t>Antex (bifenthrin)</t>
  </si>
  <si>
    <t>Antex (bifenthrin)</t>
    <phoneticPr fontId="1" type="noConversion"/>
  </si>
  <si>
    <t>Flyspray(bioallethrin)</t>
    <phoneticPr fontId="1" type="noConversion"/>
  </si>
  <si>
    <t>8h alive-2</t>
  </si>
  <si>
    <t>8h alive-3</t>
  </si>
  <si>
    <t>8h alive-4</t>
  </si>
  <si>
    <t>8h alive-5</t>
  </si>
  <si>
    <t>8h alive-6</t>
  </si>
  <si>
    <t>8h alive-7</t>
  </si>
  <si>
    <t>8h alive-8</t>
  </si>
  <si>
    <t>3-8h dead</t>
  </si>
  <si>
    <t>3-8h dead-2</t>
  </si>
  <si>
    <t>3-8h dead-3</t>
  </si>
  <si>
    <t>3-8h dead-4</t>
  </si>
  <si>
    <t>3-8h dead-5</t>
  </si>
  <si>
    <t>3-8h dead-6</t>
  </si>
  <si>
    <t>3-8h dead-7</t>
  </si>
  <si>
    <t>3-8h dead-8</t>
  </si>
  <si>
    <t>3h dead-1</t>
    <phoneticPr fontId="1" type="noConversion"/>
  </si>
  <si>
    <t>3h dead-2</t>
  </si>
  <si>
    <t>3h dead-3</t>
  </si>
  <si>
    <t>3h dead-4</t>
  </si>
  <si>
    <t>3h dead-5</t>
  </si>
  <si>
    <t>3h dead-6</t>
  </si>
  <si>
    <t>3h dead-7</t>
  </si>
  <si>
    <t>3h dead-8</t>
  </si>
  <si>
    <t>3h dead-9</t>
  </si>
  <si>
    <t>3h dead-10</t>
  </si>
  <si>
    <t>3h dead-11</t>
  </si>
  <si>
    <t>3h dead-12</t>
  </si>
  <si>
    <t>3h dead-13</t>
  </si>
  <si>
    <t>3h dead-14</t>
  </si>
  <si>
    <t>3h dead-15</t>
  </si>
  <si>
    <t>3h dead-16</t>
  </si>
  <si>
    <t>3h Dead-1</t>
    <phoneticPr fontId="1" type="noConversion"/>
  </si>
  <si>
    <t>3h Dead-2</t>
  </si>
  <si>
    <t>3h Dead-3</t>
  </si>
  <si>
    <t>3h Dead-4</t>
  </si>
  <si>
    <t>3h Dead-5</t>
  </si>
  <si>
    <t>3h Dead-6</t>
  </si>
  <si>
    <t>3h Dead-7</t>
  </si>
  <si>
    <t>3h Dead-8</t>
  </si>
  <si>
    <t>3h Dead-9</t>
  </si>
  <si>
    <t>3h Dead-10</t>
  </si>
  <si>
    <t>3h Dead-11</t>
  </si>
  <si>
    <t>3h Dead-12</t>
  </si>
  <si>
    <t>3h Dead-13</t>
  </si>
  <si>
    <t>3h Dead-14</t>
  </si>
  <si>
    <t>3h Dead-15</t>
  </si>
  <si>
    <t>3h Dead-16</t>
  </si>
  <si>
    <t>3h Dead-17</t>
  </si>
  <si>
    <t>3h Dead-18</t>
  </si>
  <si>
    <t>3h Dead-19</t>
  </si>
  <si>
    <t>3h Dead-20</t>
  </si>
  <si>
    <t>3h Dead-21</t>
  </si>
  <si>
    <t>3h Dead-22</t>
  </si>
  <si>
    <t>3h Dead-23</t>
  </si>
  <si>
    <t>3h Dead-24</t>
  </si>
  <si>
    <t>3h Dead-25</t>
  </si>
  <si>
    <t>3h Dead-26</t>
  </si>
  <si>
    <t>3h Alive-1</t>
    <phoneticPr fontId="1" type="noConversion"/>
  </si>
  <si>
    <t>3h Alive-2</t>
  </si>
  <si>
    <t>3h Alive-3</t>
  </si>
  <si>
    <t>3h Alive-4</t>
  </si>
  <si>
    <t>3h Alive-5</t>
  </si>
  <si>
    <t>3h Alive-6</t>
  </si>
  <si>
    <t>3h Alive-7</t>
  </si>
  <si>
    <t>3h Alive-8</t>
  </si>
  <si>
    <t>3h Alive-9</t>
  </si>
  <si>
    <t>3h Alive-10</t>
  </si>
  <si>
    <t>3h Alive-11</t>
  </si>
  <si>
    <t>3h Alive-12</t>
  </si>
  <si>
    <t>3h Alive-13</t>
  </si>
  <si>
    <t>3h Alive-14</t>
  </si>
  <si>
    <t>Summary</t>
  </si>
  <si>
    <t>Summary</t>
    <phoneticPr fontId="1" type="noConversion"/>
  </si>
  <si>
    <t>1h dead</t>
  </si>
  <si>
    <t>3h dead</t>
    <phoneticPr fontId="1" type="noConversion"/>
  </si>
  <si>
    <t xml:space="preserve">3h alive </t>
    <phoneticPr fontId="1" type="noConversion"/>
  </si>
  <si>
    <t>SS</t>
  </si>
  <si>
    <t>SS</t>
    <phoneticPr fontId="1" type="noConversion"/>
  </si>
  <si>
    <t>RS</t>
  </si>
  <si>
    <t>RS</t>
    <phoneticPr fontId="1" type="noConversion"/>
  </si>
  <si>
    <t>RR</t>
  </si>
  <si>
    <t>RR</t>
    <phoneticPr fontId="1" type="noConversion"/>
  </si>
  <si>
    <t>1-3h dead</t>
  </si>
  <si>
    <t>Antex (bifenthrin) granules bioassay genotype result</t>
    <phoneticPr fontId="1" type="noConversion"/>
  </si>
  <si>
    <t>Dead in 1h</t>
    <phoneticPr fontId="1" type="noConversion"/>
  </si>
  <si>
    <t>Dead between 1-3h</t>
    <phoneticPr fontId="1" type="noConversion"/>
  </si>
  <si>
    <t>Dead between 3-8h</t>
    <phoneticPr fontId="1" type="noConversion"/>
  </si>
  <si>
    <t>Alive until 8h</t>
    <phoneticPr fontId="1" type="noConversion"/>
  </si>
  <si>
    <t>Rokewood(Oct 2019)</t>
  </si>
  <si>
    <t xml:space="preserve">8h bioassay </t>
    <phoneticPr fontId="1" type="noConversion"/>
  </si>
  <si>
    <t>3h bioassay</t>
    <phoneticPr fontId="1" type="noConversion"/>
  </si>
  <si>
    <t>3h dead</t>
  </si>
  <si>
    <t xml:space="preserve">3h alive </t>
  </si>
  <si>
    <t>Chance to survive 1h</t>
    <phoneticPr fontId="1" type="noConversion"/>
  </si>
  <si>
    <t>Chance to survive 3h</t>
    <phoneticPr fontId="1" type="noConversion"/>
  </si>
  <si>
    <t>Average between populations</t>
    <phoneticPr fontId="1" type="noConversion"/>
  </si>
  <si>
    <t>Chance to survive 8h</t>
    <phoneticPr fontId="1" type="noConversion"/>
  </si>
  <si>
    <t xml:space="preserve">Note: In each population, all mites that survived 1h or longer were genotyped. But I only genotyped a part of mites that died in 1h. </t>
    <phoneticPr fontId="1" type="noConversion"/>
  </si>
  <si>
    <t>Therefore, the chance for SS and RS to survive would be lower than this table if all samples were genotyped.</t>
    <phoneticPr fontId="1" type="noConversion"/>
  </si>
  <si>
    <t>Fly spray with bioallethrin</t>
    <phoneticPr fontId="1" type="noConversion"/>
  </si>
  <si>
    <t>8h bioassay</t>
    <phoneticPr fontId="1" type="noConversion"/>
  </si>
  <si>
    <t xml:space="preserve">Antex (bifenthrin) granules bioassay </t>
    <phoneticPr fontId="1" type="noConversion"/>
  </si>
  <si>
    <t>Note: the fly spray didn't select the resistant mites, but this population actually had heterozygotes</t>
    <phoneticPr fontId="1" type="noConversion"/>
  </si>
  <si>
    <t>David Grays Antex Granules</t>
  </si>
  <si>
    <t>Resistant strain</t>
  </si>
  <si>
    <t>Time (hour)</t>
  </si>
  <si>
    <t>Susceptible strain</t>
  </si>
  <si>
    <t>5% cover</t>
  </si>
  <si>
    <t>19,07,2019</t>
  </si>
  <si>
    <t>Repeat1, 20 mite</t>
  </si>
  <si>
    <t xml:space="preserve">Alive </t>
  </si>
  <si>
    <t>Dead</t>
  </si>
  <si>
    <t>Mortality</t>
  </si>
  <si>
    <t>Repeat2, 20 mites</t>
  </si>
  <si>
    <t>Repeat3, 20 mites</t>
  </si>
  <si>
    <t>Average mortality</t>
  </si>
  <si>
    <t>Stand deviation</t>
  </si>
  <si>
    <t>Stand error</t>
  </si>
  <si>
    <t>50% cover</t>
  </si>
  <si>
    <t>1 repeat</t>
  </si>
  <si>
    <t>09,09,2019</t>
  </si>
  <si>
    <t>2 repeat</t>
  </si>
  <si>
    <t>3 repeat</t>
  </si>
  <si>
    <t>100% cover</t>
  </si>
  <si>
    <t>hour</t>
  </si>
  <si>
    <t>Repeat1</t>
  </si>
  <si>
    <t>Repeat2</t>
  </si>
  <si>
    <t>Repeat3</t>
  </si>
  <si>
    <t>Repeat4</t>
  </si>
  <si>
    <t>Tatal</t>
  </si>
  <si>
    <t>Mortality mean</t>
  </si>
  <si>
    <t>mortality SE</t>
  </si>
  <si>
    <t>control</t>
    <phoneticPr fontId="1" type="noConversion"/>
  </si>
  <si>
    <t>Mortality</t>
    <phoneticPr fontId="1" type="noConversion"/>
  </si>
  <si>
    <t>Mortality mean</t>
    <phoneticPr fontId="1" type="noConversion"/>
  </si>
  <si>
    <t>3 repeat</t>
    <phoneticPr fontId="1" type="noConversion"/>
  </si>
  <si>
    <t>Repeat1, 20 mites</t>
    <phoneticPr fontId="1" type="noConversion"/>
  </si>
  <si>
    <t>Repeat2, 50 mites</t>
    <phoneticPr fontId="1" type="noConversion"/>
  </si>
  <si>
    <t>repeat3, 20 mites</t>
    <phoneticPr fontId="1" type="noConversion"/>
  </si>
  <si>
    <t>Repeat1, 20 mite</t>
    <phoneticPr fontId="1" type="noConversion"/>
  </si>
  <si>
    <t>Repeat3, 20 mite</t>
    <phoneticPr fontId="1" type="noConversion"/>
  </si>
  <si>
    <t>Repeat2</t>
    <phoneticPr fontId="1" type="noConversion"/>
  </si>
  <si>
    <t>Repeat3</t>
    <phoneticPr fontId="1" type="noConversion"/>
  </si>
  <si>
    <t>Population</t>
  </si>
  <si>
    <t>weight g</t>
  </si>
  <si>
    <t>Tintinara, R2 (-35.954474, 140.128246), mites disappeared in the previous collected paddock</t>
  </si>
  <si>
    <t>SE</t>
  </si>
  <si>
    <t>13;56</t>
  </si>
  <si>
    <t>Willalooka, clover</t>
  </si>
  <si>
    <t>Willalooka, grass</t>
  </si>
  <si>
    <t>Keith</t>
  </si>
  <si>
    <t>Repeat5</t>
  </si>
  <si>
    <t>Kellalac</t>
  </si>
  <si>
    <t>Toolondo</t>
  </si>
  <si>
    <t>Rokewood</t>
  </si>
  <si>
    <t>Willalooka clover, R (-36.353000, 140.257000)</t>
  </si>
  <si>
    <t>14;14</t>
  </si>
  <si>
    <t>Willalooka grass, R (-36.353181, 140.255914)</t>
  </si>
  <si>
    <t>14;20</t>
  </si>
  <si>
    <t>Tintinara, S (-35.883529, 140.061184), mites disappeared in the yard of Tintinara motel</t>
  </si>
  <si>
    <t>Keith (-36.099850,140.352215)</t>
  </si>
  <si>
    <t>Canola paddock 11, Kellalac, from edge capeweed, (-36.386398, 142.412986)</t>
  </si>
  <si>
    <t>17;38</t>
  </si>
  <si>
    <t>Canola paddock 12, Toolondo, from edge capeweed and clover (-37.004554, 141.860207)</t>
  </si>
  <si>
    <t>15;46</t>
  </si>
  <si>
    <t>Rokewood, clover in rest park (-37.879712,143.675344)</t>
  </si>
  <si>
    <t>Repeat6</t>
  </si>
  <si>
    <t>treatment</t>
  </si>
  <si>
    <t>CK-no food</t>
  </si>
  <si>
    <t>Willalooka clover</t>
  </si>
  <si>
    <t>CK no food</t>
  </si>
  <si>
    <t>alive</t>
  </si>
  <si>
    <t>dead</t>
  </si>
  <si>
    <t>Tintinara-R2</t>
    <phoneticPr fontId="1" type="noConversion"/>
  </si>
  <si>
    <t>granule</t>
    <phoneticPr fontId="1" type="noConversion"/>
  </si>
  <si>
    <t xml:space="preserve">CK-with food </t>
    <phoneticPr fontId="1" type="noConversion"/>
  </si>
  <si>
    <t>control, no leaves</t>
    <phoneticPr fontId="1" type="noConversion"/>
  </si>
  <si>
    <t>control, leaves</t>
    <phoneticPr fontId="1" type="noConversion"/>
  </si>
  <si>
    <t xml:space="preserve">CK with food </t>
    <phoneticPr fontId="1" type="noConversion"/>
  </si>
  <si>
    <t>Rokewood</t>
    <phoneticPr fontId="1" type="noConversion"/>
  </si>
  <si>
    <t>mortality stdev</t>
    <phoneticPr fontId="1" type="noConversion"/>
  </si>
  <si>
    <t>SE</t>
    <phoneticPr fontId="1" type="noConversion"/>
  </si>
  <si>
    <t>granules, leaves</t>
    <phoneticPr fontId="1" type="noConversion"/>
  </si>
  <si>
    <t>*</t>
    <phoneticPr fontId="1" type="noConversion"/>
  </si>
  <si>
    <t>09,10,2019</t>
    <phoneticPr fontId="1" type="noConversion"/>
  </si>
  <si>
    <t>Tintinara S2</t>
    <phoneticPr fontId="1" type="noConversion"/>
  </si>
  <si>
    <t>Population No.</t>
    <phoneticPr fontId="1" type="noConversion"/>
  </si>
  <si>
    <t xml:space="preserve">8h bioassay </t>
  </si>
  <si>
    <t>Dead in 1h</t>
  </si>
  <si>
    <t>Dead between 1-3h</t>
  </si>
  <si>
    <t>Dead between 3-8h</t>
  </si>
  <si>
    <t>Alive at 8h</t>
  </si>
  <si>
    <t>3h bioassay </t>
  </si>
  <si>
    <t xml:space="preserve">Tintinara-R1 </t>
  </si>
  <si>
    <t> Why didn’t you genotype mites from the susceptible population in the 3hour bioassay as a comparison?</t>
  </si>
  <si>
    <t>Population 4 (Tintinara-R2)</t>
    <phoneticPr fontId="1" type="noConversion"/>
  </si>
  <si>
    <t>Population 5 (Tintinara-S2)</t>
    <phoneticPr fontId="1" type="noConversion"/>
  </si>
  <si>
    <t>Population 6 (Wilalooka-1)</t>
    <phoneticPr fontId="1" type="noConversion"/>
  </si>
  <si>
    <t>Population 7 (Wilalooka-2)</t>
    <phoneticPr fontId="1" type="noConversion"/>
  </si>
  <si>
    <t>Population 11 (Rokewood)</t>
    <phoneticPr fontId="1" type="noConversion"/>
  </si>
  <si>
    <t>Tintinara S2 (Oct 2019)</t>
  </si>
  <si>
    <t>Tintinara S2 (Oct 2019)</t>
    <phoneticPr fontId="1" type="noConversion"/>
  </si>
  <si>
    <t>Wilalooka grass (Oct 2019)</t>
  </si>
  <si>
    <t>Tintinara S2 (Oct2019)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</si>
</sst>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9" borderId="0" xfId="0" applyFill="1" applyBorder="1"/>
    <xf numFmtId="0" fontId="0" fillId="0" borderId="1" xfId="0" applyFill="1" applyBorder="1"/>
    <xf numFmtId="0" fontId="0" fillId="2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9" borderId="7" xfId="0" applyFill="1" applyBorder="1"/>
    <xf numFmtId="0" fontId="0" fillId="0" borderId="4" xfId="0" applyBorder="1"/>
    <xf numFmtId="0" fontId="0" fillId="0" borderId="6" xfId="0" applyBorder="1"/>
    <xf numFmtId="0" fontId="0" fillId="9" borderId="1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wrapText="1"/>
    </xf>
    <xf numFmtId="0" fontId="0" fillId="11" borderId="0" xfId="0" applyFill="1"/>
    <xf numFmtId="16" fontId="0" fillId="0" borderId="0" xfId="0" applyNumberFormat="1"/>
    <xf numFmtId="20" fontId="0" fillId="0" borderId="0" xfId="0" applyNumberFormat="1"/>
    <xf numFmtId="0" fontId="0" fillId="0" borderId="0" xfId="0" applyFill="1" applyBorder="1"/>
    <xf numFmtId="2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Permethrin powder </a:t>
            </a: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5%</a:t>
            </a:r>
          </a:p>
        </c:rich>
      </c:tx>
      <c:layout>
        <c:manualLayout>
          <c:xMode val="edge"/>
          <c:yMode val="edge"/>
          <c:x val="0.32252276483692471"/>
          <c:y val="2.7649769585253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371361989138581"/>
          <c:y val="0.19396313364055298"/>
          <c:w val="0.62138365038138155"/>
          <c:h val="0.60141333139809128"/>
        </c:manualLayout>
      </c:layout>
      <c:lineChart>
        <c:grouping val="standard"/>
        <c:varyColors val="0"/>
        <c:ser>
          <c:idx val="1"/>
          <c:order val="0"/>
          <c:tx>
            <c:v>Susceptible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'[1]Jul-Sep 2019'!$M$53:$R$53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8-404B-B7DC-B3084FEC74E3}"/>
            </c:ext>
          </c:extLst>
        </c:ser>
        <c:ser>
          <c:idx val="0"/>
          <c:order val="1"/>
          <c:tx>
            <c:v>Resistant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'[1]Jul-Sep 2019'!$D$53:$I$53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'[1]Jul-Sep 2019'!$D$1:$I$1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1C8-404B-B7DC-B3084FEC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75536"/>
        <c:axId val="538569632"/>
      </c:lineChart>
      <c:catAx>
        <c:axId val="53857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8569632"/>
        <c:crosses val="autoZero"/>
        <c:auto val="1"/>
        <c:lblAlgn val="ctr"/>
        <c:lblOffset val="100"/>
        <c:noMultiLvlLbl val="0"/>
      </c:catAx>
      <c:valAx>
        <c:axId val="5385696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Mortality</a:t>
                </a:r>
              </a:p>
            </c:rich>
          </c:tx>
          <c:layout>
            <c:manualLayout>
              <c:xMode val="edge"/>
              <c:yMode val="edge"/>
              <c:x val="7.8226857887874843E-3"/>
              <c:y val="0.39348307268043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85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Permethrin powder </a:t>
            </a: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50%</a:t>
            </a:r>
          </a:p>
        </c:rich>
      </c:tx>
      <c:layout>
        <c:manualLayout>
          <c:xMode val="edge"/>
          <c:yMode val="edge"/>
          <c:x val="0.32252276483692471"/>
          <c:y val="2.7649769585253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371361989138581"/>
          <c:y val="0.19396313364055298"/>
          <c:w val="0.62138365038138155"/>
          <c:h val="0.60141333139809128"/>
        </c:manualLayout>
      </c:layout>
      <c:lineChart>
        <c:grouping val="standard"/>
        <c:varyColors val="0"/>
        <c:ser>
          <c:idx val="1"/>
          <c:order val="0"/>
          <c:tx>
            <c:v>Susceptible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'[1]Jul-Sep 2019'!$M$58:$R$58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B-45C3-B265-43A954F1EC81}"/>
            </c:ext>
          </c:extLst>
        </c:ser>
        <c:ser>
          <c:idx val="0"/>
          <c:order val="1"/>
          <c:tx>
            <c:v>Resistant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'[1]Jul-Sep 2019'!$D$58:$I$58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'[1]Jul-Sep 2019'!$D$1:$I$1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B2B-45C3-B265-43A954F1E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75536"/>
        <c:axId val="538569632"/>
      </c:lineChart>
      <c:catAx>
        <c:axId val="53857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8569632"/>
        <c:crosses val="autoZero"/>
        <c:auto val="1"/>
        <c:lblAlgn val="ctr"/>
        <c:lblOffset val="100"/>
        <c:noMultiLvlLbl val="0"/>
      </c:catAx>
      <c:valAx>
        <c:axId val="5385696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Mortality</a:t>
                </a:r>
              </a:p>
            </c:rich>
          </c:tx>
          <c:layout>
            <c:manualLayout>
              <c:xMode val="edge"/>
              <c:yMode val="edge"/>
              <c:x val="7.8226857887874843E-3"/>
              <c:y val="0.39348307268043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85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Permethrin powder </a:t>
            </a:r>
            <a:r>
              <a:rPr lang="en-AU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10</a:t>
            </a: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0%</a:t>
            </a:r>
          </a:p>
        </c:rich>
      </c:tx>
      <c:layout>
        <c:manualLayout>
          <c:xMode val="edge"/>
          <c:yMode val="edge"/>
          <c:x val="0.32252276483692471"/>
          <c:y val="2.7649769585253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371361989138581"/>
          <c:y val="0.19396313364055298"/>
          <c:w val="0.62138365038138155"/>
          <c:h val="0.60141333139809128"/>
        </c:manualLayout>
      </c:layout>
      <c:lineChart>
        <c:grouping val="standard"/>
        <c:varyColors val="0"/>
        <c:ser>
          <c:idx val="1"/>
          <c:order val="0"/>
          <c:tx>
            <c:v>Susceptible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'[1]Jul-Sep 2019'!$M$58:$R$58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0-4BA5-9495-21C362FB6743}"/>
            </c:ext>
          </c:extLst>
        </c:ser>
        <c:ser>
          <c:idx val="0"/>
          <c:order val="1"/>
          <c:tx>
            <c:v>Resistant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'[1]Jul-Sep 2019'!$D$58:$I$58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'[1]Jul-Sep 2019'!$D$1:$I$1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AF0-4BA5-9495-21C362FB6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75536"/>
        <c:axId val="538569632"/>
      </c:lineChart>
      <c:catAx>
        <c:axId val="53857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8569632"/>
        <c:crosses val="autoZero"/>
        <c:auto val="1"/>
        <c:lblAlgn val="ctr"/>
        <c:lblOffset val="100"/>
        <c:noMultiLvlLbl val="0"/>
      </c:catAx>
      <c:valAx>
        <c:axId val="5385696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Mortality</a:t>
                </a:r>
              </a:p>
            </c:rich>
          </c:tx>
          <c:layout>
            <c:manualLayout>
              <c:xMode val="edge"/>
              <c:yMode val="edge"/>
              <c:x val="7.8226857887874843E-3"/>
              <c:y val="0.39348307268043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85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1949415413982"/>
          <c:y val="9.9723756906077349E-2"/>
          <c:w val="0.46572550306211724"/>
          <c:h val="0.7447191891068865"/>
        </c:manualLayout>
      </c:layout>
      <c:lineChart>
        <c:grouping val="standard"/>
        <c:varyColors val="0"/>
        <c:ser>
          <c:idx val="2"/>
          <c:order val="0"/>
          <c:tx>
            <c:v>Population 1, control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'3h bioassay 2019'!$D$66:$G$66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1.492251182090319E-2</c:v>
                  </c:pt>
                  <c:pt idx="2">
                    <c:v>1.4453624263893112E-2</c:v>
                  </c:pt>
                  <c:pt idx="3">
                    <c:v>1.4922511820903104E-2</c:v>
                  </c:pt>
                </c:numCache>
              </c:numRef>
            </c:plus>
            <c:minus>
              <c:numRef>
                <c:f>'3h bioassay 2019'!$D$66:$G$66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1.492251182090319E-2</c:v>
                  </c:pt>
                  <c:pt idx="2">
                    <c:v>1.4453624263893112E-2</c:v>
                  </c:pt>
                  <c:pt idx="3">
                    <c:v>1.4922511820903104E-2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'3h bioassay 2019'!$D$64:$G$64</c:f>
              <c:numCache>
                <c:formatCode>General</c:formatCode>
                <c:ptCount val="4"/>
                <c:pt idx="0">
                  <c:v>0</c:v>
                </c:pt>
                <c:pt idx="1">
                  <c:v>3.888888888888889E-2</c:v>
                </c:pt>
                <c:pt idx="2">
                  <c:v>7.2222222222222229E-2</c:v>
                </c:pt>
                <c:pt idx="3">
                  <c:v>0.16111111111111112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8-4259-AD15-6B31465E8994}"/>
            </c:ext>
          </c:extLst>
        </c:ser>
        <c:ser>
          <c:idx val="5"/>
          <c:order val="1"/>
          <c:tx>
            <c:v>Population 1, granules 30g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'3h bioassay 2019'!$D$46:$G$46</c:f>
              <c:numCache>
                <c:formatCode>General</c:formatCode>
                <c:ptCount val="4"/>
                <c:pt idx="0">
                  <c:v>0</c:v>
                </c:pt>
                <c:pt idx="1">
                  <c:v>0.65666666666666673</c:v>
                </c:pt>
                <c:pt idx="2">
                  <c:v>0.65666666666666673</c:v>
                </c:pt>
                <c:pt idx="3">
                  <c:v>0.65666666666666673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8-4259-AD15-6B31465E8994}"/>
            </c:ext>
          </c:extLst>
        </c:ser>
        <c:ser>
          <c:idx val="4"/>
          <c:order val="2"/>
          <c:tx>
            <c:v>Population 1, granules 5g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'3h bioassay 2019'!$D$31:$G$31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8.1779838785970324E-2</c:v>
                  </c:pt>
                  <c:pt idx="2">
                    <c:v>6.7544537344512628E-2</c:v>
                  </c:pt>
                  <c:pt idx="3">
                    <c:v>2.7120250088001504E-2</c:v>
                  </c:pt>
                </c:numCache>
              </c:numRef>
            </c:plus>
            <c:minus>
              <c:numRef>
                <c:f>'3h bioassay 2019'!$D$31:$G$31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8.1779838785970324E-2</c:v>
                  </c:pt>
                  <c:pt idx="2">
                    <c:v>6.7544537344512628E-2</c:v>
                  </c:pt>
                  <c:pt idx="3">
                    <c:v>2.7120250088001504E-2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'3h bioassay 2019'!$D$29:$G$29</c:f>
              <c:numCache>
                <c:formatCode>General</c:formatCode>
                <c:ptCount val="4"/>
                <c:pt idx="0">
                  <c:v>0</c:v>
                </c:pt>
                <c:pt idx="1">
                  <c:v>0.58170731707317069</c:v>
                </c:pt>
                <c:pt idx="2">
                  <c:v>0.6225609756097561</c:v>
                </c:pt>
                <c:pt idx="3">
                  <c:v>0.62012195121951219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8-4259-AD15-6B31465E8994}"/>
            </c:ext>
          </c:extLst>
        </c:ser>
        <c:ser>
          <c:idx val="3"/>
          <c:order val="3"/>
          <c:tx>
            <c:v>Population 1, granules 0.5g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'3h bioassay 2019'!$D$14:$G$14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2.8867513459481284E-2</c:v>
                  </c:pt>
                  <c:pt idx="2">
                    <c:v>2.8867513459481284E-2</c:v>
                  </c:pt>
                  <c:pt idx="3">
                    <c:v>2.8867513459481284E-2</c:v>
                  </c:pt>
                </c:numCache>
              </c:numRef>
            </c:plus>
            <c:minus>
              <c:numRef>
                <c:f>'3h bioassay 2019'!$D$14:$G$14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2.8867513459481284E-2</c:v>
                  </c:pt>
                  <c:pt idx="2">
                    <c:v>2.8867513459481284E-2</c:v>
                  </c:pt>
                  <c:pt idx="3">
                    <c:v>2.8867513459481284E-2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'3h bioassay 2019'!$D$12:$G$12</c:f>
              <c:numCache>
                <c:formatCode>General</c:formatCode>
                <c:ptCount val="4"/>
                <c:pt idx="0">
                  <c:v>0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8-4259-AD15-6B31465E8994}"/>
            </c:ext>
          </c:extLst>
        </c:ser>
        <c:ser>
          <c:idx val="1"/>
          <c:order val="4"/>
          <c:tx>
            <c:v>Population 2, control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'3h bioassay 2019'!$K$66:$N$66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1.5452835156815194E-2</c:v>
                  </c:pt>
                  <c:pt idx="3">
                    <c:v>1.6419268273919454E-2</c:v>
                  </c:pt>
                </c:numCache>
              </c:numRef>
            </c:plus>
            <c:minus>
              <c:numRef>
                <c:f>'3h bioassay 2019'!$K$66:$N$66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1.5452835156815194E-2</c:v>
                  </c:pt>
                  <c:pt idx="3">
                    <c:v>1.6419268273919454E-2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'3h bioassay 2019'!$K$51:$N$51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'3h bioassay 2019'!$K$64:$N$64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1.7543859649122806E-2</c:v>
                </c:pt>
                <c:pt idx="3">
                  <c:v>9.0970072239422092E-2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8-4259-AD15-6B31465E8994}"/>
            </c:ext>
          </c:extLst>
        </c:ser>
        <c:ser>
          <c:idx val="0"/>
          <c:order val="5"/>
          <c:tx>
            <c:v>Population 2, granules 0.5g, 5g or 30g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'3h bioassay 2019'!$K$51:$N$51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'3h bioassay 2019'!$K$12:$N$12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8-4259-AD15-6B31465E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20216"/>
        <c:axId val="1204117920"/>
      </c:lineChart>
      <c:catAx>
        <c:axId val="120412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Hour</a:t>
                </a:r>
                <a:endParaRPr lang="zh-TW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04117920"/>
        <c:crosses val="autoZero"/>
        <c:auto val="1"/>
        <c:lblAlgn val="ctr"/>
        <c:lblOffset val="100"/>
        <c:noMultiLvlLbl val="0"/>
      </c:catAx>
      <c:valAx>
        <c:axId val="12041179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Mortality</a:t>
                </a:r>
                <a:endParaRPr lang="zh-TW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0412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9090909090907"/>
          <c:y val="0.10731017997750281"/>
          <c:w val="0.31672727272727275"/>
          <c:h val="0.71994958219508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9733158355205"/>
          <c:y val="0.10178028151066416"/>
          <c:w val="0.46703379265091866"/>
          <c:h val="0.73588415516501504"/>
        </c:manualLayout>
      </c:layout>
      <c:lineChart>
        <c:grouping val="standard"/>
        <c:varyColors val="0"/>
        <c:ser>
          <c:idx val="6"/>
          <c:order val="0"/>
          <c:tx>
            <c:v>Population 4, granules 0.5g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'8h bioassay'!$T$3:$Z$3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4.8853058401626362E-2</c:v>
                  </c:pt>
                  <c:pt idx="2">
                    <c:v>1.9172211561140379E-2</c:v>
                  </c:pt>
                  <c:pt idx="3">
                    <c:v>1.1961768273409983E-2</c:v>
                  </c:pt>
                  <c:pt idx="4">
                    <c:v>1.1961768273409983E-2</c:v>
                  </c:pt>
                  <c:pt idx="5">
                    <c:v>1.1961768273409983E-2</c:v>
                  </c:pt>
                  <c:pt idx="6">
                    <c:v>9.5238095238095333E-3</c:v>
                  </c:pt>
                </c:numCache>
              </c:numRef>
            </c:plus>
            <c:minus>
              <c:numRef>
                <c:f>'8h bioassay'!$T$3:$Z$3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4.8853058401626362E-2</c:v>
                  </c:pt>
                  <c:pt idx="2">
                    <c:v>1.9172211561140379E-2</c:v>
                  </c:pt>
                  <c:pt idx="3">
                    <c:v>1.1961768273409983E-2</c:v>
                  </c:pt>
                  <c:pt idx="4">
                    <c:v>1.1961768273409983E-2</c:v>
                  </c:pt>
                  <c:pt idx="5">
                    <c:v>1.1961768273409983E-2</c:v>
                  </c:pt>
                  <c:pt idx="6">
                    <c:v>9.5238095238095333E-3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'8h bioassay'!$T$2:$Z$2</c:f>
              <c:numCache>
                <c:formatCode>General</c:formatCode>
                <c:ptCount val="7"/>
                <c:pt idx="0">
                  <c:v>0</c:v>
                </c:pt>
                <c:pt idx="1">
                  <c:v>0.93095238095238098</c:v>
                </c:pt>
                <c:pt idx="2">
                  <c:v>0.9709523809523809</c:v>
                </c:pt>
                <c:pt idx="3">
                  <c:v>0.9804761904761905</c:v>
                </c:pt>
                <c:pt idx="4">
                  <c:v>0.9804761904761905</c:v>
                </c:pt>
                <c:pt idx="5">
                  <c:v>0.9804761904761905</c:v>
                </c:pt>
                <c:pt idx="6">
                  <c:v>0.99047619047619051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5-4C59-B8ED-8BE314235F3A}"/>
            </c:ext>
          </c:extLst>
        </c:ser>
        <c:ser>
          <c:idx val="4"/>
          <c:order val="1"/>
          <c:tx>
            <c:v>Population 6, granules 0.5g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'8h bioassay'!$T$7:$Z$7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3.2985095557321327E-2</c:v>
                  </c:pt>
                  <c:pt idx="2">
                    <c:v>3.2985095557321327E-2</c:v>
                  </c:pt>
                  <c:pt idx="3">
                    <c:v>3.7740961372085581E-2</c:v>
                  </c:pt>
                  <c:pt idx="4">
                    <c:v>3.7740961372085581E-2</c:v>
                  </c:pt>
                  <c:pt idx="5">
                    <c:v>3.7317046821406893E-2</c:v>
                  </c:pt>
                  <c:pt idx="6">
                    <c:v>2.3983465378678029E-2</c:v>
                  </c:pt>
                </c:numCache>
              </c:numRef>
            </c:plus>
            <c:minus>
              <c:numRef>
                <c:f>'8h bioassay'!$T$7:$Z$7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3.2985095557321327E-2</c:v>
                  </c:pt>
                  <c:pt idx="2">
                    <c:v>3.2985095557321327E-2</c:v>
                  </c:pt>
                  <c:pt idx="3">
                    <c:v>3.7740961372085581E-2</c:v>
                  </c:pt>
                  <c:pt idx="4">
                    <c:v>3.7740961372085581E-2</c:v>
                  </c:pt>
                  <c:pt idx="5">
                    <c:v>3.7317046821406893E-2</c:v>
                  </c:pt>
                  <c:pt idx="6">
                    <c:v>2.3983465378678029E-2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'8h bioassay'!$T$6:$Z$6</c:f>
              <c:numCache>
                <c:formatCode>General</c:formatCode>
                <c:ptCount val="7"/>
                <c:pt idx="0">
                  <c:v>0</c:v>
                </c:pt>
                <c:pt idx="1">
                  <c:v>0.85636363636363599</c:v>
                </c:pt>
                <c:pt idx="2">
                  <c:v>0.85636363636363622</c:v>
                </c:pt>
                <c:pt idx="3">
                  <c:v>0.87636363636363634</c:v>
                </c:pt>
                <c:pt idx="4">
                  <c:v>0.87636363636363634</c:v>
                </c:pt>
                <c:pt idx="5">
                  <c:v>0.88636363636363635</c:v>
                </c:pt>
                <c:pt idx="6">
                  <c:v>0.92363636363636359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5-4C59-B8ED-8BE314235F3A}"/>
            </c:ext>
          </c:extLst>
        </c:ser>
        <c:ser>
          <c:idx val="5"/>
          <c:order val="2"/>
          <c:tx>
            <c:v>Population 7, granules 0.5g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'8h bioassay'!$T$9:$Z$9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2.3388105996295844E-2</c:v>
                  </c:pt>
                  <c:pt idx="2">
                    <c:v>1.5862456355017054E-2</c:v>
                  </c:pt>
                  <c:pt idx="3">
                    <c:v>1.9999999999999997E-2</c:v>
                  </c:pt>
                  <c:pt idx="4">
                    <c:v>1.2247448713915901E-2</c:v>
                  </c:pt>
                  <c:pt idx="5">
                    <c:v>1.2247448713915901E-2</c:v>
                  </c:pt>
                  <c:pt idx="6">
                    <c:v>1.0000000000000009E-2</c:v>
                  </c:pt>
                </c:numCache>
              </c:numRef>
            </c:plus>
            <c:minus>
              <c:numRef>
                <c:f>'8h bioassay'!$T$9:$Z$9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2.3388105996295844E-2</c:v>
                  </c:pt>
                  <c:pt idx="2">
                    <c:v>1.5862456355017054E-2</c:v>
                  </c:pt>
                  <c:pt idx="3">
                    <c:v>1.9999999999999997E-2</c:v>
                  </c:pt>
                  <c:pt idx="4">
                    <c:v>1.2247448713915901E-2</c:v>
                  </c:pt>
                  <c:pt idx="5">
                    <c:v>1.2247448713915901E-2</c:v>
                  </c:pt>
                  <c:pt idx="6">
                    <c:v>1.0000000000000009E-2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'8h bioassay'!$T$8:$Z$8</c:f>
              <c:numCache>
                <c:formatCode>General</c:formatCode>
                <c:ptCount val="7"/>
                <c:pt idx="0">
                  <c:v>0</c:v>
                </c:pt>
                <c:pt idx="1">
                  <c:v>0.94320910973084882</c:v>
                </c:pt>
                <c:pt idx="2">
                  <c:v>0.95178053830227738</c:v>
                </c:pt>
                <c:pt idx="3">
                  <c:v>0.97</c:v>
                </c:pt>
                <c:pt idx="4">
                  <c:v>0.98000000000000009</c:v>
                </c:pt>
                <c:pt idx="5">
                  <c:v>0.98000000000000009</c:v>
                </c:pt>
                <c:pt idx="6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5-4C59-B8ED-8BE314235F3A}"/>
            </c:ext>
          </c:extLst>
        </c:ser>
        <c:ser>
          <c:idx val="7"/>
          <c:order val="3"/>
          <c:tx>
            <c:v>Populations 5 and 8-10, granules 0.5g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'8h bioassay'!$T$10:$Z$10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5-4C59-B8ED-8BE314235F3A}"/>
            </c:ext>
          </c:extLst>
        </c:ser>
        <c:ser>
          <c:idx val="2"/>
          <c:order val="4"/>
          <c:tx>
            <c:v>Population 11, granules 0.5g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'8h bioassay'!$T$16:$Z$16</c:f>
              <c:numCache>
                <c:formatCode>General</c:formatCode>
                <c:ptCount val="7"/>
                <c:pt idx="0">
                  <c:v>0</c:v>
                </c:pt>
                <c:pt idx="1">
                  <c:v>0.9916666666666667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85-4C59-B8ED-8BE314235F3A}"/>
            </c:ext>
          </c:extLst>
        </c:ser>
        <c:ser>
          <c:idx val="3"/>
          <c:order val="5"/>
          <c:tx>
            <c:v>Populaiton 6, control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'8h bioassay'!$T$23:$Z$23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2.8867513459481291E-2</c:v>
                  </c:pt>
                  <c:pt idx="2">
                    <c:v>1.6666666666666705E-2</c:v>
                  </c:pt>
                  <c:pt idx="3">
                    <c:v>2.8867513459481305E-2</c:v>
                  </c:pt>
                  <c:pt idx="4">
                    <c:v>1.6666666666666653E-2</c:v>
                  </c:pt>
                  <c:pt idx="5">
                    <c:v>1.6666666666666722E-2</c:v>
                  </c:pt>
                  <c:pt idx="6">
                    <c:v>1.6666666666666663E-2</c:v>
                  </c:pt>
                </c:numCache>
              </c:numRef>
            </c:plus>
            <c:minus>
              <c:numRef>
                <c:f>'8h bioassay'!$T$23:$Z$23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2.8867513459481291E-2</c:v>
                  </c:pt>
                  <c:pt idx="2">
                    <c:v>1.6666666666666705E-2</c:v>
                  </c:pt>
                  <c:pt idx="3">
                    <c:v>2.8867513459481305E-2</c:v>
                  </c:pt>
                  <c:pt idx="4">
                    <c:v>1.6666666666666653E-2</c:v>
                  </c:pt>
                  <c:pt idx="5">
                    <c:v>1.6666666666666722E-2</c:v>
                  </c:pt>
                  <c:pt idx="6">
                    <c:v>1.6666666666666663E-2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'8h bioassay'!$T$22:$Z$22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5.000000000000001E-2</c:v>
                </c:pt>
                <c:pt idx="2">
                  <c:v>8.3333333333333329E-2</c:v>
                </c:pt>
                <c:pt idx="3">
                  <c:v>0.15</c:v>
                </c:pt>
                <c:pt idx="4">
                  <c:v>0.18333333333333335</c:v>
                </c:pt>
                <c:pt idx="5">
                  <c:v>0.21666666666666667</c:v>
                </c:pt>
                <c:pt idx="6">
                  <c:v>0.31666666666666665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85-4C59-B8ED-8BE314235F3A}"/>
            </c:ext>
          </c:extLst>
        </c:ser>
        <c:ser>
          <c:idx val="0"/>
          <c:order val="6"/>
          <c:tx>
            <c:v>Population 11, control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'8h bioassay'!$T$21:$Z$21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1.666666666666667E-2</c:v>
                  </c:pt>
                  <c:pt idx="2">
                    <c:v>4.9122807017543887E-2</c:v>
                  </c:pt>
                  <c:pt idx="3">
                    <c:v>1.6666666666666861E-2</c:v>
                  </c:pt>
                  <c:pt idx="4">
                    <c:v>1.6666666666666861E-2</c:v>
                  </c:pt>
                  <c:pt idx="5">
                    <c:v>1.6666666666666861E-2</c:v>
                  </c:pt>
                  <c:pt idx="6">
                    <c:v>1.6666666666666666E-2</c:v>
                  </c:pt>
                </c:numCache>
              </c:numRef>
            </c:plus>
            <c:minus>
              <c:numRef>
                <c:f>'8h bioassay'!$T$21:$Z$21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1.666666666666667E-2</c:v>
                  </c:pt>
                  <c:pt idx="2">
                    <c:v>4.9122807017543887E-2</c:v>
                  </c:pt>
                  <c:pt idx="3">
                    <c:v>1.6666666666666861E-2</c:v>
                  </c:pt>
                  <c:pt idx="4">
                    <c:v>1.6666666666666861E-2</c:v>
                  </c:pt>
                  <c:pt idx="5">
                    <c:v>1.6666666666666861E-2</c:v>
                  </c:pt>
                  <c:pt idx="6">
                    <c:v>1.6666666666666666E-2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'8h bioassay'!$T$1:$Z$1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'8h bioassay'!$T$20:$Z$20</c:f>
              <c:numCache>
                <c:formatCode>General</c:formatCode>
                <c:ptCount val="7"/>
                <c:pt idx="0">
                  <c:v>0</c:v>
                </c:pt>
                <c:pt idx="1">
                  <c:v>1.6666666666666666E-2</c:v>
                </c:pt>
                <c:pt idx="2">
                  <c:v>0.15087719298245614</c:v>
                </c:pt>
                <c:pt idx="3">
                  <c:v>0.23333333333333331</c:v>
                </c:pt>
                <c:pt idx="4">
                  <c:v>0.23333333333333331</c:v>
                </c:pt>
                <c:pt idx="5">
                  <c:v>0.23333333333333331</c:v>
                </c:pt>
                <c:pt idx="6">
                  <c:v>0.28333333333333338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85-4C59-B8ED-8BE31423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48136"/>
        <c:axId val="1254348464"/>
        <c:extLst>
          <c:ext xmlns:c15="http://schemas.microsoft.com/office/drawing/2012/chart" uri="{02D57815-91ED-43cb-92C2-25804820EDAC}">
            <c15:filteredLineSeries>
              <c15:ser>
                <c:idx val="1"/>
                <c:order val="7"/>
                <c:tx>
                  <c:v>Pupulation 11, control without leaves</c:v>
                </c:tx>
                <c:spPr>
                  <a:ln w="28575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'8h bioassay'!$T$19:$Z$19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</c:v>
                        </c:pt>
                        <c:pt idx="1">
                          <c:v>1.666666666666667E-2</c:v>
                        </c:pt>
                        <c:pt idx="2">
                          <c:v>1.6666666666666722E-2</c:v>
                        </c:pt>
                        <c:pt idx="3">
                          <c:v>2.7777777777777925E-2</c:v>
                        </c:pt>
                        <c:pt idx="4">
                          <c:v>2.8867513459481284E-2</c:v>
                        </c:pt>
                        <c:pt idx="5">
                          <c:v>2.8867513459481315E-2</c:v>
                        </c:pt>
                        <c:pt idx="6">
                          <c:v>1.6666666666666684E-2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'8h bioassay'!$T$19:$Z$19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</c:v>
                        </c:pt>
                        <c:pt idx="1">
                          <c:v>1.666666666666667E-2</c:v>
                        </c:pt>
                        <c:pt idx="2">
                          <c:v>1.6666666666666722E-2</c:v>
                        </c:pt>
                        <c:pt idx="3">
                          <c:v>2.7777777777777925E-2</c:v>
                        </c:pt>
                        <c:pt idx="4">
                          <c:v>2.8867513459481284E-2</c:v>
                        </c:pt>
                        <c:pt idx="5">
                          <c:v>2.8867513459481315E-2</c:v>
                        </c:pt>
                        <c:pt idx="6">
                          <c:v>1.6666666666666684E-2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'8h bioassay'!$T$1:$Z$1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'8h bioassay'!$T$18:$Z$18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3.3333333333333333E-2</c:v>
                      </c:pt>
                      <c:pt idx="2">
                        <c:v>0.21666666666666667</c:v>
                      </c:pt>
                      <c:pt idx="3">
                        <c:v>0.27777777777777773</c:v>
                      </c:pt>
                      <c:pt idx="4">
                        <c:v>0.45</c:v>
                      </c:pt>
                      <c:pt idx="5">
                        <c:v>0.75</c:v>
                      </c:pt>
                      <c:pt idx="6">
                        <c:v>0.8833333333333333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885-4C59-B8ED-8BE314235F3A}"/>
                  </c:ext>
                </c:extLst>
              </c15:ser>
            </c15:filteredLineSeries>
          </c:ext>
        </c:extLst>
      </c:lineChart>
      <c:catAx>
        <c:axId val="125434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54348464"/>
        <c:crosses val="autoZero"/>
        <c:auto val="1"/>
        <c:lblAlgn val="ctr"/>
        <c:lblOffset val="100"/>
        <c:noMultiLvlLbl val="0"/>
      </c:catAx>
      <c:valAx>
        <c:axId val="125434846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Mortality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543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96467629046369"/>
          <c:y val="8.1736874145484667E-2"/>
          <c:w val="0.39325754593175855"/>
          <c:h val="0.78605730367354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47625</xdr:rowOff>
    </xdr:from>
    <xdr:to>
      <xdr:col>5</xdr:col>
      <xdr:colOff>603250</xdr:colOff>
      <xdr:row>127</xdr:row>
      <xdr:rowOff>41275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A2074B71-5975-4264-8452-B136C953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111</xdr:row>
      <xdr:rowOff>101600</xdr:rowOff>
    </xdr:from>
    <xdr:to>
      <xdr:col>13</xdr:col>
      <xdr:colOff>241300</xdr:colOff>
      <xdr:row>126</xdr:row>
      <xdr:rowOff>95250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3314A3AD-4842-443D-8526-A4BA1D0D2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111</xdr:row>
      <xdr:rowOff>95250</xdr:rowOff>
    </xdr:from>
    <xdr:to>
      <xdr:col>21</xdr:col>
      <xdr:colOff>393700</xdr:colOff>
      <xdr:row>126</xdr:row>
      <xdr:rowOff>82550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3ADE7BB8-28F3-4B41-A1D8-5AB26E173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23</xdr:col>
      <xdr:colOff>609600</xdr:colOff>
      <xdr:row>23</xdr:row>
      <xdr:rowOff>177800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3B86D85-A85A-4AD0-B471-101F89E53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24</xdr:row>
      <xdr:rowOff>0</xdr:rowOff>
    </xdr:from>
    <xdr:to>
      <xdr:col>29</xdr:col>
      <xdr:colOff>228600</xdr:colOff>
      <xdr:row>49</xdr:row>
      <xdr:rowOff>9525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7DCED87-D813-4773-A6EE-2A1AA66AC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920F-7E73-405C-BBCA-B474029E72BB}">
  <dimension ref="B2:AA17"/>
  <sheetViews>
    <sheetView tabSelected="1" workbookViewId="0">
      <selection activeCell="O4" sqref="O4"/>
    </sheetView>
  </sheetViews>
  <sheetFormatPr defaultRowHeight="15.75"/>
  <cols>
    <col min="1" max="1" width="8.140625" customWidth="1"/>
    <col min="2" max="2" width="26.5703125" customWidth="1"/>
    <col min="18" max="18" width="12.42578125" customWidth="1"/>
    <col min="19" max="19" width="11.42578125" customWidth="1"/>
    <col min="24" max="24" width="19.42578125" customWidth="1"/>
  </cols>
  <sheetData>
    <row r="2" spans="2:27" ht="16.5" thickBot="1">
      <c r="B2" s="21" t="s">
        <v>157</v>
      </c>
      <c r="S2" s="21" t="s">
        <v>175</v>
      </c>
      <c r="X2" t="s">
        <v>173</v>
      </c>
    </row>
    <row r="3" spans="2:27">
      <c r="B3" s="23" t="s">
        <v>163</v>
      </c>
      <c r="C3" s="24" t="s">
        <v>67</v>
      </c>
      <c r="D3" s="24"/>
      <c r="E3" s="24"/>
      <c r="F3" s="25" t="s">
        <v>53</v>
      </c>
      <c r="G3" s="25"/>
      <c r="H3" s="25"/>
      <c r="I3" s="26" t="s">
        <v>12</v>
      </c>
      <c r="J3" s="26"/>
      <c r="K3" s="26"/>
      <c r="L3" s="27" t="s">
        <v>162</v>
      </c>
      <c r="M3" s="27"/>
      <c r="N3" s="27"/>
      <c r="O3" s="28" t="s">
        <v>277</v>
      </c>
      <c r="P3" s="28"/>
      <c r="Q3" s="29"/>
      <c r="S3" s="36" t="s">
        <v>164</v>
      </c>
      <c r="T3" s="26" t="s">
        <v>2</v>
      </c>
      <c r="U3" s="26"/>
      <c r="V3" s="37"/>
      <c r="X3" s="61" t="s">
        <v>174</v>
      </c>
      <c r="Y3" s="62" t="s">
        <v>66</v>
      </c>
      <c r="Z3" s="62"/>
      <c r="AA3" s="63"/>
    </row>
    <row r="4" spans="2:27">
      <c r="B4" s="30"/>
      <c r="C4" s="48" t="s">
        <v>150</v>
      </c>
      <c r="D4" s="48" t="s">
        <v>152</v>
      </c>
      <c r="E4" s="48" t="s">
        <v>154</v>
      </c>
      <c r="F4" s="49" t="s">
        <v>150</v>
      </c>
      <c r="G4" s="49" t="s">
        <v>152</v>
      </c>
      <c r="H4" s="49" t="s">
        <v>154</v>
      </c>
      <c r="I4" s="50" t="s">
        <v>150</v>
      </c>
      <c r="J4" s="50" t="s">
        <v>152</v>
      </c>
      <c r="K4" s="50" t="s">
        <v>154</v>
      </c>
      <c r="L4" s="51" t="s">
        <v>150</v>
      </c>
      <c r="M4" s="51" t="s">
        <v>152</v>
      </c>
      <c r="N4" s="51" t="s">
        <v>154</v>
      </c>
      <c r="O4" s="52" t="s">
        <v>150</v>
      </c>
      <c r="P4" s="52" t="s">
        <v>152</v>
      </c>
      <c r="Q4" s="53" t="s">
        <v>154</v>
      </c>
      <c r="S4" s="38"/>
      <c r="T4" s="22" t="s">
        <v>150</v>
      </c>
      <c r="U4" s="22" t="s">
        <v>152</v>
      </c>
      <c r="V4" s="39" t="s">
        <v>154</v>
      </c>
      <c r="X4" s="34"/>
      <c r="Y4" s="60" t="s">
        <v>150</v>
      </c>
      <c r="Z4" s="60" t="s">
        <v>152</v>
      </c>
      <c r="AA4" s="64" t="s">
        <v>154</v>
      </c>
    </row>
    <row r="5" spans="2:27">
      <c r="B5" s="30" t="s">
        <v>158</v>
      </c>
      <c r="C5" s="48">
        <v>24</v>
      </c>
      <c r="D5" s="48">
        <v>0</v>
      </c>
      <c r="E5" s="48">
        <v>0</v>
      </c>
      <c r="F5" s="49">
        <v>24</v>
      </c>
      <c r="G5" s="49">
        <v>11</v>
      </c>
      <c r="H5" s="49">
        <v>0</v>
      </c>
      <c r="I5" s="50">
        <v>20</v>
      </c>
      <c r="J5" s="50">
        <v>13</v>
      </c>
      <c r="K5" s="50">
        <v>0</v>
      </c>
      <c r="L5" s="51">
        <v>23</v>
      </c>
      <c r="M5" s="51">
        <v>0</v>
      </c>
      <c r="N5" s="51">
        <v>0</v>
      </c>
      <c r="O5" s="52">
        <v>16</v>
      </c>
      <c r="P5" s="52">
        <v>0</v>
      </c>
      <c r="Q5" s="53">
        <v>0</v>
      </c>
      <c r="S5" s="38"/>
      <c r="T5" s="22"/>
      <c r="U5" s="22"/>
      <c r="V5" s="39"/>
      <c r="X5" s="34" t="s">
        <v>165</v>
      </c>
      <c r="Y5" s="60">
        <v>5</v>
      </c>
      <c r="Z5" s="60">
        <v>7</v>
      </c>
      <c r="AA5" s="64">
        <v>4</v>
      </c>
    </row>
    <row r="6" spans="2:27">
      <c r="B6" s="31" t="s">
        <v>159</v>
      </c>
      <c r="C6" s="48">
        <v>1</v>
      </c>
      <c r="D6" s="48">
        <v>0</v>
      </c>
      <c r="E6" s="48">
        <v>0</v>
      </c>
      <c r="F6" s="49">
        <v>3</v>
      </c>
      <c r="G6" s="49">
        <v>0</v>
      </c>
      <c r="H6" s="49">
        <v>0</v>
      </c>
      <c r="I6" s="50">
        <v>2</v>
      </c>
      <c r="J6" s="50">
        <v>3</v>
      </c>
      <c r="K6" s="50">
        <v>0</v>
      </c>
      <c r="L6" s="51">
        <v>1</v>
      </c>
      <c r="M6" s="51">
        <v>0</v>
      </c>
      <c r="N6" s="51">
        <v>0</v>
      </c>
      <c r="O6" s="52">
        <v>0</v>
      </c>
      <c r="P6" s="52">
        <v>0</v>
      </c>
      <c r="Q6" s="53">
        <v>0</v>
      </c>
      <c r="S6" s="38" t="s">
        <v>165</v>
      </c>
      <c r="T6" s="22">
        <v>0</v>
      </c>
      <c r="U6" s="22">
        <v>19</v>
      </c>
      <c r="V6" s="39">
        <v>7</v>
      </c>
      <c r="X6" s="34" t="s">
        <v>81</v>
      </c>
      <c r="Y6" s="60">
        <v>3</v>
      </c>
      <c r="Z6" s="60">
        <v>3</v>
      </c>
      <c r="AA6" s="64">
        <v>2</v>
      </c>
    </row>
    <row r="7" spans="2:27" ht="16.5" thickBot="1">
      <c r="B7" s="31" t="s">
        <v>160</v>
      </c>
      <c r="C7" s="48">
        <v>0</v>
      </c>
      <c r="D7" s="48">
        <v>0</v>
      </c>
      <c r="E7" s="48">
        <v>4</v>
      </c>
      <c r="F7" s="49">
        <v>0</v>
      </c>
      <c r="G7" s="49">
        <v>0</v>
      </c>
      <c r="H7" s="49">
        <v>1</v>
      </c>
      <c r="I7" s="50">
        <v>1</v>
      </c>
      <c r="J7" s="50">
        <v>0</v>
      </c>
      <c r="K7" s="50">
        <v>0</v>
      </c>
      <c r="L7" s="51">
        <v>0</v>
      </c>
      <c r="M7" s="51">
        <v>0</v>
      </c>
      <c r="N7" s="51">
        <v>0</v>
      </c>
      <c r="O7" s="52">
        <v>0</v>
      </c>
      <c r="P7" s="52">
        <v>0</v>
      </c>
      <c r="Q7" s="53">
        <v>0</v>
      </c>
      <c r="S7" s="40" t="s">
        <v>166</v>
      </c>
      <c r="T7" s="33">
        <v>0</v>
      </c>
      <c r="U7" s="33">
        <v>0</v>
      </c>
      <c r="V7" s="41">
        <v>14</v>
      </c>
      <c r="X7" s="35" t="s">
        <v>68</v>
      </c>
      <c r="Y7" s="65">
        <v>3</v>
      </c>
      <c r="Z7" s="65">
        <v>3</v>
      </c>
      <c r="AA7" s="66">
        <v>2</v>
      </c>
    </row>
    <row r="8" spans="2:27" ht="16.5" thickBot="1">
      <c r="B8" s="32" t="s">
        <v>161</v>
      </c>
      <c r="C8" s="54">
        <v>0</v>
      </c>
      <c r="D8" s="54">
        <v>0</v>
      </c>
      <c r="E8" s="54">
        <v>8</v>
      </c>
      <c r="F8" s="55">
        <v>0</v>
      </c>
      <c r="G8" s="55">
        <v>0</v>
      </c>
      <c r="H8" s="55">
        <v>1</v>
      </c>
      <c r="I8" s="56">
        <v>0</v>
      </c>
      <c r="J8" s="56">
        <v>0</v>
      </c>
      <c r="K8" s="56">
        <v>1</v>
      </c>
      <c r="L8" s="57">
        <v>0</v>
      </c>
      <c r="M8" s="57">
        <v>0</v>
      </c>
      <c r="N8" s="57">
        <v>0</v>
      </c>
      <c r="O8" s="58">
        <v>0</v>
      </c>
      <c r="P8" s="58">
        <v>0</v>
      </c>
      <c r="Q8" s="59">
        <v>0</v>
      </c>
    </row>
    <row r="9" spans="2:27" ht="16.5" thickBot="1">
      <c r="B9" s="21"/>
      <c r="C9" s="21">
        <f>C5+C6+C7+C8</f>
        <v>25</v>
      </c>
      <c r="D9" s="21">
        <f t="shared" ref="D9:Q9" si="0">D5+D6+D7+D8</f>
        <v>0</v>
      </c>
      <c r="E9" s="21">
        <f t="shared" si="0"/>
        <v>12</v>
      </c>
      <c r="F9" s="21">
        <f t="shared" si="0"/>
        <v>27</v>
      </c>
      <c r="G9" s="21">
        <f t="shared" si="0"/>
        <v>11</v>
      </c>
      <c r="H9" s="21">
        <f t="shared" si="0"/>
        <v>2</v>
      </c>
      <c r="I9" s="21">
        <f t="shared" si="0"/>
        <v>23</v>
      </c>
      <c r="J9" s="21">
        <f t="shared" si="0"/>
        <v>16</v>
      </c>
      <c r="K9" s="21">
        <f t="shared" si="0"/>
        <v>1</v>
      </c>
      <c r="L9" s="21">
        <f t="shared" si="0"/>
        <v>24</v>
      </c>
      <c r="M9" s="21">
        <f t="shared" si="0"/>
        <v>0</v>
      </c>
      <c r="N9" s="21">
        <f t="shared" si="0"/>
        <v>0</v>
      </c>
      <c r="O9" s="21">
        <f t="shared" si="0"/>
        <v>16</v>
      </c>
      <c r="P9" s="21">
        <f t="shared" si="0"/>
        <v>0</v>
      </c>
      <c r="Q9" s="21">
        <f t="shared" si="0"/>
        <v>0</v>
      </c>
      <c r="R9" s="21"/>
      <c r="S9" s="21"/>
      <c r="T9" s="21">
        <f t="shared" ref="T9" si="1">T5+T6+T7+T8</f>
        <v>0</v>
      </c>
      <c r="U9" s="21">
        <f t="shared" ref="U9" si="2">U5+U6+U7+U8</f>
        <v>19</v>
      </c>
      <c r="V9" s="21">
        <f t="shared" ref="V9" si="3">V5+V6+V7+V8</f>
        <v>21</v>
      </c>
    </row>
    <row r="10" spans="2:27">
      <c r="B10" s="23" t="s">
        <v>169</v>
      </c>
      <c r="C10" s="42" t="s">
        <v>151</v>
      </c>
      <c r="D10" s="42" t="s">
        <v>153</v>
      </c>
      <c r="E10" s="43" t="s">
        <v>155</v>
      </c>
      <c r="G10" t="s">
        <v>171</v>
      </c>
      <c r="X10" t="s">
        <v>176</v>
      </c>
    </row>
    <row r="11" spans="2:27">
      <c r="B11" s="34" t="s">
        <v>167</v>
      </c>
      <c r="C11" s="44">
        <f>SUM(C6:C8,F6:F8,I6:I8,L6:L8,O6:O8,T7)/SUM(C5:C8,F5:F8,I5:I8,L5:L8,O5:O8,T6:T7)</f>
        <v>6.9565217391304349E-2</v>
      </c>
      <c r="D11" s="44">
        <f>SUM(D6:D8,G6:G8,J6:J8,M6:M8,P6:P8,U7)/SUM(D5:D8,G5:G8,J5:J8,M5:M8,P5:P8,U6:U7)</f>
        <v>6.5217391304347824E-2</v>
      </c>
      <c r="E11" s="45">
        <f>SUM(E6:E8,H6:H8,K6:K8,N6:N8,Q6:Q8,V7)/SUM(E5:E8,H5:H8,K5:K8,N5:N8,Q5:Q8,V6:V7)</f>
        <v>0.80555555555555558</v>
      </c>
      <c r="G11" t="s">
        <v>172</v>
      </c>
    </row>
    <row r="12" spans="2:27">
      <c r="B12" s="34" t="s">
        <v>168</v>
      </c>
      <c r="C12" s="44">
        <f>SUM(C7:C8,F7:F8,I7:I8,L7:L8,O7:O8,T7)/SUM(C5:C8,F5:F8,I5:I8,L5:L8,O5:O8,T6:T7)</f>
        <v>8.6956521739130436E-3</v>
      </c>
      <c r="D12" s="44">
        <f>SUM(D7:D8,G7:G8,J7:J8,M7:M8,P7:P8,U7)/SUM(D5:D8,G5:G8,J5:J8,M5:M8,P5:P8,U6:U7)</f>
        <v>0</v>
      </c>
      <c r="E12" s="45">
        <f>SUM(E7:E8,H7:H8,K7:K8,N7:N8,Q7:Q8,V7)/SUM(E5:E8,H5:H8,K5:K8,N5:N8,Q5:Q8,V6:V7)</f>
        <v>0.80555555555555558</v>
      </c>
    </row>
    <row r="13" spans="2:27" ht="16.5" thickBot="1">
      <c r="B13" s="35" t="s">
        <v>170</v>
      </c>
      <c r="C13" s="46">
        <f>SUM(C8,F8,I8,L8,O8)/SUM(C5:C8,F5:F8,I5:I8,L5:L8,O5:O8)</f>
        <v>0</v>
      </c>
      <c r="D13" s="46">
        <f>SUM(D8,G8,J8,M8,P8)/SUM(D5:D8,G5:G8,J5:J8,M5:M8,P5:P8)</f>
        <v>0</v>
      </c>
      <c r="E13" s="47">
        <f>SUM(E8,H8,K8,N8,Q8)/SUM(E5:E8,H5:H8,K5:K8,N5:N8,Q5:Q8)</f>
        <v>0.66666666666666663</v>
      </c>
    </row>
    <row r="14" spans="2:27">
      <c r="B14" s="71"/>
      <c r="C14">
        <f>C9+F9+I9+L9+T9+O9</f>
        <v>115</v>
      </c>
      <c r="D14">
        <f t="shared" ref="D14:E14" si="4">D9+G9+J9+M9+U9+P9</f>
        <v>46</v>
      </c>
      <c r="E14">
        <f t="shared" si="4"/>
        <v>36</v>
      </c>
      <c r="F14">
        <f>C14+D14+E14</f>
        <v>197</v>
      </c>
    </row>
    <row r="15" spans="2:27">
      <c r="B15" s="71"/>
    </row>
    <row r="16" spans="2:27">
      <c r="C16">
        <f>SUM(C5:E8)</f>
        <v>37</v>
      </c>
      <c r="F16">
        <f>SUM(F5:H8)</f>
        <v>40</v>
      </c>
      <c r="I16">
        <f>SUM(I5:K8)</f>
        <v>40</v>
      </c>
      <c r="L16">
        <f>SUM(L5:N8)</f>
        <v>24</v>
      </c>
      <c r="O16">
        <f>SUM(O5:Q8)</f>
        <v>16</v>
      </c>
      <c r="T16">
        <f>SUM(T5:V8)</f>
        <v>40</v>
      </c>
    </row>
    <row r="17" spans="3:3">
      <c r="C17">
        <f>C16+F16+I16+L16+O16+T16</f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CA94-3314-48E3-A829-0DE8EB5A089F}">
  <dimension ref="A1:AI47"/>
  <sheetViews>
    <sheetView workbookViewId="0">
      <selection activeCell="S1" sqref="S1"/>
    </sheetView>
  </sheetViews>
  <sheetFormatPr defaultRowHeight="15.75"/>
  <cols>
    <col min="1" max="1" width="22.5703125" style="1" bestFit="1" customWidth="1"/>
    <col min="2" max="2" width="15.85546875" style="1" customWidth="1"/>
    <col min="3" max="3" width="10.28515625" style="1" customWidth="1"/>
    <col min="4" max="4" width="10" style="1" customWidth="1"/>
    <col min="5" max="5" width="8.85546875" style="1"/>
    <col min="7" max="8" width="20.85546875" style="3" customWidth="1"/>
    <col min="9" max="9" width="10.7109375" style="3" customWidth="1"/>
    <col min="10" max="10" width="10.5703125" style="3" customWidth="1"/>
    <col min="11" max="11" width="8.85546875" style="3"/>
    <col min="13" max="13" width="24.42578125" style="5" customWidth="1"/>
    <col min="14" max="14" width="18.7109375" style="5" customWidth="1"/>
    <col min="15" max="15" width="11.140625" style="5" customWidth="1"/>
    <col min="16" max="16" width="10.85546875" style="5" customWidth="1"/>
    <col min="17" max="17" width="9.42578125" style="5" bestFit="1" customWidth="1"/>
    <col min="19" max="19" width="17.7109375" style="7" customWidth="1"/>
    <col min="20" max="20" width="14.5703125" style="7" customWidth="1"/>
    <col min="21" max="21" width="10.85546875" style="7" customWidth="1"/>
    <col min="22" max="22" width="10.42578125" style="7" customWidth="1"/>
    <col min="23" max="23" width="8.85546875" style="7"/>
    <col min="25" max="26" width="19.7109375" style="9" customWidth="1"/>
    <col min="27" max="29" width="8.85546875" style="9"/>
    <col min="31" max="31" width="25.85546875" style="11" customWidth="1"/>
    <col min="32" max="32" width="19" style="11" customWidth="1"/>
    <col min="33" max="33" width="13" style="11" customWidth="1"/>
    <col min="34" max="34" width="9.5703125" style="11" customWidth="1"/>
    <col min="35" max="35" width="8.85546875" style="11"/>
  </cols>
  <sheetData>
    <row r="1" spans="1:35" ht="63">
      <c r="A1" s="1" t="s">
        <v>0</v>
      </c>
      <c r="B1" s="1" t="s">
        <v>70</v>
      </c>
      <c r="C1" s="1" t="s">
        <v>10</v>
      </c>
      <c r="D1" s="1" t="s">
        <v>9</v>
      </c>
      <c r="E1" s="2" t="s">
        <v>8</v>
      </c>
      <c r="G1" s="3" t="s">
        <v>0</v>
      </c>
      <c r="H1" s="3" t="s">
        <v>69</v>
      </c>
      <c r="I1" s="3" t="s">
        <v>10</v>
      </c>
      <c r="J1" s="3" t="s">
        <v>9</v>
      </c>
      <c r="K1" s="4" t="s">
        <v>8</v>
      </c>
      <c r="M1" s="5" t="s">
        <v>0</v>
      </c>
      <c r="N1" s="5" t="s">
        <v>69</v>
      </c>
      <c r="O1" s="5" t="s">
        <v>10</v>
      </c>
      <c r="P1" s="5" t="s">
        <v>9</v>
      </c>
      <c r="Q1" s="6" t="s">
        <v>8</v>
      </c>
      <c r="S1" s="7" t="s">
        <v>0</v>
      </c>
      <c r="T1" s="7" t="s">
        <v>69</v>
      </c>
      <c r="U1" s="7" t="s">
        <v>10</v>
      </c>
      <c r="V1" s="7" t="s">
        <v>9</v>
      </c>
      <c r="W1" s="8" t="s">
        <v>8</v>
      </c>
      <c r="Y1" s="9" t="s">
        <v>0</v>
      </c>
      <c r="Z1" s="9" t="s">
        <v>69</v>
      </c>
      <c r="AA1" s="9" t="s">
        <v>10</v>
      </c>
      <c r="AB1" s="9" t="s">
        <v>9</v>
      </c>
      <c r="AC1" s="10" t="s">
        <v>8</v>
      </c>
      <c r="AE1" s="11" t="s">
        <v>0</v>
      </c>
      <c r="AF1" s="11" t="s">
        <v>70</v>
      </c>
      <c r="AG1" s="11" t="s">
        <v>10</v>
      </c>
      <c r="AH1" s="11" t="s">
        <v>9</v>
      </c>
      <c r="AI1" s="12" t="s">
        <v>8</v>
      </c>
    </row>
    <row r="2" spans="1:35">
      <c r="A2" s="1" t="s">
        <v>2</v>
      </c>
      <c r="B2" s="1" t="s">
        <v>72</v>
      </c>
      <c r="C2" s="1" t="s">
        <v>105</v>
      </c>
      <c r="D2" s="1" t="s">
        <v>3</v>
      </c>
      <c r="E2" s="1">
        <f>IF(D2="Y",2,IF(D2="C",2,IF(D2="T",2,IF(D2="S",1,IF(D2="K",1,0)))))</f>
        <v>1</v>
      </c>
      <c r="G2" s="3" t="s">
        <v>12</v>
      </c>
      <c r="H2" s="3" t="s">
        <v>71</v>
      </c>
      <c r="I2" s="3" t="s">
        <v>13</v>
      </c>
      <c r="J2" s="3" t="s">
        <v>3</v>
      </c>
      <c r="K2" s="3">
        <f>IF(J2="Y",2,IF(J2="C",2,IF(J2="T",2,IF(J2="S",1,IF(J2="K",1,0)))))</f>
        <v>1</v>
      </c>
      <c r="M2" s="5" t="s">
        <v>53</v>
      </c>
      <c r="N2" s="5" t="s">
        <v>71</v>
      </c>
      <c r="O2" s="5" t="s">
        <v>58</v>
      </c>
      <c r="P2" s="5" t="s">
        <v>54</v>
      </c>
      <c r="Q2" s="5">
        <f>IF(P2="Y",2,IF(P2="C",2,IF(P2="T",2,IF(P2="S",1,IF(P2="K",1,0)))))</f>
        <v>2</v>
      </c>
      <c r="S2" s="7" t="s">
        <v>65</v>
      </c>
      <c r="T2" s="7" t="s">
        <v>71</v>
      </c>
      <c r="U2" s="7" t="s">
        <v>60</v>
      </c>
      <c r="V2" s="7" t="s">
        <v>4</v>
      </c>
      <c r="W2" s="7">
        <f>IF(V2="Y",2,IF(V2="C",2,IF(V2="T",2,IF(V2="S",1,IF(V2="K",1,0)))))</f>
        <v>0</v>
      </c>
      <c r="Y2" s="9" t="s">
        <v>275</v>
      </c>
      <c r="Z2" s="9" t="s">
        <v>71</v>
      </c>
      <c r="AA2" s="9" t="s">
        <v>13</v>
      </c>
      <c r="AB2" s="9" t="s">
        <v>4</v>
      </c>
      <c r="AC2" s="9">
        <f>IF(AB2="Y",2,IF(AB2="C",2,IF(AB2="T",2,IF(AB2="S",1,IF(AB2="K",1,0)))))</f>
        <v>0</v>
      </c>
      <c r="AE2" s="11" t="s">
        <v>67</v>
      </c>
      <c r="AF2" s="11" t="s">
        <v>73</v>
      </c>
      <c r="AG2" s="11" t="s">
        <v>52</v>
      </c>
      <c r="AH2" s="11" t="s">
        <v>7</v>
      </c>
      <c r="AI2" s="11">
        <f>IF(AH2="Y",2,IF(AH2="C",2,IF(AH2="T",2,IF(AH2="S",1,IF(AH2="K",1,0)))))</f>
        <v>2</v>
      </c>
    </row>
    <row r="3" spans="1:35">
      <c r="A3" s="1" t="s">
        <v>2</v>
      </c>
      <c r="B3" s="1" t="s">
        <v>72</v>
      </c>
      <c r="C3" s="1" t="s">
        <v>106</v>
      </c>
      <c r="D3" s="1" t="s">
        <v>3</v>
      </c>
      <c r="E3" s="1">
        <f t="shared" ref="E3:E41" si="0">IF(D3="Y",2,IF(D3="C",2,IF(D3="T",2,IF(D3="S",1,IF(D3="K",1,0)))))</f>
        <v>1</v>
      </c>
      <c r="G3" s="3" t="s">
        <v>12</v>
      </c>
      <c r="H3" s="3" t="s">
        <v>71</v>
      </c>
      <c r="I3" s="3" t="s">
        <v>14</v>
      </c>
      <c r="J3" s="3" t="s">
        <v>3</v>
      </c>
      <c r="K3" s="3">
        <f t="shared" ref="K3:K41" si="1">IF(J3="Y",2,IF(J3="C",2,IF(J3="T",2,IF(J3="S",1,IF(J3="K",1,0)))))</f>
        <v>1</v>
      </c>
      <c r="M3" s="5" t="s">
        <v>53</v>
      </c>
      <c r="N3" s="5" t="s">
        <v>71</v>
      </c>
      <c r="O3" s="5" t="s">
        <v>59</v>
      </c>
      <c r="P3" s="5" t="s">
        <v>55</v>
      </c>
      <c r="Q3" s="5">
        <f t="shared" ref="Q3:Q41" si="2">IF(P3="Y",2,IF(P3="C",2,IF(P3="T",2,IF(P3="S",1,IF(P3="K",1,0)))))</f>
        <v>2</v>
      </c>
      <c r="S3" s="7" t="s">
        <v>65</v>
      </c>
      <c r="T3" s="7" t="s">
        <v>71</v>
      </c>
      <c r="U3" s="7" t="s">
        <v>62</v>
      </c>
      <c r="V3" s="7" t="s">
        <v>56</v>
      </c>
      <c r="W3" s="7">
        <f t="shared" ref="W3:W25" si="3">IF(V3="Y",2,IF(V3="C",2,IF(V3="T",2,IF(V3="S",1,IF(V3="K",1,0)))))</f>
        <v>0</v>
      </c>
      <c r="Y3" s="9" t="s">
        <v>275</v>
      </c>
      <c r="Z3" s="9" t="s">
        <v>71</v>
      </c>
      <c r="AA3" s="9" t="s">
        <v>14</v>
      </c>
      <c r="AB3" s="9" t="s">
        <v>4</v>
      </c>
      <c r="AC3" s="9">
        <f t="shared" ref="AC3:AC17" si="4">IF(AB3="Y",2,IF(AB3="C",2,IF(AB3="T",2,IF(AB3="S",1,IF(AB3="K",1,0)))))</f>
        <v>0</v>
      </c>
      <c r="AE3" s="11" t="s">
        <v>67</v>
      </c>
      <c r="AF3" s="11" t="s">
        <v>73</v>
      </c>
      <c r="AG3" s="11" t="s">
        <v>74</v>
      </c>
      <c r="AH3" s="11" t="s">
        <v>3</v>
      </c>
      <c r="AI3" s="11">
        <f t="shared" ref="AI3:AI33" si="5">IF(AH3="Y",2,IF(AH3="C",2,IF(AH3="T",2,IF(AH3="S",1,IF(AH3="K",1,0)))))</f>
        <v>1</v>
      </c>
    </row>
    <row r="4" spans="1:35">
      <c r="A4" s="1" t="s">
        <v>1</v>
      </c>
      <c r="B4" s="1" t="s">
        <v>72</v>
      </c>
      <c r="C4" s="1" t="s">
        <v>107</v>
      </c>
      <c r="D4" s="1" t="s">
        <v>3</v>
      </c>
      <c r="E4" s="1">
        <f t="shared" si="0"/>
        <v>1</v>
      </c>
      <c r="G4" s="3" t="s">
        <v>11</v>
      </c>
      <c r="H4" s="3" t="s">
        <v>71</v>
      </c>
      <c r="I4" s="3" t="s">
        <v>15</v>
      </c>
      <c r="J4" s="3" t="s">
        <v>4</v>
      </c>
      <c r="K4" s="3">
        <f t="shared" si="1"/>
        <v>0</v>
      </c>
      <c r="M4" s="5" t="s">
        <v>276</v>
      </c>
      <c r="N4" s="5" t="s">
        <v>71</v>
      </c>
      <c r="O4" s="5" t="s">
        <v>61</v>
      </c>
      <c r="P4" s="5" t="s">
        <v>4</v>
      </c>
      <c r="Q4" s="5">
        <f t="shared" si="2"/>
        <v>0</v>
      </c>
      <c r="S4" s="7" t="s">
        <v>162</v>
      </c>
      <c r="T4" s="7" t="s">
        <v>71</v>
      </c>
      <c r="U4" s="7" t="s">
        <v>14</v>
      </c>
      <c r="V4" s="7" t="s">
        <v>56</v>
      </c>
      <c r="W4" s="7">
        <f t="shared" si="3"/>
        <v>0</v>
      </c>
      <c r="Y4" s="9" t="s">
        <v>274</v>
      </c>
      <c r="Z4" s="9" t="s">
        <v>71</v>
      </c>
      <c r="AA4" s="9" t="s">
        <v>15</v>
      </c>
      <c r="AB4" s="9" t="s">
        <v>4</v>
      </c>
      <c r="AC4" s="9">
        <f t="shared" si="4"/>
        <v>0</v>
      </c>
      <c r="AE4" s="11" t="s">
        <v>66</v>
      </c>
      <c r="AF4" s="11" t="s">
        <v>73</v>
      </c>
      <c r="AG4" s="11" t="s">
        <v>75</v>
      </c>
      <c r="AH4" s="11" t="s">
        <v>3</v>
      </c>
      <c r="AI4" s="11">
        <f t="shared" si="5"/>
        <v>1</v>
      </c>
    </row>
    <row r="5" spans="1:35">
      <c r="A5" s="1" t="s">
        <v>1</v>
      </c>
      <c r="B5" s="1" t="s">
        <v>72</v>
      </c>
      <c r="C5" s="1" t="s">
        <v>108</v>
      </c>
      <c r="D5" s="1" t="s">
        <v>3</v>
      </c>
      <c r="E5" s="1">
        <f t="shared" si="0"/>
        <v>1</v>
      </c>
      <c r="G5" s="3" t="s">
        <v>11</v>
      </c>
      <c r="H5" s="3" t="s">
        <v>71</v>
      </c>
      <c r="I5" s="3" t="s">
        <v>16</v>
      </c>
      <c r="J5" s="3" t="s">
        <v>4</v>
      </c>
      <c r="K5" s="3">
        <f t="shared" si="1"/>
        <v>0</v>
      </c>
      <c r="M5" s="5" t="s">
        <v>276</v>
      </c>
      <c r="N5" s="5" t="s">
        <v>71</v>
      </c>
      <c r="O5" s="5" t="s">
        <v>47</v>
      </c>
      <c r="P5" s="5" t="s">
        <v>4</v>
      </c>
      <c r="Q5" s="5">
        <f t="shared" si="2"/>
        <v>0</v>
      </c>
      <c r="S5" s="7" t="s">
        <v>162</v>
      </c>
      <c r="T5" s="7" t="s">
        <v>71</v>
      </c>
      <c r="U5" s="7" t="s">
        <v>15</v>
      </c>
      <c r="V5" s="7" t="s">
        <v>56</v>
      </c>
      <c r="W5" s="7">
        <f t="shared" si="3"/>
        <v>0</v>
      </c>
      <c r="Y5" s="9" t="s">
        <v>274</v>
      </c>
      <c r="Z5" s="9" t="s">
        <v>71</v>
      </c>
      <c r="AA5" s="9" t="s">
        <v>16</v>
      </c>
      <c r="AB5" s="9" t="s">
        <v>4</v>
      </c>
      <c r="AC5" s="9">
        <f t="shared" si="4"/>
        <v>0</v>
      </c>
      <c r="AE5" s="11" t="s">
        <v>66</v>
      </c>
      <c r="AF5" s="11" t="s">
        <v>73</v>
      </c>
      <c r="AG5" s="11" t="s">
        <v>76</v>
      </c>
      <c r="AH5" s="11" t="s">
        <v>4</v>
      </c>
      <c r="AI5" s="11">
        <f t="shared" si="5"/>
        <v>0</v>
      </c>
    </row>
    <row r="6" spans="1:35">
      <c r="A6" s="1" t="s">
        <v>1</v>
      </c>
      <c r="B6" s="1" t="s">
        <v>72</v>
      </c>
      <c r="C6" s="1" t="s">
        <v>109</v>
      </c>
      <c r="D6" s="1" t="s">
        <v>3</v>
      </c>
      <c r="E6" s="1">
        <f t="shared" si="0"/>
        <v>1</v>
      </c>
      <c r="G6" s="3" t="s">
        <v>11</v>
      </c>
      <c r="H6" s="3" t="s">
        <v>71</v>
      </c>
      <c r="I6" s="3" t="s">
        <v>17</v>
      </c>
      <c r="J6" s="3" t="s">
        <v>4</v>
      </c>
      <c r="K6" s="3">
        <f t="shared" si="1"/>
        <v>0</v>
      </c>
      <c r="M6" s="5" t="s">
        <v>276</v>
      </c>
      <c r="N6" s="5" t="s">
        <v>71</v>
      </c>
      <c r="O6" s="5" t="s">
        <v>48</v>
      </c>
      <c r="P6" s="5" t="s">
        <v>4</v>
      </c>
      <c r="Q6" s="5">
        <f t="shared" si="2"/>
        <v>0</v>
      </c>
      <c r="S6" s="7" t="s">
        <v>162</v>
      </c>
      <c r="T6" s="7" t="s">
        <v>71</v>
      </c>
      <c r="U6" s="7" t="s">
        <v>16</v>
      </c>
      <c r="V6" s="7" t="s">
        <v>56</v>
      </c>
      <c r="W6" s="7">
        <f t="shared" si="3"/>
        <v>0</v>
      </c>
      <c r="Y6" s="9" t="s">
        <v>274</v>
      </c>
      <c r="Z6" s="9" t="s">
        <v>71</v>
      </c>
      <c r="AA6" s="9" t="s">
        <v>17</v>
      </c>
      <c r="AB6" s="9" t="s">
        <v>4</v>
      </c>
      <c r="AC6" s="9">
        <f t="shared" si="4"/>
        <v>0</v>
      </c>
      <c r="AE6" s="11" t="s">
        <v>66</v>
      </c>
      <c r="AF6" s="11" t="s">
        <v>73</v>
      </c>
      <c r="AG6" s="11" t="s">
        <v>77</v>
      </c>
      <c r="AH6" s="11" t="s">
        <v>3</v>
      </c>
      <c r="AI6" s="11">
        <f t="shared" si="5"/>
        <v>1</v>
      </c>
    </row>
    <row r="7" spans="1:35">
      <c r="A7" s="1" t="s">
        <v>1</v>
      </c>
      <c r="B7" s="1" t="s">
        <v>72</v>
      </c>
      <c r="C7" s="1" t="s">
        <v>110</v>
      </c>
      <c r="D7" s="1" t="s">
        <v>3</v>
      </c>
      <c r="E7" s="1">
        <f t="shared" si="0"/>
        <v>1</v>
      </c>
      <c r="G7" s="3" t="s">
        <v>11</v>
      </c>
      <c r="H7" s="3" t="s">
        <v>71</v>
      </c>
      <c r="I7" s="3" t="s">
        <v>18</v>
      </c>
      <c r="J7" s="3" t="s">
        <v>4</v>
      </c>
      <c r="K7" s="3">
        <f t="shared" si="1"/>
        <v>0</v>
      </c>
      <c r="M7" s="5" t="s">
        <v>276</v>
      </c>
      <c r="N7" s="5" t="s">
        <v>71</v>
      </c>
      <c r="O7" s="5" t="s">
        <v>62</v>
      </c>
      <c r="P7" s="5" t="s">
        <v>56</v>
      </c>
      <c r="Q7" s="5">
        <f t="shared" si="2"/>
        <v>0</v>
      </c>
      <c r="S7" s="7" t="s">
        <v>162</v>
      </c>
      <c r="T7" s="7" t="s">
        <v>71</v>
      </c>
      <c r="U7" s="7" t="s">
        <v>17</v>
      </c>
      <c r="V7" s="7" t="s">
        <v>56</v>
      </c>
      <c r="W7" s="7">
        <f t="shared" si="3"/>
        <v>0</v>
      </c>
      <c r="Y7" s="9" t="s">
        <v>274</v>
      </c>
      <c r="Z7" s="9" t="s">
        <v>71</v>
      </c>
      <c r="AA7" s="9" t="s">
        <v>18</v>
      </c>
      <c r="AB7" s="9" t="s">
        <v>4</v>
      </c>
      <c r="AC7" s="9">
        <f t="shared" si="4"/>
        <v>0</v>
      </c>
      <c r="AE7" s="11" t="s">
        <v>66</v>
      </c>
      <c r="AF7" s="11" t="s">
        <v>73</v>
      </c>
      <c r="AG7" s="11" t="s">
        <v>78</v>
      </c>
      <c r="AH7" s="11" t="s">
        <v>5</v>
      </c>
      <c r="AI7" s="11">
        <f t="shared" si="5"/>
        <v>2</v>
      </c>
    </row>
    <row r="8" spans="1:35">
      <c r="A8" s="1" t="s">
        <v>1</v>
      </c>
      <c r="B8" s="1" t="s">
        <v>72</v>
      </c>
      <c r="C8" s="1" t="s">
        <v>111</v>
      </c>
      <c r="D8" s="1" t="s">
        <v>3</v>
      </c>
      <c r="E8" s="1">
        <f t="shared" si="0"/>
        <v>1</v>
      </c>
      <c r="G8" s="3" t="s">
        <v>11</v>
      </c>
      <c r="H8" s="3" t="s">
        <v>71</v>
      </c>
      <c r="I8" s="3" t="s">
        <v>19</v>
      </c>
      <c r="J8" s="3" t="s">
        <v>4</v>
      </c>
      <c r="K8" s="3">
        <f t="shared" si="1"/>
        <v>0</v>
      </c>
      <c r="M8" s="5" t="s">
        <v>276</v>
      </c>
      <c r="N8" s="5" t="s">
        <v>71</v>
      </c>
      <c r="O8" s="5" t="s">
        <v>14</v>
      </c>
      <c r="P8" s="5" t="s">
        <v>56</v>
      </c>
      <c r="Q8" s="5">
        <f t="shared" si="2"/>
        <v>0</v>
      </c>
      <c r="S8" s="7" t="s">
        <v>162</v>
      </c>
      <c r="T8" s="7" t="s">
        <v>71</v>
      </c>
      <c r="U8" s="7" t="s">
        <v>18</v>
      </c>
      <c r="V8" s="7" t="s">
        <v>56</v>
      </c>
      <c r="W8" s="7">
        <f t="shared" si="3"/>
        <v>0</v>
      </c>
      <c r="Y8" s="9" t="s">
        <v>274</v>
      </c>
      <c r="Z8" s="9" t="s">
        <v>71</v>
      </c>
      <c r="AA8" s="9" t="s">
        <v>19</v>
      </c>
      <c r="AB8" s="9" t="s">
        <v>4</v>
      </c>
      <c r="AC8" s="9">
        <f t="shared" si="4"/>
        <v>0</v>
      </c>
      <c r="AE8" s="11" t="s">
        <v>66</v>
      </c>
      <c r="AF8" s="11" t="s">
        <v>73</v>
      </c>
      <c r="AG8" s="11" t="s">
        <v>79</v>
      </c>
      <c r="AH8" s="11" t="s">
        <v>4</v>
      </c>
      <c r="AI8" s="11">
        <f t="shared" si="5"/>
        <v>0</v>
      </c>
    </row>
    <row r="9" spans="1:35">
      <c r="A9" s="1" t="s">
        <v>1</v>
      </c>
      <c r="B9" s="1" t="s">
        <v>72</v>
      </c>
      <c r="C9" s="1" t="s">
        <v>112</v>
      </c>
      <c r="D9" s="1" t="s">
        <v>5</v>
      </c>
      <c r="E9" s="1">
        <f t="shared" si="0"/>
        <v>2</v>
      </c>
      <c r="G9" s="3" t="s">
        <v>11</v>
      </c>
      <c r="H9" s="3" t="s">
        <v>71</v>
      </c>
      <c r="I9" s="3" t="s">
        <v>20</v>
      </c>
      <c r="J9" s="3" t="s">
        <v>4</v>
      </c>
      <c r="K9" s="3">
        <f t="shared" si="1"/>
        <v>0</v>
      </c>
      <c r="M9" s="5" t="s">
        <v>276</v>
      </c>
      <c r="N9" s="5" t="s">
        <v>71</v>
      </c>
      <c r="O9" s="5" t="s">
        <v>15</v>
      </c>
      <c r="P9" s="5" t="s">
        <v>57</v>
      </c>
      <c r="Q9" s="5">
        <f t="shared" si="2"/>
        <v>1</v>
      </c>
      <c r="S9" s="7" t="s">
        <v>162</v>
      </c>
      <c r="T9" s="7" t="s">
        <v>71</v>
      </c>
      <c r="U9" s="7" t="s">
        <v>19</v>
      </c>
      <c r="V9" s="7" t="s">
        <v>56</v>
      </c>
      <c r="W9" s="7">
        <f t="shared" si="3"/>
        <v>0</v>
      </c>
      <c r="Y9" s="9" t="s">
        <v>274</v>
      </c>
      <c r="Z9" s="9" t="s">
        <v>71</v>
      </c>
      <c r="AA9" s="9" t="s">
        <v>20</v>
      </c>
      <c r="AB9" s="9" t="s">
        <v>4</v>
      </c>
      <c r="AC9" s="9">
        <f t="shared" si="4"/>
        <v>0</v>
      </c>
      <c r="AE9" s="11" t="s">
        <v>66</v>
      </c>
      <c r="AF9" s="11" t="s">
        <v>73</v>
      </c>
      <c r="AG9" s="11" t="s">
        <v>80</v>
      </c>
      <c r="AH9" s="11" t="s">
        <v>4</v>
      </c>
      <c r="AI9" s="11">
        <f t="shared" si="5"/>
        <v>0</v>
      </c>
    </row>
    <row r="10" spans="1:35">
      <c r="A10" s="1" t="s">
        <v>1</v>
      </c>
      <c r="B10" s="1" t="s">
        <v>72</v>
      </c>
      <c r="C10" s="1" t="s">
        <v>113</v>
      </c>
      <c r="D10" s="1" t="s">
        <v>6</v>
      </c>
      <c r="E10" s="1">
        <f t="shared" si="0"/>
        <v>2</v>
      </c>
      <c r="G10" s="3" t="s">
        <v>11</v>
      </c>
      <c r="H10" s="3" t="s">
        <v>71</v>
      </c>
      <c r="I10" s="3" t="s">
        <v>21</v>
      </c>
      <c r="J10" s="3" t="s">
        <v>4</v>
      </c>
      <c r="K10" s="3">
        <f t="shared" si="1"/>
        <v>0</v>
      </c>
      <c r="M10" s="5" t="s">
        <v>276</v>
      </c>
      <c r="N10" s="5" t="s">
        <v>71</v>
      </c>
      <c r="O10" s="5" t="s">
        <v>16</v>
      </c>
      <c r="P10" s="5" t="s">
        <v>56</v>
      </c>
      <c r="Q10" s="5">
        <f t="shared" si="2"/>
        <v>0</v>
      </c>
      <c r="S10" s="7" t="s">
        <v>162</v>
      </c>
      <c r="T10" s="7" t="s">
        <v>71</v>
      </c>
      <c r="U10" s="7" t="s">
        <v>20</v>
      </c>
      <c r="V10" s="7" t="s">
        <v>56</v>
      </c>
      <c r="W10" s="7">
        <f t="shared" si="3"/>
        <v>0</v>
      </c>
      <c r="Y10" s="9" t="s">
        <v>274</v>
      </c>
      <c r="Z10" s="9" t="s">
        <v>71</v>
      </c>
      <c r="AA10" s="9" t="s">
        <v>21</v>
      </c>
      <c r="AB10" s="9" t="s">
        <v>4</v>
      </c>
      <c r="AC10" s="9">
        <f t="shared" si="4"/>
        <v>0</v>
      </c>
      <c r="AE10" s="11" t="s">
        <v>66</v>
      </c>
      <c r="AF10" s="11" t="s">
        <v>73</v>
      </c>
      <c r="AG10" s="11" t="s">
        <v>51</v>
      </c>
      <c r="AH10" s="11" t="s">
        <v>5</v>
      </c>
      <c r="AI10" s="11">
        <f t="shared" si="5"/>
        <v>2</v>
      </c>
    </row>
    <row r="11" spans="1:35">
      <c r="A11" s="1" t="s">
        <v>1</v>
      </c>
      <c r="B11" s="1" t="s">
        <v>72</v>
      </c>
      <c r="C11" s="1" t="s">
        <v>114</v>
      </c>
      <c r="D11" s="1" t="s">
        <v>3</v>
      </c>
      <c r="E11" s="1">
        <f t="shared" si="0"/>
        <v>1</v>
      </c>
      <c r="G11" s="3" t="s">
        <v>11</v>
      </c>
      <c r="H11" s="3" t="s">
        <v>71</v>
      </c>
      <c r="I11" s="3" t="s">
        <v>22</v>
      </c>
      <c r="J11" s="3" t="s">
        <v>3</v>
      </c>
      <c r="K11" s="3">
        <f t="shared" si="1"/>
        <v>1</v>
      </c>
      <c r="M11" s="5" t="s">
        <v>276</v>
      </c>
      <c r="N11" s="5" t="s">
        <v>71</v>
      </c>
      <c r="O11" s="5" t="s">
        <v>17</v>
      </c>
      <c r="P11" s="5" t="s">
        <v>57</v>
      </c>
      <c r="Q11" s="5">
        <f t="shared" si="2"/>
        <v>1</v>
      </c>
      <c r="S11" s="7" t="s">
        <v>162</v>
      </c>
      <c r="T11" s="7" t="s">
        <v>71</v>
      </c>
      <c r="U11" s="7" t="s">
        <v>21</v>
      </c>
      <c r="V11" s="7" t="s">
        <v>56</v>
      </c>
      <c r="W11" s="7">
        <f t="shared" si="3"/>
        <v>0</v>
      </c>
      <c r="Y11" s="9" t="s">
        <v>274</v>
      </c>
      <c r="Z11" s="9" t="s">
        <v>71</v>
      </c>
      <c r="AA11" s="9" t="s">
        <v>22</v>
      </c>
      <c r="AB11" s="9" t="s">
        <v>4</v>
      </c>
      <c r="AC11" s="9">
        <f t="shared" si="4"/>
        <v>0</v>
      </c>
      <c r="AE11" s="11" t="s">
        <v>66</v>
      </c>
      <c r="AF11" s="11" t="s">
        <v>73</v>
      </c>
      <c r="AG11" s="11" t="s">
        <v>82</v>
      </c>
      <c r="AH11" s="11" t="s">
        <v>4</v>
      </c>
      <c r="AI11" s="11">
        <f t="shared" si="5"/>
        <v>0</v>
      </c>
    </row>
    <row r="12" spans="1:35">
      <c r="A12" s="1" t="s">
        <v>1</v>
      </c>
      <c r="B12" s="1" t="s">
        <v>72</v>
      </c>
      <c r="C12" s="1" t="s">
        <v>115</v>
      </c>
      <c r="D12" s="1" t="s">
        <v>5</v>
      </c>
      <c r="E12" s="1">
        <f t="shared" si="0"/>
        <v>2</v>
      </c>
      <c r="G12" s="3" t="s">
        <v>11</v>
      </c>
      <c r="H12" s="3" t="s">
        <v>71</v>
      </c>
      <c r="I12" s="3" t="s">
        <v>23</v>
      </c>
      <c r="J12" s="3" t="s">
        <v>4</v>
      </c>
      <c r="K12" s="3">
        <f t="shared" si="1"/>
        <v>0</v>
      </c>
      <c r="M12" s="5" t="s">
        <v>276</v>
      </c>
      <c r="N12" s="5" t="s">
        <v>71</v>
      </c>
      <c r="O12" s="5" t="s">
        <v>18</v>
      </c>
      <c r="P12" s="5" t="s">
        <v>56</v>
      </c>
      <c r="Q12" s="5">
        <f t="shared" si="2"/>
        <v>0</v>
      </c>
      <c r="S12" s="7" t="s">
        <v>162</v>
      </c>
      <c r="T12" s="7" t="s">
        <v>71</v>
      </c>
      <c r="U12" s="7" t="s">
        <v>22</v>
      </c>
      <c r="V12" s="7" t="s">
        <v>56</v>
      </c>
      <c r="W12" s="7">
        <f t="shared" si="3"/>
        <v>0</v>
      </c>
      <c r="Y12" s="9" t="s">
        <v>274</v>
      </c>
      <c r="Z12" s="9" t="s">
        <v>71</v>
      </c>
      <c r="AA12" s="9" t="s">
        <v>23</v>
      </c>
      <c r="AB12" s="9" t="s">
        <v>4</v>
      </c>
      <c r="AC12" s="9">
        <f t="shared" si="4"/>
        <v>0</v>
      </c>
      <c r="AE12" s="11" t="s">
        <v>66</v>
      </c>
      <c r="AF12" s="11" t="s">
        <v>73</v>
      </c>
      <c r="AG12" s="11" t="s">
        <v>83</v>
      </c>
      <c r="AH12" s="11" t="s">
        <v>3</v>
      </c>
      <c r="AI12" s="11">
        <f t="shared" si="5"/>
        <v>1</v>
      </c>
    </row>
    <row r="13" spans="1:35">
      <c r="A13" s="1" t="s">
        <v>1</v>
      </c>
      <c r="B13" s="1" t="s">
        <v>72</v>
      </c>
      <c r="C13" s="1" t="s">
        <v>116</v>
      </c>
      <c r="D13" s="1" t="s">
        <v>5</v>
      </c>
      <c r="E13" s="1">
        <f t="shared" si="0"/>
        <v>2</v>
      </c>
      <c r="G13" s="3" t="s">
        <v>11</v>
      </c>
      <c r="H13" s="3" t="s">
        <v>71</v>
      </c>
      <c r="I13" s="3" t="s">
        <v>24</v>
      </c>
      <c r="J13" s="3" t="s">
        <v>3</v>
      </c>
      <c r="K13" s="3">
        <f t="shared" si="1"/>
        <v>1</v>
      </c>
      <c r="M13" s="5" t="s">
        <v>276</v>
      </c>
      <c r="N13" s="5" t="s">
        <v>71</v>
      </c>
      <c r="O13" s="5" t="s">
        <v>19</v>
      </c>
      <c r="P13" s="5" t="s">
        <v>57</v>
      </c>
      <c r="Q13" s="5">
        <f t="shared" si="2"/>
        <v>1</v>
      </c>
      <c r="S13" s="7" t="s">
        <v>162</v>
      </c>
      <c r="T13" s="7" t="s">
        <v>71</v>
      </c>
      <c r="U13" s="7" t="s">
        <v>23</v>
      </c>
      <c r="V13" s="7" t="s">
        <v>56</v>
      </c>
      <c r="W13" s="7">
        <f t="shared" si="3"/>
        <v>0</v>
      </c>
      <c r="Y13" s="9" t="s">
        <v>274</v>
      </c>
      <c r="Z13" s="9" t="s">
        <v>71</v>
      </c>
      <c r="AA13" s="9" t="s">
        <v>24</v>
      </c>
      <c r="AB13" s="9" t="s">
        <v>4</v>
      </c>
      <c r="AC13" s="9">
        <f t="shared" si="4"/>
        <v>0</v>
      </c>
      <c r="AE13" s="11" t="s">
        <v>66</v>
      </c>
      <c r="AF13" s="11" t="s">
        <v>73</v>
      </c>
      <c r="AG13" s="11" t="s">
        <v>84</v>
      </c>
      <c r="AH13" s="11" t="s">
        <v>3</v>
      </c>
      <c r="AI13" s="11">
        <f t="shared" si="5"/>
        <v>1</v>
      </c>
    </row>
    <row r="14" spans="1:35">
      <c r="A14" s="1" t="s">
        <v>1</v>
      </c>
      <c r="B14" s="1" t="s">
        <v>72</v>
      </c>
      <c r="C14" s="1" t="s">
        <v>117</v>
      </c>
      <c r="D14" s="1" t="s">
        <v>3</v>
      </c>
      <c r="E14" s="1">
        <f t="shared" si="0"/>
        <v>1</v>
      </c>
      <c r="G14" s="3" t="s">
        <v>11</v>
      </c>
      <c r="H14" s="3" t="s">
        <v>71</v>
      </c>
      <c r="I14" s="3" t="s">
        <v>25</v>
      </c>
      <c r="J14" s="3" t="s">
        <v>4</v>
      </c>
      <c r="K14" s="3">
        <f t="shared" si="1"/>
        <v>0</v>
      </c>
      <c r="M14" s="5" t="s">
        <v>276</v>
      </c>
      <c r="N14" s="5" t="s">
        <v>71</v>
      </c>
      <c r="O14" s="5" t="s">
        <v>20</v>
      </c>
      <c r="P14" s="5" t="s">
        <v>56</v>
      </c>
      <c r="Q14" s="5">
        <f t="shared" si="2"/>
        <v>0</v>
      </c>
      <c r="S14" s="7" t="s">
        <v>162</v>
      </c>
      <c r="T14" s="7" t="s">
        <v>71</v>
      </c>
      <c r="U14" s="7" t="s">
        <v>24</v>
      </c>
      <c r="V14" s="7" t="s">
        <v>56</v>
      </c>
      <c r="W14" s="7">
        <f t="shared" si="3"/>
        <v>0</v>
      </c>
      <c r="Y14" s="9" t="s">
        <v>274</v>
      </c>
      <c r="Z14" s="9" t="s">
        <v>71</v>
      </c>
      <c r="AA14" s="9" t="s">
        <v>25</v>
      </c>
      <c r="AB14" s="9" t="s">
        <v>4</v>
      </c>
      <c r="AC14" s="9">
        <f t="shared" si="4"/>
        <v>0</v>
      </c>
      <c r="AE14" s="11" t="s">
        <v>66</v>
      </c>
      <c r="AF14" s="11" t="s">
        <v>73</v>
      </c>
      <c r="AG14" s="11" t="s">
        <v>85</v>
      </c>
      <c r="AH14" s="11" t="s">
        <v>4</v>
      </c>
      <c r="AI14" s="11">
        <f t="shared" si="5"/>
        <v>0</v>
      </c>
    </row>
    <row r="15" spans="1:35">
      <c r="A15" s="1" t="s">
        <v>1</v>
      </c>
      <c r="B15" s="1" t="s">
        <v>72</v>
      </c>
      <c r="C15" s="1" t="s">
        <v>118</v>
      </c>
      <c r="D15" s="1" t="s">
        <v>3</v>
      </c>
      <c r="E15" s="1">
        <f t="shared" si="0"/>
        <v>1</v>
      </c>
      <c r="G15" s="3" t="s">
        <v>11</v>
      </c>
      <c r="H15" s="3" t="s">
        <v>71</v>
      </c>
      <c r="I15" s="3" t="s">
        <v>26</v>
      </c>
      <c r="J15" s="3" t="s">
        <v>4</v>
      </c>
      <c r="K15" s="3">
        <f t="shared" si="1"/>
        <v>0</v>
      </c>
      <c r="M15" s="5" t="s">
        <v>276</v>
      </c>
      <c r="N15" s="5" t="s">
        <v>71</v>
      </c>
      <c r="O15" s="5" t="s">
        <v>21</v>
      </c>
      <c r="P15" s="5" t="s">
        <v>57</v>
      </c>
      <c r="Q15" s="5">
        <f t="shared" si="2"/>
        <v>1</v>
      </c>
      <c r="S15" s="7" t="s">
        <v>162</v>
      </c>
      <c r="T15" s="7" t="s">
        <v>71</v>
      </c>
      <c r="U15" s="7" t="s">
        <v>25</v>
      </c>
      <c r="V15" s="7" t="s">
        <v>56</v>
      </c>
      <c r="W15" s="7">
        <f t="shared" si="3"/>
        <v>0</v>
      </c>
      <c r="Y15" s="9" t="s">
        <v>274</v>
      </c>
      <c r="Z15" s="9" t="s">
        <v>71</v>
      </c>
      <c r="AA15" s="9" t="s">
        <v>26</v>
      </c>
      <c r="AB15" s="9" t="s">
        <v>4</v>
      </c>
      <c r="AC15" s="9">
        <f t="shared" si="4"/>
        <v>0</v>
      </c>
      <c r="AE15" s="11" t="s">
        <v>66</v>
      </c>
      <c r="AF15" s="11" t="s">
        <v>73</v>
      </c>
      <c r="AG15" s="11" t="s">
        <v>86</v>
      </c>
      <c r="AH15" s="11" t="s">
        <v>7</v>
      </c>
      <c r="AI15" s="11">
        <f t="shared" si="5"/>
        <v>2</v>
      </c>
    </row>
    <row r="16" spans="1:35">
      <c r="A16" s="1" t="s">
        <v>1</v>
      </c>
      <c r="B16" s="1" t="s">
        <v>72</v>
      </c>
      <c r="C16" s="1" t="s">
        <v>119</v>
      </c>
      <c r="D16" s="1" t="s">
        <v>3</v>
      </c>
      <c r="E16" s="1">
        <f t="shared" si="0"/>
        <v>1</v>
      </c>
      <c r="G16" s="3" t="s">
        <v>11</v>
      </c>
      <c r="H16" s="3" t="s">
        <v>71</v>
      </c>
      <c r="I16" s="3" t="s">
        <v>27</v>
      </c>
      <c r="J16" s="3" t="s">
        <v>4</v>
      </c>
      <c r="K16" s="3">
        <f t="shared" si="1"/>
        <v>0</v>
      </c>
      <c r="M16" s="5" t="s">
        <v>276</v>
      </c>
      <c r="N16" s="5" t="s">
        <v>71</v>
      </c>
      <c r="O16" s="5" t="s">
        <v>22</v>
      </c>
      <c r="P16" s="5" t="s">
        <v>56</v>
      </c>
      <c r="Q16" s="5">
        <f t="shared" si="2"/>
        <v>0</v>
      </c>
      <c r="S16" s="7" t="s">
        <v>162</v>
      </c>
      <c r="T16" s="7" t="s">
        <v>71</v>
      </c>
      <c r="U16" s="7" t="s">
        <v>26</v>
      </c>
      <c r="V16" s="7" t="s">
        <v>56</v>
      </c>
      <c r="W16" s="7">
        <f t="shared" si="3"/>
        <v>0</v>
      </c>
      <c r="Y16" s="9" t="s">
        <v>274</v>
      </c>
      <c r="Z16" s="9" t="s">
        <v>71</v>
      </c>
      <c r="AA16" s="9" t="s">
        <v>27</v>
      </c>
      <c r="AB16" s="9" t="s">
        <v>4</v>
      </c>
      <c r="AC16" s="9">
        <f t="shared" si="4"/>
        <v>0</v>
      </c>
      <c r="AE16" s="11" t="s">
        <v>66</v>
      </c>
      <c r="AF16" s="11" t="s">
        <v>73</v>
      </c>
      <c r="AG16" s="11" t="s">
        <v>87</v>
      </c>
      <c r="AH16" s="11" t="s">
        <v>4</v>
      </c>
      <c r="AI16" s="11">
        <f t="shared" si="5"/>
        <v>0</v>
      </c>
    </row>
    <row r="17" spans="1:35">
      <c r="A17" s="1" t="s">
        <v>1</v>
      </c>
      <c r="B17" s="1" t="s">
        <v>72</v>
      </c>
      <c r="C17" s="1" t="s">
        <v>120</v>
      </c>
      <c r="D17" s="1" t="s">
        <v>3</v>
      </c>
      <c r="E17" s="1">
        <f t="shared" si="0"/>
        <v>1</v>
      </c>
      <c r="G17" s="3" t="s">
        <v>11</v>
      </c>
      <c r="H17" s="3" t="s">
        <v>71</v>
      </c>
      <c r="I17" s="3" t="s">
        <v>28</v>
      </c>
      <c r="J17" s="3" t="s">
        <v>3</v>
      </c>
      <c r="K17" s="3">
        <f t="shared" si="1"/>
        <v>1</v>
      </c>
      <c r="M17" s="5" t="s">
        <v>276</v>
      </c>
      <c r="N17" s="5" t="s">
        <v>71</v>
      </c>
      <c r="O17" s="5" t="s">
        <v>23</v>
      </c>
      <c r="P17" s="5" t="s">
        <v>56</v>
      </c>
      <c r="Q17" s="5">
        <f t="shared" si="2"/>
        <v>0</v>
      </c>
      <c r="S17" s="7" t="s">
        <v>162</v>
      </c>
      <c r="T17" s="7" t="s">
        <v>71</v>
      </c>
      <c r="U17" s="7" t="s">
        <v>27</v>
      </c>
      <c r="V17" s="7" t="s">
        <v>56</v>
      </c>
      <c r="W17" s="7">
        <f t="shared" si="3"/>
        <v>0</v>
      </c>
      <c r="Y17" s="9" t="s">
        <v>274</v>
      </c>
      <c r="Z17" s="9" t="s">
        <v>71</v>
      </c>
      <c r="AA17" s="9" t="s">
        <v>28</v>
      </c>
      <c r="AB17" s="9" t="s">
        <v>4</v>
      </c>
      <c r="AC17" s="9">
        <f t="shared" si="4"/>
        <v>0</v>
      </c>
      <c r="AE17" s="11" t="s">
        <v>66</v>
      </c>
      <c r="AF17" s="11" t="s">
        <v>73</v>
      </c>
      <c r="AG17" s="11" t="s">
        <v>88</v>
      </c>
      <c r="AH17" s="11" t="s">
        <v>3</v>
      </c>
      <c r="AI17" s="11">
        <f t="shared" si="5"/>
        <v>1</v>
      </c>
    </row>
    <row r="18" spans="1:35">
      <c r="A18" s="1" t="s">
        <v>1</v>
      </c>
      <c r="B18" s="1" t="s">
        <v>72</v>
      </c>
      <c r="C18" s="1" t="s">
        <v>121</v>
      </c>
      <c r="D18" s="1" t="s">
        <v>3</v>
      </c>
      <c r="E18" s="1">
        <f t="shared" si="0"/>
        <v>1</v>
      </c>
      <c r="G18" s="3" t="s">
        <v>11</v>
      </c>
      <c r="H18" s="3" t="s">
        <v>71</v>
      </c>
      <c r="I18" s="3" t="s">
        <v>29</v>
      </c>
      <c r="J18" s="3" t="s">
        <v>3</v>
      </c>
      <c r="K18" s="3">
        <f t="shared" si="1"/>
        <v>1</v>
      </c>
      <c r="M18" s="5" t="s">
        <v>276</v>
      </c>
      <c r="N18" s="5" t="s">
        <v>71</v>
      </c>
      <c r="O18" s="5" t="s">
        <v>24</v>
      </c>
      <c r="P18" s="5" t="s">
        <v>57</v>
      </c>
      <c r="Q18" s="5">
        <f t="shared" si="2"/>
        <v>1</v>
      </c>
      <c r="S18" s="7" t="s">
        <v>162</v>
      </c>
      <c r="T18" s="7" t="s">
        <v>71</v>
      </c>
      <c r="U18" s="7" t="s">
        <v>28</v>
      </c>
      <c r="V18" s="7" t="s">
        <v>56</v>
      </c>
      <c r="W18" s="7">
        <f t="shared" si="3"/>
        <v>0</v>
      </c>
      <c r="AE18" s="11" t="s">
        <v>66</v>
      </c>
      <c r="AF18" s="11" t="s">
        <v>73</v>
      </c>
      <c r="AG18" s="11" t="s">
        <v>89</v>
      </c>
      <c r="AH18" s="11" t="s">
        <v>5</v>
      </c>
      <c r="AI18" s="11">
        <f t="shared" si="5"/>
        <v>2</v>
      </c>
    </row>
    <row r="19" spans="1:35">
      <c r="A19" s="1" t="s">
        <v>1</v>
      </c>
      <c r="B19" s="1" t="s">
        <v>72</v>
      </c>
      <c r="C19" s="1" t="s">
        <v>122</v>
      </c>
      <c r="D19" s="1" t="s">
        <v>3</v>
      </c>
      <c r="E19" s="1">
        <f t="shared" si="0"/>
        <v>1</v>
      </c>
      <c r="G19" s="3" t="s">
        <v>11</v>
      </c>
      <c r="H19" s="3" t="s">
        <v>71</v>
      </c>
      <c r="I19" s="3" t="s">
        <v>30</v>
      </c>
      <c r="J19" s="3" t="s">
        <v>4</v>
      </c>
      <c r="K19" s="3">
        <f t="shared" si="1"/>
        <v>0</v>
      </c>
      <c r="M19" s="5" t="s">
        <v>276</v>
      </c>
      <c r="N19" s="5" t="s">
        <v>71</v>
      </c>
      <c r="O19" s="5" t="s">
        <v>25</v>
      </c>
      <c r="P19" s="5" t="s">
        <v>57</v>
      </c>
      <c r="Q19" s="5">
        <f t="shared" si="2"/>
        <v>1</v>
      </c>
      <c r="S19" s="7" t="s">
        <v>162</v>
      </c>
      <c r="T19" s="7" t="s">
        <v>71</v>
      </c>
      <c r="U19" s="7" t="s">
        <v>29</v>
      </c>
      <c r="V19" s="7" t="s">
        <v>56</v>
      </c>
      <c r="W19" s="7">
        <f t="shared" si="3"/>
        <v>0</v>
      </c>
      <c r="AE19" s="11" t="s">
        <v>66</v>
      </c>
      <c r="AF19" s="11" t="s">
        <v>73</v>
      </c>
      <c r="AG19" s="11" t="s">
        <v>90</v>
      </c>
      <c r="AH19" s="11" t="s">
        <v>7</v>
      </c>
      <c r="AI19" s="11">
        <f t="shared" si="5"/>
        <v>2</v>
      </c>
    </row>
    <row r="20" spans="1:35">
      <c r="A20" s="1" t="s">
        <v>1</v>
      </c>
      <c r="B20" s="1" t="s">
        <v>72</v>
      </c>
      <c r="C20" s="1" t="s">
        <v>123</v>
      </c>
      <c r="D20" s="1" t="s">
        <v>3</v>
      </c>
      <c r="E20" s="1">
        <f t="shared" si="0"/>
        <v>1</v>
      </c>
      <c r="G20" s="3" t="s">
        <v>11</v>
      </c>
      <c r="H20" s="3" t="s">
        <v>71</v>
      </c>
      <c r="I20" s="3" t="s">
        <v>31</v>
      </c>
      <c r="J20" s="3" t="s">
        <v>4</v>
      </c>
      <c r="K20" s="3">
        <f t="shared" si="1"/>
        <v>0</v>
      </c>
      <c r="M20" s="5" t="s">
        <v>276</v>
      </c>
      <c r="N20" s="5" t="s">
        <v>71</v>
      </c>
      <c r="O20" s="5" t="s">
        <v>26</v>
      </c>
      <c r="P20" s="5" t="s">
        <v>56</v>
      </c>
      <c r="Q20" s="5">
        <f t="shared" si="2"/>
        <v>0</v>
      </c>
      <c r="S20" s="7" t="s">
        <v>162</v>
      </c>
      <c r="T20" s="7" t="s">
        <v>71</v>
      </c>
      <c r="U20" s="7" t="s">
        <v>30</v>
      </c>
      <c r="V20" s="7" t="s">
        <v>56</v>
      </c>
      <c r="W20" s="7">
        <f t="shared" si="3"/>
        <v>0</v>
      </c>
      <c r="AE20" s="11" t="s">
        <v>66</v>
      </c>
      <c r="AF20" s="11" t="s">
        <v>73</v>
      </c>
      <c r="AG20" s="11" t="s">
        <v>91</v>
      </c>
      <c r="AH20" s="11" t="s">
        <v>4</v>
      </c>
      <c r="AI20" s="11">
        <f t="shared" si="5"/>
        <v>0</v>
      </c>
    </row>
    <row r="21" spans="1:35">
      <c r="A21" s="1" t="s">
        <v>1</v>
      </c>
      <c r="B21" s="1" t="s">
        <v>72</v>
      </c>
      <c r="C21" s="1" t="s">
        <v>124</v>
      </c>
      <c r="D21" s="1" t="s">
        <v>3</v>
      </c>
      <c r="E21" s="1">
        <f t="shared" si="0"/>
        <v>1</v>
      </c>
      <c r="G21" s="3" t="s">
        <v>11</v>
      </c>
      <c r="H21" s="3" t="s">
        <v>71</v>
      </c>
      <c r="I21" s="3" t="s">
        <v>32</v>
      </c>
      <c r="J21" s="3" t="s">
        <v>3</v>
      </c>
      <c r="K21" s="3">
        <f t="shared" si="1"/>
        <v>1</v>
      </c>
      <c r="M21" s="5" t="s">
        <v>276</v>
      </c>
      <c r="N21" s="5" t="s">
        <v>71</v>
      </c>
      <c r="O21" s="5" t="s">
        <v>27</v>
      </c>
      <c r="P21" s="5" t="s">
        <v>56</v>
      </c>
      <c r="Q21" s="5">
        <f t="shared" si="2"/>
        <v>0</v>
      </c>
      <c r="S21" s="7" t="s">
        <v>162</v>
      </c>
      <c r="T21" s="7" t="s">
        <v>71</v>
      </c>
      <c r="U21" s="7" t="s">
        <v>31</v>
      </c>
      <c r="V21" s="7" t="s">
        <v>56</v>
      </c>
      <c r="W21" s="7">
        <f t="shared" si="3"/>
        <v>0</v>
      </c>
      <c r="AE21" s="11" t="s">
        <v>66</v>
      </c>
      <c r="AF21" s="11" t="s">
        <v>73</v>
      </c>
      <c r="AG21" s="11" t="s">
        <v>92</v>
      </c>
      <c r="AH21" s="11" t="s">
        <v>3</v>
      </c>
      <c r="AI21" s="11">
        <f t="shared" si="5"/>
        <v>1</v>
      </c>
    </row>
    <row r="22" spans="1:35">
      <c r="A22" s="1" t="s">
        <v>1</v>
      </c>
      <c r="B22" s="1" t="s">
        <v>72</v>
      </c>
      <c r="C22" s="1" t="s">
        <v>125</v>
      </c>
      <c r="D22" s="1" t="s">
        <v>3</v>
      </c>
      <c r="E22" s="1">
        <f t="shared" si="0"/>
        <v>1</v>
      </c>
      <c r="G22" s="3" t="s">
        <v>11</v>
      </c>
      <c r="H22" s="3" t="s">
        <v>71</v>
      </c>
      <c r="I22" s="3" t="s">
        <v>33</v>
      </c>
      <c r="J22" s="3" t="s">
        <v>4</v>
      </c>
      <c r="K22" s="3">
        <f t="shared" si="1"/>
        <v>0</v>
      </c>
      <c r="M22" s="5" t="s">
        <v>276</v>
      </c>
      <c r="N22" s="5" t="s">
        <v>71</v>
      </c>
      <c r="O22" s="5" t="s">
        <v>28</v>
      </c>
      <c r="P22" s="5" t="s">
        <v>56</v>
      </c>
      <c r="Q22" s="5">
        <f t="shared" si="2"/>
        <v>0</v>
      </c>
      <c r="S22" s="7" t="s">
        <v>162</v>
      </c>
      <c r="T22" s="7" t="s">
        <v>71</v>
      </c>
      <c r="U22" s="7" t="s">
        <v>32</v>
      </c>
      <c r="V22" s="7" t="s">
        <v>56</v>
      </c>
      <c r="W22" s="7">
        <f t="shared" si="3"/>
        <v>0</v>
      </c>
      <c r="AE22" s="11" t="s">
        <v>66</v>
      </c>
      <c r="AF22" s="11" t="s">
        <v>73</v>
      </c>
      <c r="AG22" s="11" t="s">
        <v>93</v>
      </c>
      <c r="AH22" s="11" t="s">
        <v>3</v>
      </c>
      <c r="AI22" s="11">
        <f t="shared" si="5"/>
        <v>1</v>
      </c>
    </row>
    <row r="23" spans="1:35">
      <c r="A23" s="1" t="s">
        <v>1</v>
      </c>
      <c r="B23" s="1" t="s">
        <v>72</v>
      </c>
      <c r="C23" s="1" t="s">
        <v>126</v>
      </c>
      <c r="D23" s="1" t="s">
        <v>3</v>
      </c>
      <c r="E23" s="1">
        <f t="shared" si="0"/>
        <v>1</v>
      </c>
      <c r="G23" s="3" t="s">
        <v>11</v>
      </c>
      <c r="H23" s="3" t="s">
        <v>71</v>
      </c>
      <c r="I23" s="3" t="s">
        <v>34</v>
      </c>
      <c r="J23" s="3" t="s">
        <v>3</v>
      </c>
      <c r="K23" s="3">
        <f t="shared" si="1"/>
        <v>1</v>
      </c>
      <c r="M23" s="5" t="s">
        <v>276</v>
      </c>
      <c r="N23" s="5" t="s">
        <v>71</v>
      </c>
      <c r="O23" s="5" t="s">
        <v>29</v>
      </c>
      <c r="P23" s="5" t="s">
        <v>57</v>
      </c>
      <c r="Q23" s="5">
        <f t="shared" si="2"/>
        <v>1</v>
      </c>
      <c r="S23" s="7" t="s">
        <v>162</v>
      </c>
      <c r="T23" s="7" t="s">
        <v>71</v>
      </c>
      <c r="U23" s="7" t="s">
        <v>33</v>
      </c>
      <c r="V23" s="7" t="s">
        <v>56</v>
      </c>
      <c r="W23" s="7">
        <f t="shared" si="3"/>
        <v>0</v>
      </c>
      <c r="AE23" s="11" t="s">
        <v>66</v>
      </c>
      <c r="AF23" s="11" t="s">
        <v>73</v>
      </c>
      <c r="AG23" s="11" t="s">
        <v>94</v>
      </c>
      <c r="AH23" s="11" t="s">
        <v>4</v>
      </c>
      <c r="AI23" s="11">
        <f t="shared" si="5"/>
        <v>0</v>
      </c>
    </row>
    <row r="24" spans="1:35">
      <c r="A24" s="1" t="s">
        <v>1</v>
      </c>
      <c r="B24" s="1" t="s">
        <v>72</v>
      </c>
      <c r="C24" s="1" t="s">
        <v>127</v>
      </c>
      <c r="D24" s="1" t="s">
        <v>5</v>
      </c>
      <c r="E24" s="1">
        <f t="shared" si="0"/>
        <v>2</v>
      </c>
      <c r="G24" s="3" t="s">
        <v>11</v>
      </c>
      <c r="H24" s="3" t="s">
        <v>71</v>
      </c>
      <c r="I24" s="3" t="s">
        <v>35</v>
      </c>
      <c r="J24" s="3" t="s">
        <v>4</v>
      </c>
      <c r="K24" s="3">
        <f t="shared" si="1"/>
        <v>0</v>
      </c>
      <c r="M24" s="5" t="s">
        <v>276</v>
      </c>
      <c r="N24" s="5" t="s">
        <v>71</v>
      </c>
      <c r="O24" s="5" t="s">
        <v>30</v>
      </c>
      <c r="P24" s="5" t="s">
        <v>57</v>
      </c>
      <c r="Q24" s="5">
        <f t="shared" si="2"/>
        <v>1</v>
      </c>
      <c r="S24" s="7" t="s">
        <v>162</v>
      </c>
      <c r="T24" s="7" t="s">
        <v>71</v>
      </c>
      <c r="U24" s="7" t="s">
        <v>34</v>
      </c>
      <c r="V24" s="7" t="s">
        <v>56</v>
      </c>
      <c r="W24" s="7">
        <f t="shared" si="3"/>
        <v>0</v>
      </c>
      <c r="AE24" s="11" t="s">
        <v>66</v>
      </c>
      <c r="AF24" s="11" t="s">
        <v>73</v>
      </c>
      <c r="AG24" s="11" t="s">
        <v>95</v>
      </c>
      <c r="AH24" s="11" t="s">
        <v>4</v>
      </c>
      <c r="AI24" s="11">
        <f t="shared" si="5"/>
        <v>0</v>
      </c>
    </row>
    <row r="25" spans="1:35">
      <c r="A25" s="1" t="s">
        <v>1</v>
      </c>
      <c r="B25" s="1" t="s">
        <v>72</v>
      </c>
      <c r="C25" s="1" t="s">
        <v>128</v>
      </c>
      <c r="D25" s="1" t="s">
        <v>5</v>
      </c>
      <c r="E25" s="1">
        <f t="shared" si="0"/>
        <v>2</v>
      </c>
      <c r="G25" s="3" t="s">
        <v>11</v>
      </c>
      <c r="H25" s="3" t="s">
        <v>71</v>
      </c>
      <c r="I25" s="3" t="s">
        <v>36</v>
      </c>
      <c r="J25" s="3" t="s">
        <v>3</v>
      </c>
      <c r="K25" s="3">
        <f t="shared" si="1"/>
        <v>1</v>
      </c>
      <c r="M25" s="5" t="s">
        <v>276</v>
      </c>
      <c r="N25" s="5" t="s">
        <v>71</v>
      </c>
      <c r="O25" s="5" t="s">
        <v>31</v>
      </c>
      <c r="P25" s="5" t="s">
        <v>56</v>
      </c>
      <c r="Q25" s="5">
        <f t="shared" si="2"/>
        <v>0</v>
      </c>
      <c r="S25" s="7" t="s">
        <v>162</v>
      </c>
      <c r="T25" s="7" t="s">
        <v>71</v>
      </c>
      <c r="U25" s="7" t="s">
        <v>35</v>
      </c>
      <c r="V25" s="7" t="s">
        <v>56</v>
      </c>
      <c r="W25" s="7">
        <f t="shared" si="3"/>
        <v>0</v>
      </c>
      <c r="AE25" s="11" t="s">
        <v>66</v>
      </c>
      <c r="AF25" s="11" t="s">
        <v>73</v>
      </c>
      <c r="AG25" s="11" t="s">
        <v>96</v>
      </c>
      <c r="AH25" s="11" t="s">
        <v>5</v>
      </c>
      <c r="AI25" s="11">
        <f t="shared" si="5"/>
        <v>2</v>
      </c>
    </row>
    <row r="26" spans="1:35">
      <c r="A26" s="1" t="s">
        <v>1</v>
      </c>
      <c r="B26" s="1" t="s">
        <v>72</v>
      </c>
      <c r="C26" s="1" t="s">
        <v>129</v>
      </c>
      <c r="D26" s="1" t="s">
        <v>5</v>
      </c>
      <c r="E26" s="1">
        <f t="shared" si="0"/>
        <v>2</v>
      </c>
      <c r="G26" s="3" t="s">
        <v>11</v>
      </c>
      <c r="H26" s="3" t="s">
        <v>71</v>
      </c>
      <c r="I26" s="3" t="s">
        <v>37</v>
      </c>
      <c r="J26" s="3" t="s">
        <v>4</v>
      </c>
      <c r="K26" s="3">
        <f t="shared" si="1"/>
        <v>0</v>
      </c>
      <c r="M26" s="5" t="s">
        <v>276</v>
      </c>
      <c r="N26" s="5" t="s">
        <v>71</v>
      </c>
      <c r="O26" s="5" t="s">
        <v>32</v>
      </c>
      <c r="P26" s="5" t="s">
        <v>56</v>
      </c>
      <c r="Q26" s="5">
        <f t="shared" si="2"/>
        <v>0</v>
      </c>
      <c r="AE26" s="11" t="s">
        <v>66</v>
      </c>
      <c r="AF26" s="11" t="s">
        <v>73</v>
      </c>
      <c r="AG26" s="11" t="s">
        <v>97</v>
      </c>
      <c r="AH26" s="11" t="s">
        <v>4</v>
      </c>
      <c r="AI26" s="11">
        <f t="shared" si="5"/>
        <v>0</v>
      </c>
    </row>
    <row r="27" spans="1:35">
      <c r="A27" s="1" t="s">
        <v>1</v>
      </c>
      <c r="B27" s="1" t="s">
        <v>72</v>
      </c>
      <c r="C27" s="1" t="s">
        <v>130</v>
      </c>
      <c r="D27" s="1" t="s">
        <v>3</v>
      </c>
      <c r="E27" s="1">
        <f t="shared" si="0"/>
        <v>1</v>
      </c>
      <c r="G27" s="3" t="s">
        <v>11</v>
      </c>
      <c r="H27" s="3" t="s">
        <v>71</v>
      </c>
      <c r="I27" s="3" t="s">
        <v>38</v>
      </c>
      <c r="J27" s="3" t="s">
        <v>4</v>
      </c>
      <c r="K27" s="3">
        <f t="shared" si="1"/>
        <v>0</v>
      </c>
      <c r="M27" s="5" t="s">
        <v>276</v>
      </c>
      <c r="N27" s="5" t="s">
        <v>71</v>
      </c>
      <c r="O27" s="5" t="s">
        <v>33</v>
      </c>
      <c r="P27" s="5" t="s">
        <v>56</v>
      </c>
      <c r="Q27" s="5">
        <f t="shared" si="2"/>
        <v>0</v>
      </c>
      <c r="AE27" s="11" t="s">
        <v>66</v>
      </c>
      <c r="AF27" s="11" t="s">
        <v>73</v>
      </c>
      <c r="AG27" s="11" t="s">
        <v>98</v>
      </c>
      <c r="AH27" s="11" t="s">
        <v>3</v>
      </c>
      <c r="AI27" s="11">
        <f t="shared" si="5"/>
        <v>1</v>
      </c>
    </row>
    <row r="28" spans="1:35">
      <c r="A28" s="1" t="s">
        <v>1</v>
      </c>
      <c r="B28" s="1" t="s">
        <v>72</v>
      </c>
      <c r="C28" s="1" t="s">
        <v>131</v>
      </c>
      <c r="D28" s="1" t="s">
        <v>5</v>
      </c>
      <c r="E28" s="1">
        <f t="shared" si="0"/>
        <v>2</v>
      </c>
      <c r="G28" s="3" t="s">
        <v>11</v>
      </c>
      <c r="H28" s="3" t="s">
        <v>71</v>
      </c>
      <c r="I28" s="3" t="s">
        <v>39</v>
      </c>
      <c r="J28" s="3" t="s">
        <v>3</v>
      </c>
      <c r="K28" s="3">
        <f t="shared" si="1"/>
        <v>1</v>
      </c>
      <c r="M28" s="5" t="s">
        <v>276</v>
      </c>
      <c r="N28" s="5" t="s">
        <v>71</v>
      </c>
      <c r="O28" s="5" t="s">
        <v>34</v>
      </c>
      <c r="P28" s="5" t="s">
        <v>56</v>
      </c>
      <c r="Q28" s="5">
        <f t="shared" si="2"/>
        <v>0</v>
      </c>
      <c r="AE28" s="11" t="s">
        <v>66</v>
      </c>
      <c r="AF28" s="11" t="s">
        <v>73</v>
      </c>
      <c r="AG28" s="11" t="s">
        <v>99</v>
      </c>
      <c r="AH28" s="11" t="s">
        <v>3</v>
      </c>
      <c r="AI28" s="11">
        <f t="shared" si="5"/>
        <v>1</v>
      </c>
    </row>
    <row r="29" spans="1:35">
      <c r="A29" s="1" t="s">
        <v>1</v>
      </c>
      <c r="B29" s="1" t="s">
        <v>72</v>
      </c>
      <c r="C29" s="1" t="s">
        <v>132</v>
      </c>
      <c r="D29" s="1" t="s">
        <v>5</v>
      </c>
      <c r="E29" s="1">
        <f t="shared" si="0"/>
        <v>2</v>
      </c>
      <c r="G29" s="3" t="s">
        <v>11</v>
      </c>
      <c r="H29" s="3" t="s">
        <v>71</v>
      </c>
      <c r="I29" s="3" t="s">
        <v>40</v>
      </c>
      <c r="J29" s="3" t="s">
        <v>3</v>
      </c>
      <c r="K29" s="3">
        <f t="shared" si="1"/>
        <v>1</v>
      </c>
      <c r="M29" s="5" t="s">
        <v>276</v>
      </c>
      <c r="N29" s="5" t="s">
        <v>71</v>
      </c>
      <c r="O29" s="5" t="s">
        <v>35</v>
      </c>
      <c r="P29" s="5" t="s">
        <v>56</v>
      </c>
      <c r="Q29" s="5">
        <f t="shared" si="2"/>
        <v>0</v>
      </c>
      <c r="AE29" s="11" t="s">
        <v>66</v>
      </c>
      <c r="AF29" s="11" t="s">
        <v>73</v>
      </c>
      <c r="AG29" s="11" t="s">
        <v>100</v>
      </c>
      <c r="AH29" s="11" t="s">
        <v>3</v>
      </c>
      <c r="AI29" s="11">
        <f t="shared" si="5"/>
        <v>1</v>
      </c>
    </row>
    <row r="30" spans="1:35">
      <c r="A30" s="1" t="s">
        <v>1</v>
      </c>
      <c r="B30" s="1" t="s">
        <v>72</v>
      </c>
      <c r="C30" s="1" t="s">
        <v>133</v>
      </c>
      <c r="D30" s="1" t="s">
        <v>5</v>
      </c>
      <c r="E30" s="1">
        <f t="shared" si="0"/>
        <v>2</v>
      </c>
      <c r="G30" s="3" t="s">
        <v>11</v>
      </c>
      <c r="H30" s="3" t="s">
        <v>71</v>
      </c>
      <c r="I30" s="3" t="s">
        <v>41</v>
      </c>
      <c r="J30" s="3" t="s">
        <v>3</v>
      </c>
      <c r="K30" s="3">
        <f t="shared" si="1"/>
        <v>1</v>
      </c>
      <c r="M30" s="5" t="s">
        <v>276</v>
      </c>
      <c r="N30" s="5" t="s">
        <v>71</v>
      </c>
      <c r="O30" s="5" t="s">
        <v>36</v>
      </c>
      <c r="P30" s="5" t="s">
        <v>57</v>
      </c>
      <c r="Q30" s="5">
        <f t="shared" si="2"/>
        <v>1</v>
      </c>
      <c r="AE30" s="11" t="s">
        <v>66</v>
      </c>
      <c r="AF30" s="11" t="s">
        <v>73</v>
      </c>
      <c r="AG30" s="11" t="s">
        <v>101</v>
      </c>
      <c r="AH30" s="11" t="s">
        <v>3</v>
      </c>
      <c r="AI30" s="11">
        <f t="shared" si="5"/>
        <v>1</v>
      </c>
    </row>
    <row r="31" spans="1:35">
      <c r="A31" s="1" t="s">
        <v>1</v>
      </c>
      <c r="B31" s="1" t="s">
        <v>72</v>
      </c>
      <c r="C31" s="1" t="s">
        <v>134</v>
      </c>
      <c r="D31" s="1" t="s">
        <v>5</v>
      </c>
      <c r="E31" s="1">
        <f t="shared" si="0"/>
        <v>2</v>
      </c>
      <c r="G31" s="3" t="s">
        <v>11</v>
      </c>
      <c r="H31" s="3" t="s">
        <v>71</v>
      </c>
      <c r="I31" s="3" t="s">
        <v>42</v>
      </c>
      <c r="J31" s="3" t="s">
        <v>3</v>
      </c>
      <c r="K31" s="3">
        <f t="shared" si="1"/>
        <v>1</v>
      </c>
      <c r="M31" s="5" t="s">
        <v>276</v>
      </c>
      <c r="N31" s="5" t="s">
        <v>71</v>
      </c>
      <c r="O31" s="5" t="s">
        <v>37</v>
      </c>
      <c r="P31" s="5" t="s">
        <v>56</v>
      </c>
      <c r="Q31" s="5">
        <f t="shared" si="2"/>
        <v>0</v>
      </c>
      <c r="AE31" s="11" t="s">
        <v>66</v>
      </c>
      <c r="AF31" s="11" t="s">
        <v>73</v>
      </c>
      <c r="AG31" s="11" t="s">
        <v>102</v>
      </c>
      <c r="AH31" s="11" t="s">
        <v>5</v>
      </c>
      <c r="AI31" s="11">
        <f t="shared" si="5"/>
        <v>2</v>
      </c>
    </row>
    <row r="32" spans="1:35">
      <c r="A32" s="1" t="s">
        <v>1</v>
      </c>
      <c r="B32" s="1" t="s">
        <v>72</v>
      </c>
      <c r="C32" s="1" t="s">
        <v>135</v>
      </c>
      <c r="D32" s="1" t="s">
        <v>5</v>
      </c>
      <c r="E32" s="1">
        <f t="shared" si="0"/>
        <v>2</v>
      </c>
      <c r="G32" s="3" t="s">
        <v>11</v>
      </c>
      <c r="H32" s="3" t="s">
        <v>71</v>
      </c>
      <c r="I32" s="3" t="s">
        <v>43</v>
      </c>
      <c r="J32" s="3" t="s">
        <v>4</v>
      </c>
      <c r="K32" s="3">
        <f t="shared" si="1"/>
        <v>0</v>
      </c>
      <c r="M32" s="5" t="s">
        <v>276</v>
      </c>
      <c r="N32" s="5" t="s">
        <v>71</v>
      </c>
      <c r="O32" s="5" t="s">
        <v>38</v>
      </c>
      <c r="P32" s="5" t="s">
        <v>56</v>
      </c>
      <c r="Q32" s="5">
        <f t="shared" si="2"/>
        <v>0</v>
      </c>
      <c r="AE32" s="11" t="s">
        <v>66</v>
      </c>
      <c r="AF32" s="11" t="s">
        <v>73</v>
      </c>
      <c r="AG32" s="11" t="s">
        <v>103</v>
      </c>
      <c r="AH32" s="11" t="s">
        <v>4</v>
      </c>
      <c r="AI32" s="11">
        <f t="shared" si="5"/>
        <v>0</v>
      </c>
    </row>
    <row r="33" spans="1:35">
      <c r="A33" s="1" t="s">
        <v>1</v>
      </c>
      <c r="B33" s="1" t="s">
        <v>72</v>
      </c>
      <c r="C33" s="1" t="s">
        <v>136</v>
      </c>
      <c r="D33" s="1" t="s">
        <v>7</v>
      </c>
      <c r="E33" s="1">
        <f t="shared" si="0"/>
        <v>2</v>
      </c>
      <c r="G33" s="3" t="s">
        <v>11</v>
      </c>
      <c r="H33" s="3" t="s">
        <v>71</v>
      </c>
      <c r="I33" s="3" t="s">
        <v>44</v>
      </c>
      <c r="J33" s="3" t="s">
        <v>4</v>
      </c>
      <c r="K33" s="3">
        <f t="shared" si="1"/>
        <v>0</v>
      </c>
      <c r="M33" s="5" t="s">
        <v>276</v>
      </c>
      <c r="N33" s="5" t="s">
        <v>71</v>
      </c>
      <c r="O33" s="5" t="s">
        <v>39</v>
      </c>
      <c r="P33" s="5" t="s">
        <v>56</v>
      </c>
      <c r="Q33" s="5">
        <f t="shared" si="2"/>
        <v>0</v>
      </c>
      <c r="AE33" s="11" t="s">
        <v>66</v>
      </c>
      <c r="AF33" s="11" t="s">
        <v>73</v>
      </c>
      <c r="AG33" s="11" t="s">
        <v>104</v>
      </c>
      <c r="AH33" s="11" t="s">
        <v>3</v>
      </c>
      <c r="AI33" s="11">
        <f t="shared" si="5"/>
        <v>1</v>
      </c>
    </row>
    <row r="34" spans="1:35">
      <c r="A34" s="1" t="s">
        <v>1</v>
      </c>
      <c r="B34" s="1" t="s">
        <v>72</v>
      </c>
      <c r="C34" s="1" t="s">
        <v>137</v>
      </c>
      <c r="D34" s="1" t="s">
        <v>5</v>
      </c>
      <c r="E34" s="1">
        <f t="shared" si="0"/>
        <v>2</v>
      </c>
      <c r="G34" s="3" t="s">
        <v>11</v>
      </c>
      <c r="H34" s="3" t="s">
        <v>71</v>
      </c>
      <c r="I34" s="3" t="s">
        <v>45</v>
      </c>
      <c r="J34" s="3" t="s">
        <v>4</v>
      </c>
      <c r="K34" s="3">
        <f t="shared" si="1"/>
        <v>0</v>
      </c>
      <c r="M34" s="5" t="s">
        <v>276</v>
      </c>
      <c r="N34" s="5" t="s">
        <v>71</v>
      </c>
      <c r="O34" s="5" t="s">
        <v>40</v>
      </c>
      <c r="P34" s="5" t="s">
        <v>56</v>
      </c>
      <c r="Q34" s="5">
        <f t="shared" si="2"/>
        <v>0</v>
      </c>
    </row>
    <row r="35" spans="1:35">
      <c r="A35" s="1" t="s">
        <v>1</v>
      </c>
      <c r="B35" s="1" t="s">
        <v>72</v>
      </c>
      <c r="C35" s="1" t="s">
        <v>138</v>
      </c>
      <c r="D35" s="1" t="s">
        <v>5</v>
      </c>
      <c r="E35" s="1">
        <f t="shared" si="0"/>
        <v>2</v>
      </c>
      <c r="G35" s="3" t="s">
        <v>11</v>
      </c>
      <c r="H35" s="3" t="s">
        <v>71</v>
      </c>
      <c r="I35" s="3" t="s">
        <v>46</v>
      </c>
      <c r="J35" s="3" t="s">
        <v>3</v>
      </c>
      <c r="K35" s="3">
        <f t="shared" si="1"/>
        <v>1</v>
      </c>
      <c r="M35" s="5" t="s">
        <v>276</v>
      </c>
      <c r="N35" s="5" t="s">
        <v>71</v>
      </c>
      <c r="O35" s="5" t="s">
        <v>41</v>
      </c>
      <c r="P35" s="5" t="s">
        <v>56</v>
      </c>
      <c r="Q35" s="5">
        <f t="shared" si="2"/>
        <v>0</v>
      </c>
    </row>
    <row r="36" spans="1:35">
      <c r="A36" s="1" t="s">
        <v>1</v>
      </c>
      <c r="B36" s="1" t="s">
        <v>72</v>
      </c>
      <c r="C36" s="1" t="s">
        <v>139</v>
      </c>
      <c r="D36" s="1" t="s">
        <v>5</v>
      </c>
      <c r="E36" s="1">
        <f t="shared" si="0"/>
        <v>2</v>
      </c>
      <c r="G36" s="3" t="s">
        <v>11</v>
      </c>
      <c r="H36" s="3" t="s">
        <v>71</v>
      </c>
      <c r="I36" s="3" t="s">
        <v>47</v>
      </c>
      <c r="J36" s="3" t="s">
        <v>3</v>
      </c>
      <c r="K36" s="3">
        <f t="shared" si="1"/>
        <v>1</v>
      </c>
      <c r="M36" s="5" t="s">
        <v>276</v>
      </c>
      <c r="N36" s="5" t="s">
        <v>71</v>
      </c>
      <c r="O36" s="5" t="s">
        <v>42</v>
      </c>
      <c r="P36" s="5" t="s">
        <v>56</v>
      </c>
      <c r="Q36" s="5">
        <f t="shared" si="2"/>
        <v>0</v>
      </c>
    </row>
    <row r="37" spans="1:35">
      <c r="A37" s="1" t="s">
        <v>1</v>
      </c>
      <c r="B37" s="1" t="s">
        <v>72</v>
      </c>
      <c r="C37" s="1" t="s">
        <v>140</v>
      </c>
      <c r="D37" s="1" t="s">
        <v>5</v>
      </c>
      <c r="E37" s="1">
        <f t="shared" si="0"/>
        <v>2</v>
      </c>
      <c r="G37" s="3" t="s">
        <v>11</v>
      </c>
      <c r="H37" s="3" t="s">
        <v>71</v>
      </c>
      <c r="I37" s="3" t="s">
        <v>48</v>
      </c>
      <c r="J37" s="3" t="s">
        <v>3</v>
      </c>
      <c r="K37" s="3">
        <f t="shared" si="1"/>
        <v>1</v>
      </c>
      <c r="M37" s="5" t="s">
        <v>276</v>
      </c>
      <c r="N37" s="5" t="s">
        <v>71</v>
      </c>
      <c r="O37" s="5" t="s">
        <v>43</v>
      </c>
      <c r="P37" s="5" t="s">
        <v>56</v>
      </c>
      <c r="Q37" s="5">
        <f t="shared" si="2"/>
        <v>0</v>
      </c>
    </row>
    <row r="38" spans="1:35">
      <c r="A38" s="1" t="s">
        <v>1</v>
      </c>
      <c r="B38" s="1" t="s">
        <v>72</v>
      </c>
      <c r="C38" s="1" t="s">
        <v>141</v>
      </c>
      <c r="D38" s="1" t="s">
        <v>5</v>
      </c>
      <c r="E38" s="1">
        <f t="shared" si="0"/>
        <v>2</v>
      </c>
      <c r="G38" s="3" t="s">
        <v>11</v>
      </c>
      <c r="H38" s="3" t="s">
        <v>71</v>
      </c>
      <c r="I38" s="3" t="s">
        <v>49</v>
      </c>
      <c r="J38" s="3" t="s">
        <v>4</v>
      </c>
      <c r="K38" s="3">
        <f t="shared" si="1"/>
        <v>0</v>
      </c>
      <c r="M38" s="5" t="s">
        <v>276</v>
      </c>
      <c r="N38" s="5" t="s">
        <v>71</v>
      </c>
      <c r="O38" s="5" t="s">
        <v>44</v>
      </c>
      <c r="P38" s="5" t="s">
        <v>56</v>
      </c>
      <c r="Q38" s="5">
        <f t="shared" si="2"/>
        <v>0</v>
      </c>
    </row>
    <row r="39" spans="1:35">
      <c r="A39" s="1" t="s">
        <v>1</v>
      </c>
      <c r="B39" s="1" t="s">
        <v>72</v>
      </c>
      <c r="C39" s="1" t="s">
        <v>142</v>
      </c>
      <c r="D39" s="1" t="s">
        <v>5</v>
      </c>
      <c r="E39" s="1">
        <f t="shared" si="0"/>
        <v>2</v>
      </c>
      <c r="G39" s="3" t="s">
        <v>11</v>
      </c>
      <c r="H39" s="3" t="s">
        <v>71</v>
      </c>
      <c r="I39" s="3" t="s">
        <v>50</v>
      </c>
      <c r="J39" s="3" t="s">
        <v>4</v>
      </c>
      <c r="K39" s="3">
        <f t="shared" si="1"/>
        <v>0</v>
      </c>
      <c r="M39" s="5" t="s">
        <v>276</v>
      </c>
      <c r="N39" s="5" t="s">
        <v>71</v>
      </c>
      <c r="O39" s="5" t="s">
        <v>45</v>
      </c>
      <c r="P39" s="5" t="s">
        <v>57</v>
      </c>
      <c r="Q39" s="5">
        <f t="shared" si="2"/>
        <v>1</v>
      </c>
    </row>
    <row r="40" spans="1:35">
      <c r="A40" s="1" t="s">
        <v>1</v>
      </c>
      <c r="B40" s="1" t="s">
        <v>72</v>
      </c>
      <c r="C40" s="1" t="s">
        <v>143</v>
      </c>
      <c r="D40" s="1" t="s">
        <v>5</v>
      </c>
      <c r="E40" s="1">
        <f t="shared" si="0"/>
        <v>2</v>
      </c>
      <c r="G40" s="3" t="s">
        <v>11</v>
      </c>
      <c r="H40" s="3" t="s">
        <v>71</v>
      </c>
      <c r="I40" s="3" t="s">
        <v>51</v>
      </c>
      <c r="J40" s="3" t="s">
        <v>4</v>
      </c>
      <c r="K40" s="3">
        <f t="shared" si="1"/>
        <v>0</v>
      </c>
      <c r="M40" s="5" t="s">
        <v>276</v>
      </c>
      <c r="N40" s="5" t="s">
        <v>71</v>
      </c>
      <c r="O40" s="5" t="s">
        <v>63</v>
      </c>
      <c r="P40" s="5" t="s">
        <v>57</v>
      </c>
      <c r="Q40" s="5">
        <f t="shared" si="2"/>
        <v>1</v>
      </c>
    </row>
    <row r="41" spans="1:35">
      <c r="A41" s="1" t="s">
        <v>1</v>
      </c>
      <c r="B41" s="1" t="s">
        <v>72</v>
      </c>
      <c r="C41" s="1" t="s">
        <v>144</v>
      </c>
      <c r="D41" s="1" t="s">
        <v>7</v>
      </c>
      <c r="E41" s="1">
        <f t="shared" si="0"/>
        <v>2</v>
      </c>
      <c r="G41" s="3" t="s">
        <v>11</v>
      </c>
      <c r="H41" s="3" t="s">
        <v>71</v>
      </c>
      <c r="I41" s="3" t="s">
        <v>52</v>
      </c>
      <c r="J41" s="3" t="s">
        <v>7</v>
      </c>
      <c r="K41" s="3">
        <f t="shared" si="1"/>
        <v>2</v>
      </c>
      <c r="M41" s="5" t="s">
        <v>276</v>
      </c>
      <c r="N41" s="5" t="s">
        <v>71</v>
      </c>
      <c r="O41" s="5" t="s">
        <v>64</v>
      </c>
      <c r="P41" s="5" t="s">
        <v>56</v>
      </c>
      <c r="Q41" s="5">
        <f t="shared" si="2"/>
        <v>0</v>
      </c>
    </row>
    <row r="42" spans="1:35">
      <c r="E42" s="1">
        <f>IF(D43="Y",2,IF(D43="C",2,IF(D43="T",2,IF(D43="S",1,IF(D43="K",1,0)))))</f>
        <v>0</v>
      </c>
    </row>
    <row r="43" spans="1:35">
      <c r="A43" s="1" t="s">
        <v>146</v>
      </c>
      <c r="B43" s="13" t="s">
        <v>151</v>
      </c>
      <c r="C43" s="13" t="s">
        <v>153</v>
      </c>
      <c r="D43" s="13" t="s">
        <v>155</v>
      </c>
      <c r="G43" s="16" t="s">
        <v>145</v>
      </c>
      <c r="H43" s="15" t="s">
        <v>151</v>
      </c>
      <c r="I43" s="15" t="s">
        <v>153</v>
      </c>
      <c r="J43" s="15" t="s">
        <v>155</v>
      </c>
      <c r="M43" s="5" t="s">
        <v>145</v>
      </c>
      <c r="N43" s="17" t="s">
        <v>150</v>
      </c>
      <c r="O43" s="17" t="s">
        <v>152</v>
      </c>
      <c r="P43" s="17" t="s">
        <v>154</v>
      </c>
      <c r="S43" s="7" t="s">
        <v>145</v>
      </c>
      <c r="T43" s="18" t="s">
        <v>150</v>
      </c>
      <c r="U43" s="18" t="s">
        <v>152</v>
      </c>
      <c r="V43" s="18" t="s">
        <v>154</v>
      </c>
      <c r="Y43" s="9" t="s">
        <v>145</v>
      </c>
      <c r="Z43" s="19" t="s">
        <v>150</v>
      </c>
      <c r="AA43" s="19" t="s">
        <v>152</v>
      </c>
      <c r="AB43" s="19" t="s">
        <v>154</v>
      </c>
      <c r="AE43" s="11" t="s">
        <v>145</v>
      </c>
      <c r="AF43" s="20" t="s">
        <v>150</v>
      </c>
      <c r="AG43" s="20" t="s">
        <v>152</v>
      </c>
      <c r="AH43" s="20" t="s">
        <v>154</v>
      </c>
    </row>
    <row r="44" spans="1:35">
      <c r="A44" s="1" t="s">
        <v>148</v>
      </c>
      <c r="B44" s="13">
        <f>COUNTIF(D2:D27, "G")</f>
        <v>0</v>
      </c>
      <c r="C44" s="14">
        <f>COUNTIF(D2:D27, "S")+COUNTIF(D2:D27, "K")</f>
        <v>19</v>
      </c>
      <c r="D44" s="13">
        <f>COUNTIF(D2:D27, "Y")+COUNTIF(D2:D27, "C")+COUNTIF(D2:D27, "T")</f>
        <v>7</v>
      </c>
      <c r="G44" s="16" t="s">
        <v>147</v>
      </c>
      <c r="H44" s="15">
        <f>COUNTIF(K2:K34, "=0")</f>
        <v>20</v>
      </c>
      <c r="I44" s="15">
        <f>COUNTIF(K2:K34, "=1")</f>
        <v>13</v>
      </c>
      <c r="J44" s="15">
        <f>COUNTIF(K2:K34, "=2")</f>
        <v>0</v>
      </c>
      <c r="M44" s="5" t="s">
        <v>147</v>
      </c>
      <c r="N44" s="17">
        <f>COUNTIF(Q7:Q41, "=0")</f>
        <v>24</v>
      </c>
      <c r="O44" s="17">
        <f>COUNTIF(Q7:Q41, "=1")</f>
        <v>11</v>
      </c>
      <c r="P44" s="17">
        <f>COUNTIF(Q7:Q41, "=2")</f>
        <v>0</v>
      </c>
      <c r="S44" s="7" t="s">
        <v>147</v>
      </c>
      <c r="T44" s="18">
        <f>COUNTIF(W3:W25, "=0")</f>
        <v>23</v>
      </c>
      <c r="U44" s="18">
        <f>COUNTIF(W3:W25, "=1")</f>
        <v>0</v>
      </c>
      <c r="V44" s="18">
        <f>COUNTIF(W3:W25, "=2")</f>
        <v>0</v>
      </c>
      <c r="Y44" s="9" t="s">
        <v>147</v>
      </c>
      <c r="Z44" s="19">
        <f>COUNTIF(AC2:AC17, "=0")</f>
        <v>16</v>
      </c>
      <c r="AA44" s="19">
        <f>COUNTIF(AC2:AC17, "=1")</f>
        <v>0</v>
      </c>
      <c r="AB44" s="19">
        <f>COUNTIF(AC2:AC17, "=2")</f>
        <v>0</v>
      </c>
      <c r="AE44" s="11" t="s">
        <v>148</v>
      </c>
      <c r="AF44" s="20">
        <f>COUNTIF(AI18:AI33, "=0")</f>
        <v>5</v>
      </c>
      <c r="AG44" s="20">
        <f>COUNTIF(AI18:AI33, "=1")</f>
        <v>7</v>
      </c>
      <c r="AH44" s="20">
        <f>COUNTIF(AI18:AI33, "=2")</f>
        <v>4</v>
      </c>
    </row>
    <row r="45" spans="1:35">
      <c r="A45" s="1" t="s">
        <v>149</v>
      </c>
      <c r="B45" s="13">
        <f>COUNTIF(D28:D41, "G")</f>
        <v>0</v>
      </c>
      <c r="C45" s="14">
        <f>COUNTIF(D28:D41, "S")+COUNTIF(D28:D41, "K")</f>
        <v>0</v>
      </c>
      <c r="D45" s="13">
        <f>COUNTIF(D28:D41, "Y")+COUNTIF(D28:D41, "C")+COUNTIF(D28:D41, "T")</f>
        <v>14</v>
      </c>
      <c r="G45" s="16" t="s">
        <v>60</v>
      </c>
      <c r="H45" s="15">
        <f>COUNTIF(K35:K39, "=0")</f>
        <v>2</v>
      </c>
      <c r="I45" s="15">
        <f>COUNTIF(K35:K39, "=1")</f>
        <v>3</v>
      </c>
      <c r="J45" s="15">
        <f>COUNTIF(K35:K39, "=2")</f>
        <v>0</v>
      </c>
      <c r="M45" s="5" t="s">
        <v>156</v>
      </c>
      <c r="N45" s="17">
        <f>COUNTIF(Q4:Q6, "=0")</f>
        <v>3</v>
      </c>
      <c r="O45" s="17">
        <f>COUNTIF(Q4:Q6, "=1")</f>
        <v>0</v>
      </c>
      <c r="P45" s="17">
        <f>COUNTIF(Q4:Q6, "=2")</f>
        <v>0</v>
      </c>
      <c r="S45" s="7" t="s">
        <v>156</v>
      </c>
      <c r="T45" s="18">
        <f>COUNTIF(W2, "=0")</f>
        <v>1</v>
      </c>
      <c r="U45" s="18">
        <f>COUNTIF(W2, "=1")</f>
        <v>0</v>
      </c>
      <c r="V45" s="18">
        <f>COUNTIF(W2, "=2")</f>
        <v>0</v>
      </c>
      <c r="AE45" s="11" t="s">
        <v>81</v>
      </c>
      <c r="AF45" s="20">
        <f>COUNTIF(AI10:AI17, "=0")</f>
        <v>3</v>
      </c>
      <c r="AG45" s="20">
        <f>COUNTIF(AI10:AI17, "=1")</f>
        <v>3</v>
      </c>
      <c r="AH45" s="20">
        <f>COUNTIF(AI10:AI17, "=2")</f>
        <v>2</v>
      </c>
    </row>
    <row r="46" spans="1:35">
      <c r="G46" s="16" t="s">
        <v>59</v>
      </c>
      <c r="H46" s="15">
        <f>COUNTIF(K40, "=0")</f>
        <v>1</v>
      </c>
      <c r="I46" s="15">
        <f>COUNTIF(K40, "=1")</f>
        <v>0</v>
      </c>
      <c r="J46" s="15">
        <f>COUNTIF(K40, "=2")</f>
        <v>0</v>
      </c>
      <c r="M46" s="5" t="s">
        <v>81</v>
      </c>
      <c r="N46" s="17">
        <f>COUNTIF(Q3, "=0")</f>
        <v>0</v>
      </c>
      <c r="O46" s="17">
        <f>COUNTIF(Q3, "=1")</f>
        <v>0</v>
      </c>
      <c r="P46" s="17">
        <f>COUNTIF(Q3, "=2")</f>
        <v>1</v>
      </c>
      <c r="AE46" s="11" t="s">
        <v>68</v>
      </c>
      <c r="AF46" s="20">
        <f>COUNTIF(AI2:AI9, "=0")</f>
        <v>3</v>
      </c>
      <c r="AG46" s="20">
        <f>COUNTIF(AI2:AI9, "=1")</f>
        <v>3</v>
      </c>
      <c r="AH46" s="20">
        <f>COUNTIF(AI2:AI9, "=2")</f>
        <v>2</v>
      </c>
    </row>
    <row r="47" spans="1:35">
      <c r="G47" s="16" t="s">
        <v>68</v>
      </c>
      <c r="H47" s="15">
        <v>0</v>
      </c>
      <c r="I47" s="15">
        <v>0</v>
      </c>
      <c r="J47" s="15">
        <v>1</v>
      </c>
      <c r="M47" s="5" t="s">
        <v>68</v>
      </c>
      <c r="N47" s="17">
        <f>COUNTIF(Q2, "=0")</f>
        <v>0</v>
      </c>
      <c r="O47" s="17">
        <f>COUNTIF(Q2, "=1")</f>
        <v>0</v>
      </c>
      <c r="P47" s="17">
        <f>COUNTIF(Q2, "=2")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7738-E01A-4D2E-A033-98947FFE7C0C}">
  <dimension ref="A1:N66"/>
  <sheetViews>
    <sheetView workbookViewId="0">
      <selection activeCell="Y20" sqref="Y20"/>
    </sheetView>
  </sheetViews>
  <sheetFormatPr defaultColWidth="16" defaultRowHeight="15.75"/>
  <sheetData>
    <row r="1" spans="1:14" ht="31.5">
      <c r="A1" s="67" t="s">
        <v>177</v>
      </c>
      <c r="B1" s="68" t="s">
        <v>178</v>
      </c>
      <c r="C1" s="68" t="s">
        <v>179</v>
      </c>
      <c r="D1" s="68">
        <v>0</v>
      </c>
      <c r="E1" s="68">
        <v>1</v>
      </c>
      <c r="F1" s="68">
        <v>2</v>
      </c>
      <c r="G1" s="68">
        <v>3</v>
      </c>
      <c r="H1" s="68"/>
      <c r="I1" s="68" t="s">
        <v>180</v>
      </c>
      <c r="J1" s="68" t="s">
        <v>179</v>
      </c>
      <c r="K1" s="68">
        <v>0</v>
      </c>
      <c r="L1" s="68">
        <v>1</v>
      </c>
      <c r="M1" s="68">
        <v>2</v>
      </c>
      <c r="N1" s="68">
        <v>3</v>
      </c>
    </row>
    <row r="2" spans="1:14">
      <c r="A2" s="68" t="s">
        <v>181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>
      <c r="A3" t="s">
        <v>182</v>
      </c>
      <c r="B3" t="s">
        <v>183</v>
      </c>
      <c r="C3" t="s">
        <v>184</v>
      </c>
      <c r="D3">
        <v>20</v>
      </c>
      <c r="E3">
        <v>7</v>
      </c>
      <c r="F3">
        <v>7</v>
      </c>
      <c r="G3">
        <v>7</v>
      </c>
      <c r="I3" t="s">
        <v>183</v>
      </c>
      <c r="J3" t="s">
        <v>184</v>
      </c>
      <c r="K3">
        <v>20</v>
      </c>
      <c r="L3">
        <v>0</v>
      </c>
      <c r="M3">
        <v>0</v>
      </c>
      <c r="N3">
        <v>0</v>
      </c>
    </row>
    <row r="4" spans="1:14">
      <c r="C4" t="s">
        <v>185</v>
      </c>
      <c r="D4">
        <v>0</v>
      </c>
      <c r="E4">
        <v>13</v>
      </c>
      <c r="F4">
        <v>13</v>
      </c>
      <c r="G4">
        <v>13</v>
      </c>
      <c r="J4" t="s">
        <v>185</v>
      </c>
      <c r="K4">
        <v>0</v>
      </c>
      <c r="L4">
        <v>20</v>
      </c>
      <c r="M4">
        <v>20</v>
      </c>
      <c r="N4">
        <v>20</v>
      </c>
    </row>
    <row r="5" spans="1:14">
      <c r="C5" t="s">
        <v>186</v>
      </c>
      <c r="D5">
        <f>D4/(D3+D4)</f>
        <v>0</v>
      </c>
      <c r="E5">
        <f t="shared" ref="E5:G5" si="0">E4/(E3+E4)</f>
        <v>0.65</v>
      </c>
      <c r="F5">
        <f t="shared" si="0"/>
        <v>0.65</v>
      </c>
      <c r="G5">
        <f t="shared" si="0"/>
        <v>0.65</v>
      </c>
      <c r="J5" t="s">
        <v>186</v>
      </c>
      <c r="K5">
        <f>K4/(K3+K4)</f>
        <v>0</v>
      </c>
      <c r="L5">
        <f t="shared" ref="L5:N5" si="1">L4/(L3+L4)</f>
        <v>1</v>
      </c>
      <c r="M5">
        <f t="shared" si="1"/>
        <v>1</v>
      </c>
      <c r="N5">
        <f t="shared" si="1"/>
        <v>1</v>
      </c>
    </row>
    <row r="6" spans="1:14">
      <c r="A6" t="s">
        <v>182</v>
      </c>
      <c r="B6" t="s">
        <v>187</v>
      </c>
      <c r="C6" t="s">
        <v>184</v>
      </c>
      <c r="D6">
        <v>9</v>
      </c>
      <c r="E6">
        <v>6</v>
      </c>
      <c r="F6">
        <v>6</v>
      </c>
      <c r="G6">
        <v>6</v>
      </c>
      <c r="I6" t="s">
        <v>187</v>
      </c>
      <c r="J6" t="s">
        <v>184</v>
      </c>
      <c r="K6">
        <v>20</v>
      </c>
      <c r="L6">
        <v>0</v>
      </c>
      <c r="M6">
        <v>0</v>
      </c>
      <c r="N6">
        <v>0</v>
      </c>
    </row>
    <row r="7" spans="1:14">
      <c r="C7" t="s">
        <v>185</v>
      </c>
      <c r="D7">
        <v>11</v>
      </c>
      <c r="E7">
        <v>14</v>
      </c>
      <c r="F7">
        <v>14</v>
      </c>
      <c r="G7">
        <v>14</v>
      </c>
      <c r="J7" t="s">
        <v>185</v>
      </c>
      <c r="K7">
        <v>0</v>
      </c>
      <c r="L7">
        <v>20</v>
      </c>
      <c r="M7">
        <v>20</v>
      </c>
      <c r="N7">
        <v>20</v>
      </c>
    </row>
    <row r="8" spans="1:14">
      <c r="C8" t="s">
        <v>186</v>
      </c>
      <c r="D8">
        <v>0</v>
      </c>
      <c r="E8">
        <f t="shared" ref="E8:G8" si="2">E7/20</f>
        <v>0.7</v>
      </c>
      <c r="F8">
        <f t="shared" si="2"/>
        <v>0.7</v>
      </c>
      <c r="G8">
        <f t="shared" si="2"/>
        <v>0.7</v>
      </c>
      <c r="J8" t="s">
        <v>186</v>
      </c>
      <c r="K8">
        <v>0</v>
      </c>
      <c r="L8">
        <f t="shared" ref="L8:N8" si="3">L7/20</f>
        <v>1</v>
      </c>
      <c r="M8">
        <f t="shared" si="3"/>
        <v>1</v>
      </c>
      <c r="N8">
        <f t="shared" si="3"/>
        <v>1</v>
      </c>
    </row>
    <row r="9" spans="1:14">
      <c r="A9" t="s">
        <v>182</v>
      </c>
      <c r="B9" t="s">
        <v>188</v>
      </c>
      <c r="C9" t="s">
        <v>184</v>
      </c>
      <c r="D9">
        <v>10</v>
      </c>
      <c r="E9">
        <v>8</v>
      </c>
      <c r="F9">
        <v>8</v>
      </c>
      <c r="G9">
        <v>8</v>
      </c>
      <c r="I9" t="s">
        <v>188</v>
      </c>
      <c r="J9" t="s">
        <v>184</v>
      </c>
      <c r="K9">
        <v>20</v>
      </c>
      <c r="L9">
        <v>0</v>
      </c>
      <c r="M9">
        <v>0</v>
      </c>
      <c r="N9">
        <v>0</v>
      </c>
    </row>
    <row r="10" spans="1:14">
      <c r="C10" t="s">
        <v>185</v>
      </c>
      <c r="D10">
        <v>10</v>
      </c>
      <c r="E10">
        <v>12</v>
      </c>
      <c r="F10">
        <v>12</v>
      </c>
      <c r="G10">
        <v>12</v>
      </c>
      <c r="J10" t="s">
        <v>185</v>
      </c>
      <c r="K10">
        <v>0</v>
      </c>
      <c r="L10">
        <v>20</v>
      </c>
      <c r="M10">
        <v>20</v>
      </c>
      <c r="N10">
        <v>20</v>
      </c>
    </row>
    <row r="11" spans="1:14">
      <c r="C11" t="s">
        <v>186</v>
      </c>
      <c r="D11">
        <f>D10/(D9+D10)</f>
        <v>0.5</v>
      </c>
      <c r="E11">
        <f t="shared" ref="E11:G11" si="4">E10/(E9+E10)</f>
        <v>0.6</v>
      </c>
      <c r="F11">
        <f t="shared" si="4"/>
        <v>0.6</v>
      </c>
      <c r="G11">
        <f t="shared" si="4"/>
        <v>0.6</v>
      </c>
      <c r="J11" t="s">
        <v>186</v>
      </c>
      <c r="K11">
        <f>K10/20</f>
        <v>0</v>
      </c>
      <c r="L11">
        <f t="shared" ref="L11:N11" si="5">L10/20</f>
        <v>1</v>
      </c>
      <c r="M11">
        <f t="shared" si="5"/>
        <v>1</v>
      </c>
      <c r="N11">
        <f t="shared" si="5"/>
        <v>1</v>
      </c>
    </row>
    <row r="12" spans="1:14">
      <c r="C12" t="s">
        <v>189</v>
      </c>
      <c r="D12">
        <v>0</v>
      </c>
      <c r="E12">
        <f t="shared" ref="E12:F12" si="6">AVERAGE(E5,E8,E11)</f>
        <v>0.65</v>
      </c>
      <c r="F12">
        <f t="shared" si="6"/>
        <v>0.65</v>
      </c>
      <c r="G12">
        <f>AVERAGE(G5,G8,G11)</f>
        <v>0.65</v>
      </c>
      <c r="J12" t="s">
        <v>189</v>
      </c>
      <c r="K12">
        <v>0</v>
      </c>
      <c r="L12">
        <f t="shared" ref="L12:N12" si="7">AVERAGE(L5,L8,L11)</f>
        <v>1</v>
      </c>
      <c r="M12">
        <f t="shared" si="7"/>
        <v>1</v>
      </c>
      <c r="N12">
        <f t="shared" si="7"/>
        <v>1</v>
      </c>
    </row>
    <row r="13" spans="1:14">
      <c r="C13" t="s">
        <v>190</v>
      </c>
      <c r="D13">
        <v>0</v>
      </c>
      <c r="E13">
        <f t="shared" ref="E13:F13" si="8">STDEV(E5,E8,E11)</f>
        <v>4.9999999999999989E-2</v>
      </c>
      <c r="F13">
        <f t="shared" si="8"/>
        <v>4.9999999999999989E-2</v>
      </c>
      <c r="G13">
        <f>STDEV(G5,G8,G11)</f>
        <v>4.9999999999999989E-2</v>
      </c>
      <c r="J13" t="s">
        <v>190</v>
      </c>
      <c r="K13">
        <v>0</v>
      </c>
      <c r="L13">
        <f t="shared" ref="L13:N13" si="9">STDEV(L5,L8,L11)</f>
        <v>0</v>
      </c>
      <c r="M13">
        <f t="shared" si="9"/>
        <v>0</v>
      </c>
      <c r="N13">
        <f t="shared" si="9"/>
        <v>0</v>
      </c>
    </row>
    <row r="14" spans="1:14">
      <c r="C14" t="s">
        <v>191</v>
      </c>
      <c r="D14">
        <v>0</v>
      </c>
      <c r="E14">
        <f>E13/(3^0.5)</f>
        <v>2.8867513459481284E-2</v>
      </c>
      <c r="F14">
        <f t="shared" ref="F14:G14" si="10">F13/(3^0.5)</f>
        <v>2.8867513459481284E-2</v>
      </c>
      <c r="G14">
        <f t="shared" si="10"/>
        <v>2.8867513459481284E-2</v>
      </c>
      <c r="J14" t="s">
        <v>191</v>
      </c>
      <c r="K14">
        <f>K13/(3^0.5)</f>
        <v>0</v>
      </c>
      <c r="L14">
        <f t="shared" ref="L14:N14" si="11">L13/(3^0.5)</f>
        <v>0</v>
      </c>
      <c r="M14">
        <f t="shared" si="11"/>
        <v>0</v>
      </c>
      <c r="N14">
        <f t="shared" si="11"/>
        <v>0</v>
      </c>
    </row>
    <row r="16" spans="1:14">
      <c r="A16" s="68" t="s">
        <v>192</v>
      </c>
    </row>
    <row r="17" spans="1:14">
      <c r="A17" t="s">
        <v>182</v>
      </c>
      <c r="B17" t="s">
        <v>193</v>
      </c>
      <c r="C17" t="s">
        <v>184</v>
      </c>
      <c r="D17">
        <v>20</v>
      </c>
      <c r="E17">
        <v>7</v>
      </c>
      <c r="F17">
        <v>7</v>
      </c>
      <c r="G17">
        <v>7</v>
      </c>
      <c r="I17" t="s">
        <v>183</v>
      </c>
      <c r="J17" t="s">
        <v>184</v>
      </c>
      <c r="K17">
        <v>20</v>
      </c>
      <c r="L17">
        <v>0</v>
      </c>
      <c r="M17">
        <v>0</v>
      </c>
      <c r="N17">
        <v>0</v>
      </c>
    </row>
    <row r="18" spans="1:14">
      <c r="C18" t="s">
        <v>185</v>
      </c>
      <c r="D18">
        <v>0</v>
      </c>
      <c r="E18">
        <v>13</v>
      </c>
      <c r="F18">
        <v>13</v>
      </c>
      <c r="G18">
        <v>13</v>
      </c>
      <c r="J18" t="s">
        <v>185</v>
      </c>
      <c r="K18">
        <v>0</v>
      </c>
      <c r="L18">
        <v>20</v>
      </c>
      <c r="M18">
        <v>20</v>
      </c>
      <c r="N18">
        <v>20</v>
      </c>
    </row>
    <row r="19" spans="1:14">
      <c r="C19" t="s">
        <v>186</v>
      </c>
      <c r="D19">
        <f t="shared" ref="D19:G19" si="12">D18/(D17+D18)</f>
        <v>0</v>
      </c>
      <c r="E19">
        <f t="shared" si="12"/>
        <v>0.65</v>
      </c>
      <c r="F19">
        <f t="shared" si="12"/>
        <v>0.65</v>
      </c>
      <c r="G19">
        <f t="shared" si="12"/>
        <v>0.65</v>
      </c>
      <c r="J19" t="s">
        <v>186</v>
      </c>
      <c r="K19">
        <f t="shared" ref="K19:N19" si="13">K18/(K17+K18)</f>
        <v>0</v>
      </c>
      <c r="L19">
        <f t="shared" si="13"/>
        <v>1</v>
      </c>
      <c r="M19">
        <f t="shared" si="13"/>
        <v>1</v>
      </c>
      <c r="N19">
        <f t="shared" si="13"/>
        <v>1</v>
      </c>
    </row>
    <row r="20" spans="1:14">
      <c r="A20" t="s">
        <v>194</v>
      </c>
      <c r="B20" t="s">
        <v>195</v>
      </c>
      <c r="C20" t="s">
        <v>184</v>
      </c>
      <c r="D20">
        <v>20</v>
      </c>
      <c r="E20">
        <v>12</v>
      </c>
      <c r="F20">
        <v>11</v>
      </c>
      <c r="G20">
        <v>9</v>
      </c>
      <c r="I20" t="s">
        <v>195</v>
      </c>
      <c r="J20" t="s">
        <v>184</v>
      </c>
      <c r="K20">
        <v>19</v>
      </c>
      <c r="L20">
        <v>0</v>
      </c>
      <c r="M20">
        <v>0</v>
      </c>
      <c r="N20">
        <v>0</v>
      </c>
    </row>
    <row r="21" spans="1:14">
      <c r="C21" t="s">
        <v>185</v>
      </c>
      <c r="D21">
        <v>0</v>
      </c>
      <c r="E21">
        <v>8</v>
      </c>
      <c r="F21">
        <v>9</v>
      </c>
      <c r="G21">
        <v>11</v>
      </c>
      <c r="J21" t="s">
        <v>185</v>
      </c>
      <c r="K21">
        <v>0</v>
      </c>
      <c r="L21">
        <v>19</v>
      </c>
      <c r="M21">
        <v>19</v>
      </c>
      <c r="N21">
        <v>19</v>
      </c>
    </row>
    <row r="22" spans="1:14">
      <c r="C22" t="s">
        <v>186</v>
      </c>
      <c r="D22">
        <f>D21/(D20+D21)</f>
        <v>0</v>
      </c>
      <c r="E22">
        <f t="shared" ref="E22:G22" si="14">E21/(E20+E21)</f>
        <v>0.4</v>
      </c>
      <c r="F22">
        <f t="shared" si="14"/>
        <v>0.45</v>
      </c>
      <c r="G22">
        <f t="shared" si="14"/>
        <v>0.55000000000000004</v>
      </c>
      <c r="J22" t="s">
        <v>186</v>
      </c>
      <c r="K22">
        <f t="shared" ref="K22:N22" si="15">K21/(K20+K21)</f>
        <v>0</v>
      </c>
      <c r="L22">
        <f t="shared" si="15"/>
        <v>1</v>
      </c>
      <c r="M22">
        <f t="shared" si="15"/>
        <v>1</v>
      </c>
      <c r="N22">
        <f t="shared" si="15"/>
        <v>1</v>
      </c>
    </row>
    <row r="23" spans="1:14">
      <c r="B23" t="s">
        <v>209</v>
      </c>
      <c r="C23" t="s">
        <v>184</v>
      </c>
      <c r="D23">
        <v>164</v>
      </c>
      <c r="E23">
        <v>50</v>
      </c>
      <c r="F23">
        <v>50</v>
      </c>
      <c r="G23">
        <v>59</v>
      </c>
      <c r="I23" t="s">
        <v>196</v>
      </c>
      <c r="J23" t="s">
        <v>184</v>
      </c>
      <c r="K23">
        <v>0</v>
      </c>
      <c r="L23">
        <v>0</v>
      </c>
      <c r="M23">
        <v>0</v>
      </c>
      <c r="N23">
        <v>0</v>
      </c>
    </row>
    <row r="24" spans="1:14">
      <c r="C24" t="s">
        <v>185</v>
      </c>
      <c r="D24">
        <v>0</v>
      </c>
      <c r="E24">
        <v>114</v>
      </c>
      <c r="F24">
        <v>114</v>
      </c>
      <c r="G24">
        <v>105</v>
      </c>
      <c r="J24" t="s">
        <v>185</v>
      </c>
      <c r="K24">
        <v>20</v>
      </c>
      <c r="L24">
        <v>20</v>
      </c>
      <c r="M24">
        <v>20</v>
      </c>
      <c r="N24">
        <v>20</v>
      </c>
    </row>
    <row r="25" spans="1:14">
      <c r="C25" t="s">
        <v>186</v>
      </c>
      <c r="D25">
        <f>D24/(D23+D24)</f>
        <v>0</v>
      </c>
      <c r="E25">
        <f t="shared" ref="E25:G25" si="16">E24/(E23+E24)</f>
        <v>0.69512195121951215</v>
      </c>
      <c r="F25">
        <f t="shared" si="16"/>
        <v>0.69512195121951215</v>
      </c>
      <c r="G25">
        <f t="shared" si="16"/>
        <v>0.6402439024390244</v>
      </c>
      <c r="J25" t="s">
        <v>186</v>
      </c>
      <c r="K25">
        <f t="shared" ref="K25:N25" si="17">K24/(K23+K24)</f>
        <v>1</v>
      </c>
      <c r="L25">
        <f t="shared" si="17"/>
        <v>1</v>
      </c>
      <c r="M25">
        <f t="shared" si="17"/>
        <v>1</v>
      </c>
      <c r="N25">
        <f t="shared" si="17"/>
        <v>1</v>
      </c>
    </row>
    <row r="26" spans="1:14">
      <c r="J26" t="s">
        <v>189</v>
      </c>
      <c r="K26">
        <v>0</v>
      </c>
      <c r="L26">
        <f t="shared" ref="L26:N26" si="18">AVERAGE(L19,L22,L25)</f>
        <v>1</v>
      </c>
      <c r="M26">
        <f t="shared" si="18"/>
        <v>1</v>
      </c>
      <c r="N26">
        <f t="shared" si="18"/>
        <v>1</v>
      </c>
    </row>
    <row r="27" spans="1:14">
      <c r="J27" t="s">
        <v>190</v>
      </c>
      <c r="K27">
        <v>0</v>
      </c>
      <c r="L27">
        <f t="shared" ref="L27:N27" si="19">STDEV(L19,L22,L25)</f>
        <v>0</v>
      </c>
      <c r="M27">
        <f t="shared" si="19"/>
        <v>0</v>
      </c>
      <c r="N27">
        <f t="shared" si="19"/>
        <v>0</v>
      </c>
    </row>
    <row r="28" spans="1:14">
      <c r="C28" t="s">
        <v>186</v>
      </c>
      <c r="D28">
        <v>0</v>
      </c>
      <c r="E28">
        <f>E24/(E23+E24)</f>
        <v>0.69512195121951215</v>
      </c>
      <c r="F28">
        <f>F24/(F23+F24)</f>
        <v>0.69512195121951215</v>
      </c>
      <c r="G28">
        <f>G24/(G23+G24)</f>
        <v>0.6402439024390244</v>
      </c>
      <c r="J28" t="s">
        <v>191</v>
      </c>
      <c r="K28">
        <f>K27/(3^0.5)</f>
        <v>0</v>
      </c>
      <c r="L28">
        <f t="shared" ref="L28:N28" si="20">L27/(3^0.5)</f>
        <v>0</v>
      </c>
      <c r="M28">
        <f t="shared" si="20"/>
        <v>0</v>
      </c>
      <c r="N28">
        <f t="shared" si="20"/>
        <v>0</v>
      </c>
    </row>
    <row r="29" spans="1:14">
      <c r="C29" t="s">
        <v>189</v>
      </c>
      <c r="D29">
        <v>0</v>
      </c>
      <c r="E29">
        <f>AVERAGE(E19,E22,E25)</f>
        <v>0.58170731707317069</v>
      </c>
      <c r="F29">
        <f>AVERAGE(F19,F22,F25,F28)</f>
        <v>0.6225609756097561</v>
      </c>
      <c r="G29">
        <f>AVERAGE(G19,G22,G25,G28)</f>
        <v>0.62012195121951219</v>
      </c>
    </row>
    <row r="30" spans="1:14">
      <c r="C30" t="s">
        <v>190</v>
      </c>
      <c r="D30">
        <v>0</v>
      </c>
      <c r="E30">
        <f>STDEV(E19, E22,E25,E28)</f>
        <v>0.14164683581209248</v>
      </c>
      <c r="F30">
        <f>STDEV(F19, F22,F25,F28)</f>
        <v>0.11699057045442929</v>
      </c>
      <c r="G30">
        <f t="shared" ref="G30" si="21">STDEV(G19, G22,G25,G28)</f>
        <v>4.6973651066392917E-2</v>
      </c>
    </row>
    <row r="31" spans="1:14">
      <c r="C31" t="s">
        <v>191</v>
      </c>
      <c r="D31">
        <v>0</v>
      </c>
      <c r="E31">
        <f>E30/(3^0.5)</f>
        <v>8.1779838785970324E-2</v>
      </c>
      <c r="F31">
        <f t="shared" ref="F31:G31" si="22">F30/(3^0.5)</f>
        <v>6.7544537344512628E-2</v>
      </c>
      <c r="G31">
        <f t="shared" si="22"/>
        <v>2.7120250088001504E-2</v>
      </c>
    </row>
    <row r="33" spans="1:14">
      <c r="A33" s="68" t="s">
        <v>197</v>
      </c>
    </row>
    <row r="37" spans="1:14">
      <c r="A37" t="s">
        <v>182</v>
      </c>
      <c r="B37" t="s">
        <v>210</v>
      </c>
      <c r="C37" t="s">
        <v>184</v>
      </c>
      <c r="D37">
        <v>20</v>
      </c>
      <c r="E37">
        <v>7</v>
      </c>
      <c r="F37">
        <v>7</v>
      </c>
      <c r="G37">
        <v>7</v>
      </c>
      <c r="I37" t="s">
        <v>213</v>
      </c>
      <c r="J37" t="s">
        <v>184</v>
      </c>
      <c r="K37">
        <v>20</v>
      </c>
      <c r="L37">
        <v>0</v>
      </c>
      <c r="M37">
        <v>0</v>
      </c>
      <c r="N37">
        <v>0</v>
      </c>
    </row>
    <row r="38" spans="1:14">
      <c r="C38" t="s">
        <v>185</v>
      </c>
      <c r="D38">
        <v>0</v>
      </c>
      <c r="E38">
        <f t="shared" ref="E38:G38" si="23">20-E37</f>
        <v>13</v>
      </c>
      <c r="F38">
        <f t="shared" si="23"/>
        <v>13</v>
      </c>
      <c r="G38">
        <f t="shared" si="23"/>
        <v>13</v>
      </c>
      <c r="J38" t="s">
        <v>185</v>
      </c>
      <c r="K38">
        <v>0</v>
      </c>
      <c r="L38">
        <f t="shared" ref="L38:N38" si="24">20-L37</f>
        <v>20</v>
      </c>
      <c r="M38">
        <f t="shared" si="24"/>
        <v>20</v>
      </c>
      <c r="N38">
        <f t="shared" si="24"/>
        <v>20</v>
      </c>
    </row>
    <row r="39" spans="1:14">
      <c r="C39" t="s">
        <v>186</v>
      </c>
      <c r="D39">
        <v>0</v>
      </c>
      <c r="E39">
        <f t="shared" ref="E39:G39" si="25">E38/20</f>
        <v>0.65</v>
      </c>
      <c r="F39">
        <f t="shared" si="25"/>
        <v>0.65</v>
      </c>
      <c r="G39">
        <f t="shared" si="25"/>
        <v>0.65</v>
      </c>
      <c r="J39" t="s">
        <v>186</v>
      </c>
      <c r="K39">
        <v>0</v>
      </c>
      <c r="L39">
        <f t="shared" ref="L39:N39" si="26">L38/20</f>
        <v>1</v>
      </c>
      <c r="M39">
        <f t="shared" si="26"/>
        <v>1</v>
      </c>
      <c r="N39">
        <f t="shared" si="26"/>
        <v>1</v>
      </c>
    </row>
    <row r="40" spans="1:14">
      <c r="A40" t="s">
        <v>182</v>
      </c>
      <c r="B40" t="s">
        <v>211</v>
      </c>
      <c r="C40" t="s">
        <v>184</v>
      </c>
      <c r="D40">
        <v>50</v>
      </c>
      <c r="E40">
        <v>14</v>
      </c>
      <c r="F40">
        <v>14</v>
      </c>
      <c r="G40">
        <v>14</v>
      </c>
      <c r="I40" t="s">
        <v>211</v>
      </c>
      <c r="J40" t="s">
        <v>184</v>
      </c>
      <c r="K40">
        <v>50</v>
      </c>
      <c r="L40">
        <v>0</v>
      </c>
      <c r="M40">
        <v>0</v>
      </c>
      <c r="N40">
        <v>0</v>
      </c>
    </row>
    <row r="41" spans="1:14">
      <c r="C41" t="s">
        <v>185</v>
      </c>
      <c r="D41">
        <v>0</v>
      </c>
      <c r="E41">
        <f t="shared" ref="E41:G41" si="27">50-E40</f>
        <v>36</v>
      </c>
      <c r="F41">
        <f t="shared" si="27"/>
        <v>36</v>
      </c>
      <c r="G41">
        <f t="shared" si="27"/>
        <v>36</v>
      </c>
      <c r="J41" t="s">
        <v>185</v>
      </c>
      <c r="K41">
        <v>0</v>
      </c>
      <c r="L41">
        <f t="shared" ref="L41:N41" si="28">50-L40</f>
        <v>50</v>
      </c>
      <c r="M41">
        <f t="shared" si="28"/>
        <v>50</v>
      </c>
      <c r="N41">
        <f t="shared" si="28"/>
        <v>50</v>
      </c>
    </row>
    <row r="42" spans="1:14">
      <c r="C42" t="s">
        <v>186</v>
      </c>
      <c r="D42">
        <v>0</v>
      </c>
      <c r="E42">
        <f t="shared" ref="E42:G42" si="29">E41/50</f>
        <v>0.72</v>
      </c>
      <c r="F42">
        <f t="shared" si="29"/>
        <v>0.72</v>
      </c>
      <c r="G42">
        <f t="shared" si="29"/>
        <v>0.72</v>
      </c>
      <c r="J42" t="s">
        <v>186</v>
      </c>
      <c r="K42">
        <v>0</v>
      </c>
      <c r="L42">
        <f t="shared" ref="L42:N42" si="30">L41/50</f>
        <v>1</v>
      </c>
      <c r="M42">
        <f t="shared" si="30"/>
        <v>1</v>
      </c>
      <c r="N42">
        <f t="shared" si="30"/>
        <v>1</v>
      </c>
    </row>
    <row r="43" spans="1:14">
      <c r="A43" t="s">
        <v>194</v>
      </c>
      <c r="B43" t="s">
        <v>212</v>
      </c>
      <c r="C43" t="s">
        <v>184</v>
      </c>
      <c r="D43">
        <v>20</v>
      </c>
      <c r="E43">
        <v>8</v>
      </c>
      <c r="F43">
        <v>8</v>
      </c>
      <c r="G43">
        <v>8</v>
      </c>
      <c r="I43" t="s">
        <v>214</v>
      </c>
      <c r="J43" t="s">
        <v>184</v>
      </c>
      <c r="K43">
        <v>20</v>
      </c>
      <c r="L43">
        <v>0</v>
      </c>
      <c r="M43">
        <v>0</v>
      </c>
      <c r="N43">
        <v>0</v>
      </c>
    </row>
    <row r="44" spans="1:14">
      <c r="C44" t="s">
        <v>185</v>
      </c>
      <c r="D44">
        <v>0</v>
      </c>
      <c r="E44">
        <v>12</v>
      </c>
      <c r="F44">
        <v>12</v>
      </c>
      <c r="G44">
        <v>12</v>
      </c>
      <c r="J44" t="s">
        <v>185</v>
      </c>
      <c r="K44">
        <v>0</v>
      </c>
      <c r="L44">
        <v>20</v>
      </c>
      <c r="M44">
        <v>20</v>
      </c>
      <c r="N44">
        <v>20</v>
      </c>
    </row>
    <row r="45" spans="1:14">
      <c r="C45" t="s">
        <v>186</v>
      </c>
      <c r="D45">
        <f>D44/(D43+D44)</f>
        <v>0</v>
      </c>
      <c r="E45">
        <f t="shared" ref="E45:G45" si="31">E44/(E43+E44)</f>
        <v>0.6</v>
      </c>
      <c r="F45">
        <f t="shared" si="31"/>
        <v>0.6</v>
      </c>
      <c r="G45">
        <f t="shared" si="31"/>
        <v>0.6</v>
      </c>
      <c r="J45" t="s">
        <v>186</v>
      </c>
      <c r="K45">
        <f t="shared" ref="K45:N45" si="32">K44/(K43+K44)</f>
        <v>0</v>
      </c>
      <c r="L45">
        <f t="shared" si="32"/>
        <v>1</v>
      </c>
      <c r="M45">
        <f t="shared" si="32"/>
        <v>1</v>
      </c>
      <c r="N45">
        <f t="shared" si="32"/>
        <v>1</v>
      </c>
    </row>
    <row r="46" spans="1:14">
      <c r="C46" t="s">
        <v>189</v>
      </c>
      <c r="D46">
        <v>0</v>
      </c>
      <c r="E46">
        <f>AVERAGE(E39,E42,E45)</f>
        <v>0.65666666666666673</v>
      </c>
      <c r="F46">
        <f t="shared" ref="F46:G46" si="33">AVERAGE(F39,F42,F45)</f>
        <v>0.65666666666666673</v>
      </c>
      <c r="G46">
        <f t="shared" si="33"/>
        <v>0.65666666666666673</v>
      </c>
      <c r="J46" t="s">
        <v>189</v>
      </c>
      <c r="K46">
        <v>0</v>
      </c>
      <c r="L46">
        <f t="shared" ref="L46:N46" si="34">AVERAGE(L36,L39,L42,L45)</f>
        <v>1</v>
      </c>
      <c r="M46">
        <f t="shared" si="34"/>
        <v>1</v>
      </c>
      <c r="N46">
        <f t="shared" si="34"/>
        <v>1</v>
      </c>
    </row>
    <row r="47" spans="1:14">
      <c r="C47" t="s">
        <v>190</v>
      </c>
      <c r="D47">
        <v>0</v>
      </c>
      <c r="E47">
        <f>STDEV(E39,E42,E45)</f>
        <v>6.0277137733417079E-2</v>
      </c>
      <c r="F47">
        <f t="shared" ref="F47:G47" si="35">STDEV(F39,F42,F45)</f>
        <v>6.0277137733417079E-2</v>
      </c>
      <c r="G47">
        <f t="shared" si="35"/>
        <v>6.0277137733417079E-2</v>
      </c>
      <c r="J47" t="s">
        <v>190</v>
      </c>
      <c r="K47">
        <v>0</v>
      </c>
      <c r="L47">
        <f t="shared" ref="L47:N47" si="36">STDEV(L36, L39,L42,L45)</f>
        <v>0</v>
      </c>
      <c r="M47">
        <f t="shared" si="36"/>
        <v>0</v>
      </c>
      <c r="N47">
        <f t="shared" si="36"/>
        <v>0</v>
      </c>
    </row>
    <row r="48" spans="1:14">
      <c r="C48" t="s">
        <v>191</v>
      </c>
      <c r="D48">
        <v>0</v>
      </c>
      <c r="E48">
        <f>E47/(3^0.5)</f>
        <v>3.4801021696368499E-2</v>
      </c>
      <c r="F48">
        <f t="shared" ref="F48:G48" si="37">F47/(3^0.5)</f>
        <v>3.4801021696368499E-2</v>
      </c>
      <c r="G48">
        <f t="shared" si="37"/>
        <v>3.4801021696368499E-2</v>
      </c>
      <c r="J48" t="s">
        <v>191</v>
      </c>
      <c r="K48">
        <v>0</v>
      </c>
      <c r="L48">
        <f t="shared" ref="L48:N48" si="38">L47/(4^0.5)</f>
        <v>0</v>
      </c>
      <c r="M48">
        <f t="shared" si="38"/>
        <v>0</v>
      </c>
      <c r="N48">
        <f t="shared" si="38"/>
        <v>0</v>
      </c>
    </row>
    <row r="50" spans="1:14">
      <c r="A50" s="68" t="s">
        <v>206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</row>
    <row r="51" spans="1:14">
      <c r="D51">
        <v>0</v>
      </c>
      <c r="E51">
        <v>1</v>
      </c>
      <c r="F51">
        <v>2</v>
      </c>
      <c r="G51">
        <v>3</v>
      </c>
      <c r="J51" t="s">
        <v>198</v>
      </c>
      <c r="K51">
        <v>0</v>
      </c>
      <c r="L51">
        <v>1</v>
      </c>
      <c r="M51">
        <v>2</v>
      </c>
      <c r="N51">
        <v>3</v>
      </c>
    </row>
    <row r="52" spans="1:14">
      <c r="A52" t="s">
        <v>258</v>
      </c>
      <c r="B52" t="s">
        <v>199</v>
      </c>
      <c r="C52" t="s">
        <v>184</v>
      </c>
      <c r="D52">
        <v>15</v>
      </c>
      <c r="E52">
        <v>14</v>
      </c>
      <c r="F52">
        <v>14</v>
      </c>
      <c r="G52">
        <v>13</v>
      </c>
      <c r="I52" t="s">
        <v>199</v>
      </c>
      <c r="J52" t="s">
        <v>184</v>
      </c>
      <c r="K52">
        <v>17</v>
      </c>
      <c r="L52">
        <v>17</v>
      </c>
      <c r="M52">
        <v>17</v>
      </c>
      <c r="N52">
        <v>15</v>
      </c>
    </row>
    <row r="53" spans="1:14">
      <c r="B53" t="s">
        <v>199</v>
      </c>
      <c r="C53" t="s">
        <v>185</v>
      </c>
      <c r="D53">
        <v>0</v>
      </c>
      <c r="E53">
        <v>1</v>
      </c>
      <c r="F53">
        <v>1</v>
      </c>
      <c r="G53">
        <v>2</v>
      </c>
      <c r="I53" t="s">
        <v>199</v>
      </c>
      <c r="J53" t="s">
        <v>185</v>
      </c>
      <c r="K53">
        <v>0</v>
      </c>
      <c r="L53">
        <v>0</v>
      </c>
      <c r="M53">
        <v>0</v>
      </c>
      <c r="N53">
        <v>2</v>
      </c>
    </row>
    <row r="54" spans="1:14">
      <c r="B54" t="s">
        <v>199</v>
      </c>
      <c r="C54" t="s">
        <v>186</v>
      </c>
      <c r="D54">
        <f>D53/(D52+D53)</f>
        <v>0</v>
      </c>
      <c r="E54">
        <f t="shared" ref="E54" si="39">E53/(E52+E53)</f>
        <v>6.6666666666666666E-2</v>
      </c>
      <c r="F54">
        <f t="shared" ref="F54" si="40">F53/(F52+F53)</f>
        <v>6.6666666666666666E-2</v>
      </c>
      <c r="G54">
        <f t="shared" ref="G54" si="41">G53/(G52+G53)</f>
        <v>0.13333333333333333</v>
      </c>
      <c r="I54" t="s">
        <v>199</v>
      </c>
      <c r="J54" t="s">
        <v>186</v>
      </c>
      <c r="K54">
        <f>K53/(K52+K53)</f>
        <v>0</v>
      </c>
      <c r="L54">
        <f t="shared" ref="L54:N54" si="42">L53/(L52+L53)</f>
        <v>0</v>
      </c>
      <c r="M54">
        <f t="shared" si="42"/>
        <v>0</v>
      </c>
      <c r="N54">
        <f t="shared" si="42"/>
        <v>0.11764705882352941</v>
      </c>
    </row>
    <row r="55" spans="1:14">
      <c r="B55" t="s">
        <v>215</v>
      </c>
      <c r="C55" t="s">
        <v>184</v>
      </c>
      <c r="D55">
        <v>20</v>
      </c>
      <c r="E55">
        <v>20</v>
      </c>
      <c r="F55">
        <v>18</v>
      </c>
      <c r="G55">
        <v>16</v>
      </c>
      <c r="I55" t="s">
        <v>215</v>
      </c>
      <c r="J55" t="s">
        <v>184</v>
      </c>
      <c r="K55">
        <v>20</v>
      </c>
      <c r="L55">
        <v>20</v>
      </c>
      <c r="M55">
        <v>20</v>
      </c>
      <c r="N55">
        <v>19</v>
      </c>
    </row>
    <row r="56" spans="1:14">
      <c r="B56" t="s">
        <v>215</v>
      </c>
      <c r="C56" t="s">
        <v>185</v>
      </c>
      <c r="D56">
        <v>0</v>
      </c>
      <c r="E56">
        <v>0</v>
      </c>
      <c r="F56">
        <v>2</v>
      </c>
      <c r="G56">
        <v>4</v>
      </c>
      <c r="I56" t="s">
        <v>215</v>
      </c>
      <c r="J56" t="s">
        <v>185</v>
      </c>
      <c r="K56">
        <v>0</v>
      </c>
      <c r="L56">
        <v>0</v>
      </c>
      <c r="M56">
        <v>0</v>
      </c>
      <c r="N56">
        <v>1</v>
      </c>
    </row>
    <row r="57" spans="1:14">
      <c r="B57" t="s">
        <v>215</v>
      </c>
      <c r="C57" t="s">
        <v>186</v>
      </c>
      <c r="D57">
        <f>D56/(D55+D56)</f>
        <v>0</v>
      </c>
      <c r="E57">
        <f t="shared" ref="E57" si="43">E56/(E55+E56)</f>
        <v>0</v>
      </c>
      <c r="F57">
        <f t="shared" ref="F57" si="44">F56/(F55+F56)</f>
        <v>0.1</v>
      </c>
      <c r="G57">
        <f t="shared" ref="G57" si="45">G56/(G55+G56)</f>
        <v>0.2</v>
      </c>
      <c r="I57" t="s">
        <v>215</v>
      </c>
      <c r="J57" t="s">
        <v>186</v>
      </c>
      <c r="K57">
        <f>K56/(K55+K56)</f>
        <v>0</v>
      </c>
      <c r="L57">
        <f t="shared" ref="L57" si="46">L56/(L55+L56)</f>
        <v>0</v>
      </c>
      <c r="M57">
        <f t="shared" ref="M57" si="47">M56/(M55+M56)</f>
        <v>0</v>
      </c>
      <c r="N57">
        <f t="shared" ref="N57" si="48">N56/(N55+N56)</f>
        <v>0.05</v>
      </c>
    </row>
    <row r="58" spans="1:14">
      <c r="B58" t="s">
        <v>216</v>
      </c>
      <c r="C58" t="s">
        <v>184</v>
      </c>
      <c r="D58">
        <v>20</v>
      </c>
      <c r="E58">
        <v>19</v>
      </c>
      <c r="F58">
        <v>19</v>
      </c>
      <c r="G58">
        <v>17</v>
      </c>
      <c r="I58" t="s">
        <v>216</v>
      </c>
      <c r="J58" t="s">
        <v>184</v>
      </c>
      <c r="K58">
        <v>19</v>
      </c>
      <c r="L58">
        <v>19</v>
      </c>
      <c r="M58">
        <v>18</v>
      </c>
      <c r="N58">
        <v>17</v>
      </c>
    </row>
    <row r="59" spans="1:14">
      <c r="B59" t="s">
        <v>216</v>
      </c>
      <c r="C59" t="s">
        <v>185</v>
      </c>
      <c r="D59">
        <v>0</v>
      </c>
      <c r="E59">
        <v>1</v>
      </c>
      <c r="F59">
        <v>1</v>
      </c>
      <c r="G59">
        <v>3</v>
      </c>
      <c r="I59" t="s">
        <v>216</v>
      </c>
      <c r="J59" t="s">
        <v>185</v>
      </c>
      <c r="K59">
        <v>0</v>
      </c>
      <c r="L59">
        <v>0</v>
      </c>
      <c r="M59">
        <v>1</v>
      </c>
      <c r="N59">
        <v>2</v>
      </c>
    </row>
    <row r="60" spans="1:14">
      <c r="B60" t="s">
        <v>216</v>
      </c>
      <c r="C60" t="s">
        <v>186</v>
      </c>
      <c r="D60">
        <f>D59/(D58+D59)</f>
        <v>0</v>
      </c>
      <c r="E60">
        <f t="shared" ref="E60" si="49">E59/(E58+E59)</f>
        <v>0.05</v>
      </c>
      <c r="F60">
        <f t="shared" ref="F60" si="50">F59/(F58+F59)</f>
        <v>0.05</v>
      </c>
      <c r="G60">
        <f>G59/(G58+G59)</f>
        <v>0.15</v>
      </c>
      <c r="I60" t="s">
        <v>216</v>
      </c>
      <c r="J60" t="s">
        <v>186</v>
      </c>
      <c r="K60">
        <f>K59/(K58+K59)</f>
        <v>0</v>
      </c>
      <c r="L60">
        <f t="shared" ref="L60" si="51">L59/(L58+L59)</f>
        <v>0</v>
      </c>
      <c r="M60">
        <f t="shared" ref="M60" si="52">M59/(M58+M59)</f>
        <v>5.2631578947368418E-2</v>
      </c>
      <c r="N60">
        <f t="shared" ref="N60" si="53">N59/(N58+N59)</f>
        <v>0.10526315789473684</v>
      </c>
    </row>
    <row r="61" spans="1:14">
      <c r="B61" t="s">
        <v>203</v>
      </c>
      <c r="C61" t="s">
        <v>184</v>
      </c>
      <c r="D61">
        <f>D52+D55+D58</f>
        <v>55</v>
      </c>
      <c r="E61">
        <f t="shared" ref="E61:G61" si="54">E52+E55+E58</f>
        <v>53</v>
      </c>
      <c r="F61">
        <f t="shared" si="54"/>
        <v>51</v>
      </c>
      <c r="G61">
        <f t="shared" si="54"/>
        <v>46</v>
      </c>
      <c r="I61" t="s">
        <v>203</v>
      </c>
      <c r="J61" t="s">
        <v>184</v>
      </c>
      <c r="K61">
        <f>K52+K55+K58</f>
        <v>56</v>
      </c>
      <c r="L61">
        <f t="shared" ref="L61:N61" si="55">L52+L55+L58</f>
        <v>56</v>
      </c>
      <c r="M61">
        <f t="shared" si="55"/>
        <v>55</v>
      </c>
      <c r="N61">
        <f t="shared" si="55"/>
        <v>51</v>
      </c>
    </row>
    <row r="62" spans="1:14">
      <c r="B62" t="s">
        <v>203</v>
      </c>
      <c r="C62" t="s">
        <v>185</v>
      </c>
      <c r="D62">
        <f>D53+D56+D59</f>
        <v>0</v>
      </c>
      <c r="E62">
        <f t="shared" ref="E62:G62" si="56">E53+E56+E59</f>
        <v>2</v>
      </c>
      <c r="F62">
        <f t="shared" si="56"/>
        <v>4</v>
      </c>
      <c r="G62">
        <f t="shared" si="56"/>
        <v>9</v>
      </c>
      <c r="I62" t="s">
        <v>203</v>
      </c>
      <c r="J62" t="s">
        <v>185</v>
      </c>
      <c r="K62">
        <f>K53+K56+K59</f>
        <v>0</v>
      </c>
      <c r="L62">
        <f t="shared" ref="L62:N62" si="57">L53+L56+L59</f>
        <v>0</v>
      </c>
      <c r="M62">
        <f t="shared" si="57"/>
        <v>1</v>
      </c>
      <c r="N62">
        <f t="shared" si="57"/>
        <v>5</v>
      </c>
    </row>
    <row r="63" spans="1:14">
      <c r="B63" t="s">
        <v>203</v>
      </c>
      <c r="C63" t="s">
        <v>207</v>
      </c>
      <c r="D63">
        <f>D62/(D61+D62)</f>
        <v>0</v>
      </c>
      <c r="E63">
        <f t="shared" ref="E63:F63" si="58">E62/(E61+E62)</f>
        <v>3.6363636363636362E-2</v>
      </c>
      <c r="F63">
        <f t="shared" si="58"/>
        <v>7.2727272727272724E-2</v>
      </c>
      <c r="G63">
        <f>G62/(G61+G62)</f>
        <v>0.16363636363636364</v>
      </c>
      <c r="J63" t="s">
        <v>186</v>
      </c>
      <c r="K63">
        <f>K62/(K61+K62)</f>
        <v>0</v>
      </c>
      <c r="L63">
        <f t="shared" ref="L63:N63" si="59">L62/(L61+L62)</f>
        <v>0</v>
      </c>
      <c r="M63">
        <f t="shared" si="59"/>
        <v>1.7857142857142856E-2</v>
      </c>
      <c r="N63">
        <f t="shared" si="59"/>
        <v>8.9285714285714288E-2</v>
      </c>
    </row>
    <row r="64" spans="1:14">
      <c r="C64" t="s">
        <v>208</v>
      </c>
      <c r="D64">
        <f>AVERAGE(D54,D57,D60)</f>
        <v>0</v>
      </c>
      <c r="E64">
        <f>AVERAGE(E54,E57,E60)</f>
        <v>3.888888888888889E-2</v>
      </c>
      <c r="F64">
        <f>AVERAGE(F54,F57,F60)</f>
        <v>7.2222222222222229E-2</v>
      </c>
      <c r="G64">
        <f t="shared" ref="G64" si="60">AVERAGE(G54,G57,G60)</f>
        <v>0.16111111111111112</v>
      </c>
      <c r="J64" t="s">
        <v>208</v>
      </c>
      <c r="K64">
        <f>AVERAGE(K54,K57,K60)</f>
        <v>0</v>
      </c>
      <c r="L64" s="72">
        <f t="shared" ref="L64:N64" si="61">AVERAGE(L54,L57,L60)</f>
        <v>0</v>
      </c>
      <c r="M64" s="72">
        <f t="shared" si="61"/>
        <v>1.7543859649122806E-2</v>
      </c>
      <c r="N64" s="72">
        <f t="shared" si="61"/>
        <v>9.0970072239422092E-2</v>
      </c>
    </row>
    <row r="65" spans="3:14">
      <c r="C65" t="s">
        <v>190</v>
      </c>
      <c r="D65">
        <v>0</v>
      </c>
      <c r="E65">
        <f>STDEV(E57,E60,E63)</f>
        <v>2.5846548650351488E-2</v>
      </c>
      <c r="F65">
        <f t="shared" ref="F65:G65" si="62">STDEV(F57,F60,F63)</f>
        <v>2.5034411578573182E-2</v>
      </c>
      <c r="G65">
        <f t="shared" si="62"/>
        <v>2.5846548650351336E-2</v>
      </c>
      <c r="J65" t="s">
        <v>190</v>
      </c>
      <c r="K65">
        <v>0</v>
      </c>
      <c r="L65">
        <f>STDEV(L57,L60,L63)</f>
        <v>0</v>
      </c>
      <c r="M65">
        <f t="shared" ref="M65" si="63">STDEV(M57,M60,M63)</f>
        <v>2.6765095612590495E-2</v>
      </c>
      <c r="N65">
        <f>STDEV(N57,N60,N63)</f>
        <v>2.8439006873532232E-2</v>
      </c>
    </row>
    <row r="66" spans="3:14">
      <c r="C66" t="s">
        <v>191</v>
      </c>
      <c r="D66">
        <v>0</v>
      </c>
      <c r="E66">
        <f>E65/(3^0.5)</f>
        <v>1.492251182090319E-2</v>
      </c>
      <c r="F66">
        <f t="shared" ref="F66" si="64">F65/(3^0.5)</f>
        <v>1.4453624263893112E-2</v>
      </c>
      <c r="G66">
        <f t="shared" ref="G66" si="65">G65/(3^0.5)</f>
        <v>1.4922511820903104E-2</v>
      </c>
      <c r="J66" t="s">
        <v>191</v>
      </c>
      <c r="K66">
        <v>0</v>
      </c>
      <c r="L66">
        <f>L65/(3^0.5)</f>
        <v>0</v>
      </c>
      <c r="M66">
        <f t="shared" ref="M66" si="66">M65/(3^0.5)</f>
        <v>1.5452835156815194E-2</v>
      </c>
      <c r="N66">
        <f>N65/(3^0.5)</f>
        <v>1.6419268273919454E-2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9095-7EE4-4683-8E2C-275E15C1656C}">
  <dimension ref="A1:AB204"/>
  <sheetViews>
    <sheetView workbookViewId="0">
      <selection activeCell="E20" sqref="E20:I20"/>
    </sheetView>
  </sheetViews>
  <sheetFormatPr defaultRowHeight="15.75"/>
  <cols>
    <col min="2" max="2" width="17.28515625" customWidth="1"/>
    <col min="17" max="17" width="14.42578125" customWidth="1"/>
    <col min="18" max="18" width="18.7109375" customWidth="1"/>
  </cols>
  <sheetData>
    <row r="1" spans="1:26">
      <c r="F1" t="s">
        <v>198</v>
      </c>
      <c r="H1">
        <v>0.5</v>
      </c>
      <c r="I1">
        <v>1</v>
      </c>
      <c r="J1">
        <v>2</v>
      </c>
      <c r="K1">
        <v>3</v>
      </c>
      <c r="L1">
        <v>4</v>
      </c>
      <c r="M1">
        <v>6</v>
      </c>
      <c r="N1">
        <v>8</v>
      </c>
      <c r="P1" t="s">
        <v>260</v>
      </c>
      <c r="S1" t="s">
        <v>198</v>
      </c>
      <c r="T1">
        <v>0</v>
      </c>
      <c r="U1">
        <v>1</v>
      </c>
      <c r="V1">
        <v>2</v>
      </c>
      <c r="W1">
        <v>3</v>
      </c>
      <c r="X1">
        <v>4</v>
      </c>
      <c r="Y1">
        <v>6</v>
      </c>
      <c r="Z1">
        <v>8</v>
      </c>
    </row>
    <row r="2" spans="1:26">
      <c r="C2" t="s">
        <v>217</v>
      </c>
      <c r="D2" t="s">
        <v>218</v>
      </c>
      <c r="P2">
        <v>4</v>
      </c>
      <c r="Q2" t="s">
        <v>248</v>
      </c>
      <c r="R2" t="s">
        <v>247</v>
      </c>
      <c r="S2" t="s">
        <v>204</v>
      </c>
      <c r="T2">
        <v>0</v>
      </c>
      <c r="U2">
        <v>0.93095238095238098</v>
      </c>
      <c r="V2">
        <v>0.9709523809523809</v>
      </c>
      <c r="W2">
        <v>0.9804761904761905</v>
      </c>
      <c r="X2">
        <v>0.9804761904761905</v>
      </c>
      <c r="Y2">
        <v>0.9804761904761905</v>
      </c>
      <c r="Z2">
        <v>0.99047619047619051</v>
      </c>
    </row>
    <row r="3" spans="1:26">
      <c r="A3" s="69">
        <v>43767</v>
      </c>
      <c r="B3" t="s">
        <v>219</v>
      </c>
      <c r="C3">
        <v>1</v>
      </c>
      <c r="D3">
        <v>0.55000000000000004</v>
      </c>
      <c r="E3" t="s">
        <v>199</v>
      </c>
      <c r="F3" t="s">
        <v>184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 t="s">
        <v>248</v>
      </c>
      <c r="R3" t="s">
        <v>247</v>
      </c>
      <c r="S3" t="s">
        <v>220</v>
      </c>
      <c r="T3">
        <v>0</v>
      </c>
      <c r="U3">
        <v>4.8853058401626362E-2</v>
      </c>
      <c r="V3">
        <v>1.9172211561140379E-2</v>
      </c>
      <c r="W3">
        <v>1.1961768273409983E-2</v>
      </c>
      <c r="X3">
        <v>1.1961768273409983E-2</v>
      </c>
      <c r="Y3">
        <v>1.1961768273409983E-2</v>
      </c>
      <c r="Z3">
        <v>9.5238095238095333E-3</v>
      </c>
    </row>
    <row r="4" spans="1:26">
      <c r="B4" t="s">
        <v>221</v>
      </c>
      <c r="C4">
        <v>1</v>
      </c>
      <c r="E4" t="s">
        <v>199</v>
      </c>
      <c r="F4" t="s">
        <v>185</v>
      </c>
      <c r="H4">
        <v>17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P4">
        <v>5</v>
      </c>
      <c r="Q4" t="s">
        <v>248</v>
      </c>
      <c r="R4" t="s">
        <v>259</v>
      </c>
      <c r="S4" t="s">
        <v>204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>
      <c r="C5">
        <v>1</v>
      </c>
      <c r="E5" t="s">
        <v>199</v>
      </c>
      <c r="F5" t="s">
        <v>186</v>
      </c>
      <c r="H5">
        <f>H4/(H3+H4)</f>
        <v>0.85</v>
      </c>
      <c r="I5">
        <f t="shared" ref="I5:N5" si="0">I4/(I3+I4)</f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Q5" t="s">
        <v>248</v>
      </c>
      <c r="R5" t="s">
        <v>259</v>
      </c>
      <c r="S5" t="s">
        <v>220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>
      <c r="C6">
        <v>1</v>
      </c>
      <c r="D6">
        <v>0.52</v>
      </c>
      <c r="E6" t="s">
        <v>200</v>
      </c>
      <c r="F6" t="s">
        <v>184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6</v>
      </c>
      <c r="Q6" t="s">
        <v>248</v>
      </c>
      <c r="R6" t="s">
        <v>222</v>
      </c>
      <c r="S6" t="s">
        <v>204</v>
      </c>
      <c r="T6">
        <v>0</v>
      </c>
      <c r="U6">
        <v>0.85636363636363599</v>
      </c>
      <c r="V6">
        <v>0.85636363636363622</v>
      </c>
      <c r="W6">
        <v>0.87636363636363634</v>
      </c>
      <c r="X6">
        <v>0.87636363636363634</v>
      </c>
      <c r="Y6">
        <v>0.88636363636363635</v>
      </c>
      <c r="Z6">
        <v>0.92363636363636359</v>
      </c>
    </row>
    <row r="7" spans="1:26">
      <c r="C7">
        <v>1</v>
      </c>
      <c r="E7" t="s">
        <v>200</v>
      </c>
      <c r="F7" t="s">
        <v>185</v>
      </c>
      <c r="H7">
        <v>16</v>
      </c>
      <c r="I7">
        <v>21</v>
      </c>
      <c r="J7">
        <v>21</v>
      </c>
      <c r="K7">
        <v>21</v>
      </c>
      <c r="L7">
        <v>21</v>
      </c>
      <c r="M7">
        <v>21</v>
      </c>
      <c r="N7">
        <v>21</v>
      </c>
      <c r="Q7" t="s">
        <v>256</v>
      </c>
      <c r="R7" t="s">
        <v>222</v>
      </c>
      <c r="S7" t="s">
        <v>220</v>
      </c>
      <c r="T7">
        <v>0</v>
      </c>
      <c r="U7">
        <v>3.2985095557321327E-2</v>
      </c>
      <c r="V7">
        <v>3.2985095557321327E-2</v>
      </c>
      <c r="W7">
        <v>3.7740961372085581E-2</v>
      </c>
      <c r="X7">
        <v>3.7740961372085581E-2</v>
      </c>
      <c r="Y7">
        <v>3.7317046821406893E-2</v>
      </c>
      <c r="Z7">
        <v>2.3983465378678029E-2</v>
      </c>
    </row>
    <row r="8" spans="1:26">
      <c r="C8">
        <v>1</v>
      </c>
      <c r="E8" t="s">
        <v>200</v>
      </c>
      <c r="F8" t="s">
        <v>186</v>
      </c>
      <c r="H8">
        <f>H7/(H6+H7)</f>
        <v>0.76190476190476186</v>
      </c>
      <c r="I8">
        <f t="shared" ref="I8:N8" si="1">I7/(I6+I7)</f>
        <v>1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1</v>
      </c>
      <c r="P8">
        <v>7</v>
      </c>
      <c r="Q8" t="s">
        <v>256</v>
      </c>
      <c r="R8" t="s">
        <v>223</v>
      </c>
      <c r="S8" t="s">
        <v>204</v>
      </c>
      <c r="T8">
        <v>0</v>
      </c>
      <c r="U8">
        <v>0.94320910973084882</v>
      </c>
      <c r="V8">
        <v>0.95178053830227738</v>
      </c>
      <c r="W8">
        <v>0.97</v>
      </c>
      <c r="X8">
        <v>0.98000000000000009</v>
      </c>
      <c r="Y8">
        <v>0.98000000000000009</v>
      </c>
      <c r="Z8">
        <v>0.99</v>
      </c>
    </row>
    <row r="9" spans="1:26">
      <c r="C9">
        <v>1</v>
      </c>
      <c r="D9">
        <v>0.52</v>
      </c>
      <c r="E9" t="s">
        <v>201</v>
      </c>
      <c r="F9" t="s">
        <v>184</v>
      </c>
      <c r="H9">
        <v>6</v>
      </c>
      <c r="I9">
        <v>2</v>
      </c>
      <c r="J9">
        <v>2</v>
      </c>
      <c r="K9">
        <v>1</v>
      </c>
      <c r="L9">
        <v>1</v>
      </c>
      <c r="M9">
        <v>1</v>
      </c>
      <c r="N9">
        <v>1</v>
      </c>
      <c r="Q9" t="s">
        <v>256</v>
      </c>
      <c r="R9" t="s">
        <v>223</v>
      </c>
      <c r="S9" t="s">
        <v>220</v>
      </c>
      <c r="T9">
        <v>0</v>
      </c>
      <c r="U9">
        <v>2.3388105996295844E-2</v>
      </c>
      <c r="V9">
        <v>1.5862456355017054E-2</v>
      </c>
      <c r="W9">
        <v>1.9999999999999997E-2</v>
      </c>
      <c r="X9">
        <v>1.2247448713915901E-2</v>
      </c>
      <c r="Y9">
        <v>1.2247448713915901E-2</v>
      </c>
      <c r="Z9">
        <v>1.0000000000000009E-2</v>
      </c>
    </row>
    <row r="10" spans="1:26">
      <c r="C10">
        <v>1</v>
      </c>
      <c r="E10" t="s">
        <v>201</v>
      </c>
      <c r="F10" t="s">
        <v>185</v>
      </c>
      <c r="H10">
        <v>15</v>
      </c>
      <c r="I10">
        <v>19</v>
      </c>
      <c r="J10">
        <v>19</v>
      </c>
      <c r="K10">
        <v>20</v>
      </c>
      <c r="L10">
        <v>20</v>
      </c>
      <c r="M10">
        <v>20</v>
      </c>
      <c r="N10">
        <v>20</v>
      </c>
      <c r="P10">
        <v>8</v>
      </c>
      <c r="Q10" t="s">
        <v>256</v>
      </c>
      <c r="R10" t="s">
        <v>224</v>
      </c>
      <c r="S10" t="s">
        <v>204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>
      <c r="C11">
        <v>1</v>
      </c>
      <c r="E11" t="s">
        <v>201</v>
      </c>
      <c r="F11" t="s">
        <v>186</v>
      </c>
      <c r="H11">
        <f>H10/(H9+H10)</f>
        <v>0.7142857142857143</v>
      </c>
      <c r="I11">
        <f t="shared" ref="I11:N11" si="2">I10/(I9+I10)</f>
        <v>0.90476190476190477</v>
      </c>
      <c r="J11">
        <f t="shared" si="2"/>
        <v>0.90476190476190477</v>
      </c>
      <c r="K11">
        <f t="shared" si="2"/>
        <v>0.95238095238095233</v>
      </c>
      <c r="L11">
        <f t="shared" si="2"/>
        <v>0.95238095238095233</v>
      </c>
      <c r="M11">
        <f t="shared" si="2"/>
        <v>0.95238095238095233</v>
      </c>
      <c r="N11">
        <f t="shared" si="2"/>
        <v>0.95238095238095233</v>
      </c>
      <c r="Q11" t="s">
        <v>256</v>
      </c>
      <c r="R11" t="s">
        <v>224</v>
      </c>
      <c r="S11" t="s">
        <v>220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>
      <c r="C12">
        <v>1</v>
      </c>
      <c r="D12">
        <v>0.49</v>
      </c>
      <c r="E12" t="s">
        <v>202</v>
      </c>
      <c r="F12" t="s">
        <v>184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9</v>
      </c>
      <c r="Q12" t="s">
        <v>256</v>
      </c>
      <c r="R12" t="s">
        <v>226</v>
      </c>
      <c r="S12" t="s">
        <v>204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>
      <c r="C13">
        <v>1</v>
      </c>
      <c r="E13" t="s">
        <v>202</v>
      </c>
      <c r="F13" t="s">
        <v>185</v>
      </c>
      <c r="H13">
        <v>12</v>
      </c>
      <c r="I13">
        <v>19</v>
      </c>
      <c r="J13">
        <v>19</v>
      </c>
      <c r="K13">
        <v>19</v>
      </c>
      <c r="L13">
        <v>19</v>
      </c>
      <c r="M13">
        <v>19</v>
      </c>
      <c r="N13">
        <v>19</v>
      </c>
      <c r="Q13" t="s">
        <v>256</v>
      </c>
      <c r="R13" t="s">
        <v>226</v>
      </c>
      <c r="S13" t="s">
        <v>220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>
      <c r="C14">
        <v>1</v>
      </c>
      <c r="E14" t="s">
        <v>202</v>
      </c>
      <c r="F14" t="s">
        <v>186</v>
      </c>
      <c r="H14">
        <f>H13/(H12+H13)</f>
        <v>0.63157894736842102</v>
      </c>
      <c r="I14">
        <f t="shared" ref="I14:N14" si="3">I13/(I12+I13)</f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P14">
        <v>10</v>
      </c>
      <c r="Q14" t="s">
        <v>256</v>
      </c>
      <c r="R14" t="s">
        <v>227</v>
      </c>
      <c r="S14" t="s">
        <v>204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>
      <c r="C15">
        <v>1</v>
      </c>
      <c r="D15">
        <v>0.55000000000000004</v>
      </c>
      <c r="E15" t="s">
        <v>225</v>
      </c>
      <c r="F15" t="s">
        <v>184</v>
      </c>
      <c r="H15">
        <v>5</v>
      </c>
      <c r="I15">
        <v>5</v>
      </c>
      <c r="J15">
        <v>1</v>
      </c>
      <c r="K15">
        <v>1</v>
      </c>
      <c r="L15">
        <v>1</v>
      </c>
      <c r="M15">
        <v>1</v>
      </c>
      <c r="N15">
        <v>0</v>
      </c>
      <c r="Q15" t="s">
        <v>256</v>
      </c>
      <c r="R15" t="s">
        <v>227</v>
      </c>
      <c r="S15" t="s">
        <v>220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C16">
        <v>1</v>
      </c>
      <c r="E16" t="s">
        <v>225</v>
      </c>
      <c r="F16" t="s">
        <v>185</v>
      </c>
      <c r="H16">
        <v>15</v>
      </c>
      <c r="I16">
        <v>15</v>
      </c>
      <c r="J16">
        <v>19</v>
      </c>
      <c r="K16">
        <v>19</v>
      </c>
      <c r="L16">
        <v>19</v>
      </c>
      <c r="M16">
        <v>19</v>
      </c>
      <c r="N16">
        <v>20</v>
      </c>
      <c r="P16">
        <v>11</v>
      </c>
      <c r="Q16" t="s">
        <v>256</v>
      </c>
      <c r="R16" t="s">
        <v>228</v>
      </c>
      <c r="S16" t="s">
        <v>204</v>
      </c>
      <c r="T16">
        <v>0</v>
      </c>
      <c r="U16">
        <v>0.9916666666666667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8">
      <c r="C17">
        <v>1</v>
      </c>
      <c r="E17" t="s">
        <v>225</v>
      </c>
      <c r="F17" t="s">
        <v>186</v>
      </c>
      <c r="H17">
        <f>H16/(H15+H16)</f>
        <v>0.75</v>
      </c>
      <c r="I17">
        <f>I16/(I15+I16)</f>
        <v>0.75</v>
      </c>
      <c r="J17">
        <f t="shared" ref="I17:N17" si="4">J16/(J15+J16)</f>
        <v>0.95</v>
      </c>
      <c r="K17">
        <f t="shared" si="4"/>
        <v>0.95</v>
      </c>
      <c r="L17">
        <f t="shared" si="4"/>
        <v>0.95</v>
      </c>
      <c r="M17">
        <f t="shared" si="4"/>
        <v>0.95</v>
      </c>
      <c r="N17">
        <f t="shared" si="4"/>
        <v>1</v>
      </c>
      <c r="Q17" t="s">
        <v>256</v>
      </c>
      <c r="R17" t="s">
        <v>228</v>
      </c>
      <c r="S17" t="s">
        <v>220</v>
      </c>
      <c r="T17">
        <v>0</v>
      </c>
      <c r="U17">
        <v>8.3333333333333419E-3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8">
      <c r="F18" t="s">
        <v>204</v>
      </c>
      <c r="H18">
        <f>AVERAGE(H5,H8,H11,H14,H17)</f>
        <v>0.74155388471177941</v>
      </c>
      <c r="I18">
        <f t="shared" ref="I18:N18" si="5">AVERAGE(I5,I8,I11,I14,I17)</f>
        <v>0.93095238095238098</v>
      </c>
      <c r="J18">
        <f t="shared" si="5"/>
        <v>0.9709523809523809</v>
      </c>
      <c r="K18">
        <f t="shared" si="5"/>
        <v>0.9804761904761905</v>
      </c>
      <c r="L18">
        <f t="shared" si="5"/>
        <v>0.9804761904761905</v>
      </c>
      <c r="M18">
        <f t="shared" si="5"/>
        <v>0.9804761904761905</v>
      </c>
      <c r="N18">
        <f t="shared" si="5"/>
        <v>0.99047619047619051</v>
      </c>
      <c r="Q18" t="s">
        <v>250</v>
      </c>
      <c r="R18" t="s">
        <v>228</v>
      </c>
      <c r="S18" t="s">
        <v>204</v>
      </c>
      <c r="T18">
        <v>0</v>
      </c>
      <c r="U18">
        <v>3.3333333333333333E-2</v>
      </c>
      <c r="V18">
        <v>0.21666666666666667</v>
      </c>
      <c r="W18">
        <v>0.27777777777777773</v>
      </c>
      <c r="X18">
        <v>0.45</v>
      </c>
      <c r="Y18">
        <v>0.75</v>
      </c>
      <c r="Z18">
        <v>0.8833333333333333</v>
      </c>
    </row>
    <row r="19" spans="1:28">
      <c r="F19" t="s">
        <v>205</v>
      </c>
      <c r="H19">
        <f>STDEV(H5,H8,H11,H14,H17)/SQRT(COUNT(H5,H8,H11,H14,H17))</f>
        <v>3.5414753245753619E-2</v>
      </c>
      <c r="I19">
        <f t="shared" ref="I19:N19" si="6">STDEV(I5,I8,I11,I14,I17)/SQRT(COUNT(I5,I8,I11,I14,I17))</f>
        <v>4.8853058401626362E-2</v>
      </c>
      <c r="J19">
        <f t="shared" si="6"/>
        <v>1.9172211561140379E-2</v>
      </c>
      <c r="K19">
        <f t="shared" si="6"/>
        <v>1.1961768273409983E-2</v>
      </c>
      <c r="L19">
        <f t="shared" si="6"/>
        <v>1.1961768273409983E-2</v>
      </c>
      <c r="M19">
        <f t="shared" si="6"/>
        <v>1.1961768273409983E-2</v>
      </c>
      <c r="N19">
        <f t="shared" si="6"/>
        <v>9.5238095238095333E-3</v>
      </c>
      <c r="Q19" t="s">
        <v>250</v>
      </c>
      <c r="R19" t="s">
        <v>228</v>
      </c>
      <c r="S19" t="s">
        <v>220</v>
      </c>
      <c r="T19">
        <v>0</v>
      </c>
      <c r="U19">
        <v>1.666666666666667E-2</v>
      </c>
      <c r="V19">
        <v>1.6666666666666722E-2</v>
      </c>
      <c r="W19">
        <v>2.7777777777777925E-2</v>
      </c>
      <c r="X19">
        <v>2.8867513459481284E-2</v>
      </c>
      <c r="Y19">
        <v>2.8867513459481315E-2</v>
      </c>
      <c r="Z19">
        <v>1.6666666666666684E-2</v>
      </c>
    </row>
    <row r="20" spans="1:28">
      <c r="P20">
        <v>11</v>
      </c>
      <c r="Q20" t="s">
        <v>251</v>
      </c>
      <c r="R20" t="s">
        <v>228</v>
      </c>
      <c r="S20" t="s">
        <v>204</v>
      </c>
      <c r="T20">
        <v>0</v>
      </c>
      <c r="U20">
        <v>1.6666666666666666E-2</v>
      </c>
      <c r="V20">
        <v>0.15087719298245614</v>
      </c>
      <c r="W20">
        <v>0.23333333333333331</v>
      </c>
      <c r="X20">
        <v>0.23333333333333331</v>
      </c>
      <c r="Y20">
        <v>0.23333333333333331</v>
      </c>
      <c r="Z20">
        <v>0.28333333333333338</v>
      </c>
    </row>
    <row r="21" spans="1:28">
      <c r="Q21" t="s">
        <v>251</v>
      </c>
      <c r="R21" t="s">
        <v>228</v>
      </c>
      <c r="S21" t="s">
        <v>220</v>
      </c>
      <c r="T21">
        <v>0</v>
      </c>
      <c r="U21">
        <v>1.666666666666667E-2</v>
      </c>
      <c r="V21">
        <v>4.9122807017543887E-2</v>
      </c>
      <c r="W21">
        <v>1.6666666666666861E-2</v>
      </c>
      <c r="X21">
        <v>1.6666666666666861E-2</v>
      </c>
      <c r="Y21">
        <v>1.6666666666666861E-2</v>
      </c>
      <c r="Z21">
        <v>1.6666666666666666E-2</v>
      </c>
    </row>
    <row r="22" spans="1:28">
      <c r="A22" s="69">
        <v>43767</v>
      </c>
      <c r="B22" t="s">
        <v>229</v>
      </c>
      <c r="C22">
        <v>2</v>
      </c>
      <c r="D22">
        <v>0.49</v>
      </c>
      <c r="E22" t="s">
        <v>199</v>
      </c>
      <c r="F22" t="s">
        <v>184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3</v>
      </c>
      <c r="P22">
        <v>6</v>
      </c>
      <c r="Q22" t="s">
        <v>251</v>
      </c>
      <c r="R22" t="s">
        <v>222</v>
      </c>
      <c r="S22" t="s">
        <v>204</v>
      </c>
      <c r="T22">
        <v>0</v>
      </c>
      <c r="U22">
        <v>5.000000000000001E-2</v>
      </c>
      <c r="V22">
        <v>8.3333333333333329E-2</v>
      </c>
      <c r="W22">
        <v>0.15</v>
      </c>
      <c r="X22">
        <v>0.18333333333333335</v>
      </c>
      <c r="Y22">
        <v>0.21666666666666667</v>
      </c>
      <c r="Z22">
        <v>0.31666666666666665</v>
      </c>
    </row>
    <row r="23" spans="1:28">
      <c r="B23" t="s">
        <v>230</v>
      </c>
      <c r="C23">
        <v>2</v>
      </c>
      <c r="E23" t="s">
        <v>199</v>
      </c>
      <c r="F23" t="s">
        <v>185</v>
      </c>
      <c r="H23">
        <v>17</v>
      </c>
      <c r="I23">
        <v>17</v>
      </c>
      <c r="J23">
        <v>17</v>
      </c>
      <c r="K23">
        <v>17</v>
      </c>
      <c r="L23">
        <v>17</v>
      </c>
      <c r="M23">
        <v>17</v>
      </c>
      <c r="N23">
        <v>19</v>
      </c>
      <c r="Q23" t="s">
        <v>251</v>
      </c>
      <c r="R23" t="s">
        <v>222</v>
      </c>
      <c r="S23" t="s">
        <v>220</v>
      </c>
      <c r="T23">
        <v>0</v>
      </c>
      <c r="U23">
        <v>2.8867513459481291E-2</v>
      </c>
      <c r="V23">
        <v>1.6666666666666705E-2</v>
      </c>
      <c r="W23">
        <v>2.8867513459481305E-2</v>
      </c>
      <c r="X23">
        <v>1.6666666666666653E-2</v>
      </c>
      <c r="Y23">
        <v>1.6666666666666722E-2</v>
      </c>
      <c r="Z23">
        <v>1.6666666666666663E-2</v>
      </c>
    </row>
    <row r="24" spans="1:28">
      <c r="C24">
        <v>2</v>
      </c>
      <c r="E24" t="s">
        <v>199</v>
      </c>
      <c r="F24" t="s">
        <v>186</v>
      </c>
      <c r="H24">
        <f>H23/(H22+H23)</f>
        <v>0.77272727272727271</v>
      </c>
      <c r="I24">
        <f t="shared" ref="I24:N24" si="7">I23/(I22+I23)</f>
        <v>0.77272727272727271</v>
      </c>
      <c r="J24">
        <f t="shared" si="7"/>
        <v>0.77272727272727271</v>
      </c>
      <c r="K24">
        <f t="shared" si="7"/>
        <v>0.77272727272727271</v>
      </c>
      <c r="L24">
        <f t="shared" si="7"/>
        <v>0.77272727272727271</v>
      </c>
      <c r="M24">
        <f t="shared" si="7"/>
        <v>0.77272727272727271</v>
      </c>
      <c r="N24">
        <f t="shared" si="7"/>
        <v>0.86363636363636365</v>
      </c>
    </row>
    <row r="25" spans="1:28">
      <c r="C25">
        <v>2</v>
      </c>
      <c r="D25">
        <v>0.5</v>
      </c>
      <c r="E25" t="s">
        <v>200</v>
      </c>
      <c r="F25" t="s">
        <v>184</v>
      </c>
      <c r="H25">
        <v>3</v>
      </c>
      <c r="I25">
        <v>3</v>
      </c>
      <c r="J25">
        <v>3</v>
      </c>
      <c r="K25">
        <v>3</v>
      </c>
      <c r="L25">
        <v>3</v>
      </c>
      <c r="M25">
        <v>2</v>
      </c>
      <c r="N25">
        <v>2</v>
      </c>
    </row>
    <row r="26" spans="1:28">
      <c r="C26">
        <v>2</v>
      </c>
      <c r="E26" t="s">
        <v>200</v>
      </c>
      <c r="F26" t="s">
        <v>185</v>
      </c>
      <c r="H26">
        <v>17</v>
      </c>
      <c r="I26">
        <v>17</v>
      </c>
      <c r="J26">
        <v>17</v>
      </c>
      <c r="K26">
        <v>17</v>
      </c>
      <c r="L26">
        <v>17</v>
      </c>
      <c r="M26">
        <v>18</v>
      </c>
      <c r="N26">
        <v>18</v>
      </c>
    </row>
    <row r="27" spans="1:28">
      <c r="C27">
        <v>2</v>
      </c>
      <c r="E27" t="s">
        <v>200</v>
      </c>
      <c r="F27" t="s">
        <v>186</v>
      </c>
      <c r="H27">
        <f>H26/(H25+H26)</f>
        <v>0.85</v>
      </c>
      <c r="I27">
        <f t="shared" ref="I27:N27" si="8">I26/(I25+I26)</f>
        <v>0.85</v>
      </c>
      <c r="J27">
        <f t="shared" si="8"/>
        <v>0.85</v>
      </c>
      <c r="K27">
        <f t="shared" si="8"/>
        <v>0.85</v>
      </c>
      <c r="L27">
        <f t="shared" si="8"/>
        <v>0.85</v>
      </c>
      <c r="M27">
        <f t="shared" si="8"/>
        <v>0.9</v>
      </c>
      <c r="N27">
        <f t="shared" si="8"/>
        <v>0.9</v>
      </c>
    </row>
    <row r="28" spans="1:28">
      <c r="C28">
        <v>2</v>
      </c>
      <c r="D28">
        <v>0.5</v>
      </c>
      <c r="E28" t="s">
        <v>201</v>
      </c>
      <c r="F28" t="s">
        <v>184</v>
      </c>
      <c r="H28">
        <v>2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</row>
    <row r="29" spans="1:28">
      <c r="C29">
        <v>2</v>
      </c>
      <c r="E29" t="s">
        <v>201</v>
      </c>
      <c r="F29" t="s">
        <v>185</v>
      </c>
      <c r="H29">
        <v>18</v>
      </c>
      <c r="I29">
        <v>19</v>
      </c>
      <c r="J29">
        <v>19</v>
      </c>
      <c r="K29">
        <v>20</v>
      </c>
      <c r="L29">
        <v>20</v>
      </c>
      <c r="M29">
        <v>20</v>
      </c>
      <c r="N29">
        <v>20</v>
      </c>
    </row>
    <row r="30" spans="1:28">
      <c r="C30">
        <v>2</v>
      </c>
      <c r="E30" t="s">
        <v>201</v>
      </c>
      <c r="F30" t="s">
        <v>186</v>
      </c>
      <c r="H30">
        <f>H29/(H28+H29)</f>
        <v>0.9</v>
      </c>
      <c r="I30">
        <f t="shared" ref="I30:N30" si="9">I29/(I28+I29)</f>
        <v>0.95</v>
      </c>
      <c r="J30">
        <f t="shared" si="9"/>
        <v>0.95</v>
      </c>
      <c r="K30">
        <f t="shared" si="9"/>
        <v>1</v>
      </c>
      <c r="L30">
        <f t="shared" si="9"/>
        <v>1</v>
      </c>
      <c r="M30">
        <f t="shared" si="9"/>
        <v>1</v>
      </c>
      <c r="N30">
        <f t="shared" si="9"/>
        <v>1</v>
      </c>
    </row>
    <row r="31" spans="1:28">
      <c r="C31">
        <v>2</v>
      </c>
      <c r="D31">
        <v>0.51</v>
      </c>
      <c r="E31" t="s">
        <v>202</v>
      </c>
      <c r="F31" t="s">
        <v>184</v>
      </c>
      <c r="H31">
        <v>8</v>
      </c>
      <c r="I31">
        <v>4</v>
      </c>
      <c r="J31">
        <v>4</v>
      </c>
      <c r="K31">
        <v>3</v>
      </c>
      <c r="L31">
        <v>3</v>
      </c>
      <c r="M31">
        <v>3</v>
      </c>
      <c r="N31">
        <v>2</v>
      </c>
    </row>
    <row r="32" spans="1:28">
      <c r="C32">
        <v>2</v>
      </c>
      <c r="E32" t="s">
        <v>202</v>
      </c>
      <c r="F32" t="s">
        <v>185</v>
      </c>
      <c r="H32">
        <v>12</v>
      </c>
      <c r="I32">
        <v>16</v>
      </c>
      <c r="J32">
        <v>16</v>
      </c>
      <c r="K32">
        <v>17</v>
      </c>
      <c r="L32">
        <v>17</v>
      </c>
      <c r="M32">
        <v>17</v>
      </c>
      <c r="N32">
        <v>18</v>
      </c>
      <c r="AB32" t="s">
        <v>257</v>
      </c>
    </row>
    <row r="33" spans="1:14">
      <c r="C33">
        <v>2</v>
      </c>
      <c r="E33" t="s">
        <v>202</v>
      </c>
      <c r="F33" t="s">
        <v>186</v>
      </c>
      <c r="H33">
        <f>H32/(H31+H32)</f>
        <v>0.6</v>
      </c>
      <c r="I33">
        <f t="shared" ref="I33:N33" si="10">I32/(I31+I32)</f>
        <v>0.8</v>
      </c>
      <c r="J33">
        <f t="shared" si="10"/>
        <v>0.8</v>
      </c>
      <c r="K33">
        <f t="shared" si="10"/>
        <v>0.85</v>
      </c>
      <c r="L33">
        <f t="shared" si="10"/>
        <v>0.85</v>
      </c>
      <c r="M33">
        <f t="shared" si="10"/>
        <v>0.85</v>
      </c>
      <c r="N33">
        <f t="shared" si="10"/>
        <v>0.9</v>
      </c>
    </row>
    <row r="34" spans="1:14">
      <c r="C34">
        <v>2</v>
      </c>
      <c r="D34">
        <v>0.51</v>
      </c>
      <c r="E34" t="s">
        <v>225</v>
      </c>
      <c r="F34" t="s">
        <v>184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1</v>
      </c>
    </row>
    <row r="35" spans="1:14">
      <c r="C35">
        <v>2</v>
      </c>
      <c r="E35" t="s">
        <v>225</v>
      </c>
      <c r="F35" t="s">
        <v>185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21</v>
      </c>
    </row>
    <row r="36" spans="1:14">
      <c r="C36">
        <v>2</v>
      </c>
      <c r="E36" t="s">
        <v>225</v>
      </c>
      <c r="F36" t="s">
        <v>186</v>
      </c>
      <c r="H36">
        <f>H35/(H34+H35)</f>
        <v>0.90909090909090906</v>
      </c>
      <c r="I36">
        <f t="shared" ref="I36:N36" si="11">I35/(I34+I35)</f>
        <v>0.90909090909090906</v>
      </c>
      <c r="J36">
        <f t="shared" si="11"/>
        <v>0.90909090909090906</v>
      </c>
      <c r="K36">
        <f t="shared" si="11"/>
        <v>0.90909090909090906</v>
      </c>
      <c r="L36">
        <f t="shared" si="11"/>
        <v>0.90909090909090906</v>
      </c>
      <c r="M36">
        <f t="shared" si="11"/>
        <v>0.90909090909090906</v>
      </c>
      <c r="N36">
        <f t="shared" si="11"/>
        <v>0.95454545454545459</v>
      </c>
    </row>
    <row r="37" spans="1:14">
      <c r="F37" t="s">
        <v>204</v>
      </c>
      <c r="H37">
        <f>AVERAGE(H24,H27,H30,H33,H36)</f>
        <v>0.80636363636363628</v>
      </c>
      <c r="I37">
        <f t="shared" ref="I37:N37" si="12">AVERAGE(I24,I27,I30,I33,I36)</f>
        <v>0.85636363636363622</v>
      </c>
      <c r="J37">
        <f t="shared" si="12"/>
        <v>0.85636363636363622</v>
      </c>
      <c r="K37">
        <f t="shared" si="12"/>
        <v>0.87636363636363634</v>
      </c>
      <c r="L37">
        <f t="shared" si="12"/>
        <v>0.87636363636363634</v>
      </c>
      <c r="M37">
        <f t="shared" si="12"/>
        <v>0.88636363636363635</v>
      </c>
      <c r="N37">
        <f t="shared" si="12"/>
        <v>0.92363636363636359</v>
      </c>
    </row>
    <row r="38" spans="1:14">
      <c r="F38" t="s">
        <v>205</v>
      </c>
      <c r="H38">
        <f>STDEV(H24,H27,H30,H33,H36)/SQRT(COUNT(H24,H27,H30,H33,H36))</f>
        <v>5.6983396160781338E-2</v>
      </c>
      <c r="I38">
        <f t="shared" ref="I38:N38" si="13">STDEV(I24,I27,I30,I33,I36)/SQRT(COUNT(I24,I27,I30,I33,I36))</f>
        <v>3.2985095557321327E-2</v>
      </c>
      <c r="J38">
        <f t="shared" si="13"/>
        <v>3.2985095557321327E-2</v>
      </c>
      <c r="K38">
        <f t="shared" si="13"/>
        <v>3.7740961372085581E-2</v>
      </c>
      <c r="L38">
        <f t="shared" si="13"/>
        <v>3.7740961372085581E-2</v>
      </c>
      <c r="M38">
        <f t="shared" si="13"/>
        <v>3.7317046821406893E-2</v>
      </c>
      <c r="N38">
        <f t="shared" si="13"/>
        <v>2.3983465378678029E-2</v>
      </c>
    </row>
    <row r="39" spans="1:14">
      <c r="K39">
        <f>(K23+K26+K29+K32+K35)/(K22+K23+K25+K26+K28+K29+K31+K32+K34+K35)</f>
        <v>0.875</v>
      </c>
    </row>
    <row r="41" spans="1:14">
      <c r="A41" s="69">
        <v>43767</v>
      </c>
      <c r="B41" t="s">
        <v>231</v>
      </c>
      <c r="C41">
        <v>3</v>
      </c>
      <c r="D41">
        <v>0.52</v>
      </c>
      <c r="E41" t="s">
        <v>199</v>
      </c>
      <c r="F41" t="s">
        <v>184</v>
      </c>
      <c r="H41">
        <v>2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</row>
    <row r="42" spans="1:14">
      <c r="B42" t="s">
        <v>232</v>
      </c>
      <c r="C42">
        <v>3</v>
      </c>
      <c r="E42" t="s">
        <v>199</v>
      </c>
      <c r="F42" t="s">
        <v>185</v>
      </c>
      <c r="H42">
        <v>18</v>
      </c>
      <c r="I42">
        <v>19</v>
      </c>
      <c r="J42">
        <v>19</v>
      </c>
      <c r="K42">
        <v>19</v>
      </c>
      <c r="L42">
        <v>19</v>
      </c>
      <c r="M42">
        <v>19</v>
      </c>
      <c r="N42">
        <v>20</v>
      </c>
    </row>
    <row r="43" spans="1:14">
      <c r="C43">
        <v>3</v>
      </c>
      <c r="E43" t="s">
        <v>199</v>
      </c>
      <c r="F43" t="s">
        <v>186</v>
      </c>
      <c r="H43">
        <f>H42/(H41+H42)</f>
        <v>0.9</v>
      </c>
      <c r="I43">
        <f t="shared" ref="I43:N43" si="14">I42/(I41+I42)</f>
        <v>0.95</v>
      </c>
      <c r="J43">
        <f t="shared" si="14"/>
        <v>0.95</v>
      </c>
      <c r="K43">
        <f t="shared" si="14"/>
        <v>0.95</v>
      </c>
      <c r="L43">
        <f t="shared" si="14"/>
        <v>0.95</v>
      </c>
      <c r="M43">
        <f t="shared" si="14"/>
        <v>0.95</v>
      </c>
      <c r="N43">
        <f t="shared" si="14"/>
        <v>1</v>
      </c>
    </row>
    <row r="44" spans="1:14">
      <c r="C44">
        <v>3</v>
      </c>
      <c r="D44">
        <v>0.5</v>
      </c>
      <c r="E44" t="s">
        <v>200</v>
      </c>
      <c r="F44" t="s">
        <v>184</v>
      </c>
      <c r="H44">
        <v>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C45">
        <v>3</v>
      </c>
      <c r="E45" t="s">
        <v>200</v>
      </c>
      <c r="F45" t="s">
        <v>185</v>
      </c>
      <c r="H45">
        <v>17</v>
      </c>
      <c r="I45">
        <v>21</v>
      </c>
      <c r="J45">
        <v>21</v>
      </c>
      <c r="K45">
        <v>21</v>
      </c>
      <c r="L45">
        <v>21</v>
      </c>
      <c r="M45">
        <v>21</v>
      </c>
      <c r="N45">
        <v>21</v>
      </c>
    </row>
    <row r="46" spans="1:14">
      <c r="C46">
        <v>3</v>
      </c>
      <c r="E46" t="s">
        <v>200</v>
      </c>
      <c r="F46" t="s">
        <v>186</v>
      </c>
      <c r="H46">
        <f>H45/(H44+H45)</f>
        <v>0.80952380952380953</v>
      </c>
      <c r="I46">
        <f t="shared" ref="I46:N46" si="15">I45/(I44+I45)</f>
        <v>1</v>
      </c>
      <c r="J46">
        <f t="shared" si="15"/>
        <v>1</v>
      </c>
      <c r="K46">
        <f t="shared" si="15"/>
        <v>1</v>
      </c>
      <c r="L46">
        <f t="shared" si="15"/>
        <v>1</v>
      </c>
      <c r="M46">
        <f t="shared" si="15"/>
        <v>1</v>
      </c>
      <c r="N46">
        <f t="shared" si="15"/>
        <v>1</v>
      </c>
    </row>
    <row r="47" spans="1:14">
      <c r="C47">
        <v>3</v>
      </c>
      <c r="D47">
        <v>0.49</v>
      </c>
      <c r="E47" t="s">
        <v>201</v>
      </c>
      <c r="F47" t="s">
        <v>184</v>
      </c>
      <c r="H47">
        <v>5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</row>
    <row r="48" spans="1:14">
      <c r="C48">
        <v>3</v>
      </c>
      <c r="E48" t="s">
        <v>201</v>
      </c>
      <c r="F48" t="s">
        <v>185</v>
      </c>
      <c r="H48">
        <v>16</v>
      </c>
      <c r="I48">
        <v>20</v>
      </c>
      <c r="J48">
        <v>20</v>
      </c>
      <c r="K48">
        <v>21</v>
      </c>
      <c r="L48">
        <v>21</v>
      </c>
      <c r="M48">
        <v>21</v>
      </c>
      <c r="N48">
        <v>21</v>
      </c>
    </row>
    <row r="49" spans="1:14">
      <c r="C49">
        <v>3</v>
      </c>
      <c r="E49" t="s">
        <v>201</v>
      </c>
      <c r="F49" t="s">
        <v>186</v>
      </c>
      <c r="H49">
        <f>H48/(H47+H48)</f>
        <v>0.76190476190476186</v>
      </c>
      <c r="I49">
        <f t="shared" ref="I49:N49" si="16">I48/(I47+I48)</f>
        <v>0.95238095238095233</v>
      </c>
      <c r="J49">
        <f t="shared" si="16"/>
        <v>0.95238095238095233</v>
      </c>
      <c r="K49">
        <f t="shared" si="16"/>
        <v>1</v>
      </c>
      <c r="L49">
        <f t="shared" si="16"/>
        <v>1</v>
      </c>
      <c r="M49">
        <f t="shared" si="16"/>
        <v>1</v>
      </c>
      <c r="N49">
        <f t="shared" si="16"/>
        <v>1</v>
      </c>
    </row>
    <row r="50" spans="1:14">
      <c r="C50">
        <v>3</v>
      </c>
      <c r="D50">
        <v>0.52</v>
      </c>
      <c r="E50" t="s">
        <v>202</v>
      </c>
      <c r="F50" t="s">
        <v>184</v>
      </c>
      <c r="H50">
        <v>3</v>
      </c>
      <c r="I50">
        <v>3</v>
      </c>
      <c r="J50">
        <v>2</v>
      </c>
      <c r="K50">
        <v>2</v>
      </c>
      <c r="L50">
        <v>1</v>
      </c>
      <c r="M50">
        <v>1</v>
      </c>
      <c r="N50">
        <v>1</v>
      </c>
    </row>
    <row r="51" spans="1:14">
      <c r="C51">
        <v>3</v>
      </c>
      <c r="E51" t="s">
        <v>202</v>
      </c>
      <c r="F51" t="s">
        <v>185</v>
      </c>
      <c r="H51">
        <v>18</v>
      </c>
      <c r="I51">
        <v>18</v>
      </c>
      <c r="J51">
        <v>18</v>
      </c>
      <c r="K51">
        <v>18</v>
      </c>
      <c r="L51">
        <v>19</v>
      </c>
      <c r="M51">
        <v>19</v>
      </c>
      <c r="N51">
        <v>19</v>
      </c>
    </row>
    <row r="52" spans="1:14">
      <c r="C52">
        <v>3</v>
      </c>
      <c r="E52" t="s">
        <v>202</v>
      </c>
      <c r="F52" t="s">
        <v>186</v>
      </c>
      <c r="H52">
        <f>H51/(H50+H51)</f>
        <v>0.8571428571428571</v>
      </c>
      <c r="I52">
        <f t="shared" ref="I52:N52" si="17">I51/(I50+I51)</f>
        <v>0.8571428571428571</v>
      </c>
      <c r="J52">
        <f t="shared" si="17"/>
        <v>0.9</v>
      </c>
      <c r="K52">
        <f t="shared" si="17"/>
        <v>0.9</v>
      </c>
      <c r="L52">
        <f t="shared" si="17"/>
        <v>0.95</v>
      </c>
      <c r="M52">
        <f t="shared" si="17"/>
        <v>0.95</v>
      </c>
      <c r="N52">
        <f t="shared" si="17"/>
        <v>0.95</v>
      </c>
    </row>
    <row r="53" spans="1:14">
      <c r="C53">
        <v>3</v>
      </c>
      <c r="D53">
        <v>0.5</v>
      </c>
      <c r="E53" t="s">
        <v>225</v>
      </c>
      <c r="F53" t="s">
        <v>184</v>
      </c>
      <c r="H53">
        <v>5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</row>
    <row r="54" spans="1:14">
      <c r="C54">
        <v>3</v>
      </c>
      <c r="E54" t="s">
        <v>225</v>
      </c>
      <c r="F54" t="s">
        <v>185</v>
      </c>
      <c r="H54">
        <v>18</v>
      </c>
      <c r="I54">
        <v>22</v>
      </c>
      <c r="J54">
        <v>22</v>
      </c>
      <c r="K54">
        <v>23</v>
      </c>
      <c r="L54">
        <v>23</v>
      </c>
      <c r="M54">
        <v>23</v>
      </c>
      <c r="N54">
        <v>23</v>
      </c>
    </row>
    <row r="55" spans="1:14">
      <c r="C55">
        <v>3</v>
      </c>
      <c r="E55" t="s">
        <v>225</v>
      </c>
      <c r="F55" t="s">
        <v>186</v>
      </c>
      <c r="H55">
        <f>H54/(H53+H54)</f>
        <v>0.78260869565217395</v>
      </c>
      <c r="I55">
        <f t="shared" ref="I55:N55" si="18">I54/(I53+I54)</f>
        <v>0.95652173913043481</v>
      </c>
      <c r="J55">
        <f t="shared" si="18"/>
        <v>0.95652173913043481</v>
      </c>
      <c r="K55">
        <f t="shared" si="18"/>
        <v>1</v>
      </c>
      <c r="L55">
        <f t="shared" si="18"/>
        <v>1</v>
      </c>
      <c r="M55">
        <f t="shared" si="18"/>
        <v>1</v>
      </c>
      <c r="N55">
        <f t="shared" si="18"/>
        <v>1</v>
      </c>
    </row>
    <row r="56" spans="1:14">
      <c r="F56" t="s">
        <v>204</v>
      </c>
      <c r="H56">
        <f>AVERAGE(H43,H46,H49,H52,H55)</f>
        <v>0.82223602484472058</v>
      </c>
      <c r="I56">
        <f t="shared" ref="I56:N56" si="19">AVERAGE(I43,I46,I49,I52,I55)</f>
        <v>0.94320910973084882</v>
      </c>
      <c r="J56">
        <f t="shared" si="19"/>
        <v>0.95178053830227738</v>
      </c>
      <c r="K56">
        <f t="shared" si="19"/>
        <v>0.97</v>
      </c>
      <c r="L56">
        <f t="shared" si="19"/>
        <v>0.98000000000000009</v>
      </c>
      <c r="M56">
        <f t="shared" si="19"/>
        <v>0.98000000000000009</v>
      </c>
      <c r="N56">
        <f t="shared" si="19"/>
        <v>0.99</v>
      </c>
    </row>
    <row r="57" spans="1:14">
      <c r="F57" t="s">
        <v>205</v>
      </c>
      <c r="H57">
        <f>STDEV(H43,H46,H49,H52,H55)/SQRT(COUNT(H43,H46,H49,H52,H55))</f>
        <v>2.5137133585863804E-2</v>
      </c>
      <c r="I57">
        <f t="shared" ref="I57:N57" si="20">STDEV(I43,I46,I49,I52,I55)/SQRT(COUNT(I43,I46,I49,I52,I55))</f>
        <v>2.3388105996295844E-2</v>
      </c>
      <c r="J57">
        <f t="shared" si="20"/>
        <v>1.5862456355017054E-2</v>
      </c>
      <c r="K57">
        <f t="shared" si="20"/>
        <v>1.9999999999999997E-2</v>
      </c>
      <c r="L57">
        <f t="shared" si="20"/>
        <v>1.2247448713915901E-2</v>
      </c>
      <c r="M57">
        <f t="shared" si="20"/>
        <v>1.2247448713915901E-2</v>
      </c>
      <c r="N57">
        <f t="shared" si="20"/>
        <v>1.0000000000000009E-2</v>
      </c>
    </row>
    <row r="60" spans="1:14">
      <c r="A60" s="69">
        <v>43767</v>
      </c>
      <c r="B60" t="s">
        <v>233</v>
      </c>
      <c r="C60">
        <v>4</v>
      </c>
      <c r="D60">
        <v>0.49</v>
      </c>
      <c r="E60" t="s">
        <v>199</v>
      </c>
      <c r="F60" t="s">
        <v>184</v>
      </c>
      <c r="H60">
        <v>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B61" s="70">
        <v>0.72361111111111109</v>
      </c>
      <c r="C61">
        <v>4</v>
      </c>
      <c r="E61" t="s">
        <v>199</v>
      </c>
      <c r="F61" t="s">
        <v>185</v>
      </c>
      <c r="H61">
        <v>13</v>
      </c>
      <c r="I61">
        <v>19</v>
      </c>
      <c r="J61">
        <v>19</v>
      </c>
      <c r="K61">
        <v>19</v>
      </c>
      <c r="L61">
        <v>19</v>
      </c>
      <c r="M61">
        <v>19</v>
      </c>
      <c r="N61">
        <v>19</v>
      </c>
    </row>
    <row r="62" spans="1:14">
      <c r="C62">
        <v>4</v>
      </c>
      <c r="E62" t="s">
        <v>199</v>
      </c>
      <c r="F62" t="s">
        <v>186</v>
      </c>
      <c r="H62">
        <f>H61/(H60+H61)</f>
        <v>0.68421052631578949</v>
      </c>
      <c r="I62">
        <f t="shared" ref="I62:N62" si="21">I61/(I60+I61)</f>
        <v>1</v>
      </c>
      <c r="J62">
        <f t="shared" si="21"/>
        <v>1</v>
      </c>
      <c r="K62">
        <f t="shared" si="21"/>
        <v>1</v>
      </c>
      <c r="L62">
        <f t="shared" si="21"/>
        <v>1</v>
      </c>
      <c r="M62">
        <f t="shared" si="21"/>
        <v>1</v>
      </c>
      <c r="N62">
        <f t="shared" si="21"/>
        <v>1</v>
      </c>
    </row>
    <row r="63" spans="1:14">
      <c r="C63">
        <v>4</v>
      </c>
      <c r="D63">
        <v>0.48</v>
      </c>
      <c r="E63" t="s">
        <v>200</v>
      </c>
      <c r="F63" t="s">
        <v>184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C64">
        <v>4</v>
      </c>
      <c r="E64" t="s">
        <v>200</v>
      </c>
      <c r="F64" t="s">
        <v>185</v>
      </c>
      <c r="H64">
        <v>16</v>
      </c>
      <c r="I64">
        <v>19</v>
      </c>
      <c r="J64">
        <v>19</v>
      </c>
      <c r="K64">
        <v>19</v>
      </c>
      <c r="L64">
        <v>19</v>
      </c>
      <c r="M64">
        <v>19</v>
      </c>
      <c r="N64">
        <v>19</v>
      </c>
    </row>
    <row r="65" spans="1:14">
      <c r="C65">
        <v>4</v>
      </c>
      <c r="E65" t="s">
        <v>200</v>
      </c>
      <c r="F65" t="s">
        <v>186</v>
      </c>
      <c r="H65">
        <f>H64/(H63+H64)</f>
        <v>0.84210526315789469</v>
      </c>
      <c r="I65">
        <f t="shared" ref="I65:N65" si="22">I64/(I63+I64)</f>
        <v>1</v>
      </c>
      <c r="J65">
        <f t="shared" si="22"/>
        <v>1</v>
      </c>
      <c r="K65">
        <f t="shared" si="22"/>
        <v>1</v>
      </c>
      <c r="L65">
        <f t="shared" si="22"/>
        <v>1</v>
      </c>
      <c r="M65">
        <f t="shared" si="22"/>
        <v>1</v>
      </c>
      <c r="N65">
        <f t="shared" si="22"/>
        <v>1</v>
      </c>
    </row>
    <row r="66" spans="1:14">
      <c r="C66">
        <v>4</v>
      </c>
      <c r="D66">
        <v>0.52</v>
      </c>
      <c r="E66" t="s">
        <v>201</v>
      </c>
      <c r="F66" t="s">
        <v>184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C67">
        <v>4</v>
      </c>
      <c r="E67" t="s">
        <v>201</v>
      </c>
      <c r="F67" t="s">
        <v>185</v>
      </c>
      <c r="H67">
        <v>18</v>
      </c>
      <c r="I67">
        <v>19</v>
      </c>
      <c r="J67">
        <v>19</v>
      </c>
      <c r="K67">
        <v>19</v>
      </c>
      <c r="L67">
        <v>19</v>
      </c>
      <c r="M67">
        <v>19</v>
      </c>
      <c r="N67">
        <v>19</v>
      </c>
    </row>
    <row r="68" spans="1:14">
      <c r="C68">
        <v>4</v>
      </c>
      <c r="E68" t="s">
        <v>201</v>
      </c>
      <c r="F68" t="s">
        <v>186</v>
      </c>
      <c r="H68">
        <f>H67/(H66+H67)</f>
        <v>0.94736842105263153</v>
      </c>
      <c r="I68">
        <f t="shared" ref="I68:N68" si="23">I67/(I66+I67)</f>
        <v>1</v>
      </c>
      <c r="J68">
        <f t="shared" si="23"/>
        <v>1</v>
      </c>
      <c r="K68">
        <f t="shared" si="23"/>
        <v>1</v>
      </c>
      <c r="L68">
        <f t="shared" si="23"/>
        <v>1</v>
      </c>
      <c r="M68">
        <f t="shared" si="23"/>
        <v>1</v>
      </c>
      <c r="N68">
        <f t="shared" si="23"/>
        <v>1</v>
      </c>
    </row>
    <row r="69" spans="1:14">
      <c r="C69">
        <v>4</v>
      </c>
      <c r="D69">
        <v>0.53</v>
      </c>
      <c r="E69" t="s">
        <v>202</v>
      </c>
      <c r="F69" t="s">
        <v>184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C70">
        <v>4</v>
      </c>
      <c r="E70" t="s">
        <v>202</v>
      </c>
      <c r="F70" t="s">
        <v>185</v>
      </c>
      <c r="H70">
        <v>17</v>
      </c>
      <c r="I70">
        <v>20</v>
      </c>
      <c r="J70">
        <v>20</v>
      </c>
      <c r="K70">
        <v>20</v>
      </c>
      <c r="L70">
        <v>20</v>
      </c>
      <c r="M70">
        <v>20</v>
      </c>
      <c r="N70">
        <v>20</v>
      </c>
    </row>
    <row r="71" spans="1:14">
      <c r="C71">
        <v>4</v>
      </c>
      <c r="E71" t="s">
        <v>202</v>
      </c>
      <c r="F71" t="s">
        <v>186</v>
      </c>
      <c r="H71">
        <f>H70/(H69+H70)</f>
        <v>0.85</v>
      </c>
      <c r="I71">
        <f t="shared" ref="I71:N71" si="24">I70/(I69+I70)</f>
        <v>1</v>
      </c>
      <c r="J71">
        <f t="shared" si="24"/>
        <v>1</v>
      </c>
      <c r="K71">
        <f t="shared" si="24"/>
        <v>1</v>
      </c>
      <c r="L71">
        <f t="shared" si="24"/>
        <v>1</v>
      </c>
      <c r="M71">
        <f t="shared" si="24"/>
        <v>1</v>
      </c>
      <c r="N71">
        <f t="shared" si="24"/>
        <v>1</v>
      </c>
    </row>
    <row r="72" spans="1:14">
      <c r="C72">
        <v>4</v>
      </c>
    </row>
    <row r="73" spans="1:14">
      <c r="C73">
        <v>4</v>
      </c>
    </row>
    <row r="74" spans="1:14">
      <c r="C74">
        <v>4</v>
      </c>
    </row>
    <row r="75" spans="1:14">
      <c r="F75" t="s">
        <v>204</v>
      </c>
      <c r="H75">
        <f>AVERAGE(H62,H65,H68,H71,H74)</f>
        <v>0.83092105263157889</v>
      </c>
      <c r="I75">
        <f t="shared" ref="I75:N75" si="25">AVERAGE(I62,I65,I68,I71,I74)</f>
        <v>1</v>
      </c>
      <c r="J75">
        <f t="shared" si="25"/>
        <v>1</v>
      </c>
      <c r="K75">
        <f t="shared" si="25"/>
        <v>1</v>
      </c>
      <c r="L75">
        <f t="shared" si="25"/>
        <v>1</v>
      </c>
      <c r="M75">
        <f t="shared" si="25"/>
        <v>1</v>
      </c>
      <c r="N75">
        <f t="shared" si="25"/>
        <v>1</v>
      </c>
    </row>
    <row r="76" spans="1:14">
      <c r="F76" t="s">
        <v>205</v>
      </c>
      <c r="H76">
        <f>STDEV(H62,H65,H68,H71,H74)/SQRT(COUNT(H62,H65,H68,H71,H74))</f>
        <v>5.4446503516317378E-2</v>
      </c>
      <c r="I76">
        <f t="shared" ref="I76:N76" si="26">STDEV(I62,I65,I68,I71,I74)/SQRT(COUNT(I62,I65,I68,I71,I74))</f>
        <v>0</v>
      </c>
      <c r="J76">
        <f t="shared" si="26"/>
        <v>0</v>
      </c>
      <c r="K76">
        <f t="shared" si="26"/>
        <v>0</v>
      </c>
      <c r="L76">
        <f t="shared" si="26"/>
        <v>0</v>
      </c>
      <c r="M76">
        <f t="shared" si="26"/>
        <v>0</v>
      </c>
      <c r="N76">
        <f t="shared" si="26"/>
        <v>0</v>
      </c>
    </row>
    <row r="79" spans="1:14">
      <c r="A79" s="69">
        <v>43767</v>
      </c>
      <c r="B79" t="s">
        <v>234</v>
      </c>
      <c r="C79">
        <v>5</v>
      </c>
      <c r="D79">
        <v>0.51</v>
      </c>
      <c r="E79" t="s">
        <v>199</v>
      </c>
      <c r="F79" t="s">
        <v>184</v>
      </c>
      <c r="H79">
        <v>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B80" s="70">
        <v>0.7284722222222223</v>
      </c>
      <c r="C80">
        <v>5</v>
      </c>
      <c r="E80" t="s">
        <v>199</v>
      </c>
      <c r="F80" t="s">
        <v>185</v>
      </c>
      <c r="H80">
        <v>16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20</v>
      </c>
    </row>
    <row r="81" spans="3:14">
      <c r="C81">
        <v>5</v>
      </c>
      <c r="E81" t="s">
        <v>199</v>
      </c>
      <c r="F81" t="s">
        <v>186</v>
      </c>
      <c r="H81">
        <f>H80/(H79+H80)</f>
        <v>0.8</v>
      </c>
      <c r="I81">
        <f t="shared" ref="I81:N81" si="27">I80/(I79+I80)</f>
        <v>1</v>
      </c>
      <c r="J81">
        <f t="shared" si="27"/>
        <v>1</v>
      </c>
      <c r="K81">
        <f t="shared" si="27"/>
        <v>1</v>
      </c>
      <c r="L81">
        <f t="shared" si="27"/>
        <v>1</v>
      </c>
      <c r="M81">
        <f t="shared" si="27"/>
        <v>1</v>
      </c>
      <c r="N81">
        <f t="shared" si="27"/>
        <v>1</v>
      </c>
    </row>
    <row r="82" spans="3:14">
      <c r="C82">
        <v>5</v>
      </c>
      <c r="D82">
        <v>0.51</v>
      </c>
      <c r="E82" t="s">
        <v>200</v>
      </c>
      <c r="F82" t="s">
        <v>184</v>
      </c>
      <c r="H82">
        <v>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3:14">
      <c r="C83">
        <v>5</v>
      </c>
      <c r="E83" t="s">
        <v>200</v>
      </c>
      <c r="F83" t="s">
        <v>185</v>
      </c>
      <c r="H83">
        <v>17</v>
      </c>
      <c r="I83">
        <v>20</v>
      </c>
      <c r="J83">
        <v>20</v>
      </c>
      <c r="K83">
        <v>20</v>
      </c>
      <c r="L83">
        <v>20</v>
      </c>
      <c r="M83">
        <v>20</v>
      </c>
      <c r="N83">
        <v>20</v>
      </c>
    </row>
    <row r="84" spans="3:14">
      <c r="C84">
        <v>5</v>
      </c>
      <c r="E84" t="s">
        <v>200</v>
      </c>
      <c r="F84" t="s">
        <v>186</v>
      </c>
      <c r="H84">
        <f>H83/(H82+H83)</f>
        <v>0.85</v>
      </c>
      <c r="I84">
        <f t="shared" ref="I84:N84" si="28">I83/(I82+I83)</f>
        <v>1</v>
      </c>
      <c r="J84">
        <f t="shared" si="28"/>
        <v>1</v>
      </c>
      <c r="K84">
        <f t="shared" si="28"/>
        <v>1</v>
      </c>
      <c r="L84">
        <f t="shared" si="28"/>
        <v>1</v>
      </c>
      <c r="M84">
        <f t="shared" si="28"/>
        <v>1</v>
      </c>
      <c r="N84">
        <f t="shared" si="28"/>
        <v>1</v>
      </c>
    </row>
    <row r="85" spans="3:14">
      <c r="C85">
        <v>5</v>
      </c>
      <c r="D85">
        <v>0.53</v>
      </c>
      <c r="E85" t="s">
        <v>201</v>
      </c>
      <c r="F85" t="s">
        <v>184</v>
      </c>
      <c r="H85">
        <v>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3:14">
      <c r="C86">
        <v>5</v>
      </c>
      <c r="E86" t="s">
        <v>201</v>
      </c>
      <c r="F86" t="s">
        <v>185</v>
      </c>
      <c r="H86">
        <v>14</v>
      </c>
      <c r="I86">
        <v>18</v>
      </c>
      <c r="J86">
        <v>18</v>
      </c>
      <c r="K86">
        <v>18</v>
      </c>
      <c r="L86">
        <v>18</v>
      </c>
      <c r="M86">
        <v>18</v>
      </c>
      <c r="N86">
        <v>18</v>
      </c>
    </row>
    <row r="87" spans="3:14">
      <c r="C87">
        <v>5</v>
      </c>
      <c r="E87" t="s">
        <v>201</v>
      </c>
      <c r="F87" t="s">
        <v>186</v>
      </c>
      <c r="H87">
        <f>H86/(H85+H86)</f>
        <v>0.77777777777777779</v>
      </c>
      <c r="I87">
        <f t="shared" ref="I87:N87" si="29">I86/(I85+I86)</f>
        <v>1</v>
      </c>
      <c r="J87">
        <f t="shared" si="29"/>
        <v>1</v>
      </c>
      <c r="K87">
        <f t="shared" si="29"/>
        <v>1</v>
      </c>
      <c r="L87">
        <f t="shared" si="29"/>
        <v>1</v>
      </c>
      <c r="M87">
        <f t="shared" si="29"/>
        <v>1</v>
      </c>
      <c r="N87">
        <f t="shared" si="29"/>
        <v>1</v>
      </c>
    </row>
    <row r="88" spans="3:14">
      <c r="C88">
        <v>5</v>
      </c>
      <c r="D88">
        <v>0.49</v>
      </c>
      <c r="E88" t="s">
        <v>202</v>
      </c>
      <c r="F88" t="s">
        <v>184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3:14">
      <c r="C89">
        <v>5</v>
      </c>
      <c r="E89" t="s">
        <v>202</v>
      </c>
      <c r="F89" t="s">
        <v>185</v>
      </c>
      <c r="H89">
        <v>18</v>
      </c>
      <c r="I89">
        <v>20</v>
      </c>
      <c r="J89">
        <v>20</v>
      </c>
      <c r="K89">
        <v>20</v>
      </c>
      <c r="L89">
        <v>20</v>
      </c>
      <c r="M89">
        <v>20</v>
      </c>
      <c r="N89">
        <v>20</v>
      </c>
    </row>
    <row r="90" spans="3:14">
      <c r="C90">
        <v>5</v>
      </c>
      <c r="E90" t="s">
        <v>202</v>
      </c>
      <c r="F90" t="s">
        <v>186</v>
      </c>
      <c r="H90">
        <f>H89/(H88+H89)</f>
        <v>0.9</v>
      </c>
      <c r="I90">
        <f t="shared" ref="I90:N90" si="30">I89/(I88+I89)</f>
        <v>1</v>
      </c>
      <c r="J90">
        <f t="shared" si="30"/>
        <v>1</v>
      </c>
      <c r="K90">
        <f t="shared" si="30"/>
        <v>1</v>
      </c>
      <c r="L90">
        <f t="shared" si="30"/>
        <v>1</v>
      </c>
      <c r="M90">
        <f t="shared" si="30"/>
        <v>1</v>
      </c>
      <c r="N90">
        <f t="shared" si="30"/>
        <v>1</v>
      </c>
    </row>
    <row r="91" spans="3:14">
      <c r="C91">
        <v>5</v>
      </c>
    </row>
    <row r="92" spans="3:14">
      <c r="C92">
        <v>5</v>
      </c>
    </row>
    <row r="93" spans="3:14">
      <c r="C93">
        <v>5</v>
      </c>
    </row>
    <row r="94" spans="3:14">
      <c r="F94" t="s">
        <v>204</v>
      </c>
      <c r="H94">
        <f>AVERAGE(H81,H84,H87,H90,H93)</f>
        <v>0.83194444444444438</v>
      </c>
      <c r="I94">
        <f t="shared" ref="I94:N94" si="31">AVERAGE(I81,I84,I87,I90,I93)</f>
        <v>1</v>
      </c>
      <c r="J94">
        <f t="shared" si="31"/>
        <v>1</v>
      </c>
      <c r="K94">
        <f t="shared" si="31"/>
        <v>1</v>
      </c>
      <c r="L94">
        <f t="shared" si="31"/>
        <v>1</v>
      </c>
      <c r="M94">
        <f t="shared" si="31"/>
        <v>1</v>
      </c>
      <c r="N94">
        <f t="shared" si="31"/>
        <v>1</v>
      </c>
    </row>
    <row r="95" spans="3:14">
      <c r="F95" t="s">
        <v>205</v>
      </c>
      <c r="H95">
        <f>STDEV(H81,H84,H87,H90,H93)/SQRT(COUNT(H81,H84,H87,H90,H93))</f>
        <v>2.7251967875484139E-2</v>
      </c>
      <c r="I95">
        <f t="shared" ref="I95:N95" si="32">STDEV(I81,I84,I87,I90,I93)/SQRT(COUNT(I81,I84,I87,I90,I93))</f>
        <v>0</v>
      </c>
      <c r="J95">
        <f t="shared" si="32"/>
        <v>0</v>
      </c>
      <c r="K95">
        <f t="shared" si="32"/>
        <v>0</v>
      </c>
      <c r="L95">
        <f t="shared" si="32"/>
        <v>0</v>
      </c>
      <c r="M95">
        <f t="shared" si="32"/>
        <v>0</v>
      </c>
      <c r="N95">
        <f t="shared" si="32"/>
        <v>0</v>
      </c>
    </row>
    <row r="98" spans="1:14">
      <c r="A98" s="69">
        <v>43767</v>
      </c>
      <c r="B98" t="s">
        <v>235</v>
      </c>
      <c r="C98">
        <v>6</v>
      </c>
      <c r="D98">
        <v>0.5</v>
      </c>
      <c r="E98" t="s">
        <v>199</v>
      </c>
      <c r="F98" t="s">
        <v>184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B99" t="s">
        <v>236</v>
      </c>
      <c r="C99">
        <v>6</v>
      </c>
      <c r="E99" t="s">
        <v>199</v>
      </c>
      <c r="F99" t="s">
        <v>185</v>
      </c>
      <c r="H99">
        <v>17</v>
      </c>
      <c r="I99">
        <v>19</v>
      </c>
      <c r="J99">
        <v>19</v>
      </c>
      <c r="K99">
        <v>19</v>
      </c>
      <c r="L99">
        <v>19</v>
      </c>
      <c r="M99">
        <v>19</v>
      </c>
      <c r="N99">
        <v>19</v>
      </c>
    </row>
    <row r="100" spans="1:14">
      <c r="C100">
        <v>6</v>
      </c>
      <c r="E100" t="s">
        <v>199</v>
      </c>
      <c r="F100" t="s">
        <v>186</v>
      </c>
      <c r="H100">
        <f>H99/(H98+H99)</f>
        <v>0.89473684210526316</v>
      </c>
      <c r="I100">
        <f t="shared" ref="I100:N100" si="33">I99/(I98+I99)</f>
        <v>1</v>
      </c>
      <c r="J100">
        <f t="shared" si="33"/>
        <v>1</v>
      </c>
      <c r="K100">
        <f t="shared" si="33"/>
        <v>1</v>
      </c>
      <c r="L100">
        <f t="shared" si="33"/>
        <v>1</v>
      </c>
      <c r="M100">
        <f t="shared" si="33"/>
        <v>1</v>
      </c>
      <c r="N100">
        <f t="shared" si="33"/>
        <v>1</v>
      </c>
    </row>
    <row r="101" spans="1:14">
      <c r="C101">
        <v>6</v>
      </c>
      <c r="D101">
        <v>0.51</v>
      </c>
      <c r="E101" t="s">
        <v>200</v>
      </c>
      <c r="F101" t="s">
        <v>184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C102">
        <v>6</v>
      </c>
      <c r="E102" t="s">
        <v>200</v>
      </c>
      <c r="F102" t="s">
        <v>185</v>
      </c>
      <c r="H102">
        <v>17</v>
      </c>
      <c r="I102">
        <v>20</v>
      </c>
      <c r="J102">
        <v>20</v>
      </c>
      <c r="K102">
        <v>20</v>
      </c>
      <c r="L102">
        <v>20</v>
      </c>
      <c r="M102">
        <v>20</v>
      </c>
      <c r="N102">
        <v>20</v>
      </c>
    </row>
    <row r="103" spans="1:14">
      <c r="C103">
        <v>6</v>
      </c>
      <c r="E103" t="s">
        <v>200</v>
      </c>
      <c r="F103" t="s">
        <v>186</v>
      </c>
      <c r="H103">
        <f>H102/(H101+H102)</f>
        <v>0.89473684210526316</v>
      </c>
      <c r="I103">
        <f t="shared" ref="I103:N103" si="34">I102/(I101+I102)</f>
        <v>1</v>
      </c>
      <c r="J103">
        <f t="shared" si="34"/>
        <v>1</v>
      </c>
      <c r="K103">
        <f t="shared" si="34"/>
        <v>1</v>
      </c>
      <c r="L103">
        <f t="shared" si="34"/>
        <v>1</v>
      </c>
      <c r="M103">
        <f t="shared" si="34"/>
        <v>1</v>
      </c>
      <c r="N103">
        <f t="shared" si="34"/>
        <v>1</v>
      </c>
    </row>
    <row r="104" spans="1:14">
      <c r="C104">
        <v>6</v>
      </c>
      <c r="D104">
        <v>0.52</v>
      </c>
      <c r="E104" t="s">
        <v>201</v>
      </c>
      <c r="F104" t="s">
        <v>184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C105">
        <v>6</v>
      </c>
      <c r="E105" t="s">
        <v>201</v>
      </c>
      <c r="F105" t="s">
        <v>185</v>
      </c>
      <c r="H105">
        <v>19</v>
      </c>
      <c r="I105">
        <v>20</v>
      </c>
      <c r="J105">
        <v>20</v>
      </c>
      <c r="K105">
        <v>20</v>
      </c>
      <c r="L105">
        <v>20</v>
      </c>
      <c r="M105">
        <v>20</v>
      </c>
      <c r="N105">
        <v>20</v>
      </c>
    </row>
    <row r="106" spans="1:14">
      <c r="C106">
        <v>6</v>
      </c>
      <c r="E106" t="s">
        <v>201</v>
      </c>
      <c r="F106" t="s">
        <v>186</v>
      </c>
      <c r="H106">
        <f>H105/(H104+H105)</f>
        <v>0.95</v>
      </c>
      <c r="I106">
        <f t="shared" ref="I106:N106" si="35">I105/(I104+I105)</f>
        <v>1</v>
      </c>
      <c r="J106">
        <f t="shared" si="35"/>
        <v>1</v>
      </c>
      <c r="K106">
        <f t="shared" si="35"/>
        <v>1</v>
      </c>
      <c r="L106">
        <f t="shared" si="35"/>
        <v>1</v>
      </c>
      <c r="M106">
        <f t="shared" si="35"/>
        <v>1</v>
      </c>
      <c r="N106">
        <f t="shared" si="35"/>
        <v>1</v>
      </c>
    </row>
    <row r="107" spans="1:14">
      <c r="C107">
        <v>6</v>
      </c>
      <c r="D107">
        <v>0.49</v>
      </c>
      <c r="E107" t="s">
        <v>202</v>
      </c>
      <c r="F107" t="s">
        <v>184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C108">
        <v>6</v>
      </c>
      <c r="E108" t="s">
        <v>202</v>
      </c>
      <c r="F108" t="s">
        <v>185</v>
      </c>
      <c r="H108">
        <v>17</v>
      </c>
      <c r="I108">
        <v>19</v>
      </c>
      <c r="J108">
        <v>19</v>
      </c>
      <c r="K108">
        <v>19</v>
      </c>
      <c r="L108">
        <v>19</v>
      </c>
      <c r="M108">
        <v>19</v>
      </c>
      <c r="N108">
        <v>19</v>
      </c>
    </row>
    <row r="109" spans="1:14">
      <c r="C109">
        <v>6</v>
      </c>
      <c r="E109" t="s">
        <v>202</v>
      </c>
      <c r="F109" t="s">
        <v>186</v>
      </c>
      <c r="H109">
        <f>H108/(H107+H108)</f>
        <v>0.89473684210526316</v>
      </c>
      <c r="I109">
        <f t="shared" ref="I109:N109" si="36">I108/(I107+I108)</f>
        <v>1</v>
      </c>
      <c r="J109">
        <f t="shared" si="36"/>
        <v>1</v>
      </c>
      <c r="K109">
        <f t="shared" si="36"/>
        <v>1</v>
      </c>
      <c r="L109">
        <f t="shared" si="36"/>
        <v>1</v>
      </c>
      <c r="M109">
        <f t="shared" si="36"/>
        <v>1</v>
      </c>
      <c r="N109">
        <f t="shared" si="36"/>
        <v>1</v>
      </c>
    </row>
    <row r="110" spans="1:14">
      <c r="C110">
        <v>6</v>
      </c>
    </row>
    <row r="111" spans="1:14">
      <c r="C111">
        <v>6</v>
      </c>
    </row>
    <row r="112" spans="1:14">
      <c r="C112">
        <v>6</v>
      </c>
    </row>
    <row r="113" spans="1:14">
      <c r="F113" t="s">
        <v>204</v>
      </c>
      <c r="H113">
        <f>AVERAGE(H100,H103,H106,H109,H112)</f>
        <v>0.90855263157894739</v>
      </c>
      <c r="I113">
        <f t="shared" ref="I113:N113" si="37">AVERAGE(I100,I103,I106,I109,I112)</f>
        <v>1</v>
      </c>
      <c r="J113">
        <f t="shared" si="37"/>
        <v>1</v>
      </c>
      <c r="K113">
        <f t="shared" si="37"/>
        <v>1</v>
      </c>
      <c r="L113">
        <f t="shared" si="37"/>
        <v>1</v>
      </c>
      <c r="M113">
        <f t="shared" si="37"/>
        <v>1</v>
      </c>
      <c r="N113">
        <f t="shared" si="37"/>
        <v>1</v>
      </c>
    </row>
    <row r="114" spans="1:14">
      <c r="F114" t="s">
        <v>205</v>
      </c>
      <c r="H114">
        <f>STDEV(H100,H103,H106,H109,H112)/SQRT(COUNT(H100,H103,H106,H109,H112))</f>
        <v>1.38157894736842E-2</v>
      </c>
      <c r="I114">
        <f t="shared" ref="I114:N114" si="38">STDEV(I100,I103,I106,I109,I112)/SQRT(COUNT(I100,I103,I106,I109,I112))</f>
        <v>0</v>
      </c>
      <c r="J114">
        <f t="shared" si="38"/>
        <v>0</v>
      </c>
      <c r="K114">
        <f t="shared" si="38"/>
        <v>0</v>
      </c>
      <c r="L114">
        <f t="shared" si="38"/>
        <v>0</v>
      </c>
      <c r="M114">
        <f t="shared" si="38"/>
        <v>0</v>
      </c>
      <c r="N114">
        <f t="shared" si="38"/>
        <v>0</v>
      </c>
    </row>
    <row r="117" spans="1:14">
      <c r="A117" s="69">
        <v>43767</v>
      </c>
      <c r="B117" t="s">
        <v>237</v>
      </c>
      <c r="C117">
        <v>7</v>
      </c>
      <c r="D117">
        <v>0.5</v>
      </c>
      <c r="E117" t="s">
        <v>199</v>
      </c>
      <c r="F117" t="s">
        <v>184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B118" t="s">
        <v>238</v>
      </c>
      <c r="C118">
        <v>7</v>
      </c>
      <c r="E118" t="s">
        <v>199</v>
      </c>
      <c r="F118" t="s">
        <v>185</v>
      </c>
      <c r="H118">
        <v>17</v>
      </c>
      <c r="I118">
        <v>18</v>
      </c>
      <c r="J118">
        <v>18</v>
      </c>
      <c r="K118">
        <v>18</v>
      </c>
      <c r="L118">
        <v>18</v>
      </c>
      <c r="M118">
        <v>18</v>
      </c>
      <c r="N118">
        <v>18</v>
      </c>
    </row>
    <row r="119" spans="1:14">
      <c r="C119">
        <v>7</v>
      </c>
      <c r="E119" t="s">
        <v>199</v>
      </c>
      <c r="F119" t="s">
        <v>186</v>
      </c>
      <c r="H119">
        <f>H118/(H117+H118)</f>
        <v>0.94444444444444442</v>
      </c>
      <c r="I119">
        <f t="shared" ref="I119:N119" si="39">I118/(I117+I118)</f>
        <v>1</v>
      </c>
      <c r="J119">
        <f t="shared" si="39"/>
        <v>1</v>
      </c>
      <c r="K119">
        <f t="shared" si="39"/>
        <v>1</v>
      </c>
      <c r="L119">
        <f t="shared" si="39"/>
        <v>1</v>
      </c>
      <c r="M119">
        <f t="shared" si="39"/>
        <v>1</v>
      </c>
      <c r="N119">
        <f t="shared" si="39"/>
        <v>1</v>
      </c>
    </row>
    <row r="120" spans="1:14">
      <c r="C120">
        <v>7</v>
      </c>
      <c r="D120">
        <v>0.49</v>
      </c>
      <c r="E120" t="s">
        <v>200</v>
      </c>
      <c r="F120" t="s">
        <v>184</v>
      </c>
      <c r="H120">
        <v>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C121">
        <v>7</v>
      </c>
      <c r="E121" t="s">
        <v>200</v>
      </c>
      <c r="F121" t="s">
        <v>185</v>
      </c>
      <c r="H121">
        <v>12</v>
      </c>
      <c r="I121">
        <v>18</v>
      </c>
      <c r="J121">
        <v>18</v>
      </c>
      <c r="K121">
        <v>18</v>
      </c>
      <c r="L121">
        <v>18</v>
      </c>
      <c r="M121">
        <v>18</v>
      </c>
      <c r="N121">
        <v>18</v>
      </c>
    </row>
    <row r="122" spans="1:14">
      <c r="C122">
        <v>7</v>
      </c>
      <c r="E122" t="s">
        <v>200</v>
      </c>
      <c r="F122" t="s">
        <v>186</v>
      </c>
      <c r="H122">
        <f>H121/(H120+H121)</f>
        <v>0.66666666666666663</v>
      </c>
      <c r="I122">
        <f t="shared" ref="I122:N122" si="40">I121/(I120+I121)</f>
        <v>1</v>
      </c>
      <c r="J122">
        <f t="shared" si="40"/>
        <v>1</v>
      </c>
      <c r="K122">
        <f t="shared" si="40"/>
        <v>1</v>
      </c>
      <c r="L122">
        <f t="shared" si="40"/>
        <v>1</v>
      </c>
      <c r="M122">
        <f t="shared" si="40"/>
        <v>1</v>
      </c>
      <c r="N122">
        <f t="shared" si="40"/>
        <v>1</v>
      </c>
    </row>
    <row r="123" spans="1:14">
      <c r="C123">
        <v>7</v>
      </c>
      <c r="D123">
        <v>0.51</v>
      </c>
      <c r="E123" t="s">
        <v>201</v>
      </c>
      <c r="F123" t="s">
        <v>184</v>
      </c>
      <c r="H123">
        <v>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C124">
        <v>7</v>
      </c>
      <c r="E124" t="s">
        <v>201</v>
      </c>
      <c r="F124" t="s">
        <v>185</v>
      </c>
      <c r="H124">
        <v>14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</row>
    <row r="125" spans="1:14">
      <c r="C125">
        <v>7</v>
      </c>
      <c r="E125" t="s">
        <v>201</v>
      </c>
      <c r="F125" t="s">
        <v>186</v>
      </c>
      <c r="H125">
        <f>H124/(H123+H124)</f>
        <v>0.7</v>
      </c>
      <c r="I125">
        <f t="shared" ref="I125:N125" si="41">I124/(I123+I124)</f>
        <v>1</v>
      </c>
      <c r="J125">
        <f t="shared" si="41"/>
        <v>1</v>
      </c>
      <c r="K125">
        <f t="shared" si="41"/>
        <v>1</v>
      </c>
      <c r="L125">
        <f t="shared" si="41"/>
        <v>1</v>
      </c>
      <c r="M125">
        <f t="shared" si="41"/>
        <v>1</v>
      </c>
      <c r="N125">
        <f t="shared" si="41"/>
        <v>1</v>
      </c>
    </row>
    <row r="126" spans="1:14">
      <c r="C126">
        <v>7</v>
      </c>
      <c r="D126">
        <v>0.5</v>
      </c>
      <c r="E126" t="s">
        <v>202</v>
      </c>
      <c r="F126" t="s">
        <v>184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C127">
        <v>7</v>
      </c>
      <c r="E127" t="s">
        <v>202</v>
      </c>
      <c r="F127" t="s">
        <v>185</v>
      </c>
      <c r="H127">
        <v>19</v>
      </c>
      <c r="I127">
        <v>20</v>
      </c>
      <c r="J127">
        <v>20</v>
      </c>
      <c r="K127">
        <v>20</v>
      </c>
      <c r="L127">
        <v>20</v>
      </c>
      <c r="M127">
        <v>20</v>
      </c>
      <c r="N127">
        <v>20</v>
      </c>
    </row>
    <row r="128" spans="1:14">
      <c r="C128">
        <v>7</v>
      </c>
      <c r="E128" t="s">
        <v>202</v>
      </c>
      <c r="F128" t="s">
        <v>186</v>
      </c>
      <c r="H128">
        <f>H127/(H126+H127)</f>
        <v>0.95</v>
      </c>
      <c r="I128">
        <f t="shared" ref="I128:N128" si="42">I127/(I126+I127)</f>
        <v>1</v>
      </c>
      <c r="J128">
        <f t="shared" si="42"/>
        <v>1</v>
      </c>
      <c r="K128">
        <f t="shared" si="42"/>
        <v>1</v>
      </c>
      <c r="L128">
        <f t="shared" si="42"/>
        <v>1</v>
      </c>
      <c r="M128">
        <f t="shared" si="42"/>
        <v>1</v>
      </c>
      <c r="N128">
        <f t="shared" si="42"/>
        <v>1</v>
      </c>
    </row>
    <row r="129" spans="1:14">
      <c r="C129">
        <v>7</v>
      </c>
    </row>
    <row r="130" spans="1:14">
      <c r="C130">
        <v>7</v>
      </c>
    </row>
    <row r="131" spans="1:14">
      <c r="C131">
        <v>7</v>
      </c>
    </row>
    <row r="132" spans="1:14">
      <c r="F132" t="s">
        <v>204</v>
      </c>
      <c r="H132">
        <f>AVERAGE(H119,H122,H125,H128,H131)</f>
        <v>0.81527777777777777</v>
      </c>
      <c r="I132">
        <f t="shared" ref="I132:N132" si="43">AVERAGE(I119,I122,I125,I128,I131)</f>
        <v>1</v>
      </c>
      <c r="J132">
        <f t="shared" si="43"/>
        <v>1</v>
      </c>
      <c r="K132">
        <f t="shared" si="43"/>
        <v>1</v>
      </c>
      <c r="L132">
        <f t="shared" si="43"/>
        <v>1</v>
      </c>
      <c r="M132">
        <f t="shared" si="43"/>
        <v>1</v>
      </c>
      <c r="N132">
        <f t="shared" si="43"/>
        <v>1</v>
      </c>
    </row>
    <row r="133" spans="1:14">
      <c r="F133" t="s">
        <v>205</v>
      </c>
      <c r="H133">
        <f>STDEV(H119,H122,H125,H128,H131)/SQRT(COUNT(H119,H122,H125,H128,H131))</f>
        <v>7.6489832294524301E-2</v>
      </c>
      <c r="I133">
        <f t="shared" ref="I133:N133" si="44">STDEV(I119,I122,I125,I128,I131)/SQRT(COUNT(I119,I122,I125,I128,I131))</f>
        <v>0</v>
      </c>
      <c r="J133">
        <f t="shared" si="44"/>
        <v>0</v>
      </c>
      <c r="K133">
        <f t="shared" si="44"/>
        <v>0</v>
      </c>
      <c r="L133">
        <f t="shared" si="44"/>
        <v>0</v>
      </c>
      <c r="M133">
        <f t="shared" si="44"/>
        <v>0</v>
      </c>
      <c r="N133">
        <f t="shared" si="44"/>
        <v>0</v>
      </c>
    </row>
    <row r="136" spans="1:14">
      <c r="A136" s="69">
        <v>43767</v>
      </c>
      <c r="B136" t="s">
        <v>239</v>
      </c>
      <c r="C136">
        <v>8</v>
      </c>
      <c r="D136">
        <v>0.5</v>
      </c>
      <c r="E136" t="s">
        <v>199</v>
      </c>
      <c r="F136" t="s">
        <v>184</v>
      </c>
      <c r="H136">
        <v>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B137">
        <v>52</v>
      </c>
      <c r="C137">
        <v>8</v>
      </c>
      <c r="E137" t="s">
        <v>199</v>
      </c>
      <c r="F137" t="s">
        <v>185</v>
      </c>
      <c r="H137">
        <v>17</v>
      </c>
      <c r="I137">
        <v>20</v>
      </c>
      <c r="J137">
        <v>20</v>
      </c>
      <c r="K137">
        <v>20</v>
      </c>
      <c r="L137">
        <v>20</v>
      </c>
      <c r="M137">
        <v>20</v>
      </c>
      <c r="N137">
        <v>20</v>
      </c>
    </row>
    <row r="138" spans="1:14">
      <c r="C138">
        <v>8</v>
      </c>
      <c r="E138" t="s">
        <v>199</v>
      </c>
      <c r="F138" t="s">
        <v>186</v>
      </c>
      <c r="H138">
        <f>H137/(H136+H137)</f>
        <v>0.85</v>
      </c>
      <c r="I138">
        <f t="shared" ref="I138:N138" si="45">I137/(I136+I137)</f>
        <v>1</v>
      </c>
      <c r="J138">
        <f t="shared" si="45"/>
        <v>1</v>
      </c>
      <c r="K138">
        <f t="shared" si="45"/>
        <v>1</v>
      </c>
      <c r="L138">
        <f t="shared" si="45"/>
        <v>1</v>
      </c>
      <c r="M138">
        <f t="shared" si="45"/>
        <v>1</v>
      </c>
      <c r="N138">
        <f t="shared" si="45"/>
        <v>1</v>
      </c>
    </row>
    <row r="139" spans="1:14">
      <c r="C139">
        <v>8</v>
      </c>
      <c r="D139">
        <v>0.51</v>
      </c>
      <c r="E139" t="s">
        <v>200</v>
      </c>
      <c r="F139" t="s">
        <v>184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C140">
        <v>8</v>
      </c>
      <c r="E140" t="s">
        <v>200</v>
      </c>
      <c r="F140" t="s">
        <v>185</v>
      </c>
      <c r="H140">
        <v>20</v>
      </c>
      <c r="I140">
        <v>20</v>
      </c>
      <c r="J140">
        <v>20</v>
      </c>
      <c r="K140">
        <v>20</v>
      </c>
      <c r="L140">
        <v>20</v>
      </c>
      <c r="M140">
        <v>20</v>
      </c>
      <c r="N140">
        <v>20</v>
      </c>
    </row>
    <row r="141" spans="1:14">
      <c r="C141">
        <v>8</v>
      </c>
      <c r="E141" t="s">
        <v>200</v>
      </c>
      <c r="F141" t="s">
        <v>186</v>
      </c>
      <c r="H141">
        <f>H140/(H139+H140)</f>
        <v>1</v>
      </c>
      <c r="I141">
        <f t="shared" ref="I141:N141" si="46">I140/(I139+I140)</f>
        <v>1</v>
      </c>
      <c r="J141">
        <f t="shared" si="46"/>
        <v>1</v>
      </c>
      <c r="K141">
        <f t="shared" si="46"/>
        <v>1</v>
      </c>
      <c r="L141">
        <f t="shared" si="46"/>
        <v>1</v>
      </c>
      <c r="M141">
        <f t="shared" si="46"/>
        <v>1</v>
      </c>
      <c r="N141">
        <f t="shared" si="46"/>
        <v>1</v>
      </c>
    </row>
    <row r="142" spans="1:14">
      <c r="C142">
        <v>8</v>
      </c>
      <c r="D142">
        <v>0.52</v>
      </c>
      <c r="E142" t="s">
        <v>201</v>
      </c>
      <c r="F142" t="s">
        <v>184</v>
      </c>
      <c r="H142">
        <v>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C143">
        <v>8</v>
      </c>
      <c r="E143" t="s">
        <v>201</v>
      </c>
      <c r="F143" t="s">
        <v>185</v>
      </c>
      <c r="H143">
        <v>17</v>
      </c>
      <c r="I143">
        <v>20</v>
      </c>
      <c r="J143">
        <v>20</v>
      </c>
      <c r="K143">
        <v>20</v>
      </c>
      <c r="L143">
        <v>20</v>
      </c>
      <c r="M143">
        <v>20</v>
      </c>
      <c r="N143">
        <v>20</v>
      </c>
    </row>
    <row r="144" spans="1:14">
      <c r="C144">
        <v>8</v>
      </c>
      <c r="E144" t="s">
        <v>201</v>
      </c>
      <c r="F144" t="s">
        <v>186</v>
      </c>
      <c r="H144">
        <f>H143/(H142+H143)</f>
        <v>0.85</v>
      </c>
      <c r="I144">
        <f t="shared" ref="I144:N144" si="47">I143/(I142+I143)</f>
        <v>1</v>
      </c>
      <c r="J144">
        <f t="shared" si="47"/>
        <v>1</v>
      </c>
      <c r="K144">
        <f t="shared" si="47"/>
        <v>1</v>
      </c>
      <c r="L144">
        <f t="shared" si="47"/>
        <v>1</v>
      </c>
      <c r="M144">
        <f t="shared" si="47"/>
        <v>1</v>
      </c>
      <c r="N144">
        <f t="shared" si="47"/>
        <v>1</v>
      </c>
    </row>
    <row r="145" spans="2:14">
      <c r="C145">
        <v>8</v>
      </c>
      <c r="D145">
        <v>0.53</v>
      </c>
      <c r="E145" t="s">
        <v>202</v>
      </c>
      <c r="F145" t="s">
        <v>184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2:14">
      <c r="C146">
        <v>8</v>
      </c>
      <c r="E146" t="s">
        <v>202</v>
      </c>
      <c r="F146" t="s">
        <v>185</v>
      </c>
      <c r="H146">
        <v>20</v>
      </c>
      <c r="I146">
        <v>20</v>
      </c>
      <c r="J146">
        <v>20</v>
      </c>
      <c r="K146">
        <v>20</v>
      </c>
      <c r="L146">
        <v>20</v>
      </c>
      <c r="M146">
        <v>20</v>
      </c>
      <c r="N146">
        <v>20</v>
      </c>
    </row>
    <row r="147" spans="2:14">
      <c r="C147">
        <v>8</v>
      </c>
      <c r="E147" t="s">
        <v>202</v>
      </c>
      <c r="F147" t="s">
        <v>186</v>
      </c>
      <c r="H147">
        <f>H146/(H145+H146)</f>
        <v>1</v>
      </c>
      <c r="I147">
        <f t="shared" ref="I147:N147" si="48">I146/(I145+I146)</f>
        <v>1</v>
      </c>
      <c r="J147">
        <f t="shared" si="48"/>
        <v>1</v>
      </c>
      <c r="K147">
        <f t="shared" si="48"/>
        <v>1</v>
      </c>
      <c r="L147">
        <f t="shared" si="48"/>
        <v>1</v>
      </c>
      <c r="M147">
        <f t="shared" si="48"/>
        <v>1</v>
      </c>
      <c r="N147">
        <f t="shared" si="48"/>
        <v>1</v>
      </c>
    </row>
    <row r="148" spans="2:14">
      <c r="B148" s="70">
        <v>0.56180555555555556</v>
      </c>
      <c r="C148">
        <v>8</v>
      </c>
      <c r="D148">
        <v>0.5</v>
      </c>
      <c r="E148" t="s">
        <v>225</v>
      </c>
      <c r="F148" t="s">
        <v>184</v>
      </c>
      <c r="H148">
        <v>4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2:14">
      <c r="C149">
        <v>8</v>
      </c>
      <c r="E149" t="s">
        <v>225</v>
      </c>
      <c r="F149" t="s">
        <v>185</v>
      </c>
      <c r="H149">
        <v>16</v>
      </c>
      <c r="I149">
        <v>19</v>
      </c>
      <c r="J149">
        <v>20</v>
      </c>
      <c r="K149">
        <v>20</v>
      </c>
      <c r="L149">
        <v>20</v>
      </c>
      <c r="M149">
        <v>20</v>
      </c>
      <c r="N149">
        <v>20</v>
      </c>
    </row>
    <row r="150" spans="2:14">
      <c r="C150">
        <v>8</v>
      </c>
      <c r="E150" t="s">
        <v>225</v>
      </c>
      <c r="F150" t="s">
        <v>186</v>
      </c>
      <c r="H150">
        <f>H149/(H148+H149)</f>
        <v>0.8</v>
      </c>
      <c r="I150">
        <f t="shared" ref="I150:N150" si="49">I149/(I148+I149)</f>
        <v>0.95</v>
      </c>
      <c r="J150">
        <f t="shared" si="49"/>
        <v>1</v>
      </c>
      <c r="K150">
        <f t="shared" si="49"/>
        <v>1</v>
      </c>
      <c r="L150">
        <f t="shared" si="49"/>
        <v>1</v>
      </c>
      <c r="M150">
        <f t="shared" si="49"/>
        <v>1</v>
      </c>
      <c r="N150">
        <f t="shared" si="49"/>
        <v>1</v>
      </c>
    </row>
    <row r="151" spans="2:14">
      <c r="C151">
        <v>8</v>
      </c>
      <c r="D151">
        <v>0.51</v>
      </c>
      <c r="E151" t="s">
        <v>240</v>
      </c>
      <c r="F151" t="s">
        <v>184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2:14">
      <c r="C152">
        <v>8</v>
      </c>
      <c r="E152" t="s">
        <v>240</v>
      </c>
      <c r="F152" t="s">
        <v>185</v>
      </c>
      <c r="H152">
        <v>20</v>
      </c>
      <c r="I152">
        <v>22</v>
      </c>
      <c r="J152">
        <v>22</v>
      </c>
      <c r="K152">
        <v>22</v>
      </c>
      <c r="L152">
        <v>22</v>
      </c>
      <c r="M152">
        <v>22</v>
      </c>
      <c r="N152">
        <v>22</v>
      </c>
    </row>
    <row r="153" spans="2:14">
      <c r="C153">
        <v>8</v>
      </c>
      <c r="E153" t="s">
        <v>240</v>
      </c>
      <c r="F153" t="s">
        <v>186</v>
      </c>
      <c r="H153">
        <f>H152/(H151+H152)</f>
        <v>0.90909090909090906</v>
      </c>
      <c r="I153">
        <f t="shared" ref="I153:N153" si="50">I152/(I151+I152)</f>
        <v>1</v>
      </c>
      <c r="J153">
        <f t="shared" si="50"/>
        <v>1</v>
      </c>
      <c r="K153">
        <f t="shared" si="50"/>
        <v>1</v>
      </c>
      <c r="L153">
        <f t="shared" si="50"/>
        <v>1</v>
      </c>
      <c r="M153">
        <f t="shared" si="50"/>
        <v>1</v>
      </c>
      <c r="N153">
        <f t="shared" si="50"/>
        <v>1</v>
      </c>
    </row>
    <row r="154" spans="2:14">
      <c r="F154" t="s">
        <v>204</v>
      </c>
      <c r="H154">
        <f>AVERAGE(H138,H141,H144,H147,H150,H153)</f>
        <v>0.90151515151515149</v>
      </c>
      <c r="I154">
        <f t="shared" ref="I154:N154" si="51">AVERAGE(I138,I141,I144,I147,I150,I153)</f>
        <v>0.9916666666666667</v>
      </c>
      <c r="J154">
        <f t="shared" si="51"/>
        <v>1</v>
      </c>
      <c r="K154">
        <f t="shared" si="51"/>
        <v>1</v>
      </c>
      <c r="L154">
        <f t="shared" si="51"/>
        <v>1</v>
      </c>
      <c r="M154">
        <f t="shared" si="51"/>
        <v>1</v>
      </c>
      <c r="N154">
        <f t="shared" si="51"/>
        <v>1</v>
      </c>
    </row>
    <row r="155" spans="2:14">
      <c r="F155" t="s">
        <v>205</v>
      </c>
      <c r="H155">
        <f>STDEV(H138,H141,H144,H147,H150,H153)/SQRT(COUNT(H138,H141,H144,H147,H150,H153))</f>
        <v>3.4190091412286877E-2</v>
      </c>
      <c r="I155">
        <f t="shared" ref="I155:N155" si="52">STDEV(I138,I141,I144,I147,I150,I153)/SQRT(COUNT(I138,I141,I144,I147,I150,I153))</f>
        <v>8.3333333333333419E-3</v>
      </c>
      <c r="J155">
        <f t="shared" si="52"/>
        <v>0</v>
      </c>
      <c r="K155">
        <f t="shared" si="52"/>
        <v>0</v>
      </c>
      <c r="L155">
        <f t="shared" si="52"/>
        <v>0</v>
      </c>
      <c r="M155">
        <f t="shared" si="52"/>
        <v>0</v>
      </c>
      <c r="N155">
        <f t="shared" si="52"/>
        <v>0</v>
      </c>
    </row>
    <row r="158" spans="2:14">
      <c r="E158" t="s">
        <v>198</v>
      </c>
      <c r="G158">
        <v>0</v>
      </c>
      <c r="I158">
        <v>1</v>
      </c>
      <c r="J158">
        <v>2</v>
      </c>
      <c r="K158">
        <v>3</v>
      </c>
      <c r="L158">
        <v>4</v>
      </c>
      <c r="M158">
        <v>6</v>
      </c>
      <c r="N158">
        <v>8</v>
      </c>
    </row>
    <row r="159" spans="2:14">
      <c r="B159" t="s">
        <v>217</v>
      </c>
      <c r="C159" t="s">
        <v>241</v>
      </c>
    </row>
    <row r="160" spans="2:14">
      <c r="B160" t="s">
        <v>253</v>
      </c>
      <c r="C160" t="s">
        <v>242</v>
      </c>
      <c r="D160" t="s">
        <v>199</v>
      </c>
      <c r="E160" t="s">
        <v>184</v>
      </c>
      <c r="I160">
        <v>19</v>
      </c>
      <c r="J160">
        <v>15</v>
      </c>
      <c r="K160">
        <v>14</v>
      </c>
      <c r="L160">
        <v>11</v>
      </c>
      <c r="M160">
        <v>5</v>
      </c>
      <c r="N160">
        <v>2</v>
      </c>
    </row>
    <row r="161" spans="2:14">
      <c r="B161">
        <v>1715</v>
      </c>
      <c r="C161" t="s">
        <v>242</v>
      </c>
      <c r="D161" t="s">
        <v>199</v>
      </c>
      <c r="E161" t="s">
        <v>185</v>
      </c>
      <c r="I161">
        <v>1</v>
      </c>
      <c r="J161">
        <v>5</v>
      </c>
      <c r="K161">
        <v>7</v>
      </c>
      <c r="L161">
        <v>9</v>
      </c>
      <c r="M161">
        <v>15</v>
      </c>
      <c r="N161">
        <v>18</v>
      </c>
    </row>
    <row r="162" spans="2:14">
      <c r="C162" t="s">
        <v>242</v>
      </c>
      <c r="D162" t="s">
        <v>199</v>
      </c>
      <c r="E162" t="s">
        <v>186</v>
      </c>
      <c r="G162">
        <v>0</v>
      </c>
      <c r="I162">
        <f>I161/(I160+I161)</f>
        <v>0.05</v>
      </c>
      <c r="J162">
        <f t="shared" ref="J162:N162" si="53">J161/(J160+J161)</f>
        <v>0.25</v>
      </c>
      <c r="K162">
        <f t="shared" si="53"/>
        <v>0.33333333333333331</v>
      </c>
      <c r="L162">
        <f t="shared" si="53"/>
        <v>0.45</v>
      </c>
      <c r="M162">
        <f t="shared" si="53"/>
        <v>0.75</v>
      </c>
      <c r="N162">
        <f t="shared" si="53"/>
        <v>0.9</v>
      </c>
    </row>
    <row r="163" spans="2:14">
      <c r="C163" t="s">
        <v>242</v>
      </c>
      <c r="D163" t="s">
        <v>200</v>
      </c>
      <c r="E163" t="s">
        <v>184</v>
      </c>
      <c r="I163">
        <v>19</v>
      </c>
      <c r="J163">
        <v>16</v>
      </c>
      <c r="K163">
        <v>15</v>
      </c>
      <c r="L163">
        <v>12</v>
      </c>
      <c r="M163">
        <v>4</v>
      </c>
      <c r="N163">
        <v>3</v>
      </c>
    </row>
    <row r="164" spans="2:14">
      <c r="C164" t="s">
        <v>242</v>
      </c>
      <c r="D164" t="s">
        <v>200</v>
      </c>
      <c r="E164" t="s">
        <v>185</v>
      </c>
      <c r="I164">
        <v>1</v>
      </c>
      <c r="J164">
        <v>4</v>
      </c>
      <c r="K164">
        <v>5</v>
      </c>
      <c r="L164">
        <v>8</v>
      </c>
      <c r="M164">
        <v>16</v>
      </c>
      <c r="N164">
        <v>17</v>
      </c>
    </row>
    <row r="165" spans="2:14">
      <c r="C165" t="s">
        <v>242</v>
      </c>
      <c r="D165" t="s">
        <v>200</v>
      </c>
      <c r="E165" t="s">
        <v>186</v>
      </c>
      <c r="G165">
        <v>0</v>
      </c>
      <c r="I165">
        <f>I164/(I163+I164)</f>
        <v>0.05</v>
      </c>
      <c r="J165">
        <f t="shared" ref="J165" si="54">J164/(J163+J164)</f>
        <v>0.2</v>
      </c>
      <c r="K165">
        <f t="shared" ref="K165" si="55">K164/(K163+K164)</f>
        <v>0.25</v>
      </c>
      <c r="L165">
        <f t="shared" ref="L165" si="56">L164/(L163+L164)</f>
        <v>0.4</v>
      </c>
      <c r="M165">
        <f t="shared" ref="M165" si="57">M164/(M163+M164)</f>
        <v>0.8</v>
      </c>
      <c r="N165">
        <f t="shared" ref="N165" si="58">N164/(N163+N164)</f>
        <v>0.85</v>
      </c>
    </row>
    <row r="166" spans="2:14">
      <c r="D166" t="s">
        <v>201</v>
      </c>
      <c r="E166" t="s">
        <v>184</v>
      </c>
      <c r="I166">
        <v>20</v>
      </c>
      <c r="J166">
        <v>16</v>
      </c>
      <c r="K166">
        <v>15</v>
      </c>
      <c r="L166">
        <v>10</v>
      </c>
      <c r="M166">
        <v>6</v>
      </c>
      <c r="N166">
        <v>2</v>
      </c>
    </row>
    <row r="167" spans="2:14">
      <c r="D167" t="s">
        <v>201</v>
      </c>
      <c r="E167" t="s">
        <v>185</v>
      </c>
      <c r="I167">
        <v>0</v>
      </c>
      <c r="J167">
        <v>4</v>
      </c>
      <c r="K167">
        <v>5</v>
      </c>
      <c r="L167">
        <v>10</v>
      </c>
      <c r="M167">
        <v>14</v>
      </c>
      <c r="N167">
        <v>18</v>
      </c>
    </row>
    <row r="168" spans="2:14">
      <c r="D168" t="s">
        <v>201</v>
      </c>
      <c r="E168" t="s">
        <v>186</v>
      </c>
      <c r="G168">
        <v>0</v>
      </c>
      <c r="I168">
        <f>I167/(I166+I167)</f>
        <v>0</v>
      </c>
      <c r="J168">
        <f t="shared" ref="J168" si="59">J167/(J166+J167)</f>
        <v>0.2</v>
      </c>
      <c r="K168">
        <f t="shared" ref="K168" si="60">K167/(K166+K167)</f>
        <v>0.25</v>
      </c>
      <c r="L168">
        <f t="shared" ref="L168" si="61">L167/(L166+L167)</f>
        <v>0.5</v>
      </c>
      <c r="M168">
        <f t="shared" ref="M168" si="62">M167/(M166+M167)</f>
        <v>0.7</v>
      </c>
      <c r="N168">
        <f t="shared" ref="N168" si="63">N167/(N166+N167)</f>
        <v>0.9</v>
      </c>
    </row>
    <row r="169" spans="2:14">
      <c r="E169" t="s">
        <v>204</v>
      </c>
      <c r="G169">
        <v>0</v>
      </c>
      <c r="I169">
        <f>AVERAGE(I162,I165,I168)</f>
        <v>3.3333333333333333E-2</v>
      </c>
      <c r="J169">
        <f t="shared" ref="J169:N169" si="64">AVERAGE(J162,J165,J168)</f>
        <v>0.21666666666666667</v>
      </c>
      <c r="K169">
        <f t="shared" si="64"/>
        <v>0.27777777777777773</v>
      </c>
      <c r="L169">
        <f t="shared" si="64"/>
        <v>0.45</v>
      </c>
      <c r="M169">
        <f t="shared" si="64"/>
        <v>0.75</v>
      </c>
      <c r="N169">
        <f t="shared" si="64"/>
        <v>0.8833333333333333</v>
      </c>
    </row>
    <row r="170" spans="2:14">
      <c r="E170" t="s">
        <v>254</v>
      </c>
      <c r="G170">
        <v>0</v>
      </c>
      <c r="I170">
        <f>STDEV(I162,I165,I168)</f>
        <v>2.8867513459481291E-2</v>
      </c>
      <c r="J170">
        <f t="shared" ref="J170:N170" si="65">STDEV(J162,J165,J168)</f>
        <v>2.8867513459481381E-2</v>
      </c>
      <c r="K170">
        <f t="shared" si="65"/>
        <v>4.8112522432469065E-2</v>
      </c>
      <c r="L170">
        <f t="shared" si="65"/>
        <v>4.9999999999999989E-2</v>
      </c>
      <c r="M170">
        <f t="shared" si="65"/>
        <v>5.0000000000000044E-2</v>
      </c>
      <c r="N170">
        <f t="shared" si="65"/>
        <v>2.8867513459481315E-2</v>
      </c>
    </row>
    <row r="171" spans="2:14">
      <c r="E171" t="s">
        <v>255</v>
      </c>
      <c r="G171">
        <f>G170/(3^0.5)</f>
        <v>0</v>
      </c>
      <c r="I171">
        <f t="shared" ref="I171:N171" si="66">I170/(3^0.5)</f>
        <v>1.666666666666667E-2</v>
      </c>
      <c r="J171">
        <f t="shared" si="66"/>
        <v>1.6666666666666722E-2</v>
      </c>
      <c r="K171">
        <f t="shared" si="66"/>
        <v>2.7777777777777925E-2</v>
      </c>
      <c r="L171">
        <f t="shared" si="66"/>
        <v>2.8867513459481284E-2</v>
      </c>
      <c r="M171">
        <f t="shared" si="66"/>
        <v>2.8867513459481315E-2</v>
      </c>
      <c r="N171">
        <f t="shared" si="66"/>
        <v>1.6666666666666684E-2</v>
      </c>
    </row>
    <row r="174" spans="2:14">
      <c r="C174" t="s">
        <v>249</v>
      </c>
      <c r="D174" t="s">
        <v>199</v>
      </c>
      <c r="E174" t="s">
        <v>184</v>
      </c>
      <c r="I174">
        <v>20</v>
      </c>
      <c r="J174">
        <v>16</v>
      </c>
      <c r="K174">
        <v>15</v>
      </c>
      <c r="L174">
        <v>15</v>
      </c>
      <c r="M174">
        <v>15</v>
      </c>
      <c r="N174">
        <v>15</v>
      </c>
    </row>
    <row r="175" spans="2:14">
      <c r="C175" t="s">
        <v>249</v>
      </c>
      <c r="D175" t="s">
        <v>199</v>
      </c>
      <c r="E175" t="s">
        <v>185</v>
      </c>
      <c r="I175">
        <v>0</v>
      </c>
      <c r="J175">
        <v>4</v>
      </c>
      <c r="K175">
        <v>5</v>
      </c>
      <c r="L175">
        <v>5</v>
      </c>
      <c r="M175">
        <v>5</v>
      </c>
      <c r="N175">
        <v>5</v>
      </c>
    </row>
    <row r="176" spans="2:14">
      <c r="C176" t="s">
        <v>249</v>
      </c>
      <c r="D176" t="s">
        <v>199</v>
      </c>
      <c r="E176" t="s">
        <v>186</v>
      </c>
      <c r="G176">
        <v>0</v>
      </c>
      <c r="I176">
        <v>0</v>
      </c>
      <c r="J176">
        <v>0.2</v>
      </c>
      <c r="K176">
        <v>0.25</v>
      </c>
      <c r="L176">
        <v>0.25</v>
      </c>
      <c r="M176">
        <v>0.25</v>
      </c>
      <c r="N176">
        <v>0.25</v>
      </c>
    </row>
    <row r="177" spans="2:14">
      <c r="D177" t="s">
        <v>200</v>
      </c>
      <c r="E177" t="s">
        <v>184</v>
      </c>
      <c r="I177">
        <v>20</v>
      </c>
      <c r="J177">
        <v>16</v>
      </c>
      <c r="K177">
        <v>16</v>
      </c>
      <c r="L177">
        <v>16</v>
      </c>
      <c r="M177">
        <v>16</v>
      </c>
      <c r="N177">
        <v>14</v>
      </c>
    </row>
    <row r="178" spans="2:14">
      <c r="D178" t="s">
        <v>200</v>
      </c>
      <c r="E178" t="s">
        <v>185</v>
      </c>
      <c r="I178">
        <v>0</v>
      </c>
      <c r="J178">
        <v>4</v>
      </c>
      <c r="K178">
        <v>4</v>
      </c>
      <c r="L178">
        <v>4</v>
      </c>
      <c r="M178">
        <v>4</v>
      </c>
      <c r="N178">
        <v>6</v>
      </c>
    </row>
    <row r="179" spans="2:14">
      <c r="D179" t="s">
        <v>200</v>
      </c>
      <c r="E179" t="s">
        <v>186</v>
      </c>
      <c r="G179">
        <v>0</v>
      </c>
      <c r="I179">
        <v>0</v>
      </c>
      <c r="J179">
        <v>0.2</v>
      </c>
      <c r="K179">
        <v>0.2</v>
      </c>
      <c r="L179">
        <v>0.2</v>
      </c>
      <c r="M179">
        <v>0.2</v>
      </c>
      <c r="N179">
        <v>0.3</v>
      </c>
    </row>
    <row r="180" spans="2:14">
      <c r="D180" t="s">
        <v>201</v>
      </c>
      <c r="E180" t="s">
        <v>184</v>
      </c>
      <c r="I180">
        <v>19</v>
      </c>
      <c r="J180">
        <v>18</v>
      </c>
      <c r="K180">
        <v>15</v>
      </c>
      <c r="L180">
        <v>15</v>
      </c>
      <c r="M180">
        <v>15</v>
      </c>
      <c r="N180">
        <v>14</v>
      </c>
    </row>
    <row r="181" spans="2:14">
      <c r="D181" t="s">
        <v>201</v>
      </c>
      <c r="E181" t="s">
        <v>185</v>
      </c>
      <c r="I181">
        <v>1</v>
      </c>
      <c r="J181">
        <v>1</v>
      </c>
      <c r="K181">
        <v>5</v>
      </c>
      <c r="L181">
        <v>5</v>
      </c>
      <c r="M181">
        <v>5</v>
      </c>
      <c r="N181">
        <v>6</v>
      </c>
    </row>
    <row r="182" spans="2:14">
      <c r="D182" t="s">
        <v>201</v>
      </c>
      <c r="E182" t="s">
        <v>186</v>
      </c>
      <c r="G182">
        <v>0</v>
      </c>
      <c r="I182">
        <v>0.05</v>
      </c>
      <c r="J182">
        <v>5.2631578947368418E-2</v>
      </c>
      <c r="K182">
        <v>0.25</v>
      </c>
      <c r="L182">
        <v>0.25</v>
      </c>
      <c r="M182">
        <v>0.25</v>
      </c>
      <c r="N182">
        <v>0.3</v>
      </c>
    </row>
    <row r="183" spans="2:14">
      <c r="E183" t="s">
        <v>204</v>
      </c>
      <c r="G183">
        <v>0</v>
      </c>
      <c r="I183">
        <f>AVERAGE(I176,I179,I182)</f>
        <v>1.6666666666666666E-2</v>
      </c>
      <c r="J183">
        <f t="shared" ref="J183" si="67">AVERAGE(J176,J179,J182)</f>
        <v>0.15087719298245614</v>
      </c>
      <c r="K183">
        <f t="shared" ref="K183" si="68">AVERAGE(K176,K179,K182)</f>
        <v>0.23333333333333331</v>
      </c>
      <c r="L183">
        <f t="shared" ref="L183" si="69">AVERAGE(L176,L179,L182)</f>
        <v>0.23333333333333331</v>
      </c>
      <c r="M183">
        <f t="shared" ref="M183" si="70">AVERAGE(M176,M179,M182)</f>
        <v>0.23333333333333331</v>
      </c>
      <c r="N183">
        <f t="shared" ref="N183" si="71">AVERAGE(N176,N179,N182)</f>
        <v>0.28333333333333338</v>
      </c>
    </row>
    <row r="184" spans="2:14">
      <c r="E184" t="s">
        <v>254</v>
      </c>
      <c r="G184">
        <v>0</v>
      </c>
      <c r="I184">
        <f>STDEV(I176,I179,I182)</f>
        <v>2.8867513459481291E-2</v>
      </c>
      <c r="J184">
        <f t="shared" ref="J184:N184" si="72">STDEV(J176,J179,J182)</f>
        <v>8.5083197564786994E-2</v>
      </c>
      <c r="K184">
        <f t="shared" si="72"/>
        <v>2.886751345948162E-2</v>
      </c>
      <c r="L184">
        <f t="shared" si="72"/>
        <v>2.886751345948162E-2</v>
      </c>
      <c r="M184">
        <f t="shared" si="72"/>
        <v>2.886751345948162E-2</v>
      </c>
      <c r="N184">
        <f t="shared" si="72"/>
        <v>2.8867513459481284E-2</v>
      </c>
    </row>
    <row r="185" spans="2:14">
      <c r="G185">
        <f>G184/(3^0.5)</f>
        <v>0</v>
      </c>
      <c r="I185">
        <f t="shared" ref="I185" si="73">I184/(3^0.5)</f>
        <v>1.666666666666667E-2</v>
      </c>
      <c r="J185">
        <f t="shared" ref="J185" si="74">J184/(3^0.5)</f>
        <v>4.9122807017543887E-2</v>
      </c>
      <c r="K185">
        <f t="shared" ref="K185" si="75">K184/(3^0.5)</f>
        <v>1.6666666666666861E-2</v>
      </c>
      <c r="L185">
        <f t="shared" ref="L185" si="76">L184/(3^0.5)</f>
        <v>1.6666666666666861E-2</v>
      </c>
      <c r="M185">
        <f t="shared" ref="M185" si="77">M184/(3^0.5)</f>
        <v>1.6666666666666861E-2</v>
      </c>
      <c r="N185">
        <f t="shared" ref="N185" si="78">N184/(3^0.5)</f>
        <v>1.6666666666666666E-2</v>
      </c>
    </row>
    <row r="187" spans="2:14">
      <c r="B187" t="s">
        <v>243</v>
      </c>
      <c r="C187" t="s">
        <v>244</v>
      </c>
    </row>
    <row r="188" spans="2:14">
      <c r="B188">
        <v>0.8930555555555556</v>
      </c>
      <c r="C188" t="s">
        <v>244</v>
      </c>
      <c r="E188" t="s">
        <v>245</v>
      </c>
      <c r="I188">
        <v>19</v>
      </c>
      <c r="N188">
        <v>1</v>
      </c>
    </row>
    <row r="189" spans="2:14">
      <c r="E189" t="s">
        <v>246</v>
      </c>
      <c r="I189">
        <v>1</v>
      </c>
      <c r="N189">
        <v>19</v>
      </c>
    </row>
    <row r="190" spans="2:14">
      <c r="E190" t="s">
        <v>186</v>
      </c>
      <c r="I190">
        <v>0.05</v>
      </c>
      <c r="N190">
        <v>0.95</v>
      </c>
    </row>
    <row r="193" spans="3:14">
      <c r="C193" t="s">
        <v>252</v>
      </c>
      <c r="E193" t="s">
        <v>184</v>
      </c>
      <c r="I193">
        <v>19</v>
      </c>
      <c r="J193">
        <v>19</v>
      </c>
      <c r="K193">
        <v>17</v>
      </c>
      <c r="L193">
        <v>17</v>
      </c>
      <c r="M193">
        <v>15</v>
      </c>
      <c r="N193">
        <v>13</v>
      </c>
    </row>
    <row r="194" spans="3:14">
      <c r="E194" t="s">
        <v>185</v>
      </c>
      <c r="I194">
        <v>1</v>
      </c>
      <c r="J194">
        <v>1</v>
      </c>
      <c r="K194">
        <v>3</v>
      </c>
      <c r="L194">
        <v>3</v>
      </c>
      <c r="M194">
        <v>5</v>
      </c>
      <c r="N194">
        <v>7</v>
      </c>
    </row>
    <row r="195" spans="3:14">
      <c r="E195" t="s">
        <v>186</v>
      </c>
      <c r="I195">
        <v>0.05</v>
      </c>
      <c r="J195">
        <v>0.05</v>
      </c>
      <c r="K195">
        <v>0.15</v>
      </c>
      <c r="L195">
        <v>0.15</v>
      </c>
      <c r="M195">
        <v>0.25</v>
      </c>
      <c r="N195">
        <v>0.35</v>
      </c>
    </row>
    <row r="196" spans="3:14">
      <c r="E196" t="s">
        <v>184</v>
      </c>
      <c r="I196">
        <v>20</v>
      </c>
      <c r="J196">
        <v>18</v>
      </c>
      <c r="K196">
        <v>18</v>
      </c>
      <c r="L196">
        <v>16</v>
      </c>
      <c r="M196">
        <v>16</v>
      </c>
      <c r="N196">
        <v>14</v>
      </c>
    </row>
    <row r="197" spans="3:14">
      <c r="E197" t="s">
        <v>185</v>
      </c>
      <c r="I197">
        <v>0</v>
      </c>
      <c r="J197">
        <v>2</v>
      </c>
      <c r="K197">
        <v>2</v>
      </c>
      <c r="L197">
        <v>4</v>
      </c>
      <c r="M197">
        <v>4</v>
      </c>
      <c r="N197">
        <v>6</v>
      </c>
    </row>
    <row r="198" spans="3:14">
      <c r="E198" t="s">
        <v>186</v>
      </c>
      <c r="I198">
        <v>0</v>
      </c>
      <c r="J198">
        <v>0.1</v>
      </c>
      <c r="K198">
        <v>0.1</v>
      </c>
      <c r="L198">
        <v>0.2</v>
      </c>
      <c r="M198">
        <v>0.2</v>
      </c>
      <c r="N198">
        <v>0.3</v>
      </c>
    </row>
    <row r="199" spans="3:14">
      <c r="E199" t="s">
        <v>184</v>
      </c>
      <c r="I199">
        <v>18</v>
      </c>
      <c r="J199">
        <v>18</v>
      </c>
      <c r="K199">
        <v>16</v>
      </c>
      <c r="L199">
        <v>16</v>
      </c>
      <c r="M199">
        <v>16</v>
      </c>
      <c r="N199">
        <v>14</v>
      </c>
    </row>
    <row r="200" spans="3:14">
      <c r="E200" t="s">
        <v>185</v>
      </c>
      <c r="I200">
        <v>2</v>
      </c>
      <c r="J200">
        <v>2</v>
      </c>
      <c r="K200">
        <v>4</v>
      </c>
      <c r="L200">
        <v>4</v>
      </c>
      <c r="M200">
        <v>4</v>
      </c>
      <c r="N200">
        <v>6</v>
      </c>
    </row>
    <row r="201" spans="3:14">
      <c r="E201" t="s">
        <v>186</v>
      </c>
      <c r="I201">
        <v>0.1</v>
      </c>
      <c r="J201">
        <v>0.1</v>
      </c>
      <c r="K201">
        <v>0.2</v>
      </c>
      <c r="L201">
        <v>0.2</v>
      </c>
      <c r="M201">
        <v>0.2</v>
      </c>
      <c r="N201">
        <v>0.3</v>
      </c>
    </row>
    <row r="202" spans="3:14">
      <c r="E202" t="s">
        <v>204</v>
      </c>
      <c r="G202">
        <v>0</v>
      </c>
      <c r="I202">
        <f>AVERAGE(I195,I198,I201)</f>
        <v>5.000000000000001E-2</v>
      </c>
      <c r="J202">
        <f t="shared" ref="J202" si="79">AVERAGE(J195,J198,J201)</f>
        <v>8.3333333333333329E-2</v>
      </c>
      <c r="K202">
        <f t="shared" ref="K202" si="80">AVERAGE(K195,K198,K201)</f>
        <v>0.15</v>
      </c>
      <c r="L202">
        <f t="shared" ref="L202" si="81">AVERAGE(L195,L198,L201)</f>
        <v>0.18333333333333335</v>
      </c>
      <c r="M202">
        <f t="shared" ref="M202" si="82">AVERAGE(M195,M198,M201)</f>
        <v>0.21666666666666667</v>
      </c>
      <c r="N202">
        <f t="shared" ref="N202" si="83">AVERAGE(N195,N198,N201)</f>
        <v>0.31666666666666665</v>
      </c>
    </row>
    <row r="203" spans="3:14">
      <c r="E203" t="s">
        <v>254</v>
      </c>
      <c r="G203">
        <v>0</v>
      </c>
      <c r="I203">
        <f>STDEV(I195,I198,I201)</f>
        <v>0.05</v>
      </c>
      <c r="J203">
        <f t="shared" ref="J203:N203" si="84">STDEV(J195,J198,J201)</f>
        <v>2.886751345948135E-2</v>
      </c>
      <c r="K203">
        <f t="shared" si="84"/>
        <v>5.0000000000000024E-2</v>
      </c>
      <c r="L203">
        <f t="shared" si="84"/>
        <v>2.8867513459481259E-2</v>
      </c>
      <c r="M203">
        <f t="shared" si="84"/>
        <v>2.8867513459481381E-2</v>
      </c>
      <c r="N203">
        <f t="shared" si="84"/>
        <v>2.886751345948128E-2</v>
      </c>
    </row>
    <row r="204" spans="3:14">
      <c r="G204">
        <f>G203/(3^0.5)</f>
        <v>0</v>
      </c>
      <c r="I204">
        <f t="shared" ref="I204" si="85">I203/(3^0.5)</f>
        <v>2.8867513459481291E-2</v>
      </c>
      <c r="J204">
        <f t="shared" ref="J204" si="86">J203/(3^0.5)</f>
        <v>1.6666666666666705E-2</v>
      </c>
      <c r="K204">
        <f t="shared" ref="K204" si="87">K203/(3^0.5)</f>
        <v>2.8867513459481305E-2</v>
      </c>
      <c r="L204">
        <f t="shared" ref="L204" si="88">L203/(3^0.5)</f>
        <v>1.6666666666666653E-2</v>
      </c>
      <c r="M204">
        <f t="shared" ref="M204" si="89">M203/(3^0.5)</f>
        <v>1.6666666666666722E-2</v>
      </c>
      <c r="N204">
        <f t="shared" ref="N204" si="90">N203/(3^0.5)</f>
        <v>1.6666666666666663E-2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C915-42D0-4BA7-A8B5-23ACC57DE5C9}">
  <dimension ref="B2:S13"/>
  <sheetViews>
    <sheetView workbookViewId="0">
      <selection activeCell="L4" sqref="L4:N7"/>
    </sheetView>
  </sheetViews>
  <sheetFormatPr defaultRowHeight="15.75"/>
  <cols>
    <col min="2" max="2" width="17.85546875" customWidth="1"/>
  </cols>
  <sheetData>
    <row r="2" spans="2:19">
      <c r="B2" t="s">
        <v>261</v>
      </c>
      <c r="C2" t="s">
        <v>269</v>
      </c>
      <c r="F2" t="s">
        <v>270</v>
      </c>
      <c r="I2" t="s">
        <v>271</v>
      </c>
      <c r="L2" t="s">
        <v>272</v>
      </c>
      <c r="O2" t="s">
        <v>273</v>
      </c>
    </row>
    <row r="3" spans="2:19">
      <c r="C3" t="s">
        <v>150</v>
      </c>
      <c r="D3" t="s">
        <v>152</v>
      </c>
      <c r="E3" t="s">
        <v>154</v>
      </c>
      <c r="F3" t="s">
        <v>150</v>
      </c>
      <c r="G3" t="s">
        <v>152</v>
      </c>
      <c r="H3" t="s">
        <v>154</v>
      </c>
      <c r="I3" t="s">
        <v>150</v>
      </c>
      <c r="J3" t="s">
        <v>152</v>
      </c>
      <c r="K3" t="s">
        <v>154</v>
      </c>
      <c r="L3" t="s">
        <v>150</v>
      </c>
      <c r="M3" t="s">
        <v>152</v>
      </c>
      <c r="N3" t="s">
        <v>154</v>
      </c>
      <c r="O3" t="s">
        <v>150</v>
      </c>
      <c r="P3" t="s">
        <v>152</v>
      </c>
      <c r="Q3" t="s">
        <v>154</v>
      </c>
    </row>
    <row r="4" spans="2:19">
      <c r="B4" t="s">
        <v>262</v>
      </c>
      <c r="C4">
        <v>20</v>
      </c>
      <c r="D4">
        <v>13</v>
      </c>
      <c r="E4">
        <v>0</v>
      </c>
      <c r="F4">
        <v>16</v>
      </c>
      <c r="G4">
        <v>0</v>
      </c>
      <c r="H4">
        <v>0</v>
      </c>
      <c r="I4">
        <v>24</v>
      </c>
      <c r="J4">
        <v>0</v>
      </c>
      <c r="K4">
        <v>0</v>
      </c>
      <c r="L4">
        <v>24</v>
      </c>
      <c r="M4">
        <v>11</v>
      </c>
      <c r="N4">
        <v>0</v>
      </c>
      <c r="O4">
        <v>23</v>
      </c>
      <c r="P4">
        <v>0</v>
      </c>
      <c r="Q4">
        <v>0</v>
      </c>
    </row>
    <row r="5" spans="2:19">
      <c r="B5" t="s">
        <v>263</v>
      </c>
      <c r="C5">
        <v>2</v>
      </c>
      <c r="D5">
        <v>3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3</v>
      </c>
      <c r="M5">
        <v>0</v>
      </c>
      <c r="N5">
        <v>0</v>
      </c>
      <c r="O5">
        <v>1</v>
      </c>
      <c r="P5">
        <v>0</v>
      </c>
      <c r="Q5">
        <v>0</v>
      </c>
    </row>
    <row r="6" spans="2:19">
      <c r="B6" t="s">
        <v>264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</row>
    <row r="7" spans="2:19">
      <c r="B7" t="s">
        <v>265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8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</row>
    <row r="9" spans="2:19">
      <c r="B9" t="s">
        <v>266</v>
      </c>
      <c r="C9" t="s">
        <v>267</v>
      </c>
    </row>
    <row r="10" spans="2:19">
      <c r="C10" t="s">
        <v>150</v>
      </c>
      <c r="D10" t="s">
        <v>152</v>
      </c>
      <c r="E10" t="s">
        <v>154</v>
      </c>
    </row>
    <row r="11" spans="2:19">
      <c r="B11" t="s">
        <v>165</v>
      </c>
      <c r="C11">
        <v>0</v>
      </c>
      <c r="D11">
        <v>19</v>
      </c>
      <c r="E11">
        <v>7</v>
      </c>
    </row>
    <row r="12" spans="2:19">
      <c r="B12" t="s">
        <v>166</v>
      </c>
      <c r="C12">
        <v>0</v>
      </c>
      <c r="D12">
        <v>0</v>
      </c>
      <c r="E12">
        <v>14</v>
      </c>
      <c r="S12">
        <f>SUM(C9:Q12)</f>
        <v>40</v>
      </c>
    </row>
    <row r="13" spans="2:19">
      <c r="B13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genotype raw data</vt:lpstr>
      <vt:lpstr>3h bioassay 2019</vt:lpstr>
      <vt:lpstr>8h bioassay</vt:lpstr>
      <vt:lpstr>Genotyping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2022-12-06T03:41:41Z</dcterms:modified>
</cp:coreProperties>
</file>