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 filterPrivacy="1"/>
  <xr:revisionPtr revIDLastSave="0" documentId="13_ncr:1_{D6E820DB-FA3B-FF4A-92A3-F829A28486F5}" xr6:coauthVersionLast="47" xr6:coauthVersionMax="47" xr10:uidLastSave="{00000000-0000-0000-0000-000000000000}"/>
  <bookViews>
    <workbookView xWindow="0" yWindow="500" windowWidth="33600" windowHeight="20500" tabRatio="517" xr2:uid="{00000000-000D-0000-FFFF-FFFF00000000}"/>
  </bookViews>
  <sheets>
    <sheet name="summary" sheetId="9" r:id="rId1"/>
    <sheet name="genotype raw data" sheetId="8" r:id="rId2"/>
    <sheet name="Willalooka clover genotype" sheetId="14" r:id="rId3"/>
    <sheet name="8h bioassay" sheetId="11" r:id="rId4"/>
    <sheet name="3h bioassay 2019" sheetId="10" r:id="rId5"/>
    <sheet name="Genotyping" sheetId="1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6" i="9" l="1"/>
  <c r="G45" i="9"/>
  <c r="G40" i="9"/>
  <c r="G39" i="9"/>
  <c r="G34" i="9"/>
  <c r="G33" i="9"/>
  <c r="G28" i="9"/>
  <c r="G27" i="9"/>
  <c r="K22" i="9"/>
  <c r="J22" i="9"/>
  <c r="I22" i="9"/>
  <c r="H22" i="9"/>
  <c r="G21" i="9"/>
  <c r="G16" i="9"/>
  <c r="G15" i="9"/>
  <c r="G10" i="9"/>
  <c r="G9" i="9"/>
  <c r="G4" i="9"/>
  <c r="G3" i="9"/>
  <c r="G22" i="9" l="1"/>
  <c r="N65" i="11"/>
  <c r="AH47" i="8"/>
  <c r="AG47" i="8"/>
  <c r="AF47" i="8"/>
  <c r="AH46" i="8"/>
  <c r="AG46" i="8"/>
  <c r="AF46" i="8"/>
  <c r="AH45" i="8"/>
  <c r="AG45" i="8"/>
  <c r="AF45" i="8"/>
  <c r="AH44" i="8"/>
  <c r="AG44" i="8"/>
  <c r="AF44" i="8"/>
  <c r="AI2" i="8"/>
  <c r="AI41" i="8"/>
  <c r="AI40" i="8"/>
  <c r="AI39" i="8"/>
  <c r="AI38" i="8"/>
  <c r="AI37" i="8"/>
  <c r="AI36" i="8"/>
  <c r="AI35" i="8"/>
  <c r="AI34" i="8"/>
  <c r="AI33" i="8"/>
  <c r="AI32" i="8"/>
  <c r="AI31" i="8"/>
  <c r="AI30" i="8"/>
  <c r="AI29" i="8"/>
  <c r="AI28" i="8"/>
  <c r="AI27" i="8"/>
  <c r="AI26" i="8"/>
  <c r="AI25" i="8"/>
  <c r="AI24" i="8"/>
  <c r="AI23" i="8"/>
  <c r="AI22" i="8"/>
  <c r="AI21" i="8"/>
  <c r="AI20" i="8"/>
  <c r="AI19" i="8"/>
  <c r="AI18" i="8"/>
  <c r="AI17" i="8"/>
  <c r="AI16" i="8"/>
  <c r="AI15" i="8"/>
  <c r="AI14" i="8"/>
  <c r="AI13" i="8"/>
  <c r="AI12" i="8"/>
  <c r="AI11" i="8"/>
  <c r="AI10" i="8"/>
  <c r="AI9" i="8"/>
  <c r="AI8" i="8"/>
  <c r="AI7" i="8"/>
  <c r="AI6" i="8"/>
  <c r="AI5" i="8"/>
  <c r="AI4" i="8"/>
  <c r="AI3" i="8"/>
  <c r="Q2" i="8"/>
  <c r="B9" i="9"/>
  <c r="B3" i="9"/>
  <c r="D4" i="9"/>
  <c r="C4" i="9"/>
  <c r="D5" i="10"/>
  <c r="E5" i="10"/>
  <c r="F5" i="10"/>
  <c r="G5" i="10"/>
  <c r="G12" i="10" s="1"/>
  <c r="K5" i="10"/>
  <c r="L5" i="10"/>
  <c r="M5" i="10"/>
  <c r="N5" i="10"/>
  <c r="N13" i="10" s="1"/>
  <c r="N14" i="10" s="1"/>
  <c r="E8" i="10"/>
  <c r="F8" i="10"/>
  <c r="G8" i="10"/>
  <c r="L8" i="10"/>
  <c r="L12" i="10" s="1"/>
  <c r="M8" i="10"/>
  <c r="N8" i="10"/>
  <c r="D11" i="10"/>
  <c r="E11" i="10"/>
  <c r="E13" i="10" s="1"/>
  <c r="E14" i="10" s="1"/>
  <c r="F11" i="10"/>
  <c r="G11" i="10"/>
  <c r="K11" i="10"/>
  <c r="L11" i="10"/>
  <c r="M11" i="10"/>
  <c r="N11" i="10"/>
  <c r="F12" i="10"/>
  <c r="M12" i="10"/>
  <c r="N12" i="10"/>
  <c r="F13" i="10"/>
  <c r="L13" i="10"/>
  <c r="L14" i="10" s="1"/>
  <c r="M13" i="10"/>
  <c r="F14" i="10"/>
  <c r="K14" i="10"/>
  <c r="M14" i="10"/>
  <c r="D19" i="10"/>
  <c r="E19" i="10"/>
  <c r="F19" i="10"/>
  <c r="F30" i="10" s="1"/>
  <c r="F31" i="10" s="1"/>
  <c r="G19" i="10"/>
  <c r="K19" i="10"/>
  <c r="L19" i="10"/>
  <c r="M19" i="10"/>
  <c r="M27" i="10" s="1"/>
  <c r="M28" i="10" s="1"/>
  <c r="N19" i="10"/>
  <c r="D22" i="10"/>
  <c r="E22" i="10"/>
  <c r="F22" i="10"/>
  <c r="G22" i="10"/>
  <c r="K22" i="10"/>
  <c r="L22" i="10"/>
  <c r="M22" i="10"/>
  <c r="N22" i="10"/>
  <c r="D25" i="10"/>
  <c r="E25" i="10"/>
  <c r="F25" i="10"/>
  <c r="G25" i="10"/>
  <c r="K25" i="10"/>
  <c r="L25" i="10"/>
  <c r="M25" i="10"/>
  <c r="N25" i="10"/>
  <c r="L26" i="10"/>
  <c r="N26" i="10"/>
  <c r="L27" i="10"/>
  <c r="N27" i="10"/>
  <c r="E28" i="10"/>
  <c r="E30" i="10" s="1"/>
  <c r="E31" i="10" s="1"/>
  <c r="F28" i="10"/>
  <c r="G28" i="10"/>
  <c r="G29" i="10" s="1"/>
  <c r="K28" i="10"/>
  <c r="L28" i="10"/>
  <c r="N28" i="10"/>
  <c r="E29" i="10"/>
  <c r="F29" i="10"/>
  <c r="G30" i="10"/>
  <c r="G31" i="10" s="1"/>
  <c r="E38" i="10"/>
  <c r="E39" i="10" s="1"/>
  <c r="F38" i="10"/>
  <c r="G38" i="10"/>
  <c r="L38" i="10"/>
  <c r="L39" i="10" s="1"/>
  <c r="M38" i="10"/>
  <c r="M39" i="10" s="1"/>
  <c r="N38" i="10"/>
  <c r="F39" i="10"/>
  <c r="F46" i="10" s="1"/>
  <c r="G39" i="10"/>
  <c r="G46" i="10" s="1"/>
  <c r="N39" i="10"/>
  <c r="N46" i="10" s="1"/>
  <c r="E41" i="10"/>
  <c r="E42" i="10" s="1"/>
  <c r="F41" i="10"/>
  <c r="G41" i="10"/>
  <c r="L41" i="10"/>
  <c r="L42" i="10" s="1"/>
  <c r="M41" i="10"/>
  <c r="M42" i="10" s="1"/>
  <c r="N41" i="10"/>
  <c r="F42" i="10"/>
  <c r="G42" i="10"/>
  <c r="N42" i="10"/>
  <c r="D45" i="10"/>
  <c r="E45" i="10"/>
  <c r="F45" i="10"/>
  <c r="F47" i="10" s="1"/>
  <c r="F48" i="10" s="1"/>
  <c r="G45" i="10"/>
  <c r="K45" i="10"/>
  <c r="L45" i="10"/>
  <c r="M45" i="10"/>
  <c r="N45" i="10"/>
  <c r="G47" i="10"/>
  <c r="G48" i="10" s="1"/>
  <c r="N47" i="10"/>
  <c r="N48" i="10" s="1"/>
  <c r="D54" i="10"/>
  <c r="E54" i="10"/>
  <c r="F54" i="10"/>
  <c r="G54" i="10"/>
  <c r="K54" i="10"/>
  <c r="L54" i="10"/>
  <c r="M54" i="10"/>
  <c r="N54" i="10"/>
  <c r="D57" i="10"/>
  <c r="E57" i="10"/>
  <c r="F57" i="10"/>
  <c r="F65" i="10" s="1"/>
  <c r="F66" i="10" s="1"/>
  <c r="G57" i="10"/>
  <c r="K57" i="10"/>
  <c r="L57" i="10"/>
  <c r="M57" i="10"/>
  <c r="M65" i="10" s="1"/>
  <c r="M66" i="10" s="1"/>
  <c r="N57" i="10"/>
  <c r="D60" i="10"/>
  <c r="E60" i="10"/>
  <c r="F60" i="10"/>
  <c r="G60" i="10"/>
  <c r="K60" i="10"/>
  <c r="L60" i="10"/>
  <c r="M60" i="10"/>
  <c r="N60" i="10"/>
  <c r="D61" i="10"/>
  <c r="E61" i="10"/>
  <c r="F61" i="10"/>
  <c r="G61" i="10"/>
  <c r="K61" i="10"/>
  <c r="L61" i="10"/>
  <c r="M61" i="10"/>
  <c r="N61" i="10"/>
  <c r="D62" i="10"/>
  <c r="E62" i="10"/>
  <c r="F62" i="10"/>
  <c r="G62" i="10"/>
  <c r="K62" i="10"/>
  <c r="L62" i="10"/>
  <c r="M62" i="10"/>
  <c r="N62" i="10"/>
  <c r="D63" i="10"/>
  <c r="E63" i="10"/>
  <c r="F63" i="10"/>
  <c r="G63" i="10"/>
  <c r="K63" i="10"/>
  <c r="L63" i="10"/>
  <c r="L65" i="10" s="1"/>
  <c r="L66" i="10" s="1"/>
  <c r="M63" i="10"/>
  <c r="N63" i="10"/>
  <c r="D64" i="10"/>
  <c r="E64" i="10"/>
  <c r="F64" i="10"/>
  <c r="G64" i="10"/>
  <c r="K64" i="10"/>
  <c r="L64" i="10"/>
  <c r="M64" i="10"/>
  <c r="N64" i="10"/>
  <c r="E65" i="10"/>
  <c r="G65" i="10"/>
  <c r="G66" i="10" s="1"/>
  <c r="N65" i="10"/>
  <c r="N66" i="10" s="1"/>
  <c r="E66" i="10"/>
  <c r="B4" i="9" l="1"/>
  <c r="L47" i="10"/>
  <c r="L48" i="10" s="1"/>
  <c r="L46" i="10"/>
  <c r="M46" i="10"/>
  <c r="M47" i="10"/>
  <c r="M48" i="10" s="1"/>
  <c r="E47" i="10"/>
  <c r="E48" i="10" s="1"/>
  <c r="E46" i="10"/>
  <c r="M26" i="10"/>
  <c r="G13" i="10"/>
  <c r="G14" i="10" s="1"/>
  <c r="E12" i="10"/>
  <c r="K22" i="11"/>
  <c r="N21" i="11"/>
  <c r="M21" i="11"/>
  <c r="L21" i="11"/>
  <c r="K21" i="11"/>
  <c r="J21" i="11"/>
  <c r="I21" i="11"/>
  <c r="H21" i="11"/>
  <c r="N20" i="11"/>
  <c r="N22" i="11" s="1"/>
  <c r="M20" i="11"/>
  <c r="M22" i="11" s="1"/>
  <c r="L20" i="11"/>
  <c r="L22" i="11" s="1"/>
  <c r="K20" i="11"/>
  <c r="J20" i="11"/>
  <c r="J22" i="11" s="1"/>
  <c r="I20" i="11"/>
  <c r="I22" i="11" s="1"/>
  <c r="H20" i="11"/>
  <c r="H22" i="11" s="1"/>
  <c r="H173" i="11"/>
  <c r="N174" i="11"/>
  <c r="M174" i="11"/>
  <c r="L174" i="11"/>
  <c r="K174" i="11"/>
  <c r="J174" i="11"/>
  <c r="I174" i="11"/>
  <c r="H174" i="11"/>
  <c r="H175" i="11" s="1"/>
  <c r="N173" i="11"/>
  <c r="M173" i="11"/>
  <c r="L173" i="11"/>
  <c r="K173" i="11"/>
  <c r="J173" i="11"/>
  <c r="I173" i="11"/>
  <c r="N150" i="11"/>
  <c r="M150" i="11"/>
  <c r="L150" i="11"/>
  <c r="K150" i="11"/>
  <c r="J150" i="11"/>
  <c r="I150" i="11"/>
  <c r="H150" i="11"/>
  <c r="N149" i="11"/>
  <c r="M149" i="11"/>
  <c r="L149" i="11"/>
  <c r="K149" i="11"/>
  <c r="J149" i="11"/>
  <c r="I149" i="11"/>
  <c r="H149" i="11"/>
  <c r="H128" i="11"/>
  <c r="H130" i="11" s="1"/>
  <c r="N129" i="11"/>
  <c r="M129" i="11"/>
  <c r="L129" i="11"/>
  <c r="K129" i="11"/>
  <c r="J129" i="11"/>
  <c r="I129" i="11"/>
  <c r="H129" i="11"/>
  <c r="N128" i="11"/>
  <c r="M128" i="11"/>
  <c r="L128" i="11"/>
  <c r="K128" i="11"/>
  <c r="J128" i="11"/>
  <c r="I128" i="11"/>
  <c r="H106" i="11"/>
  <c r="N107" i="11"/>
  <c r="M107" i="11"/>
  <c r="L107" i="11"/>
  <c r="K107" i="11"/>
  <c r="J107" i="11"/>
  <c r="I107" i="11"/>
  <c r="H107" i="11"/>
  <c r="N106" i="11"/>
  <c r="M106" i="11"/>
  <c r="L106" i="11"/>
  <c r="K106" i="11"/>
  <c r="J106" i="11"/>
  <c r="I106" i="11"/>
  <c r="H84" i="11"/>
  <c r="H85" i="11"/>
  <c r="N85" i="11"/>
  <c r="M85" i="11"/>
  <c r="L85" i="11"/>
  <c r="K85" i="11"/>
  <c r="J85" i="11"/>
  <c r="I85" i="11"/>
  <c r="N84" i="11"/>
  <c r="M84" i="11"/>
  <c r="L84" i="11"/>
  <c r="K84" i="11"/>
  <c r="J84" i="11"/>
  <c r="I84" i="11"/>
  <c r="H63" i="11"/>
  <c r="N64" i="11"/>
  <c r="M64" i="11"/>
  <c r="L64" i="11"/>
  <c r="K64" i="11"/>
  <c r="J64" i="11"/>
  <c r="I64" i="11"/>
  <c r="H64" i="11"/>
  <c r="N63" i="11"/>
  <c r="M63" i="11"/>
  <c r="L63" i="11"/>
  <c r="K63" i="11"/>
  <c r="J63" i="11"/>
  <c r="I63" i="11"/>
  <c r="I43" i="11"/>
  <c r="J43" i="11"/>
  <c r="K43" i="11"/>
  <c r="L43" i="11"/>
  <c r="M43" i="11"/>
  <c r="N43" i="11"/>
  <c r="H43" i="11"/>
  <c r="I42" i="11"/>
  <c r="J42" i="11"/>
  <c r="K42" i="11"/>
  <c r="L42" i="11"/>
  <c r="M42" i="11"/>
  <c r="N42" i="11"/>
  <c r="H42" i="11"/>
  <c r="H86" i="11" l="1"/>
  <c r="K151" i="11"/>
  <c r="K130" i="11"/>
  <c r="H151" i="11"/>
  <c r="L151" i="11"/>
  <c r="L175" i="11"/>
  <c r="H108" i="11"/>
  <c r="K175" i="11"/>
  <c r="J65" i="11"/>
  <c r="K108" i="11"/>
  <c r="L130" i="11"/>
  <c r="I175" i="11"/>
  <c r="M175" i="11"/>
  <c r="I130" i="11"/>
  <c r="M130" i="11"/>
  <c r="I151" i="11"/>
  <c r="M151" i="11"/>
  <c r="J175" i="11"/>
  <c r="N175" i="11"/>
  <c r="I108" i="11"/>
  <c r="M108" i="11"/>
  <c r="J130" i="11"/>
  <c r="N130" i="11"/>
  <c r="J151" i="11"/>
  <c r="N151" i="11"/>
  <c r="J108" i="11"/>
  <c r="N108" i="11"/>
  <c r="L44" i="11"/>
  <c r="L108" i="11"/>
  <c r="I44" i="11"/>
  <c r="M44" i="11"/>
  <c r="K65" i="11"/>
  <c r="J86" i="11"/>
  <c r="N86" i="11"/>
  <c r="K86" i="11"/>
  <c r="H65" i="11"/>
  <c r="H44" i="11"/>
  <c r="K44" i="11"/>
  <c r="L86" i="11"/>
  <c r="N44" i="11"/>
  <c r="J44" i="11"/>
  <c r="I65" i="11"/>
  <c r="M65" i="11"/>
  <c r="I86" i="11"/>
  <c r="M86" i="11"/>
  <c r="L65" i="11"/>
  <c r="I17" i="11"/>
  <c r="S12" i="13"/>
  <c r="G234" i="11"/>
  <c r="G215" i="11"/>
  <c r="G201" i="11"/>
  <c r="N233" i="11"/>
  <c r="N234" i="11" s="1"/>
  <c r="M233" i="11"/>
  <c r="M234" i="11" s="1"/>
  <c r="L233" i="11"/>
  <c r="L234" i="11" s="1"/>
  <c r="K233" i="11"/>
  <c r="K234" i="11" s="1"/>
  <c r="J233" i="11"/>
  <c r="J234" i="11" s="1"/>
  <c r="I233" i="11"/>
  <c r="I234" i="11" s="1"/>
  <c r="N214" i="11"/>
  <c r="N215" i="11" s="1"/>
  <c r="M214" i="11"/>
  <c r="M215" i="11" s="1"/>
  <c r="L214" i="11"/>
  <c r="L215" i="11" s="1"/>
  <c r="K214" i="11"/>
  <c r="K215" i="11" s="1"/>
  <c r="J214" i="11"/>
  <c r="J215" i="11" s="1"/>
  <c r="I214" i="11"/>
  <c r="I215" i="11" s="1"/>
  <c r="I232" i="11"/>
  <c r="N232" i="11"/>
  <c r="M232" i="11"/>
  <c r="L232" i="11"/>
  <c r="K232" i="11"/>
  <c r="J232" i="11"/>
  <c r="I213" i="11"/>
  <c r="N213" i="11"/>
  <c r="M213" i="11"/>
  <c r="L213" i="11"/>
  <c r="K213" i="11"/>
  <c r="J213" i="11"/>
  <c r="N198" i="11"/>
  <c r="M198" i="11"/>
  <c r="L198" i="11"/>
  <c r="K198" i="11"/>
  <c r="J198" i="11"/>
  <c r="I198" i="11"/>
  <c r="N195" i="11"/>
  <c r="M195" i="11"/>
  <c r="L195" i="11"/>
  <c r="K195" i="11"/>
  <c r="J195" i="11"/>
  <c r="I195" i="11"/>
  <c r="J192" i="11"/>
  <c r="K192" i="11"/>
  <c r="L192" i="11"/>
  <c r="M192" i="11"/>
  <c r="N192" i="11"/>
  <c r="I192" i="11"/>
  <c r="N170" i="11"/>
  <c r="M170" i="11"/>
  <c r="L170" i="11"/>
  <c r="K170" i="11"/>
  <c r="J170" i="11"/>
  <c r="I170" i="11"/>
  <c r="H170" i="11"/>
  <c r="N167" i="11"/>
  <c r="M167" i="11"/>
  <c r="L167" i="11"/>
  <c r="K167" i="11"/>
  <c r="J167" i="11"/>
  <c r="I167" i="11"/>
  <c r="H167" i="11"/>
  <c r="N164" i="11"/>
  <c r="M164" i="11"/>
  <c r="L164" i="11"/>
  <c r="K164" i="11"/>
  <c r="J164" i="11"/>
  <c r="I164" i="11"/>
  <c r="H164" i="11"/>
  <c r="N161" i="11"/>
  <c r="M161" i="11"/>
  <c r="L161" i="11"/>
  <c r="K161" i="11"/>
  <c r="J161" i="11"/>
  <c r="I161" i="11"/>
  <c r="H161" i="11"/>
  <c r="N158" i="11"/>
  <c r="M158" i="11"/>
  <c r="L158" i="11"/>
  <c r="K158" i="11"/>
  <c r="J158" i="11"/>
  <c r="I158" i="11"/>
  <c r="H158" i="11"/>
  <c r="N155" i="11"/>
  <c r="M155" i="11"/>
  <c r="L155" i="11"/>
  <c r="K155" i="11"/>
  <c r="J155" i="11"/>
  <c r="I155" i="11"/>
  <c r="H155" i="11"/>
  <c r="N143" i="11"/>
  <c r="M143" i="11"/>
  <c r="L143" i="11"/>
  <c r="K143" i="11"/>
  <c r="J143" i="11"/>
  <c r="I143" i="11"/>
  <c r="H143" i="11"/>
  <c r="N140" i="11"/>
  <c r="M140" i="11"/>
  <c r="L140" i="11"/>
  <c r="K140" i="11"/>
  <c r="J140" i="11"/>
  <c r="I140" i="11"/>
  <c r="H140" i="11"/>
  <c r="N137" i="11"/>
  <c r="M137" i="11"/>
  <c r="L137" i="11"/>
  <c r="K137" i="11"/>
  <c r="J137" i="11"/>
  <c r="I137" i="11"/>
  <c r="H137" i="11"/>
  <c r="N134" i="11"/>
  <c r="M134" i="11"/>
  <c r="L134" i="11"/>
  <c r="K134" i="11"/>
  <c r="J134" i="11"/>
  <c r="I134" i="11"/>
  <c r="H134" i="11"/>
  <c r="N122" i="11"/>
  <c r="M122" i="11"/>
  <c r="L122" i="11"/>
  <c r="K122" i="11"/>
  <c r="J122" i="11"/>
  <c r="I122" i="11"/>
  <c r="H122" i="11"/>
  <c r="N119" i="11"/>
  <c r="M119" i="11"/>
  <c r="L119" i="11"/>
  <c r="K119" i="11"/>
  <c r="J119" i="11"/>
  <c r="I119" i="11"/>
  <c r="H119" i="11"/>
  <c r="N116" i="11"/>
  <c r="M116" i="11"/>
  <c r="L116" i="11"/>
  <c r="K116" i="11"/>
  <c r="J116" i="11"/>
  <c r="I116" i="11"/>
  <c r="H116" i="11"/>
  <c r="N113" i="11"/>
  <c r="M113" i="11"/>
  <c r="L113" i="11"/>
  <c r="K113" i="11"/>
  <c r="J113" i="11"/>
  <c r="I113" i="11"/>
  <c r="H113" i="11"/>
  <c r="N100" i="11"/>
  <c r="M100" i="11"/>
  <c r="L100" i="11"/>
  <c r="K100" i="11"/>
  <c r="J100" i="11"/>
  <c r="I100" i="11"/>
  <c r="H100" i="11"/>
  <c r="N97" i="11"/>
  <c r="M97" i="11"/>
  <c r="L97" i="11"/>
  <c r="K97" i="11"/>
  <c r="J97" i="11"/>
  <c r="I97" i="11"/>
  <c r="H97" i="11"/>
  <c r="N94" i="11"/>
  <c r="M94" i="11"/>
  <c r="L94" i="11"/>
  <c r="K94" i="11"/>
  <c r="J94" i="11"/>
  <c r="I94" i="11"/>
  <c r="H94" i="11"/>
  <c r="N91" i="11"/>
  <c r="M91" i="11"/>
  <c r="L91" i="11"/>
  <c r="K91" i="11"/>
  <c r="J91" i="11"/>
  <c r="I91" i="11"/>
  <c r="H91" i="11"/>
  <c r="N78" i="11"/>
  <c r="M78" i="11"/>
  <c r="L78" i="11"/>
  <c r="K78" i="11"/>
  <c r="J78" i="11"/>
  <c r="I78" i="11"/>
  <c r="H78" i="11"/>
  <c r="N75" i="11"/>
  <c r="M75" i="11"/>
  <c r="L75" i="11"/>
  <c r="K75" i="11"/>
  <c r="J75" i="11"/>
  <c r="I75" i="11"/>
  <c r="H75" i="11"/>
  <c r="N72" i="11"/>
  <c r="M72" i="11"/>
  <c r="L72" i="11"/>
  <c r="K72" i="11"/>
  <c r="J72" i="11"/>
  <c r="I72" i="11"/>
  <c r="H72" i="11"/>
  <c r="N69" i="11"/>
  <c r="M69" i="11"/>
  <c r="L69" i="11"/>
  <c r="K69" i="11"/>
  <c r="J69" i="11"/>
  <c r="I69" i="11"/>
  <c r="H69" i="11"/>
  <c r="N60" i="11"/>
  <c r="M60" i="11"/>
  <c r="L60" i="11"/>
  <c r="K60" i="11"/>
  <c r="J60" i="11"/>
  <c r="I60" i="11"/>
  <c r="H60" i="11"/>
  <c r="N57" i="11"/>
  <c r="M57" i="11"/>
  <c r="L57" i="11"/>
  <c r="K57" i="11"/>
  <c r="J57" i="11"/>
  <c r="I57" i="11"/>
  <c r="H57" i="11"/>
  <c r="N54" i="11"/>
  <c r="M54" i="11"/>
  <c r="L54" i="11"/>
  <c r="K54" i="11"/>
  <c r="J54" i="11"/>
  <c r="I54" i="11"/>
  <c r="H54" i="11"/>
  <c r="N51" i="11"/>
  <c r="M51" i="11"/>
  <c r="L51" i="11"/>
  <c r="K51" i="11"/>
  <c r="J51" i="11"/>
  <c r="I51" i="11"/>
  <c r="H51" i="11"/>
  <c r="N48" i="11"/>
  <c r="M48" i="11"/>
  <c r="L48" i="11"/>
  <c r="K48" i="11"/>
  <c r="J48" i="11"/>
  <c r="I48" i="11"/>
  <c r="H48" i="11"/>
  <c r="N39" i="11"/>
  <c r="M39" i="11"/>
  <c r="L39" i="11"/>
  <c r="K39" i="11"/>
  <c r="J39" i="11"/>
  <c r="I39" i="11"/>
  <c r="H39" i="11"/>
  <c r="N36" i="11"/>
  <c r="M36" i="11"/>
  <c r="L36" i="11"/>
  <c r="K36" i="11"/>
  <c r="J36" i="11"/>
  <c r="I36" i="11"/>
  <c r="H36" i="11"/>
  <c r="N33" i="11"/>
  <c r="M33" i="11"/>
  <c r="L33" i="11"/>
  <c r="K33" i="11"/>
  <c r="J33" i="11"/>
  <c r="I33" i="11"/>
  <c r="H33" i="11"/>
  <c r="N30" i="11"/>
  <c r="M30" i="11"/>
  <c r="L30" i="11"/>
  <c r="K30" i="11"/>
  <c r="J30" i="11"/>
  <c r="I30" i="11"/>
  <c r="H30" i="11"/>
  <c r="N27" i="11"/>
  <c r="M27" i="11"/>
  <c r="L27" i="11"/>
  <c r="K27" i="11"/>
  <c r="J27" i="11"/>
  <c r="I27" i="11"/>
  <c r="H27" i="11"/>
  <c r="N17" i="11"/>
  <c r="M17" i="11"/>
  <c r="L17" i="11"/>
  <c r="K17" i="11"/>
  <c r="J17" i="11"/>
  <c r="H17" i="11"/>
  <c r="N14" i="11"/>
  <c r="M14" i="11"/>
  <c r="L14" i="11"/>
  <c r="K14" i="11"/>
  <c r="J14" i="11"/>
  <c r="I14" i="11"/>
  <c r="H14" i="11"/>
  <c r="N11" i="11"/>
  <c r="M11" i="11"/>
  <c r="L11" i="11"/>
  <c r="K11" i="11"/>
  <c r="J11" i="11"/>
  <c r="I11" i="11"/>
  <c r="H11" i="11"/>
  <c r="N8" i="11"/>
  <c r="M8" i="11"/>
  <c r="L8" i="11"/>
  <c r="K8" i="11"/>
  <c r="J8" i="11"/>
  <c r="I8" i="11"/>
  <c r="H8" i="11"/>
  <c r="N5" i="11"/>
  <c r="M5" i="11"/>
  <c r="L5" i="11"/>
  <c r="K5" i="11"/>
  <c r="J5" i="11"/>
  <c r="I5" i="11"/>
  <c r="H5" i="11"/>
  <c r="M200" i="11" l="1"/>
  <c r="M201" i="11" s="1"/>
  <c r="I200" i="11"/>
  <c r="I201" i="11" s="1"/>
  <c r="N200" i="11"/>
  <c r="N201" i="11" s="1"/>
  <c r="J200" i="11"/>
  <c r="J201" i="11" s="1"/>
  <c r="K200" i="11"/>
  <c r="K201" i="11" s="1"/>
  <c r="L199" i="11"/>
  <c r="N199" i="11"/>
  <c r="L200" i="11"/>
  <c r="L201" i="11" s="1"/>
  <c r="I199" i="11"/>
  <c r="M199" i="11"/>
  <c r="J199" i="11"/>
  <c r="K199" i="11"/>
  <c r="H40" i="11"/>
  <c r="I41" i="11"/>
  <c r="L83" i="11"/>
  <c r="M83" i="11"/>
  <c r="H104" i="11"/>
  <c r="M127" i="11"/>
  <c r="H147" i="11"/>
  <c r="L171" i="11"/>
  <c r="K172" i="11"/>
  <c r="K40" i="11"/>
  <c r="L40" i="11"/>
  <c r="M41" i="11"/>
  <c r="H83" i="11"/>
  <c r="I83" i="11"/>
  <c r="L104" i="11"/>
  <c r="H127" i="11"/>
  <c r="L127" i="11"/>
  <c r="I127" i="11"/>
  <c r="L147" i="11"/>
  <c r="H171" i="11"/>
  <c r="J171" i="11"/>
  <c r="N171" i="11"/>
  <c r="K18" i="11"/>
  <c r="H41" i="11"/>
  <c r="L41" i="11"/>
  <c r="I40" i="11"/>
  <c r="M40" i="11"/>
  <c r="J41" i="11"/>
  <c r="N41" i="11"/>
  <c r="H61" i="11"/>
  <c r="L61" i="11"/>
  <c r="I82" i="11"/>
  <c r="M82" i="11"/>
  <c r="J83" i="11"/>
  <c r="N83" i="11"/>
  <c r="I104" i="11"/>
  <c r="M104" i="11"/>
  <c r="I126" i="11"/>
  <c r="M126" i="11"/>
  <c r="J127" i="11"/>
  <c r="N127" i="11"/>
  <c r="I147" i="11"/>
  <c r="M147" i="11"/>
  <c r="I171" i="11"/>
  <c r="M171" i="11"/>
  <c r="J172" i="11"/>
  <c r="N172" i="11"/>
  <c r="H18" i="11"/>
  <c r="L18" i="11"/>
  <c r="I18" i="11"/>
  <c r="M18" i="11"/>
  <c r="J19" i="11"/>
  <c r="N19" i="11"/>
  <c r="I61" i="11"/>
  <c r="M61" i="11"/>
  <c r="J61" i="11"/>
  <c r="N61" i="11"/>
  <c r="K62" i="11"/>
  <c r="J82" i="11"/>
  <c r="N82" i="11"/>
  <c r="J105" i="11"/>
  <c r="N105" i="11"/>
  <c r="K105" i="11"/>
  <c r="J126" i="11"/>
  <c r="N126" i="11"/>
  <c r="J148" i="11"/>
  <c r="N148" i="11"/>
  <c r="K148" i="11"/>
  <c r="I19" i="11"/>
  <c r="M19" i="11"/>
  <c r="J18" i="11"/>
  <c r="N18" i="11"/>
  <c r="K19" i="11"/>
  <c r="J40" i="11"/>
  <c r="N40" i="11"/>
  <c r="J62" i="11"/>
  <c r="N62" i="11"/>
  <c r="K61" i="11"/>
  <c r="H62" i="11"/>
  <c r="L62" i="11"/>
  <c r="K82" i="11"/>
  <c r="K104" i="11"/>
  <c r="H105" i="11"/>
  <c r="L105" i="11"/>
  <c r="K126" i="11"/>
  <c r="K147" i="11"/>
  <c r="H148" i="11"/>
  <c r="L148" i="11"/>
  <c r="K171" i="11"/>
  <c r="H82" i="11"/>
  <c r="J104" i="11"/>
  <c r="H126" i="11"/>
  <c r="J147" i="11"/>
  <c r="N147" i="11"/>
  <c r="H172" i="11"/>
  <c r="L172" i="11"/>
  <c r="H19" i="11"/>
  <c r="L19" i="11"/>
  <c r="K41" i="11"/>
  <c r="I62" i="11"/>
  <c r="M62" i="11"/>
  <c r="K83" i="11"/>
  <c r="I105" i="11"/>
  <c r="M105" i="11"/>
  <c r="K127" i="11"/>
  <c r="I148" i="11"/>
  <c r="M148" i="11"/>
  <c r="I172" i="11"/>
  <c r="M172" i="11"/>
  <c r="L82" i="11"/>
  <c r="N104" i="11"/>
  <c r="L126" i="11"/>
  <c r="P47" i="8" l="1"/>
  <c r="O47" i="8"/>
  <c r="N47" i="8"/>
  <c r="D45" i="8"/>
  <c r="C45" i="8"/>
  <c r="B45" i="8"/>
  <c r="B44" i="8"/>
  <c r="C44" i="8"/>
  <c r="D44" i="8"/>
  <c r="E42" i="8"/>
  <c r="W3" i="8" l="1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" i="8"/>
  <c r="AC3" i="8"/>
  <c r="AC4" i="8"/>
  <c r="AC5" i="8"/>
  <c r="AC6" i="8"/>
  <c r="AC7" i="8"/>
  <c r="AC8" i="8"/>
  <c r="AC9" i="8"/>
  <c r="AC10" i="8"/>
  <c r="AC11" i="8"/>
  <c r="AC12" i="8"/>
  <c r="AC13" i="8"/>
  <c r="AC14" i="8"/>
  <c r="AC15" i="8"/>
  <c r="AC16" i="8"/>
  <c r="AC17" i="8"/>
  <c r="AC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2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2" i="8"/>
  <c r="H44" i="8" l="1"/>
  <c r="J44" i="8"/>
  <c r="I44" i="8"/>
  <c r="T45" i="8"/>
  <c r="U45" i="8"/>
  <c r="V45" i="8"/>
  <c r="O45" i="8"/>
  <c r="N45" i="8"/>
  <c r="P45" i="8"/>
  <c r="H46" i="8"/>
  <c r="J46" i="8"/>
  <c r="I46" i="8"/>
  <c r="Z44" i="8"/>
  <c r="AB44" i="8"/>
  <c r="AA44" i="8"/>
  <c r="N44" i="8"/>
  <c r="P44" i="8"/>
  <c r="O44" i="8"/>
  <c r="N46" i="8"/>
  <c r="O46" i="8"/>
  <c r="P46" i="8"/>
  <c r="H45" i="8"/>
  <c r="J45" i="8"/>
  <c r="I45" i="8"/>
  <c r="U44" i="8"/>
  <c r="T44" i="8"/>
  <c r="V44" i="8"/>
</calcChain>
</file>

<file path=xl/sharedStrings.xml><?xml version="1.0" encoding="utf-8"?>
<sst xmlns="http://schemas.openxmlformats.org/spreadsheetml/2006/main" count="1915" uniqueCount="418">
  <si>
    <t>Population</t>
    <phoneticPr fontId="1" type="noConversion"/>
  </si>
  <si>
    <t>Tintinara R1 (Sep 2019)</t>
  </si>
  <si>
    <t>Tintinara R1 (Sep 2019)</t>
    <phoneticPr fontId="1" type="noConversion"/>
  </si>
  <si>
    <t>K</t>
    <phoneticPr fontId="1" type="noConversion"/>
  </si>
  <si>
    <t>G</t>
    <phoneticPr fontId="1" type="noConversion"/>
  </si>
  <si>
    <t>T</t>
    <phoneticPr fontId="1" type="noConversion"/>
  </si>
  <si>
    <t>C</t>
    <phoneticPr fontId="1" type="noConversion"/>
  </si>
  <si>
    <t>Y</t>
    <phoneticPr fontId="1" type="noConversion"/>
  </si>
  <si>
    <t>Number of resistant allele</t>
    <phoneticPr fontId="1" type="noConversion"/>
  </si>
  <si>
    <t>Genotypes</t>
    <phoneticPr fontId="1" type="noConversion"/>
  </si>
  <si>
    <t>Individual</t>
    <phoneticPr fontId="1" type="noConversion"/>
  </si>
  <si>
    <t>Tintinara R2 (Oct 2019)</t>
  </si>
  <si>
    <t>Tintinara R2 (Oct 2019)</t>
    <phoneticPr fontId="1" type="noConversion"/>
  </si>
  <si>
    <t>1h dead-1</t>
    <phoneticPr fontId="1" type="noConversion"/>
  </si>
  <si>
    <t>1h dead-2</t>
  </si>
  <si>
    <t>1h dead-3</t>
  </si>
  <si>
    <t>1h dead-4</t>
  </si>
  <si>
    <t>1h dead-5</t>
  </si>
  <si>
    <t>1h dead-6</t>
  </si>
  <si>
    <t>1h dead-7</t>
  </si>
  <si>
    <t>1h dead-8</t>
  </si>
  <si>
    <t>1h dead-9</t>
  </si>
  <si>
    <t>1h dead-10</t>
  </si>
  <si>
    <t>1h dead-11</t>
  </si>
  <si>
    <t>1h dead-12</t>
  </si>
  <si>
    <t>1h dead-13</t>
  </si>
  <si>
    <t>1h dead-14</t>
  </si>
  <si>
    <t>1h dead-15</t>
  </si>
  <si>
    <t>1h dead-16</t>
  </si>
  <si>
    <t>1h dead-17</t>
  </si>
  <si>
    <t>1h dead-18</t>
  </si>
  <si>
    <t>1h dead-19</t>
  </si>
  <si>
    <t>1h dead-20</t>
  </si>
  <si>
    <t>1h dead-21</t>
  </si>
  <si>
    <t>1h dead-22</t>
  </si>
  <si>
    <t>1h dead-23</t>
  </si>
  <si>
    <t>1h dead-24</t>
  </si>
  <si>
    <t>1h dead-25</t>
  </si>
  <si>
    <t>1h dead-26</t>
  </si>
  <si>
    <t>1h dead-27</t>
  </si>
  <si>
    <t>1h dead-28</t>
  </si>
  <si>
    <t>1h dead-29</t>
  </si>
  <si>
    <t>1h dead-30</t>
  </si>
  <si>
    <t>1h dead-31</t>
  </si>
  <si>
    <t>1h dead-32</t>
  </si>
  <si>
    <t>1h dead-33</t>
  </si>
  <si>
    <t>1-3h dead-1</t>
    <phoneticPr fontId="1" type="noConversion"/>
  </si>
  <si>
    <t>1-3h dead-2</t>
  </si>
  <si>
    <t>1-3h dead-3</t>
  </si>
  <si>
    <t>1-3h dead-4</t>
  </si>
  <si>
    <t>1-3h dead-5</t>
  </si>
  <si>
    <t>3-8h dead-1</t>
    <phoneticPr fontId="1" type="noConversion"/>
  </si>
  <si>
    <t>8h alive-1</t>
    <phoneticPr fontId="1" type="noConversion"/>
  </si>
  <si>
    <t>Wilalooka grass (Oct 2019)</t>
    <phoneticPr fontId="1" type="noConversion"/>
  </si>
  <si>
    <t>Y</t>
    <phoneticPr fontId="1" type="noConversion"/>
  </si>
  <si>
    <t>T</t>
    <phoneticPr fontId="1" type="noConversion"/>
  </si>
  <si>
    <t>G</t>
    <phoneticPr fontId="1" type="noConversion"/>
  </si>
  <si>
    <t>K</t>
    <phoneticPr fontId="1" type="noConversion"/>
  </si>
  <si>
    <t>8h alive</t>
    <phoneticPr fontId="1" type="noConversion"/>
  </si>
  <si>
    <t>3-8h dead</t>
    <phoneticPr fontId="1" type="noConversion"/>
  </si>
  <si>
    <t>1-3h dead</t>
    <phoneticPr fontId="1" type="noConversion"/>
  </si>
  <si>
    <t>1-3h dead-1</t>
    <phoneticPr fontId="1" type="noConversion"/>
  </si>
  <si>
    <t>1h dead-1</t>
    <phoneticPr fontId="1" type="noConversion"/>
  </si>
  <si>
    <t>1h dead-34</t>
  </si>
  <si>
    <t>1h dead-35</t>
  </si>
  <si>
    <t>Rokewood(Oct 2019)</t>
    <phoneticPr fontId="1" type="noConversion"/>
  </si>
  <si>
    <t>Wilalooka clover (Oct 2019)</t>
  </si>
  <si>
    <t>Wilalooka clover (Oct 2019)</t>
    <phoneticPr fontId="1" type="noConversion"/>
  </si>
  <si>
    <t>8h alive</t>
  </si>
  <si>
    <t>Bioassay</t>
  </si>
  <si>
    <t>Bioassay</t>
    <phoneticPr fontId="1" type="noConversion"/>
  </si>
  <si>
    <t>Antex (bifenthrin)</t>
  </si>
  <si>
    <t>Antex (bifenthrin)</t>
    <phoneticPr fontId="1" type="noConversion"/>
  </si>
  <si>
    <t>8h alive-2</t>
  </si>
  <si>
    <t>8h alive-3</t>
  </si>
  <si>
    <t>8h alive-4</t>
  </si>
  <si>
    <t>8h alive-5</t>
  </si>
  <si>
    <t>8h alive-6</t>
  </si>
  <si>
    <t>8h alive-7</t>
  </si>
  <si>
    <t>8h alive-8</t>
  </si>
  <si>
    <t>3-8h dead</t>
  </si>
  <si>
    <t>3-8h dead-2</t>
  </si>
  <si>
    <t>3-8h dead-3</t>
  </si>
  <si>
    <t>3-8h dead-4</t>
  </si>
  <si>
    <t>3h Dead-1</t>
    <phoneticPr fontId="1" type="noConversion"/>
  </si>
  <si>
    <t>3h Dead-2</t>
  </si>
  <si>
    <t>3h Dead-3</t>
  </si>
  <si>
    <t>3h Dead-4</t>
  </si>
  <si>
    <t>3h Dead-5</t>
  </si>
  <si>
    <t>3h Dead-6</t>
  </si>
  <si>
    <t>3h Dead-7</t>
  </si>
  <si>
    <t>3h Dead-8</t>
  </si>
  <si>
    <t>3h Dead-9</t>
  </si>
  <si>
    <t>3h Dead-10</t>
  </si>
  <si>
    <t>3h Dead-11</t>
  </si>
  <si>
    <t>3h Dead-12</t>
  </si>
  <si>
    <t>3h Dead-13</t>
  </si>
  <si>
    <t>3h Dead-14</t>
  </si>
  <si>
    <t>3h Dead-15</t>
  </si>
  <si>
    <t>3h Dead-16</t>
  </si>
  <si>
    <t>3h Dead-17</t>
  </si>
  <si>
    <t>3h Dead-18</t>
  </si>
  <si>
    <t>3h Dead-19</t>
  </si>
  <si>
    <t>3h Dead-20</t>
  </si>
  <si>
    <t>3h Dead-21</t>
  </si>
  <si>
    <t>3h Dead-22</t>
  </si>
  <si>
    <t>3h Dead-23</t>
  </si>
  <si>
    <t>3h Dead-24</t>
  </si>
  <si>
    <t>3h Dead-25</t>
  </si>
  <si>
    <t>3h Dead-26</t>
  </si>
  <si>
    <t>3h Alive-1</t>
    <phoneticPr fontId="1" type="noConversion"/>
  </si>
  <si>
    <t>3h Alive-2</t>
  </si>
  <si>
    <t>3h Alive-3</t>
  </si>
  <si>
    <t>3h Alive-4</t>
  </si>
  <si>
    <t>3h Alive-5</t>
  </si>
  <si>
    <t>3h Alive-6</t>
  </si>
  <si>
    <t>3h Alive-7</t>
  </si>
  <si>
    <t>3h Alive-8</t>
  </si>
  <si>
    <t>3h Alive-9</t>
  </si>
  <si>
    <t>3h Alive-10</t>
  </si>
  <si>
    <t>3h Alive-11</t>
  </si>
  <si>
    <t>3h Alive-12</t>
  </si>
  <si>
    <t>3h Alive-13</t>
  </si>
  <si>
    <t>3h Alive-14</t>
  </si>
  <si>
    <t>Summary</t>
  </si>
  <si>
    <t>Summary</t>
    <phoneticPr fontId="1" type="noConversion"/>
  </si>
  <si>
    <t>1h dead</t>
  </si>
  <si>
    <t>3h dead</t>
    <phoneticPr fontId="1" type="noConversion"/>
  </si>
  <si>
    <t xml:space="preserve">3h alive </t>
    <phoneticPr fontId="1" type="noConversion"/>
  </si>
  <si>
    <t>SS</t>
  </si>
  <si>
    <t>SS</t>
    <phoneticPr fontId="1" type="noConversion"/>
  </si>
  <si>
    <t>RS</t>
  </si>
  <si>
    <t>RS</t>
    <phoneticPr fontId="1" type="noConversion"/>
  </si>
  <si>
    <t>RR</t>
  </si>
  <si>
    <t>RR</t>
    <phoneticPr fontId="1" type="noConversion"/>
  </si>
  <si>
    <t>1-3h dead</t>
  </si>
  <si>
    <t>Rokewood(Oct 2019)</t>
  </si>
  <si>
    <t>3h dead</t>
  </si>
  <si>
    <t xml:space="preserve">3h alive </t>
  </si>
  <si>
    <t>David Grays Antex Granules</t>
  </si>
  <si>
    <t>Resistant strain</t>
  </si>
  <si>
    <t>Time (hour)</t>
  </si>
  <si>
    <t>Susceptible strain</t>
  </si>
  <si>
    <t>5% cover</t>
  </si>
  <si>
    <t>19,07,2019</t>
  </si>
  <si>
    <t>Repeat1, 20 mite</t>
  </si>
  <si>
    <t xml:space="preserve">Alive </t>
  </si>
  <si>
    <t>Dead</t>
  </si>
  <si>
    <t>Mortality</t>
  </si>
  <si>
    <t>Repeat2, 20 mites</t>
  </si>
  <si>
    <t>Repeat3, 20 mites</t>
  </si>
  <si>
    <t>Average mortality</t>
  </si>
  <si>
    <t>Stand deviation</t>
  </si>
  <si>
    <t>Stand error</t>
  </si>
  <si>
    <t>50% cover</t>
  </si>
  <si>
    <t>1 repeat</t>
  </si>
  <si>
    <t>09,09,2019</t>
  </si>
  <si>
    <t>2 repeat</t>
  </si>
  <si>
    <t>3 repeat</t>
  </si>
  <si>
    <t>100% cover</t>
  </si>
  <si>
    <t>hour</t>
  </si>
  <si>
    <t>Repeat1</t>
  </si>
  <si>
    <t>Repeat2</t>
  </si>
  <si>
    <t>Repeat3</t>
  </si>
  <si>
    <t>Repeat4</t>
  </si>
  <si>
    <t>Tatal</t>
  </si>
  <si>
    <t>Mortality mean</t>
  </si>
  <si>
    <t>mortality SE</t>
  </si>
  <si>
    <t>control</t>
    <phoneticPr fontId="1" type="noConversion"/>
  </si>
  <si>
    <t>Mortality</t>
    <phoneticPr fontId="1" type="noConversion"/>
  </si>
  <si>
    <t>Mortality mean</t>
    <phoneticPr fontId="1" type="noConversion"/>
  </si>
  <si>
    <t>3 repeat</t>
    <phoneticPr fontId="1" type="noConversion"/>
  </si>
  <si>
    <t>Repeat1, 20 mites</t>
    <phoneticPr fontId="1" type="noConversion"/>
  </si>
  <si>
    <t>Repeat2, 50 mites</t>
    <phoneticPr fontId="1" type="noConversion"/>
  </si>
  <si>
    <t>repeat3, 20 mites</t>
    <phoneticPr fontId="1" type="noConversion"/>
  </si>
  <si>
    <t>Repeat1, 20 mite</t>
    <phoneticPr fontId="1" type="noConversion"/>
  </si>
  <si>
    <t>Repeat3, 20 mite</t>
    <phoneticPr fontId="1" type="noConversion"/>
  </si>
  <si>
    <t>Repeat2</t>
    <phoneticPr fontId="1" type="noConversion"/>
  </si>
  <si>
    <t>Repeat3</t>
    <phoneticPr fontId="1" type="noConversion"/>
  </si>
  <si>
    <t>Population</t>
  </si>
  <si>
    <t>weight g</t>
  </si>
  <si>
    <t>Tintinara, R2 (-35.954474, 140.128246), mites disappeared in the previous collected paddock</t>
  </si>
  <si>
    <t>SE</t>
  </si>
  <si>
    <t>13;56</t>
  </si>
  <si>
    <t>Willalooka, clover</t>
  </si>
  <si>
    <t>Willalooka, grass</t>
  </si>
  <si>
    <t>Keith</t>
  </si>
  <si>
    <t>Repeat5</t>
  </si>
  <si>
    <t>Kellalac</t>
  </si>
  <si>
    <t>Toolondo</t>
  </si>
  <si>
    <t>Rokewood</t>
  </si>
  <si>
    <t>14;14</t>
  </si>
  <si>
    <t>Willalooka grass, R (-36.353181, 140.255914)</t>
  </si>
  <si>
    <t>14;20</t>
  </si>
  <si>
    <t>Keith (-36.099850,140.352215)</t>
  </si>
  <si>
    <t>Canola paddock 11, Kellalac, from edge capeweed, (-36.386398, 142.412986)</t>
  </si>
  <si>
    <t>17;38</t>
  </si>
  <si>
    <t>Canola paddock 12, Toolondo, from edge capeweed and clover (-37.004554, 141.860207)</t>
  </si>
  <si>
    <t>15;46</t>
  </si>
  <si>
    <t>Rokewood, clover in rest park (-37.879712,143.675344)</t>
  </si>
  <si>
    <t>Repeat6</t>
  </si>
  <si>
    <t>treatment</t>
  </si>
  <si>
    <t>CK-no food</t>
  </si>
  <si>
    <t>Willalooka clover</t>
  </si>
  <si>
    <t>CK no food</t>
  </si>
  <si>
    <t>alive</t>
  </si>
  <si>
    <t>dead</t>
  </si>
  <si>
    <t>Tintinara-R2</t>
    <phoneticPr fontId="1" type="noConversion"/>
  </si>
  <si>
    <t>granule</t>
    <phoneticPr fontId="1" type="noConversion"/>
  </si>
  <si>
    <t xml:space="preserve">CK-with food </t>
    <phoneticPr fontId="1" type="noConversion"/>
  </si>
  <si>
    <t>control, no leaves</t>
    <phoneticPr fontId="1" type="noConversion"/>
  </si>
  <si>
    <t>control, leaves</t>
    <phoneticPr fontId="1" type="noConversion"/>
  </si>
  <si>
    <t xml:space="preserve">CK with food </t>
    <phoneticPr fontId="1" type="noConversion"/>
  </si>
  <si>
    <t>Rokewood</t>
    <phoneticPr fontId="1" type="noConversion"/>
  </si>
  <si>
    <t>mortality stdev</t>
    <phoneticPr fontId="1" type="noConversion"/>
  </si>
  <si>
    <t>SE</t>
    <phoneticPr fontId="1" type="noConversion"/>
  </si>
  <si>
    <t>granules, leaves</t>
    <phoneticPr fontId="1" type="noConversion"/>
  </si>
  <si>
    <t>*</t>
    <phoneticPr fontId="1" type="noConversion"/>
  </si>
  <si>
    <t>09,10,2019</t>
    <phoneticPr fontId="1" type="noConversion"/>
  </si>
  <si>
    <t>Tintinara S2</t>
    <phoneticPr fontId="1" type="noConversion"/>
  </si>
  <si>
    <t>Population No.</t>
    <phoneticPr fontId="1" type="noConversion"/>
  </si>
  <si>
    <t xml:space="preserve">8h bioassay </t>
  </si>
  <si>
    <t>Dead in 1h</t>
  </si>
  <si>
    <t>Dead between 1-3h</t>
  </si>
  <si>
    <t>Dead between 3-8h</t>
  </si>
  <si>
    <t>Alive at 8h</t>
  </si>
  <si>
    <t>3h bioassay </t>
  </si>
  <si>
    <t xml:space="preserve">Tintinara-R1 </t>
  </si>
  <si>
    <t> Why didn’t you genotype mites from the susceptible population in the 3hour bioassay as a comparison?</t>
  </si>
  <si>
    <t>Population 4 (Tintinara-R2)</t>
    <phoneticPr fontId="1" type="noConversion"/>
  </si>
  <si>
    <t>Population 5 (Tintinara-S2)</t>
    <phoneticPr fontId="1" type="noConversion"/>
  </si>
  <si>
    <t>Population 6 (Wilalooka-1)</t>
    <phoneticPr fontId="1" type="noConversion"/>
  </si>
  <si>
    <t>Population 7 (Wilalooka-2)</t>
    <phoneticPr fontId="1" type="noConversion"/>
  </si>
  <si>
    <t>Population 11 (Rokewood)</t>
    <phoneticPr fontId="1" type="noConversion"/>
  </si>
  <si>
    <t>Tintinara S2 (Oct 2019)</t>
  </si>
  <si>
    <t>Tintinara S2 (Oct 2019)</t>
    <phoneticPr fontId="1" type="noConversion"/>
  </si>
  <si>
    <t>Wilalooka grass (Oct 2019)</t>
  </si>
  <si>
    <t>Bioassay samples</t>
  </si>
  <si>
    <t>genotype samples</t>
  </si>
  <si>
    <t>Total alive</t>
    <phoneticPr fontId="1" type="noConversion"/>
  </si>
  <si>
    <t>Total dead</t>
    <phoneticPr fontId="1" type="noConversion"/>
  </si>
  <si>
    <t>All samples</t>
    <phoneticPr fontId="1" type="noConversion"/>
  </si>
  <si>
    <t>Bioassay samples</t>
    <phoneticPr fontId="1" type="noConversion"/>
  </si>
  <si>
    <t>Dead in 1h</t>
    <phoneticPr fontId="1" type="noConversion"/>
  </si>
  <si>
    <t>Dead 1-3h</t>
  </si>
  <si>
    <t>Dead 1-3h</t>
    <phoneticPr fontId="1" type="noConversion"/>
  </si>
  <si>
    <t>Dead 3-8h</t>
  </si>
  <si>
    <t>Dead 3-8h</t>
    <phoneticPr fontId="1" type="noConversion"/>
  </si>
  <si>
    <t>3h alive</t>
    <phoneticPr fontId="1" type="noConversion"/>
  </si>
  <si>
    <t>3h dead</t>
    <phoneticPr fontId="1" type="noConversion"/>
  </si>
  <si>
    <t>NA</t>
    <phoneticPr fontId="1" type="noConversion"/>
  </si>
  <si>
    <t>8h bioassay  with 5% area covered by granules</t>
    <phoneticPr fontId="1" type="noConversion"/>
  </si>
  <si>
    <t>3h bioassay with 5% area covered by granules</t>
    <phoneticPr fontId="1" type="noConversion"/>
  </si>
  <si>
    <t>Total</t>
    <phoneticPr fontId="1" type="noConversion"/>
  </si>
  <si>
    <t>1. Tintinara R1</t>
    <phoneticPr fontId="1" type="noConversion"/>
  </si>
  <si>
    <t>2. Tintinara S1</t>
    <phoneticPr fontId="1" type="noConversion"/>
  </si>
  <si>
    <t>NA</t>
    <phoneticPr fontId="1" type="noConversion"/>
  </si>
  <si>
    <t>1h dead-1</t>
  </si>
  <si>
    <t>G</t>
    <phoneticPr fontId="1" type="noConversion"/>
  </si>
  <si>
    <t>Wilalooka clover (Oct 1999)</t>
  </si>
  <si>
    <t>Wilalooka clover (Oct 2000)</t>
  </si>
  <si>
    <t>Wilalooka clover (Oct 2001)</t>
  </si>
  <si>
    <t>Wilalooka clover (Oct 2002)</t>
  </si>
  <si>
    <t>Wilalooka clover (Oct 2003)</t>
  </si>
  <si>
    <t>Wilalooka clover (Oct 2004)</t>
  </si>
  <si>
    <t>Wilalooka clover (Oct 2005)</t>
  </si>
  <si>
    <t>Wilalooka clover (Oct 2006)</t>
  </si>
  <si>
    <t>Wilalooka clover (Oct 2007)</t>
  </si>
  <si>
    <t>Wilalooka clover (Oct 2008)</t>
  </si>
  <si>
    <t>Wilalooka clover (Oct 2009)</t>
  </si>
  <si>
    <t>Wilalooka clover (Oct 2010)</t>
  </si>
  <si>
    <t>Wilalooka clover (Oct 2011)</t>
  </si>
  <si>
    <t>Wilalooka clover (Oct 2012)</t>
  </si>
  <si>
    <t>Wilalooka clover (Oct 2013)</t>
  </si>
  <si>
    <t>Wilalooka clover (Oct 2014)</t>
  </si>
  <si>
    <t>Wilalooka clover (Oct 2015)</t>
  </si>
  <si>
    <t>Wilalooka clover (Oct 2016)</t>
  </si>
  <si>
    <t>Wilalooka clover (Oct 2017)</t>
  </si>
  <si>
    <t>Wilalooka clover (Oct 2018)</t>
  </si>
  <si>
    <t>8h alive-1</t>
    <phoneticPr fontId="1" type="noConversion"/>
  </si>
  <si>
    <t>T</t>
    <phoneticPr fontId="1" type="noConversion"/>
  </si>
  <si>
    <t>Y</t>
    <phoneticPr fontId="1" type="noConversion"/>
  </si>
  <si>
    <t>C</t>
    <phoneticPr fontId="1" type="noConversion"/>
  </si>
  <si>
    <t>3-8h dead-1</t>
    <phoneticPr fontId="1" type="noConversion"/>
  </si>
  <si>
    <t>1-3h dead-1</t>
    <phoneticPr fontId="1" type="noConversion"/>
  </si>
  <si>
    <t>Wilalooka clover (Oct 1998)</t>
    <phoneticPr fontId="1" type="noConversion"/>
  </si>
  <si>
    <r>
      <t>Tintinara, S</t>
    </r>
    <r>
      <rPr>
        <sz val="11"/>
        <color rgb="FFFF0000"/>
        <rFont val="Calibri"/>
        <family val="1"/>
        <scheme val="minor"/>
      </rPr>
      <t>2</t>
    </r>
    <r>
      <rPr>
        <sz val="11"/>
        <color theme="1"/>
        <rFont val="Calibri"/>
        <family val="2"/>
        <scheme val="minor"/>
      </rPr>
      <t xml:space="preserve"> (-35.883529, 140.061184), mites disappeared in the yard of Tintinara motel</t>
    </r>
    <phoneticPr fontId="1" type="noConversion"/>
  </si>
  <si>
    <t>Willalooka clover, R (-36.353000, 140.257000)</t>
    <phoneticPr fontId="1" type="noConversion"/>
  </si>
  <si>
    <t>Location of 20201026 plate</t>
    <phoneticPr fontId="4" type="noConversion"/>
  </si>
  <si>
    <t>Sample code for sequencing</t>
    <phoneticPr fontId="4" type="noConversion"/>
  </si>
  <si>
    <t>8h Bioassay result</t>
  </si>
  <si>
    <t>HRM result</t>
    <phoneticPr fontId="4" type="noConversion"/>
  </si>
  <si>
    <t>Sequencing result</t>
    <phoneticPr fontId="4" type="noConversion"/>
  </si>
  <si>
    <t>Combine both</t>
    <phoneticPr fontId="4" type="noConversion"/>
  </si>
  <si>
    <t>Note</t>
  </si>
  <si>
    <t>4A</t>
    <phoneticPr fontId="4" type="noConversion"/>
  </si>
  <si>
    <r>
      <t>20201026fastsp</t>
    </r>
    <r>
      <rPr>
        <sz val="11"/>
        <color rgb="FFFF0000"/>
        <rFont val="Calibri"/>
        <family val="2"/>
        <scheme val="minor"/>
      </rPr>
      <t>7A</t>
    </r>
    <r>
      <rPr>
        <sz val="11"/>
        <color theme="1"/>
        <rFont val="Calibri"/>
        <family val="2"/>
        <scheme val="minor"/>
      </rPr>
      <t>_RLEMkdrf02</t>
    </r>
  </si>
  <si>
    <t>Survived 8h</t>
  </si>
  <si>
    <t>T</t>
    <phoneticPr fontId="4" type="noConversion"/>
  </si>
  <si>
    <t>4B</t>
    <phoneticPr fontId="4" type="noConversion"/>
  </si>
  <si>
    <r>
      <t>20201026fastsp</t>
    </r>
    <r>
      <rPr>
        <sz val="11"/>
        <color rgb="FFFF0000"/>
        <rFont val="Calibri"/>
        <family val="2"/>
        <scheme val="minor"/>
      </rPr>
      <t>7B</t>
    </r>
    <r>
      <rPr>
        <sz val="11"/>
        <color theme="1"/>
        <rFont val="Calibri"/>
        <family val="2"/>
        <scheme val="minor"/>
      </rPr>
      <t>_RLEMkdrf02</t>
    </r>
  </si>
  <si>
    <t>4C</t>
    <phoneticPr fontId="4" type="noConversion"/>
  </si>
  <si>
    <r>
      <t>20201026fastsp</t>
    </r>
    <r>
      <rPr>
        <sz val="11"/>
        <color rgb="FFFF0000"/>
        <rFont val="Calibri"/>
        <family val="2"/>
        <scheme val="minor"/>
      </rPr>
      <t>7C</t>
    </r>
    <r>
      <rPr>
        <sz val="11"/>
        <color theme="1"/>
        <rFont val="Calibri"/>
        <family val="2"/>
        <scheme val="minor"/>
      </rPr>
      <t>_RLEMkdrf02</t>
    </r>
  </si>
  <si>
    <t>4D</t>
  </si>
  <si>
    <r>
      <t>20201026fastsp</t>
    </r>
    <r>
      <rPr>
        <sz val="11"/>
        <color rgb="FFFF0000"/>
        <rFont val="Calibri"/>
        <family val="2"/>
        <scheme val="minor"/>
      </rPr>
      <t>7D</t>
    </r>
    <r>
      <rPr>
        <sz val="11"/>
        <color theme="1"/>
        <rFont val="Calibri"/>
        <family val="2"/>
        <scheme val="minor"/>
      </rPr>
      <t>_RLEMkdrf02</t>
    </r>
  </si>
  <si>
    <t>Y</t>
    <phoneticPr fontId="4" type="noConversion"/>
  </si>
  <si>
    <t>4E</t>
  </si>
  <si>
    <t>7E</t>
    <phoneticPr fontId="4" type="noConversion"/>
  </si>
  <si>
    <t>Failed amplification</t>
    <phoneticPr fontId="4" type="noConversion"/>
  </si>
  <si>
    <t>4F</t>
  </si>
  <si>
    <t>7F</t>
    <phoneticPr fontId="4" type="noConversion"/>
  </si>
  <si>
    <t>4G</t>
  </si>
  <si>
    <t>7G</t>
    <phoneticPr fontId="4" type="noConversion"/>
  </si>
  <si>
    <t>4H</t>
  </si>
  <si>
    <r>
      <t>20201026fastsp</t>
    </r>
    <r>
      <rPr>
        <sz val="11"/>
        <color rgb="FFFF0000"/>
        <rFont val="Calibri"/>
        <family val="2"/>
        <scheme val="minor"/>
      </rPr>
      <t>7H</t>
    </r>
    <r>
      <rPr>
        <sz val="11"/>
        <color theme="1"/>
        <rFont val="Calibri"/>
        <family val="2"/>
        <scheme val="minor"/>
      </rPr>
      <t>_RLEMkdrf02</t>
    </r>
  </si>
  <si>
    <t>C</t>
    <phoneticPr fontId="4" type="noConversion"/>
  </si>
  <si>
    <t xml:space="preserve">This sample has a higher level of background noise </t>
  </si>
  <si>
    <t>5A</t>
  </si>
  <si>
    <r>
      <t>20201026fastsp</t>
    </r>
    <r>
      <rPr>
        <sz val="11"/>
        <color rgb="FFFF0000"/>
        <rFont val="Calibri"/>
        <family val="2"/>
        <scheme val="minor"/>
      </rPr>
      <t>8A</t>
    </r>
    <r>
      <rPr>
        <sz val="11"/>
        <color theme="1"/>
        <rFont val="Calibri"/>
        <family val="2"/>
        <scheme val="minor"/>
      </rPr>
      <t>_RLEMkdrf02</t>
    </r>
  </si>
  <si>
    <t>Survived 3h then died before 8h</t>
  </si>
  <si>
    <t>5B</t>
  </si>
  <si>
    <r>
      <t>20201026fastsp</t>
    </r>
    <r>
      <rPr>
        <sz val="11"/>
        <color rgb="FFFF0000"/>
        <rFont val="Calibri"/>
        <family val="2"/>
        <scheme val="minor"/>
      </rPr>
      <t>8B</t>
    </r>
    <r>
      <rPr>
        <sz val="11"/>
        <color theme="1"/>
        <rFont val="Calibri"/>
        <family val="2"/>
        <scheme val="minor"/>
      </rPr>
      <t>_RLEMkdrf02</t>
    </r>
  </si>
  <si>
    <t>Unclear</t>
    <phoneticPr fontId="4" type="noConversion"/>
  </si>
  <si>
    <t>5C</t>
  </si>
  <si>
    <r>
      <t>20201026fastsp</t>
    </r>
    <r>
      <rPr>
        <sz val="11"/>
        <color rgb="FFFF0000"/>
        <rFont val="Calibri"/>
        <family val="2"/>
        <scheme val="minor"/>
      </rPr>
      <t>8C</t>
    </r>
    <r>
      <rPr>
        <sz val="11"/>
        <color theme="1"/>
        <rFont val="Calibri"/>
        <family val="2"/>
        <scheme val="minor"/>
      </rPr>
      <t>_RLEMkdrf02</t>
    </r>
  </si>
  <si>
    <t>5D</t>
  </si>
  <si>
    <r>
      <t>20201026fastsp</t>
    </r>
    <r>
      <rPr>
        <sz val="11"/>
        <color rgb="FFFF0000"/>
        <rFont val="Calibri"/>
        <family val="2"/>
        <scheme val="minor"/>
      </rPr>
      <t>8D</t>
    </r>
    <r>
      <rPr>
        <sz val="11"/>
        <color theme="1"/>
        <rFont val="Calibri"/>
        <family val="2"/>
        <scheme val="minor"/>
      </rPr>
      <t>_RLEMkdrf02</t>
    </r>
  </si>
  <si>
    <t>This sample has a higher level of background noise.</t>
  </si>
  <si>
    <t>5E</t>
  </si>
  <si>
    <r>
      <t>20201026fastsp</t>
    </r>
    <r>
      <rPr>
        <sz val="11"/>
        <color rgb="FFFF0000"/>
        <rFont val="Calibri"/>
        <family val="2"/>
        <scheme val="minor"/>
      </rPr>
      <t>8E</t>
    </r>
    <r>
      <rPr>
        <sz val="11"/>
        <color theme="1"/>
        <rFont val="Calibri"/>
        <family val="2"/>
        <scheme val="minor"/>
      </rPr>
      <t>_RLEMkdrf02</t>
    </r>
  </si>
  <si>
    <t>Survived 1h then died before 3h</t>
  </si>
  <si>
    <t>5F</t>
  </si>
  <si>
    <r>
      <t>20201026fastsp</t>
    </r>
    <r>
      <rPr>
        <sz val="11"/>
        <color rgb="FFFF0000"/>
        <rFont val="Calibri"/>
        <family val="2"/>
        <scheme val="minor"/>
      </rPr>
      <t>8F</t>
    </r>
    <r>
      <rPr>
        <sz val="11"/>
        <color theme="1"/>
        <rFont val="Calibri"/>
        <family val="2"/>
        <scheme val="minor"/>
      </rPr>
      <t>_RLEMkdrf02</t>
    </r>
  </si>
  <si>
    <t>G</t>
    <phoneticPr fontId="4" type="noConversion"/>
  </si>
  <si>
    <t>5G</t>
  </si>
  <si>
    <r>
      <t>20201026fastsp</t>
    </r>
    <r>
      <rPr>
        <sz val="11"/>
        <color rgb="FFFF0000"/>
        <rFont val="Calibri"/>
        <family val="2"/>
        <scheme val="minor"/>
      </rPr>
      <t>8G</t>
    </r>
    <r>
      <rPr>
        <sz val="11"/>
        <color theme="1"/>
        <rFont val="Calibri"/>
        <family val="2"/>
        <scheme val="minor"/>
      </rPr>
      <t>_RLEMkdrf02</t>
    </r>
  </si>
  <si>
    <t>Died in 1h</t>
  </si>
  <si>
    <t>5H</t>
  </si>
  <si>
    <r>
      <t>20201026fastsp</t>
    </r>
    <r>
      <rPr>
        <sz val="11"/>
        <color rgb="FFFF0000"/>
        <rFont val="Calibri"/>
        <family val="2"/>
        <scheme val="minor"/>
      </rPr>
      <t>8H</t>
    </r>
    <r>
      <rPr>
        <sz val="11"/>
        <color theme="1"/>
        <rFont val="Calibri"/>
        <family val="2"/>
        <scheme val="minor"/>
      </rPr>
      <t>_RLEMkdrf02</t>
    </r>
  </si>
  <si>
    <t>6A</t>
  </si>
  <si>
    <r>
      <t>20201026fastsp</t>
    </r>
    <r>
      <rPr>
        <sz val="11"/>
        <color rgb="FFFF0000"/>
        <rFont val="Calibri"/>
        <family val="2"/>
        <scheme val="minor"/>
      </rPr>
      <t>9A</t>
    </r>
    <r>
      <rPr>
        <sz val="11"/>
        <color theme="1"/>
        <rFont val="Calibri"/>
        <family val="2"/>
        <scheme val="minor"/>
      </rPr>
      <t>_RLEMkdrf02</t>
    </r>
  </si>
  <si>
    <t>6B</t>
  </si>
  <si>
    <r>
      <t>20201026fastsp</t>
    </r>
    <r>
      <rPr>
        <sz val="11"/>
        <color rgb="FFFF0000"/>
        <rFont val="Calibri"/>
        <family val="2"/>
        <scheme val="minor"/>
      </rPr>
      <t>9B</t>
    </r>
    <r>
      <rPr>
        <sz val="11"/>
        <color theme="1"/>
        <rFont val="Calibri"/>
        <family val="2"/>
        <scheme val="minor"/>
      </rPr>
      <t>_RLEMkdrf02</t>
    </r>
  </si>
  <si>
    <t>6C</t>
  </si>
  <si>
    <r>
      <t>20201026fastsp</t>
    </r>
    <r>
      <rPr>
        <sz val="11"/>
        <color rgb="FFFF0000"/>
        <rFont val="Calibri"/>
        <family val="2"/>
        <scheme val="minor"/>
      </rPr>
      <t>9C</t>
    </r>
    <r>
      <rPr>
        <sz val="11"/>
        <color theme="1"/>
        <rFont val="Calibri"/>
        <family val="2"/>
        <scheme val="minor"/>
      </rPr>
      <t>_RLEMkdrf02</t>
    </r>
  </si>
  <si>
    <t>6D</t>
  </si>
  <si>
    <r>
      <t>20201026fastsp</t>
    </r>
    <r>
      <rPr>
        <sz val="11"/>
        <color rgb="FFFF0000"/>
        <rFont val="Calibri"/>
        <family val="2"/>
        <scheme val="minor"/>
      </rPr>
      <t>9D</t>
    </r>
    <r>
      <rPr>
        <sz val="11"/>
        <color theme="1"/>
        <rFont val="Calibri"/>
        <family val="2"/>
        <scheme val="minor"/>
      </rPr>
      <t>_RLEMkdrf02</t>
    </r>
  </si>
  <si>
    <t>6E</t>
  </si>
  <si>
    <r>
      <t>20201026fastsp</t>
    </r>
    <r>
      <rPr>
        <sz val="11"/>
        <color rgb="FFFF0000"/>
        <rFont val="Calibri"/>
        <family val="2"/>
        <scheme val="minor"/>
      </rPr>
      <t>9E</t>
    </r>
    <r>
      <rPr>
        <sz val="11"/>
        <color theme="1"/>
        <rFont val="Calibri"/>
        <family val="2"/>
        <scheme val="minor"/>
      </rPr>
      <t>_RLEMkdrf02</t>
    </r>
  </si>
  <si>
    <t>6F</t>
  </si>
  <si>
    <r>
      <t>20201026fastsp</t>
    </r>
    <r>
      <rPr>
        <sz val="11"/>
        <color rgb="FFFF0000"/>
        <rFont val="Calibri"/>
        <family val="2"/>
        <scheme val="minor"/>
      </rPr>
      <t>9F</t>
    </r>
    <r>
      <rPr>
        <sz val="11"/>
        <color theme="1"/>
        <rFont val="Calibri"/>
        <family val="2"/>
        <scheme val="minor"/>
      </rPr>
      <t>_RLEMkdrf02</t>
    </r>
  </si>
  <si>
    <t>6G</t>
  </si>
  <si>
    <r>
      <t>20201026fastsp</t>
    </r>
    <r>
      <rPr>
        <sz val="11"/>
        <color rgb="FFFF0000"/>
        <rFont val="Calibri"/>
        <family val="2"/>
        <scheme val="minor"/>
      </rPr>
      <t>9G</t>
    </r>
    <r>
      <rPr>
        <sz val="11"/>
        <color theme="1"/>
        <rFont val="Calibri"/>
        <family val="2"/>
        <scheme val="minor"/>
      </rPr>
      <t>_RLEMkdrf02</t>
    </r>
  </si>
  <si>
    <t>6H</t>
  </si>
  <si>
    <r>
      <t>20201026fastsp</t>
    </r>
    <r>
      <rPr>
        <sz val="11"/>
        <color rgb="FFFF0000"/>
        <rFont val="Calibri"/>
        <family val="2"/>
        <scheme val="minor"/>
      </rPr>
      <t>9H</t>
    </r>
    <r>
      <rPr>
        <sz val="11"/>
        <color theme="1"/>
        <rFont val="Calibri"/>
        <family val="2"/>
        <scheme val="minor"/>
      </rPr>
      <t>_RLEMkdrf02</t>
    </r>
  </si>
  <si>
    <t>7A</t>
    <phoneticPr fontId="4" type="noConversion"/>
  </si>
  <si>
    <t>10A</t>
    <phoneticPr fontId="4" type="noConversion"/>
  </si>
  <si>
    <t>7B</t>
    <phoneticPr fontId="4" type="noConversion"/>
  </si>
  <si>
    <r>
      <t>20201026fastsp</t>
    </r>
    <r>
      <rPr>
        <sz val="11"/>
        <color rgb="FFFF0000"/>
        <rFont val="Calibri"/>
        <family val="2"/>
        <scheme val="minor"/>
      </rPr>
      <t>10B</t>
    </r>
    <r>
      <rPr>
        <sz val="11"/>
        <color theme="1"/>
        <rFont val="Calibri"/>
        <family val="2"/>
        <scheme val="minor"/>
      </rPr>
      <t>_RLEMkdrf02</t>
    </r>
  </si>
  <si>
    <t>7C</t>
    <phoneticPr fontId="4" type="noConversion"/>
  </si>
  <si>
    <r>
      <t>20201026fastsp</t>
    </r>
    <r>
      <rPr>
        <sz val="11"/>
        <color rgb="FFFF0000"/>
        <rFont val="Calibri"/>
        <family val="2"/>
        <scheme val="minor"/>
      </rPr>
      <t>10C</t>
    </r>
    <r>
      <rPr>
        <sz val="11"/>
        <color theme="1"/>
        <rFont val="Calibri"/>
        <family val="2"/>
        <scheme val="minor"/>
      </rPr>
      <t>_RLEMkdrf02</t>
    </r>
  </si>
  <si>
    <t>7D</t>
    <phoneticPr fontId="4" type="noConversion"/>
  </si>
  <si>
    <t>10D</t>
    <phoneticPr fontId="4" type="noConversion"/>
  </si>
  <si>
    <r>
      <t>20201026fastsp</t>
    </r>
    <r>
      <rPr>
        <sz val="11"/>
        <color rgb="FFFF0000"/>
        <rFont val="Calibri"/>
        <family val="2"/>
        <scheme val="minor"/>
      </rPr>
      <t>10E</t>
    </r>
    <r>
      <rPr>
        <sz val="11"/>
        <color theme="1"/>
        <rFont val="Calibri"/>
        <family val="2"/>
        <scheme val="minor"/>
      </rPr>
      <t>_RLEMkdrf02</t>
    </r>
  </si>
  <si>
    <r>
      <t>20201026fastsp</t>
    </r>
    <r>
      <rPr>
        <sz val="11"/>
        <color rgb="FFFF0000"/>
        <rFont val="Calibri"/>
        <family val="2"/>
        <scheme val="minor"/>
      </rPr>
      <t>10F</t>
    </r>
    <r>
      <rPr>
        <sz val="11"/>
        <color theme="1"/>
        <rFont val="Calibri"/>
        <family val="2"/>
        <scheme val="minor"/>
      </rPr>
      <t>_RLEMkdrf02</t>
    </r>
  </si>
  <si>
    <t>10G</t>
    <phoneticPr fontId="4" type="noConversion"/>
  </si>
  <si>
    <t>7H</t>
    <phoneticPr fontId="4" type="noConversion"/>
  </si>
  <si>
    <t>10H</t>
    <phoneticPr fontId="4" type="noConversion"/>
  </si>
  <si>
    <t>8A</t>
    <phoneticPr fontId="4" type="noConversion"/>
  </si>
  <si>
    <t>11A</t>
    <phoneticPr fontId="4" type="noConversion"/>
  </si>
  <si>
    <t>8B</t>
    <phoneticPr fontId="4" type="noConversion"/>
  </si>
  <si>
    <r>
      <t>20201026fastsp</t>
    </r>
    <r>
      <rPr>
        <sz val="11"/>
        <color rgb="FFFF0000"/>
        <rFont val="Calibri"/>
        <family val="2"/>
        <scheme val="minor"/>
      </rPr>
      <t>11B</t>
    </r>
    <r>
      <rPr>
        <sz val="11"/>
        <color theme="1"/>
        <rFont val="Calibri"/>
        <family val="2"/>
        <scheme val="minor"/>
      </rPr>
      <t>_RLEMkdrf02</t>
    </r>
    <phoneticPr fontId="4" type="noConversion"/>
  </si>
  <si>
    <t>8C</t>
    <phoneticPr fontId="4" type="noConversion"/>
  </si>
  <si>
    <r>
      <t>20201026fastsp</t>
    </r>
    <r>
      <rPr>
        <sz val="11"/>
        <color rgb="FFFF0000"/>
        <rFont val="Calibri"/>
        <family val="2"/>
        <scheme val="minor"/>
      </rPr>
      <t>11C</t>
    </r>
    <r>
      <rPr>
        <sz val="11"/>
        <color theme="1"/>
        <rFont val="Calibri"/>
        <family val="2"/>
        <scheme val="minor"/>
      </rPr>
      <t>_RLEMkdrf02</t>
    </r>
  </si>
  <si>
    <t>8D</t>
    <phoneticPr fontId="4" type="noConversion"/>
  </si>
  <si>
    <r>
      <t>20201026fastsp</t>
    </r>
    <r>
      <rPr>
        <sz val="11"/>
        <color rgb="FFFF0000"/>
        <rFont val="Calibri"/>
        <family val="2"/>
        <scheme val="minor"/>
      </rPr>
      <t>11D</t>
    </r>
    <r>
      <rPr>
        <sz val="11"/>
        <color theme="1"/>
        <rFont val="Calibri"/>
        <family val="2"/>
        <scheme val="minor"/>
      </rPr>
      <t>_RLEMkdrf02</t>
    </r>
  </si>
  <si>
    <t>8E</t>
    <phoneticPr fontId="4" type="noConversion"/>
  </si>
  <si>
    <t>11E</t>
    <phoneticPr fontId="4" type="noConversion"/>
  </si>
  <si>
    <t>8F</t>
    <phoneticPr fontId="4" type="noConversion"/>
  </si>
  <si>
    <r>
      <t>20201026fastsp</t>
    </r>
    <r>
      <rPr>
        <sz val="11"/>
        <color rgb="FFFF0000"/>
        <rFont val="Calibri"/>
        <family val="2"/>
        <scheme val="minor"/>
      </rPr>
      <t>11F</t>
    </r>
    <r>
      <rPr>
        <sz val="11"/>
        <color theme="1"/>
        <rFont val="Calibri"/>
        <family val="2"/>
        <scheme val="minor"/>
      </rPr>
      <t>_RLEMkdrf02</t>
    </r>
  </si>
  <si>
    <t>8G</t>
    <phoneticPr fontId="4" type="noConversion"/>
  </si>
  <si>
    <r>
      <t>20201026fastsp</t>
    </r>
    <r>
      <rPr>
        <sz val="11"/>
        <color rgb="FFFF0000"/>
        <rFont val="Calibri"/>
        <family val="2"/>
        <scheme val="minor"/>
      </rPr>
      <t>11G</t>
    </r>
    <r>
      <rPr>
        <sz val="11"/>
        <color theme="1"/>
        <rFont val="Calibri"/>
        <family val="2"/>
        <scheme val="minor"/>
      </rPr>
      <t>_RLEMkdrf02</t>
    </r>
  </si>
  <si>
    <t>Background noise is too high</t>
  </si>
  <si>
    <t>8H</t>
    <phoneticPr fontId="4" type="noConversion"/>
  </si>
  <si>
    <r>
      <t>20201026fastsp</t>
    </r>
    <r>
      <rPr>
        <sz val="11"/>
        <color rgb="FFFF0000"/>
        <rFont val="Calibri"/>
        <family val="2"/>
        <scheme val="minor"/>
      </rPr>
      <t>11H</t>
    </r>
    <r>
      <rPr>
        <sz val="11"/>
        <color theme="1"/>
        <rFont val="Calibri"/>
        <family val="2"/>
        <scheme val="minor"/>
      </rPr>
      <t>_RLEMkdrf02</t>
    </r>
  </si>
  <si>
    <t>4. Tintinara R2</t>
    <phoneticPr fontId="1" type="noConversion"/>
  </si>
  <si>
    <t>5. Tintinara S2</t>
    <phoneticPr fontId="1" type="noConversion"/>
  </si>
  <si>
    <t>6. Wilalooka-1 (clover)</t>
    <phoneticPr fontId="1" type="noConversion"/>
  </si>
  <si>
    <t>7. Wilalooka-2 (grass)</t>
    <phoneticPr fontId="1" type="noConversion"/>
  </si>
  <si>
    <t xml:space="preserve">11. Rokewood </t>
    <phoneticPr fontId="1" type="noConversion"/>
  </si>
  <si>
    <t>8. Keith</t>
    <phoneticPr fontId="1" type="noConversion"/>
  </si>
  <si>
    <t>9.  Kellalac</t>
    <phoneticPr fontId="1" type="noConversion"/>
  </si>
  <si>
    <t>10. Toolondo</t>
    <phoneticPr fontId="1" type="noConversion"/>
  </si>
  <si>
    <t>time</t>
  </si>
  <si>
    <t>pop</t>
  </si>
  <si>
    <t>resistance proportion</t>
  </si>
  <si>
    <t>p</t>
  </si>
  <si>
    <t xml:space="preserve">sample size </t>
  </si>
  <si>
    <t>known</t>
  </si>
  <si>
    <t>unknown</t>
  </si>
  <si>
    <t>N</t>
  </si>
  <si>
    <t>N_RR</t>
  </si>
  <si>
    <t>N_RS</t>
  </si>
  <si>
    <t>N_SS</t>
  </si>
  <si>
    <t>mean = p^2 * N</t>
  </si>
  <si>
    <t>mean = p*q*N</t>
  </si>
  <si>
    <t>mean = q^2 * N</t>
  </si>
  <si>
    <t>Tintinara R2</t>
  </si>
  <si>
    <t>n</t>
  </si>
  <si>
    <t>nGeno</t>
  </si>
  <si>
    <t>nDead</t>
  </si>
  <si>
    <t>nDeadRR</t>
  </si>
  <si>
    <t>nDeadRS</t>
  </si>
  <si>
    <t>nDeadSS</t>
  </si>
  <si>
    <t>Tintinara S2</t>
  </si>
  <si>
    <t>Wilalooka-1 (clover)</t>
  </si>
  <si>
    <t>Wilalooka-2 (grass)</t>
  </si>
  <si>
    <t>popName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</si>
</sst>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12"/>
      <color theme="1"/>
      <name val="Times New Roman"/>
      <family val="1"/>
    </font>
    <font>
      <sz val="11"/>
      <color rgb="FFFF0000"/>
      <name val="Calibri"/>
      <family val="1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0" fillId="5" borderId="0" xfId="0" applyFill="1" applyAlignment="1">
      <alignment wrapText="1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wrapText="1"/>
    </xf>
    <xf numFmtId="0" fontId="0" fillId="2" borderId="0" xfId="0" applyFill="1" applyAlignment="1">
      <alignment horizontal="center" vertical="top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wrapText="1"/>
    </xf>
    <xf numFmtId="0" fontId="0" fillId="8" borderId="0" xfId="0" applyFill="1"/>
    <xf numFmtId="16" fontId="0" fillId="0" borderId="0" xfId="0" applyNumberFormat="1"/>
    <xf numFmtId="20" fontId="0" fillId="0" borderId="0" xfId="0" applyNumberFormat="1"/>
    <xf numFmtId="2" fontId="0" fillId="0" borderId="0" xfId="0" applyNumberFormat="1"/>
    <xf numFmtId="0" fontId="0" fillId="9" borderId="0" xfId="0" applyFill="1"/>
    <xf numFmtId="0" fontId="0" fillId="0" borderId="2" xfId="0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Alignment="1">
      <alignment horizontal="left"/>
    </xf>
    <xf numFmtId="0" fontId="0" fillId="0" borderId="7" xfId="0" applyBorder="1" applyAlignment="1">
      <alignment horizontal="left"/>
    </xf>
    <xf numFmtId="0" fontId="0" fillId="10" borderId="0" xfId="0" applyFill="1"/>
    <xf numFmtId="0" fontId="6" fillId="0" borderId="0" xfId="0" applyFo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59733158355205"/>
          <c:y val="0.10178028151066416"/>
          <c:w val="0.46703379265091866"/>
          <c:h val="0.73588415516501504"/>
        </c:manualLayout>
      </c:layout>
      <c:lineChart>
        <c:grouping val="standard"/>
        <c:varyColors val="0"/>
        <c:ser>
          <c:idx val="6"/>
          <c:order val="0"/>
          <c:tx>
            <c:v>Population 4, granules 0.5g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bg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'8h bioassay'!$T$3:$Z$3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4.8853058401626362E-2</c:v>
                  </c:pt>
                  <c:pt idx="2">
                    <c:v>1.9172211561140379E-2</c:v>
                  </c:pt>
                  <c:pt idx="3">
                    <c:v>1.1961768273409983E-2</c:v>
                  </c:pt>
                  <c:pt idx="4">
                    <c:v>1.1961768273409983E-2</c:v>
                  </c:pt>
                  <c:pt idx="5">
                    <c:v>1.1961768273409983E-2</c:v>
                  </c:pt>
                  <c:pt idx="6">
                    <c:v>9.5238095238095333E-3</c:v>
                  </c:pt>
                </c:numCache>
              </c:numRef>
            </c:plus>
            <c:minus>
              <c:numRef>
                <c:f>'8h bioassay'!$T$3:$Z$3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4.8853058401626362E-2</c:v>
                  </c:pt>
                  <c:pt idx="2">
                    <c:v>1.9172211561140379E-2</c:v>
                  </c:pt>
                  <c:pt idx="3">
                    <c:v>1.1961768273409983E-2</c:v>
                  </c:pt>
                  <c:pt idx="4">
                    <c:v>1.1961768273409983E-2</c:v>
                  </c:pt>
                  <c:pt idx="5">
                    <c:v>1.1961768273409983E-2</c:v>
                  </c:pt>
                  <c:pt idx="6">
                    <c:v>9.5238095238095333E-3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'8h bioassay'!$T$2:$Z$2</c:f>
              <c:numCache>
                <c:formatCode>General</c:formatCode>
                <c:ptCount val="7"/>
                <c:pt idx="0">
                  <c:v>0</c:v>
                </c:pt>
                <c:pt idx="1">
                  <c:v>0.93095238095238098</c:v>
                </c:pt>
                <c:pt idx="2">
                  <c:v>0.9709523809523809</c:v>
                </c:pt>
                <c:pt idx="3">
                  <c:v>0.9804761904761905</c:v>
                </c:pt>
                <c:pt idx="4">
                  <c:v>0.9804761904761905</c:v>
                </c:pt>
                <c:pt idx="5">
                  <c:v>0.9804761904761905</c:v>
                </c:pt>
                <c:pt idx="6">
                  <c:v>0.99047619047619051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5-4C59-B8ED-8BE314235F3A}"/>
            </c:ext>
          </c:extLst>
        </c:ser>
        <c:ser>
          <c:idx val="4"/>
          <c:order val="1"/>
          <c:tx>
            <c:v>Population 6, granules 0.5g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tar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'8h bioassay'!$T$7:$Z$7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3.2985095557321327E-2</c:v>
                  </c:pt>
                  <c:pt idx="2">
                    <c:v>3.2985095557321327E-2</c:v>
                  </c:pt>
                  <c:pt idx="3">
                    <c:v>3.7740961372085581E-2</c:v>
                  </c:pt>
                  <c:pt idx="4">
                    <c:v>3.7740961372085581E-2</c:v>
                  </c:pt>
                  <c:pt idx="5">
                    <c:v>3.7317046821406893E-2</c:v>
                  </c:pt>
                  <c:pt idx="6">
                    <c:v>2.3983465378678029E-2</c:v>
                  </c:pt>
                </c:numCache>
              </c:numRef>
            </c:plus>
            <c:minus>
              <c:numRef>
                <c:f>'8h bioassay'!$T$7:$Z$7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3.2985095557321327E-2</c:v>
                  </c:pt>
                  <c:pt idx="2">
                    <c:v>3.2985095557321327E-2</c:v>
                  </c:pt>
                  <c:pt idx="3">
                    <c:v>3.7740961372085581E-2</c:v>
                  </c:pt>
                  <c:pt idx="4">
                    <c:v>3.7740961372085581E-2</c:v>
                  </c:pt>
                  <c:pt idx="5">
                    <c:v>3.7317046821406893E-2</c:v>
                  </c:pt>
                  <c:pt idx="6">
                    <c:v>2.3983465378678029E-2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'8h bioassay'!$T$6:$Z$6</c:f>
              <c:numCache>
                <c:formatCode>General</c:formatCode>
                <c:ptCount val="7"/>
                <c:pt idx="0">
                  <c:v>0</c:v>
                </c:pt>
                <c:pt idx="1">
                  <c:v>0.85636363636363599</c:v>
                </c:pt>
                <c:pt idx="2">
                  <c:v>0.85636363636363622</c:v>
                </c:pt>
                <c:pt idx="3">
                  <c:v>0.87636363636363634</c:v>
                </c:pt>
                <c:pt idx="4">
                  <c:v>0.87636363636363634</c:v>
                </c:pt>
                <c:pt idx="5">
                  <c:v>0.88636363636363635</c:v>
                </c:pt>
                <c:pt idx="6">
                  <c:v>0.92363636363636359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85-4C59-B8ED-8BE314235F3A}"/>
            </c:ext>
          </c:extLst>
        </c:ser>
        <c:ser>
          <c:idx val="5"/>
          <c:order val="2"/>
          <c:tx>
            <c:v>Population 7, granules 0.5g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'8h bioassay'!$T$9:$Z$9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2.3388105996295844E-2</c:v>
                  </c:pt>
                  <c:pt idx="2">
                    <c:v>1.5862456355017054E-2</c:v>
                  </c:pt>
                  <c:pt idx="3">
                    <c:v>1.9999999999999997E-2</c:v>
                  </c:pt>
                  <c:pt idx="4">
                    <c:v>1.2247448713915901E-2</c:v>
                  </c:pt>
                  <c:pt idx="5">
                    <c:v>1.2247448713915901E-2</c:v>
                  </c:pt>
                  <c:pt idx="6">
                    <c:v>1.0000000000000009E-2</c:v>
                  </c:pt>
                </c:numCache>
              </c:numRef>
            </c:plus>
            <c:minus>
              <c:numRef>
                <c:f>'8h bioassay'!$T$9:$Z$9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2.3388105996295844E-2</c:v>
                  </c:pt>
                  <c:pt idx="2">
                    <c:v>1.5862456355017054E-2</c:v>
                  </c:pt>
                  <c:pt idx="3">
                    <c:v>1.9999999999999997E-2</c:v>
                  </c:pt>
                  <c:pt idx="4">
                    <c:v>1.2247448713915901E-2</c:v>
                  </c:pt>
                  <c:pt idx="5">
                    <c:v>1.2247448713915901E-2</c:v>
                  </c:pt>
                  <c:pt idx="6">
                    <c:v>1.0000000000000009E-2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'8h bioassay'!$T$8:$Z$8</c:f>
              <c:numCache>
                <c:formatCode>General</c:formatCode>
                <c:ptCount val="7"/>
                <c:pt idx="0">
                  <c:v>0</c:v>
                </c:pt>
                <c:pt idx="1">
                  <c:v>0.94320910973084882</c:v>
                </c:pt>
                <c:pt idx="2">
                  <c:v>0.95178053830227738</c:v>
                </c:pt>
                <c:pt idx="3">
                  <c:v>0.97</c:v>
                </c:pt>
                <c:pt idx="4">
                  <c:v>0.98000000000000009</c:v>
                </c:pt>
                <c:pt idx="5">
                  <c:v>0.98000000000000009</c:v>
                </c:pt>
                <c:pt idx="6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85-4C59-B8ED-8BE314235F3A}"/>
            </c:ext>
          </c:extLst>
        </c:ser>
        <c:ser>
          <c:idx val="7"/>
          <c:order val="3"/>
          <c:tx>
            <c:v>Populations 5 and 8-10, granules 0.5g</c:v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'8h bioassay'!$T$10:$Z$10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85-4C59-B8ED-8BE314235F3A}"/>
            </c:ext>
          </c:extLst>
        </c:ser>
        <c:ser>
          <c:idx val="2"/>
          <c:order val="4"/>
          <c:tx>
            <c:v>Population 11, granules 0.5g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'8h bioassay'!$T$16:$Z$16</c:f>
              <c:numCache>
                <c:formatCode>General</c:formatCode>
                <c:ptCount val="7"/>
                <c:pt idx="0">
                  <c:v>0</c:v>
                </c:pt>
                <c:pt idx="1">
                  <c:v>0.9916666666666667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85-4C59-B8ED-8BE314235F3A}"/>
            </c:ext>
          </c:extLst>
        </c:ser>
        <c:ser>
          <c:idx val="3"/>
          <c:order val="5"/>
          <c:tx>
            <c:v>Populaiton 6, control</c:v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star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'8h bioassay'!$T$23:$Z$23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2.8867513459481291E-2</c:v>
                  </c:pt>
                  <c:pt idx="2">
                    <c:v>1.6666666666666705E-2</c:v>
                  </c:pt>
                  <c:pt idx="3">
                    <c:v>2.8867513459481305E-2</c:v>
                  </c:pt>
                  <c:pt idx="4">
                    <c:v>1.6666666666666653E-2</c:v>
                  </c:pt>
                  <c:pt idx="5">
                    <c:v>1.6666666666666722E-2</c:v>
                  </c:pt>
                  <c:pt idx="6">
                    <c:v>1.6666666666666663E-2</c:v>
                  </c:pt>
                </c:numCache>
              </c:numRef>
            </c:plus>
            <c:minus>
              <c:numRef>
                <c:f>'8h bioassay'!$T$23:$Z$23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2.8867513459481291E-2</c:v>
                  </c:pt>
                  <c:pt idx="2">
                    <c:v>1.6666666666666705E-2</c:v>
                  </c:pt>
                  <c:pt idx="3">
                    <c:v>2.8867513459481305E-2</c:v>
                  </c:pt>
                  <c:pt idx="4">
                    <c:v>1.6666666666666653E-2</c:v>
                  </c:pt>
                  <c:pt idx="5">
                    <c:v>1.6666666666666722E-2</c:v>
                  </c:pt>
                  <c:pt idx="6">
                    <c:v>1.6666666666666663E-2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'8h bioassay'!$T$22:$Z$22</c:f>
              <c:numCache>
                <c:formatCode>General</c:formatCode>
                <c:ptCount val="7"/>
                <c:pt idx="0">
                  <c:v>0</c:v>
                </c:pt>
                <c:pt idx="1">
                  <c:v>5.000000000000001E-2</c:v>
                </c:pt>
                <c:pt idx="2">
                  <c:v>8.3333333333333329E-2</c:v>
                </c:pt>
                <c:pt idx="3">
                  <c:v>0.15</c:v>
                </c:pt>
                <c:pt idx="4">
                  <c:v>0.18333333333333335</c:v>
                </c:pt>
                <c:pt idx="5">
                  <c:v>0.21666666666666667</c:v>
                </c:pt>
                <c:pt idx="6">
                  <c:v>0.31666666666666665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85-4C59-B8ED-8BE314235F3A}"/>
            </c:ext>
          </c:extLst>
        </c:ser>
        <c:ser>
          <c:idx val="0"/>
          <c:order val="6"/>
          <c:tx>
            <c:v>Population 11, control</c:v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diamond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'8h bioassay'!$T$21:$Z$21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1.666666666666667E-2</c:v>
                  </c:pt>
                  <c:pt idx="2">
                    <c:v>4.9122807017543887E-2</c:v>
                  </c:pt>
                  <c:pt idx="3">
                    <c:v>1.6666666666666861E-2</c:v>
                  </c:pt>
                  <c:pt idx="4">
                    <c:v>1.6666666666666861E-2</c:v>
                  </c:pt>
                  <c:pt idx="5">
                    <c:v>1.6666666666666861E-2</c:v>
                  </c:pt>
                  <c:pt idx="6">
                    <c:v>1.6666666666666666E-2</c:v>
                  </c:pt>
                </c:numCache>
              </c:numRef>
            </c:plus>
            <c:minus>
              <c:numRef>
                <c:f>'8h bioassay'!$T$21:$Z$21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1.666666666666667E-2</c:v>
                  </c:pt>
                  <c:pt idx="2">
                    <c:v>4.9122807017543887E-2</c:v>
                  </c:pt>
                  <c:pt idx="3">
                    <c:v>1.6666666666666861E-2</c:v>
                  </c:pt>
                  <c:pt idx="4">
                    <c:v>1.6666666666666861E-2</c:v>
                  </c:pt>
                  <c:pt idx="5">
                    <c:v>1.6666666666666861E-2</c:v>
                  </c:pt>
                  <c:pt idx="6">
                    <c:v>1.6666666666666666E-2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'8h bioassay'!$T$1:$Z$1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</c:numCache>
            </c:numRef>
          </c:cat>
          <c:val>
            <c:numRef>
              <c:f>'8h bioassay'!$T$20:$Z$20</c:f>
              <c:numCache>
                <c:formatCode>General</c:formatCode>
                <c:ptCount val="7"/>
                <c:pt idx="0">
                  <c:v>0</c:v>
                </c:pt>
                <c:pt idx="1">
                  <c:v>1.6666666666666666E-2</c:v>
                </c:pt>
                <c:pt idx="2">
                  <c:v>0.15087719298245614</c:v>
                </c:pt>
                <c:pt idx="3">
                  <c:v>0.23333333333333331</c:v>
                </c:pt>
                <c:pt idx="4">
                  <c:v>0.23333333333333331</c:v>
                </c:pt>
                <c:pt idx="5">
                  <c:v>0.23333333333333331</c:v>
                </c:pt>
                <c:pt idx="6">
                  <c:v>0.28333333333333338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885-4C59-B8ED-8BE314235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348136"/>
        <c:axId val="1254348464"/>
        <c:extLst>
          <c:ext xmlns:c15="http://schemas.microsoft.com/office/drawing/2012/chart" uri="{02D57815-91ED-43cb-92C2-25804820EDAC}">
            <c15:filteredLineSeries>
              <c15:ser>
                <c:idx val="1"/>
                <c:order val="7"/>
                <c:tx>
                  <c:v>Pupulation 11, control without leaves</c:v>
                </c:tx>
                <c:spPr>
                  <a:ln w="28575" cap="rnd">
                    <a:solidFill>
                      <a:schemeClr val="accent3"/>
                    </a:solidFill>
                    <a:prstDash val="sysDot"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bg1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'8h bioassay'!$T$19:$Z$19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0</c:v>
                        </c:pt>
                        <c:pt idx="1">
                          <c:v>1.666666666666667E-2</c:v>
                        </c:pt>
                        <c:pt idx="2">
                          <c:v>1.6666666666666722E-2</c:v>
                        </c:pt>
                        <c:pt idx="3">
                          <c:v>2.7777777777777925E-2</c:v>
                        </c:pt>
                        <c:pt idx="4">
                          <c:v>2.8867513459481284E-2</c:v>
                        </c:pt>
                        <c:pt idx="5">
                          <c:v>2.8867513459481315E-2</c:v>
                        </c:pt>
                        <c:pt idx="6">
                          <c:v>1.6666666666666684E-2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'8h bioassay'!$T$19:$Z$19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0</c:v>
                        </c:pt>
                        <c:pt idx="1">
                          <c:v>1.666666666666667E-2</c:v>
                        </c:pt>
                        <c:pt idx="2">
                          <c:v>1.6666666666666722E-2</c:v>
                        </c:pt>
                        <c:pt idx="3">
                          <c:v>2.7777777777777925E-2</c:v>
                        </c:pt>
                        <c:pt idx="4">
                          <c:v>2.8867513459481284E-2</c:v>
                        </c:pt>
                        <c:pt idx="5">
                          <c:v>2.8867513459481315E-2</c:v>
                        </c:pt>
                        <c:pt idx="6">
                          <c:v>1.6666666666666684E-2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>
                      <c:ext uri="{02D57815-91ED-43cb-92C2-25804820EDAC}">
                        <c15:formulaRef>
                          <c15:sqref>'8h bioassay'!$T$1:$Z$1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6</c:v>
                      </c:pt>
                      <c:pt idx="6">
                        <c:v>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'8h bioassay'!$T$18:$Z$18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3.3333333333333333E-2</c:v>
                      </c:pt>
                      <c:pt idx="2">
                        <c:v>0.21666666666666667</c:v>
                      </c:pt>
                      <c:pt idx="3">
                        <c:v>0.27777777777777773</c:v>
                      </c:pt>
                      <c:pt idx="4">
                        <c:v>0.45</c:v>
                      </c:pt>
                      <c:pt idx="5">
                        <c:v>0.75</c:v>
                      </c:pt>
                      <c:pt idx="6">
                        <c:v>0.8833333333333333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1885-4C59-B8ED-8BE314235F3A}"/>
                  </c:ext>
                </c:extLst>
              </c15:ser>
            </c15:filteredLineSeries>
          </c:ext>
        </c:extLst>
      </c:lineChart>
      <c:catAx>
        <c:axId val="1254348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Hour</a:t>
                </a:r>
                <a:endParaRPr lang="zh-TW" altLang="en-US" sz="16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54348464"/>
        <c:crosses val="autoZero"/>
        <c:auto val="1"/>
        <c:lblAlgn val="ctr"/>
        <c:lblOffset val="100"/>
        <c:noMultiLvlLbl val="0"/>
      </c:catAx>
      <c:valAx>
        <c:axId val="1254348464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Mortality</a:t>
                </a:r>
                <a:endParaRPr lang="zh-TW" altLang="en-US" sz="16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54348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396467629046369"/>
          <c:y val="8.1736874145484667E-2"/>
          <c:w val="0.39325754593175855"/>
          <c:h val="0.786057303673542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TW">
                <a:latin typeface="Times New Roman" panose="02020603050405020304" pitchFamily="18" charset="0"/>
                <a:cs typeface="Times New Roman" panose="02020603050405020304" pitchFamily="18" charset="0"/>
              </a:rPr>
              <a:t>Permethrin powder </a:t>
            </a:r>
            <a:r>
              <a:rPr lang="en-AU">
                <a:latin typeface="Times New Roman" panose="02020603050405020304" pitchFamily="18" charset="0"/>
                <a:cs typeface="Times New Roman" panose="02020603050405020304" pitchFamily="18" charset="0"/>
              </a:rPr>
              <a:t>5%</a:t>
            </a:r>
          </a:p>
        </c:rich>
      </c:tx>
      <c:layout>
        <c:manualLayout>
          <c:xMode val="edge"/>
          <c:yMode val="edge"/>
          <c:x val="0.32252276483692471"/>
          <c:y val="2.76497695852534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71361989138581"/>
          <c:y val="0.19396313364055298"/>
          <c:w val="0.62138365038138155"/>
          <c:h val="0.60141333139809128"/>
        </c:manualLayout>
      </c:layout>
      <c:lineChart>
        <c:grouping val="standard"/>
        <c:varyColors val="0"/>
        <c:ser>
          <c:idx val="1"/>
          <c:order val="0"/>
          <c:tx>
            <c:v>Susceptible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'[1]Jul-Sep 2019'!$M$53:$R$53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C8-404B-B7DC-B3084FEC74E3}"/>
            </c:ext>
          </c:extLst>
        </c:ser>
        <c:ser>
          <c:idx val="0"/>
          <c:order val="1"/>
          <c:tx>
            <c:v>Resistant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'[1]Jul-Sep 2019'!$D$53:$I$53</c:f>
              <c:numCache>
                <c:formatCode>General</c:formatCode>
                <c:ptCount val="6"/>
                <c:pt idx="0">
                  <c:v>0</c:v>
                </c:pt>
                <c:pt idx="1">
                  <c:v>0.9</c:v>
                </c:pt>
                <c:pt idx="2">
                  <c:v>0.95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'[1]Jul-Sep 2019'!$D$1:$I$1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3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A1C8-404B-B7DC-B3084FEC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575536"/>
        <c:axId val="538569632"/>
      </c:lineChart>
      <c:catAx>
        <c:axId val="538575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8569632"/>
        <c:crosses val="autoZero"/>
        <c:auto val="1"/>
        <c:lblAlgn val="ctr"/>
        <c:lblOffset val="100"/>
        <c:noMultiLvlLbl val="0"/>
      </c:catAx>
      <c:valAx>
        <c:axId val="538569632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Mortality</a:t>
                </a:r>
              </a:p>
            </c:rich>
          </c:tx>
          <c:layout>
            <c:manualLayout>
              <c:xMode val="edge"/>
              <c:yMode val="edge"/>
              <c:x val="7.8226857887874843E-3"/>
              <c:y val="0.393483072680431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857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TW">
                <a:latin typeface="Times New Roman" panose="02020603050405020304" pitchFamily="18" charset="0"/>
                <a:cs typeface="Times New Roman" panose="02020603050405020304" pitchFamily="18" charset="0"/>
              </a:rPr>
              <a:t>Permethrin powder </a:t>
            </a:r>
            <a:r>
              <a:rPr lang="en-AU">
                <a:latin typeface="Times New Roman" panose="02020603050405020304" pitchFamily="18" charset="0"/>
                <a:cs typeface="Times New Roman" panose="02020603050405020304" pitchFamily="18" charset="0"/>
              </a:rPr>
              <a:t>50%</a:t>
            </a:r>
          </a:p>
        </c:rich>
      </c:tx>
      <c:layout>
        <c:manualLayout>
          <c:xMode val="edge"/>
          <c:yMode val="edge"/>
          <c:x val="0.32252276483692471"/>
          <c:y val="2.76497695852534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71361989138581"/>
          <c:y val="0.19396313364055298"/>
          <c:w val="0.62138365038138155"/>
          <c:h val="0.60141333139809128"/>
        </c:manualLayout>
      </c:layout>
      <c:lineChart>
        <c:grouping val="standard"/>
        <c:varyColors val="0"/>
        <c:ser>
          <c:idx val="1"/>
          <c:order val="0"/>
          <c:tx>
            <c:v>Susceptible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'[1]Jul-Sep 2019'!$M$58:$R$58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2B-45C3-B265-43A954F1EC81}"/>
            </c:ext>
          </c:extLst>
        </c:ser>
        <c:ser>
          <c:idx val="0"/>
          <c:order val="1"/>
          <c:tx>
            <c:v>Resistant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'[1]Jul-Sep 2019'!$D$58:$I$58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'[1]Jul-Sep 2019'!$D$1:$I$1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3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DB2B-45C3-B265-43A954F1E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575536"/>
        <c:axId val="538569632"/>
      </c:lineChart>
      <c:catAx>
        <c:axId val="538575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8569632"/>
        <c:crosses val="autoZero"/>
        <c:auto val="1"/>
        <c:lblAlgn val="ctr"/>
        <c:lblOffset val="100"/>
        <c:noMultiLvlLbl val="0"/>
      </c:catAx>
      <c:valAx>
        <c:axId val="538569632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Mortality</a:t>
                </a:r>
              </a:p>
            </c:rich>
          </c:tx>
          <c:layout>
            <c:manualLayout>
              <c:xMode val="edge"/>
              <c:yMode val="edge"/>
              <c:x val="7.8226857887874843E-3"/>
              <c:y val="0.393483072680431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857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TW">
                <a:latin typeface="Times New Roman" panose="02020603050405020304" pitchFamily="18" charset="0"/>
                <a:cs typeface="Times New Roman" panose="02020603050405020304" pitchFamily="18" charset="0"/>
              </a:rPr>
              <a:t>Permethrin powder </a:t>
            </a:r>
            <a:r>
              <a:rPr lang="en-AU" altLang="zh-TW">
                <a:latin typeface="Times New Roman" panose="02020603050405020304" pitchFamily="18" charset="0"/>
                <a:cs typeface="Times New Roman" panose="02020603050405020304" pitchFamily="18" charset="0"/>
              </a:rPr>
              <a:t>10</a:t>
            </a:r>
            <a:r>
              <a:rPr lang="en-AU">
                <a:latin typeface="Times New Roman" panose="02020603050405020304" pitchFamily="18" charset="0"/>
                <a:cs typeface="Times New Roman" panose="02020603050405020304" pitchFamily="18" charset="0"/>
              </a:rPr>
              <a:t>0%</a:t>
            </a:r>
          </a:p>
        </c:rich>
      </c:tx>
      <c:layout>
        <c:manualLayout>
          <c:xMode val="edge"/>
          <c:yMode val="edge"/>
          <c:x val="0.32252276483692471"/>
          <c:y val="2.76497695852534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71361989138581"/>
          <c:y val="0.19396313364055298"/>
          <c:w val="0.62138365038138155"/>
          <c:h val="0.60141333139809128"/>
        </c:manualLayout>
      </c:layout>
      <c:lineChart>
        <c:grouping val="standard"/>
        <c:varyColors val="0"/>
        <c:ser>
          <c:idx val="1"/>
          <c:order val="0"/>
          <c:tx>
            <c:v>Susceptible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'[1]Jul-Sep 2019'!$M$58:$R$58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F0-4BA5-9495-21C362FB6743}"/>
            </c:ext>
          </c:extLst>
        </c:ser>
        <c:ser>
          <c:idx val="0"/>
          <c:order val="1"/>
          <c:tx>
            <c:v>Resistant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'[1]Jul-Sep 2019'!$D$58:$I$58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'[1]Jul-Sep 2019'!$D$1:$I$1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3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FAF0-4BA5-9495-21C362FB6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575536"/>
        <c:axId val="538569632"/>
      </c:lineChart>
      <c:catAx>
        <c:axId val="538575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8569632"/>
        <c:crosses val="autoZero"/>
        <c:auto val="1"/>
        <c:lblAlgn val="ctr"/>
        <c:lblOffset val="100"/>
        <c:noMultiLvlLbl val="0"/>
      </c:catAx>
      <c:valAx>
        <c:axId val="538569632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Mortality</a:t>
                </a:r>
              </a:p>
            </c:rich>
          </c:tx>
          <c:layout>
            <c:manualLayout>
              <c:xMode val="edge"/>
              <c:yMode val="edge"/>
              <c:x val="7.8226857887874843E-3"/>
              <c:y val="0.393483072680431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857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31949415413982"/>
          <c:y val="9.9723756906077349E-2"/>
          <c:w val="0.46572550306211724"/>
          <c:h val="0.7447191891068865"/>
        </c:manualLayout>
      </c:layout>
      <c:lineChart>
        <c:grouping val="standard"/>
        <c:varyColors val="0"/>
        <c:ser>
          <c:idx val="2"/>
          <c:order val="0"/>
          <c:tx>
            <c:v>Population 1, control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'3h bioassay 2019'!$D$66:$G$66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1.492251182090319E-2</c:v>
                  </c:pt>
                  <c:pt idx="2">
                    <c:v>1.4453624263893112E-2</c:v>
                  </c:pt>
                  <c:pt idx="3">
                    <c:v>1.4922511820903104E-2</c:v>
                  </c:pt>
                </c:numCache>
              </c:numRef>
            </c:plus>
            <c:minus>
              <c:numRef>
                <c:f>'3h bioassay 2019'!$D$66:$G$66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1.492251182090319E-2</c:v>
                  </c:pt>
                  <c:pt idx="2">
                    <c:v>1.4453624263893112E-2</c:v>
                  </c:pt>
                  <c:pt idx="3">
                    <c:v>1.4922511820903104E-2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'3h bioassay 2019'!$D$64:$G$64</c:f>
              <c:numCache>
                <c:formatCode>General</c:formatCode>
                <c:ptCount val="4"/>
                <c:pt idx="0">
                  <c:v>0</c:v>
                </c:pt>
                <c:pt idx="1">
                  <c:v>3.888888888888889E-2</c:v>
                </c:pt>
                <c:pt idx="2">
                  <c:v>7.2222222222222229E-2</c:v>
                </c:pt>
                <c:pt idx="3">
                  <c:v>0.16111111111111112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E8-4259-AD15-6B31465E8994}"/>
            </c:ext>
          </c:extLst>
        </c:ser>
        <c:ser>
          <c:idx val="5"/>
          <c:order val="1"/>
          <c:tx>
            <c:v>Population 1, granules 30g</c:v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'3h bioassay 2019'!$D$46:$G$46</c:f>
              <c:numCache>
                <c:formatCode>General</c:formatCode>
                <c:ptCount val="4"/>
                <c:pt idx="0">
                  <c:v>0</c:v>
                </c:pt>
                <c:pt idx="1">
                  <c:v>0.65666666666666673</c:v>
                </c:pt>
                <c:pt idx="2">
                  <c:v>0.65666666666666673</c:v>
                </c:pt>
                <c:pt idx="3">
                  <c:v>0.65666666666666673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E8-4259-AD15-6B31465E8994}"/>
            </c:ext>
          </c:extLst>
        </c:ser>
        <c:ser>
          <c:idx val="4"/>
          <c:order val="2"/>
          <c:tx>
            <c:v>Population 1, granules 5g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'3h bioassay 2019'!$D$31:$G$31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8.1779838785970324E-2</c:v>
                  </c:pt>
                  <c:pt idx="2">
                    <c:v>6.7544537344512628E-2</c:v>
                  </c:pt>
                  <c:pt idx="3">
                    <c:v>2.7120250088001504E-2</c:v>
                  </c:pt>
                </c:numCache>
              </c:numRef>
            </c:plus>
            <c:minus>
              <c:numRef>
                <c:f>'3h bioassay 2019'!$D$31:$G$31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8.1779838785970324E-2</c:v>
                  </c:pt>
                  <c:pt idx="2">
                    <c:v>6.7544537344512628E-2</c:v>
                  </c:pt>
                  <c:pt idx="3">
                    <c:v>2.7120250088001504E-2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'3h bioassay 2019'!$D$29:$G$29</c:f>
              <c:numCache>
                <c:formatCode>General</c:formatCode>
                <c:ptCount val="4"/>
                <c:pt idx="0">
                  <c:v>0</c:v>
                </c:pt>
                <c:pt idx="1">
                  <c:v>0.58170731707317069</c:v>
                </c:pt>
                <c:pt idx="2">
                  <c:v>0.6225609756097561</c:v>
                </c:pt>
                <c:pt idx="3">
                  <c:v>0.62012195121951219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E8-4259-AD15-6B31465E8994}"/>
            </c:ext>
          </c:extLst>
        </c:ser>
        <c:ser>
          <c:idx val="3"/>
          <c:order val="3"/>
          <c:tx>
            <c:v>Population 1, granules 0.5g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'3h bioassay 2019'!$D$14:$G$14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2.8867513459481284E-2</c:v>
                  </c:pt>
                  <c:pt idx="2">
                    <c:v>2.8867513459481284E-2</c:v>
                  </c:pt>
                  <c:pt idx="3">
                    <c:v>2.8867513459481284E-2</c:v>
                  </c:pt>
                </c:numCache>
              </c:numRef>
            </c:plus>
            <c:minus>
              <c:numRef>
                <c:f>'3h bioassay 2019'!$D$14:$G$14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2.8867513459481284E-2</c:v>
                  </c:pt>
                  <c:pt idx="2">
                    <c:v>2.8867513459481284E-2</c:v>
                  </c:pt>
                  <c:pt idx="3">
                    <c:v>2.8867513459481284E-2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'3h bioassay 2019'!$D$12:$G$12</c:f>
              <c:numCache>
                <c:formatCode>General</c:formatCode>
                <c:ptCount val="4"/>
                <c:pt idx="0">
                  <c:v>0</c:v>
                </c:pt>
                <c:pt idx="1">
                  <c:v>0.65</c:v>
                </c:pt>
                <c:pt idx="2">
                  <c:v>0.65</c:v>
                </c:pt>
                <c:pt idx="3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E8-4259-AD15-6B31465E8994}"/>
            </c:ext>
          </c:extLst>
        </c:ser>
        <c:ser>
          <c:idx val="1"/>
          <c:order val="4"/>
          <c:tx>
            <c:v>Population 2, control</c:v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'3h bioassay 2019'!$K$66:$N$66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1.5452835156815194E-2</c:v>
                  </c:pt>
                  <c:pt idx="3">
                    <c:v>1.6419268273919454E-2</c:v>
                  </c:pt>
                </c:numCache>
              </c:numRef>
            </c:plus>
            <c:minus>
              <c:numRef>
                <c:f>'3h bioassay 2019'!$K$66:$N$66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1.5452835156815194E-2</c:v>
                  </c:pt>
                  <c:pt idx="3">
                    <c:v>1.6419268273919454E-2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'3h bioassay 2019'!$K$51:$N$51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'3h bioassay 2019'!$K$64:$N$64</c:f>
              <c:numCache>
                <c:formatCode>0.00</c:formatCode>
                <c:ptCount val="4"/>
                <c:pt idx="0" formatCode="General">
                  <c:v>0</c:v>
                </c:pt>
                <c:pt idx="1">
                  <c:v>0</c:v>
                </c:pt>
                <c:pt idx="2">
                  <c:v>1.7543859649122806E-2</c:v>
                </c:pt>
                <c:pt idx="3">
                  <c:v>9.0970072239422092E-2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E8-4259-AD15-6B31465E8994}"/>
            </c:ext>
          </c:extLst>
        </c:ser>
        <c:ser>
          <c:idx val="0"/>
          <c:order val="5"/>
          <c:tx>
            <c:v>Population 2, granules 0.5g, 5g or 30g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'3h bioassay 2019'!$K$51:$N$51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'3h bioassay 2019'!$K$12:$N$12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E8-4259-AD15-6B31465E8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120216"/>
        <c:axId val="1204117920"/>
      </c:lineChart>
      <c:catAx>
        <c:axId val="1204120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/>
                  <a:t>Hour</a:t>
                </a:r>
                <a:endParaRPr lang="zh-TW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04117920"/>
        <c:crosses val="autoZero"/>
        <c:auto val="1"/>
        <c:lblAlgn val="ctr"/>
        <c:lblOffset val="100"/>
        <c:noMultiLvlLbl val="0"/>
      </c:catAx>
      <c:valAx>
        <c:axId val="1204117920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/>
                  <a:t>Mortality</a:t>
                </a:r>
                <a:endParaRPr lang="zh-TW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0412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09090909090907"/>
          <c:y val="0.10731017997750281"/>
          <c:w val="0.31672727272727275"/>
          <c:h val="0.719949582195082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24</xdr:row>
      <xdr:rowOff>0</xdr:rowOff>
    </xdr:from>
    <xdr:to>
      <xdr:col>29</xdr:col>
      <xdr:colOff>228600</xdr:colOff>
      <xdr:row>49</xdr:row>
      <xdr:rowOff>9525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C7DCED87-D813-4773-A6EE-2A1AA66AC4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112</xdr:row>
      <xdr:rowOff>47625</xdr:rowOff>
    </xdr:from>
    <xdr:to>
      <xdr:col>5</xdr:col>
      <xdr:colOff>603250</xdr:colOff>
      <xdr:row>127</xdr:row>
      <xdr:rowOff>41275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A2074B71-5975-4264-8452-B136C95387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247650</xdr:colOff>
      <xdr:row>111</xdr:row>
      <xdr:rowOff>101600</xdr:rowOff>
    </xdr:from>
    <xdr:to>
      <xdr:col>13</xdr:col>
      <xdr:colOff>241300</xdr:colOff>
      <xdr:row>126</xdr:row>
      <xdr:rowOff>95250</xdr:rowOff>
    </xdr:to>
    <xdr:graphicFrame macro="">
      <xdr:nvGraphicFramePr>
        <xdr:cNvPr id="3" name="Chart 8">
          <a:extLst>
            <a:ext uri="{FF2B5EF4-FFF2-40B4-BE49-F238E27FC236}">
              <a16:creationId xmlns:a16="http://schemas.microsoft.com/office/drawing/2014/main" id="{3314A3AD-4842-443D-8526-A4BA1D0D26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400050</xdr:colOff>
      <xdr:row>111</xdr:row>
      <xdr:rowOff>95250</xdr:rowOff>
    </xdr:from>
    <xdr:to>
      <xdr:col>21</xdr:col>
      <xdr:colOff>393700</xdr:colOff>
      <xdr:row>126</xdr:row>
      <xdr:rowOff>82550</xdr:rowOff>
    </xdr:to>
    <xdr:graphicFrame macro="">
      <xdr:nvGraphicFramePr>
        <xdr:cNvPr id="4" name="Chart 9">
          <a:extLst>
            <a:ext uri="{FF2B5EF4-FFF2-40B4-BE49-F238E27FC236}">
              <a16:creationId xmlns:a16="http://schemas.microsoft.com/office/drawing/2014/main" id="{3ADE7BB8-28F3-4B41-A1D8-5AB26E173B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23</xdr:col>
      <xdr:colOff>609600</xdr:colOff>
      <xdr:row>23</xdr:row>
      <xdr:rowOff>177800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93B86D85-A85A-4AD0-B471-101F89E53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3920F-7E73-405C-BBCA-B474029E72BB}">
  <dimension ref="A1:AE49"/>
  <sheetViews>
    <sheetView tabSelected="1" topLeftCell="E1" zoomScale="130" zoomScaleNormal="130" workbookViewId="0">
      <selection activeCell="Q30" sqref="Q30"/>
    </sheetView>
  </sheetViews>
  <sheetFormatPr baseColWidth="10" defaultColWidth="8.83203125" defaultRowHeight="15" x14ac:dyDescent="0.2"/>
  <cols>
    <col min="1" max="1" width="16.33203125" customWidth="1"/>
    <col min="5" max="5" width="8.1640625" customWidth="1"/>
    <col min="6" max="6" width="26.5" customWidth="1"/>
    <col min="7" max="7" width="13.33203125" customWidth="1"/>
    <col min="13" max="13" width="19.83203125" customWidth="1"/>
    <col min="14" max="14" width="9.6640625" customWidth="1"/>
    <col min="15" max="15" width="12.5" customWidth="1"/>
    <col min="16" max="16" width="10.33203125" customWidth="1"/>
    <col min="17" max="17" width="14.5" customWidth="1"/>
    <col min="25" max="25" width="12.5" customWidth="1"/>
    <col min="26" max="26" width="11.5" customWidth="1"/>
    <col min="31" max="31" width="19.5" customWidth="1"/>
  </cols>
  <sheetData>
    <row r="1" spans="1:24" ht="16" thickBot="1" x14ac:dyDescent="0.25">
      <c r="A1" t="s">
        <v>252</v>
      </c>
      <c r="F1" t="s">
        <v>251</v>
      </c>
    </row>
    <row r="2" spans="1:24" x14ac:dyDescent="0.2">
      <c r="A2" s="20" t="s">
        <v>254</v>
      </c>
      <c r="B2" s="23" t="s">
        <v>253</v>
      </c>
      <c r="C2" s="23" t="s">
        <v>249</v>
      </c>
      <c r="D2" s="24" t="s">
        <v>248</v>
      </c>
      <c r="F2" s="20" t="s">
        <v>385</v>
      </c>
      <c r="G2" s="23"/>
      <c r="H2" s="23" t="s">
        <v>222</v>
      </c>
      <c r="I2" s="23" t="s">
        <v>244</v>
      </c>
      <c r="J2" s="23" t="s">
        <v>246</v>
      </c>
      <c r="K2" s="24" t="s">
        <v>68</v>
      </c>
    </row>
    <row r="3" spans="1:24" x14ac:dyDescent="0.2">
      <c r="A3" s="21" t="s">
        <v>237</v>
      </c>
      <c r="B3">
        <f>C3+D3</f>
        <v>60</v>
      </c>
      <c r="C3">
        <v>39</v>
      </c>
      <c r="D3" s="25">
        <v>21</v>
      </c>
      <c r="F3" s="21" t="s">
        <v>237</v>
      </c>
      <c r="G3">
        <f>H3+I3+J3+K3</f>
        <v>101</v>
      </c>
      <c r="H3">
        <v>94</v>
      </c>
      <c r="I3">
        <v>5</v>
      </c>
      <c r="J3">
        <v>1</v>
      </c>
      <c r="K3" s="25">
        <v>1</v>
      </c>
    </row>
    <row r="4" spans="1:24" x14ac:dyDescent="0.2">
      <c r="A4" s="21" t="s">
        <v>238</v>
      </c>
      <c r="B4">
        <f>C4+D4</f>
        <v>40</v>
      </c>
      <c r="C4">
        <f>C5+C6+C7</f>
        <v>26</v>
      </c>
      <c r="D4" s="25">
        <f>D5+D6+D7</f>
        <v>14</v>
      </c>
      <c r="F4" s="21" t="s">
        <v>238</v>
      </c>
      <c r="G4">
        <f>H4+I4+J4+K4</f>
        <v>40</v>
      </c>
      <c r="H4">
        <v>33</v>
      </c>
      <c r="I4">
        <v>5</v>
      </c>
      <c r="J4">
        <v>1</v>
      </c>
      <c r="K4" s="25">
        <v>1</v>
      </c>
      <c r="N4" t="s">
        <v>398</v>
      </c>
      <c r="O4" t="s">
        <v>399</v>
      </c>
      <c r="T4" s="35"/>
      <c r="U4" s="35"/>
      <c r="V4" s="35"/>
      <c r="W4" s="35"/>
      <c r="X4" s="35"/>
    </row>
    <row r="5" spans="1:24" x14ac:dyDescent="0.2">
      <c r="A5" s="21" t="s">
        <v>129</v>
      </c>
      <c r="C5">
        <v>0</v>
      </c>
      <c r="D5" s="25">
        <v>0</v>
      </c>
      <c r="F5" s="21" t="s">
        <v>129</v>
      </c>
      <c r="H5">
        <v>20</v>
      </c>
      <c r="I5">
        <v>2</v>
      </c>
      <c r="J5">
        <v>1</v>
      </c>
      <c r="K5" s="25">
        <v>0</v>
      </c>
      <c r="M5" t="s">
        <v>395</v>
      </c>
      <c r="O5" t="s">
        <v>396</v>
      </c>
      <c r="T5" s="35"/>
      <c r="U5" s="35"/>
      <c r="V5" s="35"/>
      <c r="W5" s="35"/>
      <c r="X5" s="35"/>
    </row>
    <row r="6" spans="1:24" x14ac:dyDescent="0.2">
      <c r="A6" s="21" t="s">
        <v>131</v>
      </c>
      <c r="C6">
        <v>19</v>
      </c>
      <c r="D6" s="25">
        <v>0</v>
      </c>
      <c r="F6" s="21" t="s">
        <v>131</v>
      </c>
      <c r="H6">
        <v>13</v>
      </c>
      <c r="I6">
        <v>3</v>
      </c>
      <c r="J6">
        <v>0</v>
      </c>
      <c r="K6" s="25">
        <v>0</v>
      </c>
      <c r="M6" t="s">
        <v>397</v>
      </c>
      <c r="N6" t="s">
        <v>400</v>
      </c>
      <c r="T6" s="35"/>
      <c r="U6" s="35"/>
      <c r="V6" s="35"/>
      <c r="W6" s="35"/>
      <c r="X6" s="35"/>
    </row>
    <row r="7" spans="1:24" ht="16" thickBot="1" x14ac:dyDescent="0.25">
      <c r="A7" s="22" t="s">
        <v>133</v>
      </c>
      <c r="B7" s="26"/>
      <c r="C7" s="26">
        <v>7</v>
      </c>
      <c r="D7" s="27">
        <v>14</v>
      </c>
      <c r="F7" s="22" t="s">
        <v>133</v>
      </c>
      <c r="G7" s="26"/>
      <c r="H7" s="26">
        <v>0</v>
      </c>
      <c r="I7" s="26">
        <v>0</v>
      </c>
      <c r="J7" s="26">
        <v>0</v>
      </c>
      <c r="K7" s="27">
        <v>1</v>
      </c>
      <c r="M7" t="s">
        <v>401</v>
      </c>
      <c r="O7" t="s">
        <v>404</v>
      </c>
      <c r="T7" s="35"/>
      <c r="U7" s="35"/>
      <c r="V7" s="35"/>
      <c r="W7" s="35"/>
      <c r="X7" s="35"/>
    </row>
    <row r="8" spans="1:24" x14ac:dyDescent="0.2">
      <c r="A8" s="20" t="s">
        <v>255</v>
      </c>
      <c r="B8" s="23"/>
      <c r="C8" s="23" t="s">
        <v>249</v>
      </c>
      <c r="D8" s="24" t="s">
        <v>248</v>
      </c>
      <c r="F8" s="20" t="s">
        <v>386</v>
      </c>
      <c r="G8" s="23"/>
      <c r="H8" s="23" t="s">
        <v>222</v>
      </c>
      <c r="I8" s="23" t="s">
        <v>244</v>
      </c>
      <c r="J8" s="23" t="s">
        <v>246</v>
      </c>
      <c r="K8" s="24" t="s">
        <v>68</v>
      </c>
      <c r="M8" t="s">
        <v>402</v>
      </c>
      <c r="O8" t="s">
        <v>405</v>
      </c>
      <c r="T8" s="35"/>
      <c r="U8" s="35"/>
      <c r="V8" s="35"/>
      <c r="W8" s="35"/>
      <c r="X8" s="35"/>
    </row>
    <row r="9" spans="1:24" x14ac:dyDescent="0.2">
      <c r="A9" s="21" t="s">
        <v>237</v>
      </c>
      <c r="B9">
        <f>C9+D9</f>
        <v>60</v>
      </c>
      <c r="C9">
        <v>39</v>
      </c>
      <c r="D9" s="25">
        <v>21</v>
      </c>
      <c r="F9" s="21" t="s">
        <v>237</v>
      </c>
      <c r="G9">
        <f>H9+I9+J9+K9</f>
        <v>77</v>
      </c>
      <c r="H9">
        <v>77</v>
      </c>
      <c r="I9">
        <v>0</v>
      </c>
      <c r="J9">
        <v>0</v>
      </c>
      <c r="K9" s="25">
        <v>0</v>
      </c>
      <c r="M9" t="s">
        <v>403</v>
      </c>
      <c r="O9" t="s">
        <v>406</v>
      </c>
    </row>
    <row r="10" spans="1:24" x14ac:dyDescent="0.2">
      <c r="A10" s="21" t="s">
        <v>238</v>
      </c>
      <c r="B10">
        <v>0</v>
      </c>
      <c r="C10">
        <v>0</v>
      </c>
      <c r="D10" s="25">
        <v>0</v>
      </c>
      <c r="F10" s="21" t="s">
        <v>238</v>
      </c>
      <c r="G10">
        <f>H10+I10+J10+K10</f>
        <v>16</v>
      </c>
      <c r="H10">
        <v>16</v>
      </c>
      <c r="I10">
        <v>0</v>
      </c>
      <c r="J10">
        <v>0</v>
      </c>
      <c r="K10" s="25">
        <v>0</v>
      </c>
    </row>
    <row r="11" spans="1:24" x14ac:dyDescent="0.2">
      <c r="A11" s="21" t="s">
        <v>129</v>
      </c>
      <c r="B11" t="s">
        <v>256</v>
      </c>
      <c r="C11" t="s">
        <v>256</v>
      </c>
      <c r="D11" s="25" t="s">
        <v>256</v>
      </c>
      <c r="F11" s="21" t="s">
        <v>129</v>
      </c>
      <c r="H11">
        <v>16</v>
      </c>
      <c r="I11">
        <v>0</v>
      </c>
      <c r="J11">
        <v>0</v>
      </c>
      <c r="K11" s="25">
        <v>0</v>
      </c>
      <c r="M11" s="46" t="s">
        <v>417</v>
      </c>
      <c r="N11" s="46" t="s">
        <v>394</v>
      </c>
      <c r="O11" s="46" t="s">
        <v>393</v>
      </c>
      <c r="P11" s="46" t="s">
        <v>408</v>
      </c>
      <c r="Q11" s="46" t="s">
        <v>410</v>
      </c>
      <c r="R11" s="46" t="s">
        <v>409</v>
      </c>
      <c r="S11" s="46" t="s">
        <v>411</v>
      </c>
      <c r="T11" s="46" t="s">
        <v>412</v>
      </c>
      <c r="U11" s="46" t="s">
        <v>413</v>
      </c>
    </row>
    <row r="12" spans="1:24" x14ac:dyDescent="0.2">
      <c r="A12" s="21" t="s">
        <v>131</v>
      </c>
      <c r="B12" t="s">
        <v>256</v>
      </c>
      <c r="C12" t="s">
        <v>256</v>
      </c>
      <c r="D12" s="25" t="s">
        <v>256</v>
      </c>
      <c r="F12" s="21" t="s">
        <v>131</v>
      </c>
      <c r="H12">
        <v>0</v>
      </c>
      <c r="I12">
        <v>0</v>
      </c>
      <c r="J12">
        <v>0</v>
      </c>
      <c r="K12" s="25">
        <v>0</v>
      </c>
      <c r="M12" t="s">
        <v>407</v>
      </c>
      <c r="N12">
        <v>1</v>
      </c>
      <c r="O12">
        <v>1</v>
      </c>
      <c r="P12">
        <v>101</v>
      </c>
      <c r="Q12">
        <v>94</v>
      </c>
      <c r="R12">
        <v>33</v>
      </c>
      <c r="S12">
        <v>0</v>
      </c>
      <c r="T12">
        <v>13</v>
      </c>
      <c r="U12">
        <v>20</v>
      </c>
    </row>
    <row r="13" spans="1:24" ht="16" thickBot="1" x14ac:dyDescent="0.25">
      <c r="A13" s="22" t="s">
        <v>133</v>
      </c>
      <c r="B13" s="26" t="s">
        <v>256</v>
      </c>
      <c r="C13" s="26" t="s">
        <v>256</v>
      </c>
      <c r="D13" s="27" t="s">
        <v>256</v>
      </c>
      <c r="F13" s="22" t="s">
        <v>133</v>
      </c>
      <c r="G13" s="26"/>
      <c r="H13" s="26">
        <v>0</v>
      </c>
      <c r="I13" s="26">
        <v>0</v>
      </c>
      <c r="J13" s="26">
        <v>0</v>
      </c>
      <c r="K13" s="27">
        <v>0</v>
      </c>
      <c r="M13" t="s">
        <v>407</v>
      </c>
      <c r="N13">
        <v>1</v>
      </c>
      <c r="O13">
        <v>3</v>
      </c>
      <c r="P13">
        <v>101</v>
      </c>
      <c r="Q13">
        <v>99</v>
      </c>
      <c r="R13">
        <v>38</v>
      </c>
      <c r="S13">
        <v>0</v>
      </c>
      <c r="T13">
        <v>16</v>
      </c>
      <c r="U13">
        <v>22</v>
      </c>
    </row>
    <row r="14" spans="1:24" ht="16" x14ac:dyDescent="0.2">
      <c r="F14" s="20" t="s">
        <v>387</v>
      </c>
      <c r="G14" s="23" t="s">
        <v>253</v>
      </c>
      <c r="H14" s="23" t="s">
        <v>243</v>
      </c>
      <c r="I14" s="34" t="s">
        <v>245</v>
      </c>
      <c r="J14" s="34" t="s">
        <v>247</v>
      </c>
      <c r="K14" s="24" t="s">
        <v>68</v>
      </c>
      <c r="M14" t="s">
        <v>407</v>
      </c>
      <c r="N14">
        <v>1</v>
      </c>
      <c r="O14">
        <v>8</v>
      </c>
      <c r="P14">
        <v>101</v>
      </c>
      <c r="Q14">
        <v>100</v>
      </c>
      <c r="R14">
        <v>39</v>
      </c>
      <c r="S14">
        <v>0</v>
      </c>
      <c r="T14">
        <v>16</v>
      </c>
      <c r="U14">
        <v>23</v>
      </c>
    </row>
    <row r="15" spans="1:24" x14ac:dyDescent="0.2">
      <c r="F15" s="21" t="s">
        <v>242</v>
      </c>
      <c r="G15">
        <f>H15+I15+J15+K15</f>
        <v>104</v>
      </c>
      <c r="H15">
        <v>89</v>
      </c>
      <c r="I15">
        <v>2</v>
      </c>
      <c r="J15">
        <v>5</v>
      </c>
      <c r="K15" s="25">
        <v>8</v>
      </c>
      <c r="M15" t="s">
        <v>414</v>
      </c>
      <c r="N15">
        <v>2</v>
      </c>
      <c r="O15">
        <v>1</v>
      </c>
      <c r="P15">
        <v>77</v>
      </c>
      <c r="Q15">
        <v>77</v>
      </c>
      <c r="R15">
        <v>16</v>
      </c>
      <c r="S15">
        <v>0</v>
      </c>
      <c r="T15">
        <v>0</v>
      </c>
      <c r="U15">
        <v>16</v>
      </c>
    </row>
    <row r="16" spans="1:24" x14ac:dyDescent="0.2">
      <c r="F16" s="21" t="s">
        <v>238</v>
      </c>
      <c r="G16">
        <f>H16+I16+J16+K16</f>
        <v>40</v>
      </c>
      <c r="H16">
        <v>26</v>
      </c>
      <c r="I16">
        <v>2</v>
      </c>
      <c r="J16">
        <v>4</v>
      </c>
      <c r="K16" s="25">
        <v>8</v>
      </c>
      <c r="M16" t="s">
        <v>415</v>
      </c>
      <c r="N16">
        <v>3</v>
      </c>
      <c r="O16">
        <v>1</v>
      </c>
      <c r="P16">
        <v>104</v>
      </c>
      <c r="Q16">
        <v>89</v>
      </c>
      <c r="R16">
        <v>26</v>
      </c>
      <c r="S16">
        <v>1</v>
      </c>
      <c r="T16">
        <v>0</v>
      </c>
      <c r="U16">
        <v>25</v>
      </c>
    </row>
    <row r="17" spans="6:31" x14ac:dyDescent="0.2">
      <c r="F17" s="21" t="s">
        <v>129</v>
      </c>
      <c r="H17">
        <v>25</v>
      </c>
      <c r="I17">
        <v>1</v>
      </c>
      <c r="J17">
        <v>0</v>
      </c>
      <c r="K17" s="25">
        <v>0</v>
      </c>
      <c r="M17" t="s">
        <v>415</v>
      </c>
      <c r="N17">
        <v>3</v>
      </c>
      <c r="O17">
        <v>3</v>
      </c>
      <c r="P17">
        <v>104</v>
      </c>
      <c r="Q17">
        <v>91</v>
      </c>
      <c r="R17">
        <v>28</v>
      </c>
      <c r="S17">
        <v>2</v>
      </c>
      <c r="T17">
        <v>0</v>
      </c>
      <c r="U17">
        <v>26</v>
      </c>
    </row>
    <row r="18" spans="6:31" x14ac:dyDescent="0.2">
      <c r="F18" s="21" t="s">
        <v>131</v>
      </c>
      <c r="H18">
        <v>0</v>
      </c>
      <c r="I18">
        <v>0</v>
      </c>
      <c r="J18">
        <v>0</v>
      </c>
      <c r="K18" s="25">
        <v>0</v>
      </c>
      <c r="M18" t="s">
        <v>415</v>
      </c>
      <c r="N18">
        <v>3</v>
      </c>
      <c r="O18">
        <v>8</v>
      </c>
      <c r="P18">
        <v>104</v>
      </c>
      <c r="Q18">
        <v>96</v>
      </c>
      <c r="R18">
        <v>32</v>
      </c>
      <c r="S18">
        <v>6</v>
      </c>
      <c r="T18">
        <v>0</v>
      </c>
      <c r="U18">
        <v>26</v>
      </c>
    </row>
    <row r="19" spans="6:31" ht="16" thickBot="1" x14ac:dyDescent="0.25">
      <c r="F19" s="22" t="s">
        <v>133</v>
      </c>
      <c r="G19" s="26"/>
      <c r="H19" s="26">
        <v>1</v>
      </c>
      <c r="I19" s="26">
        <v>1</v>
      </c>
      <c r="J19" s="26">
        <v>4</v>
      </c>
      <c r="K19" s="27">
        <v>8</v>
      </c>
      <c r="M19" s="47" t="s">
        <v>416</v>
      </c>
      <c r="N19" s="48">
        <v>4</v>
      </c>
      <c r="O19" s="48">
        <v>1</v>
      </c>
      <c r="P19" s="48">
        <v>106</v>
      </c>
      <c r="Q19" s="48">
        <v>100</v>
      </c>
      <c r="R19" s="48">
        <v>35</v>
      </c>
      <c r="S19" s="48">
        <v>0</v>
      </c>
      <c r="T19">
        <v>11</v>
      </c>
      <c r="U19">
        <v>24</v>
      </c>
    </row>
    <row r="20" spans="6:31" ht="16" x14ac:dyDescent="0.2">
      <c r="F20" s="20" t="s">
        <v>388</v>
      </c>
      <c r="G20" s="23"/>
      <c r="H20" s="23" t="s">
        <v>243</v>
      </c>
      <c r="I20" s="34" t="s">
        <v>245</v>
      </c>
      <c r="J20" s="34" t="s">
        <v>247</v>
      </c>
      <c r="K20" s="24" t="s">
        <v>68</v>
      </c>
      <c r="M20" s="47" t="s">
        <v>416</v>
      </c>
      <c r="N20" s="48">
        <v>4</v>
      </c>
      <c r="O20" s="48">
        <v>3</v>
      </c>
      <c r="P20" s="48">
        <v>106</v>
      </c>
      <c r="Q20" s="48">
        <v>103</v>
      </c>
      <c r="R20" s="48">
        <v>38</v>
      </c>
      <c r="S20" s="48">
        <v>0</v>
      </c>
      <c r="T20">
        <v>11</v>
      </c>
      <c r="U20">
        <v>27</v>
      </c>
      <c r="W20" s="36"/>
      <c r="X20" s="36"/>
      <c r="AC20" s="36"/>
      <c r="AD20" s="36"/>
    </row>
    <row r="21" spans="6:31" x14ac:dyDescent="0.2">
      <c r="F21" s="21" t="s">
        <v>237</v>
      </c>
      <c r="G21">
        <f>H21+I21+J21+K21</f>
        <v>106</v>
      </c>
      <c r="H21">
        <v>100</v>
      </c>
      <c r="I21">
        <v>3</v>
      </c>
      <c r="J21">
        <v>2</v>
      </c>
      <c r="K21" s="25">
        <v>1</v>
      </c>
      <c r="M21" s="47" t="s">
        <v>416</v>
      </c>
      <c r="N21" s="48">
        <v>4</v>
      </c>
      <c r="O21" s="48">
        <v>8</v>
      </c>
      <c r="P21" s="48">
        <v>106</v>
      </c>
      <c r="Q21" s="48">
        <v>104</v>
      </c>
      <c r="R21" s="48">
        <v>39</v>
      </c>
      <c r="S21" s="48">
        <v>1</v>
      </c>
      <c r="T21">
        <v>11</v>
      </c>
      <c r="U21">
        <v>27</v>
      </c>
    </row>
    <row r="22" spans="6:31" x14ac:dyDescent="0.2">
      <c r="F22" s="21" t="s">
        <v>238</v>
      </c>
      <c r="G22">
        <f>H22+I22+J22+K22</f>
        <v>40</v>
      </c>
      <c r="H22">
        <f>H23+H24+H25</f>
        <v>35</v>
      </c>
      <c r="I22">
        <f>I23+I24+I25</f>
        <v>3</v>
      </c>
      <c r="J22">
        <f>J23+J24+J25</f>
        <v>1</v>
      </c>
      <c r="K22" s="25">
        <f>K23+K24+K25</f>
        <v>1</v>
      </c>
      <c r="M22" s="47" t="s">
        <v>190</v>
      </c>
      <c r="N22" s="48">
        <v>5</v>
      </c>
      <c r="O22" s="48">
        <v>1</v>
      </c>
      <c r="P22" s="48">
        <v>102</v>
      </c>
      <c r="Q22" s="48">
        <v>101</v>
      </c>
      <c r="R22" s="48">
        <v>23</v>
      </c>
      <c r="S22" s="48">
        <v>0</v>
      </c>
      <c r="T22">
        <v>0</v>
      </c>
      <c r="U22">
        <v>23</v>
      </c>
    </row>
    <row r="23" spans="6:31" x14ac:dyDescent="0.2">
      <c r="F23" s="41" t="s">
        <v>129</v>
      </c>
      <c r="G23" s="43"/>
      <c r="H23" s="37">
        <v>24</v>
      </c>
      <c r="I23" s="37">
        <v>3</v>
      </c>
      <c r="J23" s="37">
        <v>0</v>
      </c>
      <c r="K23" s="38">
        <v>0</v>
      </c>
      <c r="M23" s="47" t="s">
        <v>190</v>
      </c>
      <c r="N23" s="49">
        <v>5</v>
      </c>
      <c r="O23" s="49">
        <v>3</v>
      </c>
      <c r="P23" s="48">
        <v>102</v>
      </c>
      <c r="Q23" s="48">
        <v>102</v>
      </c>
      <c r="R23" s="48">
        <v>24</v>
      </c>
      <c r="S23" s="48">
        <v>0</v>
      </c>
      <c r="T23" s="48">
        <v>0</v>
      </c>
      <c r="U23">
        <v>24</v>
      </c>
      <c r="V23" s="35"/>
      <c r="W23" s="35"/>
      <c r="X23" s="35"/>
      <c r="Y23" s="35"/>
      <c r="AA23" s="35"/>
      <c r="AB23" s="35"/>
      <c r="AC23" s="35"/>
      <c r="AD23" s="35"/>
      <c r="AE23" s="35"/>
    </row>
    <row r="24" spans="6:31" x14ac:dyDescent="0.2">
      <c r="F24" s="41" t="s">
        <v>131</v>
      </c>
      <c r="G24" s="43"/>
      <c r="H24" s="37">
        <v>11</v>
      </c>
      <c r="I24" s="37">
        <v>0</v>
      </c>
      <c r="J24" s="37">
        <v>0</v>
      </c>
      <c r="K24" s="38">
        <v>0</v>
      </c>
      <c r="M24" s="47" t="s">
        <v>186</v>
      </c>
      <c r="N24" s="49">
        <v>6</v>
      </c>
      <c r="O24" s="49">
        <v>1</v>
      </c>
      <c r="P24" s="49">
        <v>78</v>
      </c>
      <c r="Q24" s="49">
        <v>78</v>
      </c>
      <c r="R24" s="49">
        <v>0</v>
      </c>
      <c r="S24" s="49">
        <v>0</v>
      </c>
      <c r="T24" s="49">
        <v>0</v>
      </c>
      <c r="U24" s="49">
        <v>0</v>
      </c>
      <c r="V24" s="35"/>
      <c r="W24" s="35"/>
      <c r="X24" s="35"/>
      <c r="Y24" s="35"/>
      <c r="AA24" s="35"/>
      <c r="AB24" s="35"/>
      <c r="AC24" s="35"/>
      <c r="AD24" s="35"/>
      <c r="AE24" s="35"/>
    </row>
    <row r="25" spans="6:31" ht="16" thickBot="1" x14ac:dyDescent="0.25">
      <c r="F25" s="42" t="s">
        <v>133</v>
      </c>
      <c r="G25" s="44"/>
      <c r="H25" s="39">
        <v>0</v>
      </c>
      <c r="I25" s="39">
        <v>0</v>
      </c>
      <c r="J25" s="39">
        <v>1</v>
      </c>
      <c r="K25" s="40">
        <v>1</v>
      </c>
      <c r="M25" s="47" t="s">
        <v>188</v>
      </c>
      <c r="N25" s="49">
        <v>7</v>
      </c>
      <c r="O25" s="49">
        <v>1</v>
      </c>
      <c r="P25" s="49">
        <v>78</v>
      </c>
      <c r="Q25" s="49">
        <v>78</v>
      </c>
      <c r="R25" s="49">
        <v>0</v>
      </c>
      <c r="S25" s="49">
        <v>0</v>
      </c>
      <c r="T25" s="49">
        <v>0</v>
      </c>
      <c r="U25" s="49">
        <v>0</v>
      </c>
      <c r="V25" s="35"/>
      <c r="W25" s="35"/>
      <c r="X25" s="35"/>
      <c r="Y25" s="35"/>
      <c r="AA25" s="35"/>
      <c r="AB25" s="35"/>
      <c r="AC25" s="35"/>
      <c r="AD25" s="35"/>
      <c r="AE25" s="35"/>
    </row>
    <row r="26" spans="6:31" x14ac:dyDescent="0.2">
      <c r="F26" s="20" t="s">
        <v>389</v>
      </c>
      <c r="G26" s="23"/>
      <c r="H26" s="23" t="s">
        <v>222</v>
      </c>
      <c r="I26" s="23" t="s">
        <v>244</v>
      </c>
      <c r="J26" s="23" t="s">
        <v>246</v>
      </c>
      <c r="K26" s="24" t="s">
        <v>68</v>
      </c>
      <c r="M26" s="47" t="s">
        <v>189</v>
      </c>
      <c r="N26" s="49">
        <v>8</v>
      </c>
      <c r="O26" s="49">
        <v>1</v>
      </c>
      <c r="P26" s="48">
        <v>76</v>
      </c>
      <c r="Q26" s="48">
        <v>76</v>
      </c>
      <c r="R26" s="48">
        <v>0</v>
      </c>
      <c r="S26" s="48">
        <v>0</v>
      </c>
      <c r="T26" s="48">
        <v>0</v>
      </c>
      <c r="U26" s="48">
        <v>0</v>
      </c>
    </row>
    <row r="27" spans="6:31" x14ac:dyDescent="0.2">
      <c r="F27" s="21" t="s">
        <v>237</v>
      </c>
      <c r="G27">
        <f>H27+I27+J27+K27</f>
        <v>102</v>
      </c>
      <c r="H27">
        <v>101</v>
      </c>
      <c r="I27">
        <v>1</v>
      </c>
      <c r="J27">
        <v>0</v>
      </c>
      <c r="K27" s="25">
        <v>0</v>
      </c>
    </row>
    <row r="28" spans="6:31" x14ac:dyDescent="0.2">
      <c r="F28" s="21" t="s">
        <v>238</v>
      </c>
      <c r="G28">
        <f>H28+I28+J28+K28</f>
        <v>24</v>
      </c>
      <c r="H28">
        <v>23</v>
      </c>
      <c r="I28">
        <v>1</v>
      </c>
      <c r="J28">
        <v>0</v>
      </c>
      <c r="K28" s="25">
        <v>0</v>
      </c>
    </row>
    <row r="29" spans="6:31" x14ac:dyDescent="0.2">
      <c r="F29" s="21" t="s">
        <v>129</v>
      </c>
      <c r="H29">
        <v>23</v>
      </c>
      <c r="I29">
        <v>1</v>
      </c>
      <c r="J29">
        <v>0</v>
      </c>
      <c r="K29" s="25">
        <v>0</v>
      </c>
    </row>
    <row r="30" spans="6:31" x14ac:dyDescent="0.2">
      <c r="F30" s="21" t="s">
        <v>131</v>
      </c>
      <c r="H30">
        <v>0</v>
      </c>
      <c r="I30">
        <v>0</v>
      </c>
      <c r="J30">
        <v>0</v>
      </c>
      <c r="K30" s="25">
        <v>0</v>
      </c>
    </row>
    <row r="31" spans="6:31" ht="16" thickBot="1" x14ac:dyDescent="0.25">
      <c r="F31" s="22" t="s">
        <v>133</v>
      </c>
      <c r="G31" s="26"/>
      <c r="H31" s="26">
        <v>0</v>
      </c>
      <c r="I31" s="26">
        <v>0</v>
      </c>
      <c r="J31" s="26">
        <v>0</v>
      </c>
      <c r="K31" s="27">
        <v>0</v>
      </c>
    </row>
    <row r="32" spans="6:31" x14ac:dyDescent="0.2">
      <c r="F32" s="20" t="s">
        <v>390</v>
      </c>
      <c r="G32" s="23"/>
      <c r="H32" s="23" t="s">
        <v>222</v>
      </c>
      <c r="I32" s="23" t="s">
        <v>244</v>
      </c>
      <c r="J32" s="23" t="s">
        <v>246</v>
      </c>
      <c r="K32" s="24" t="s">
        <v>68</v>
      </c>
    </row>
    <row r="33" spans="6:11" x14ac:dyDescent="0.2">
      <c r="F33" s="21" t="s">
        <v>237</v>
      </c>
      <c r="G33">
        <f>H33+I33+J33+K33</f>
        <v>78</v>
      </c>
      <c r="H33">
        <v>78</v>
      </c>
      <c r="I33">
        <v>0</v>
      </c>
      <c r="J33">
        <v>0</v>
      </c>
      <c r="K33" s="25">
        <v>0</v>
      </c>
    </row>
    <row r="34" spans="6:11" x14ac:dyDescent="0.2">
      <c r="F34" s="21" t="s">
        <v>238</v>
      </c>
      <c r="G34">
        <f>H34+I34+J34+K34</f>
        <v>0</v>
      </c>
      <c r="H34">
        <v>0</v>
      </c>
      <c r="I34">
        <v>0</v>
      </c>
      <c r="J34">
        <v>0</v>
      </c>
      <c r="K34" s="25">
        <v>0</v>
      </c>
    </row>
    <row r="35" spans="6:11" x14ac:dyDescent="0.2">
      <c r="F35" s="21" t="s">
        <v>129</v>
      </c>
      <c r="H35" t="s">
        <v>250</v>
      </c>
      <c r="I35" t="s">
        <v>250</v>
      </c>
      <c r="J35" t="s">
        <v>250</v>
      </c>
      <c r="K35" s="25" t="s">
        <v>250</v>
      </c>
    </row>
    <row r="36" spans="6:11" x14ac:dyDescent="0.2">
      <c r="F36" s="21" t="s">
        <v>131</v>
      </c>
      <c r="H36" t="s">
        <v>250</v>
      </c>
      <c r="I36" t="s">
        <v>250</v>
      </c>
      <c r="J36" t="s">
        <v>250</v>
      </c>
      <c r="K36" s="25" t="s">
        <v>250</v>
      </c>
    </row>
    <row r="37" spans="6:11" ht="16" thickBot="1" x14ac:dyDescent="0.25">
      <c r="F37" s="22" t="s">
        <v>133</v>
      </c>
      <c r="H37" t="s">
        <v>250</v>
      </c>
      <c r="I37" t="s">
        <v>250</v>
      </c>
      <c r="J37" t="s">
        <v>250</v>
      </c>
      <c r="K37" s="25" t="s">
        <v>250</v>
      </c>
    </row>
    <row r="38" spans="6:11" x14ac:dyDescent="0.2">
      <c r="F38" s="20" t="s">
        <v>391</v>
      </c>
      <c r="G38" s="23"/>
      <c r="H38" s="23" t="s">
        <v>222</v>
      </c>
      <c r="I38" s="23" t="s">
        <v>244</v>
      </c>
      <c r="J38" s="23" t="s">
        <v>246</v>
      </c>
      <c r="K38" s="24" t="s">
        <v>68</v>
      </c>
    </row>
    <row r="39" spans="6:11" x14ac:dyDescent="0.2">
      <c r="F39" s="21" t="s">
        <v>237</v>
      </c>
      <c r="G39">
        <f>H39+I39+J39+K39</f>
        <v>78</v>
      </c>
      <c r="H39">
        <v>78</v>
      </c>
      <c r="I39">
        <v>0</v>
      </c>
      <c r="J39">
        <v>0</v>
      </c>
      <c r="K39" s="25">
        <v>0</v>
      </c>
    </row>
    <row r="40" spans="6:11" x14ac:dyDescent="0.2">
      <c r="F40" s="21" t="s">
        <v>238</v>
      </c>
      <c r="G40">
        <f>H40+I40+J40+K40</f>
        <v>0</v>
      </c>
      <c r="H40">
        <v>0</v>
      </c>
      <c r="I40">
        <v>0</v>
      </c>
      <c r="J40">
        <v>0</v>
      </c>
      <c r="K40" s="25">
        <v>0</v>
      </c>
    </row>
    <row r="41" spans="6:11" x14ac:dyDescent="0.2">
      <c r="F41" s="21" t="s">
        <v>129</v>
      </c>
      <c r="H41" t="s">
        <v>250</v>
      </c>
      <c r="I41" t="s">
        <v>250</v>
      </c>
      <c r="J41" t="s">
        <v>250</v>
      </c>
      <c r="K41" s="25" t="s">
        <v>250</v>
      </c>
    </row>
    <row r="42" spans="6:11" x14ac:dyDescent="0.2">
      <c r="F42" s="21" t="s">
        <v>131</v>
      </c>
      <c r="H42" t="s">
        <v>250</v>
      </c>
      <c r="I42" t="s">
        <v>250</v>
      </c>
      <c r="J42" t="s">
        <v>250</v>
      </c>
      <c r="K42" s="25" t="s">
        <v>250</v>
      </c>
    </row>
    <row r="43" spans="6:11" ht="16" thickBot="1" x14ac:dyDescent="0.25">
      <c r="F43" s="22" t="s">
        <v>133</v>
      </c>
      <c r="H43" t="s">
        <v>250</v>
      </c>
      <c r="I43" t="s">
        <v>250</v>
      </c>
      <c r="J43" t="s">
        <v>250</v>
      </c>
      <c r="K43" s="25" t="s">
        <v>250</v>
      </c>
    </row>
    <row r="44" spans="6:11" x14ac:dyDescent="0.2">
      <c r="F44" s="20" t="s">
        <v>392</v>
      </c>
      <c r="G44" s="23"/>
      <c r="H44" s="23" t="s">
        <v>222</v>
      </c>
      <c r="I44" s="23" t="s">
        <v>244</v>
      </c>
      <c r="J44" s="23" t="s">
        <v>246</v>
      </c>
      <c r="K44" s="24" t="s">
        <v>68</v>
      </c>
    </row>
    <row r="45" spans="6:11" x14ac:dyDescent="0.2">
      <c r="F45" s="21" t="s">
        <v>237</v>
      </c>
      <c r="G45">
        <f>H45+I45+J45+K45</f>
        <v>76</v>
      </c>
      <c r="H45">
        <v>76</v>
      </c>
      <c r="I45">
        <v>0</v>
      </c>
      <c r="J45">
        <v>0</v>
      </c>
      <c r="K45" s="25">
        <v>0</v>
      </c>
    </row>
    <row r="46" spans="6:11" x14ac:dyDescent="0.2">
      <c r="F46" s="21" t="s">
        <v>238</v>
      </c>
      <c r="G46">
        <f>H46+I46+J46+K46</f>
        <v>0</v>
      </c>
      <c r="H46">
        <v>0</v>
      </c>
      <c r="I46">
        <v>0</v>
      </c>
      <c r="J46">
        <v>0</v>
      </c>
      <c r="K46" s="25">
        <v>0</v>
      </c>
    </row>
    <row r="47" spans="6:11" x14ac:dyDescent="0.2">
      <c r="F47" s="21" t="s">
        <v>129</v>
      </c>
      <c r="H47" t="s">
        <v>250</v>
      </c>
      <c r="I47" t="s">
        <v>250</v>
      </c>
      <c r="J47" t="s">
        <v>250</v>
      </c>
      <c r="K47" s="25" t="s">
        <v>250</v>
      </c>
    </row>
    <row r="48" spans="6:11" x14ac:dyDescent="0.2">
      <c r="F48" s="21" t="s">
        <v>131</v>
      </c>
      <c r="H48" t="s">
        <v>250</v>
      </c>
      <c r="I48" t="s">
        <v>250</v>
      </c>
      <c r="J48" t="s">
        <v>250</v>
      </c>
      <c r="K48" s="25" t="s">
        <v>250</v>
      </c>
    </row>
    <row r="49" spans="6:11" ht="16" thickBot="1" x14ac:dyDescent="0.25">
      <c r="F49" s="22" t="s">
        <v>133</v>
      </c>
      <c r="G49" s="26"/>
      <c r="H49" s="26" t="s">
        <v>250</v>
      </c>
      <c r="I49" s="26" t="s">
        <v>250</v>
      </c>
      <c r="J49" s="26" t="s">
        <v>250</v>
      </c>
      <c r="K49" s="27" t="s">
        <v>250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5CA94-3314-48E3-A829-0DE8EB5A089F}">
  <dimension ref="A1:AI47"/>
  <sheetViews>
    <sheetView topLeftCell="V1" workbookViewId="0">
      <selection activeCell="AG4" sqref="AG4"/>
    </sheetView>
  </sheetViews>
  <sheetFormatPr baseColWidth="10" defaultColWidth="8.83203125" defaultRowHeight="15" x14ac:dyDescent="0.2"/>
  <cols>
    <col min="1" max="1" width="22.5" style="1" bestFit="1" customWidth="1"/>
    <col min="2" max="2" width="15.83203125" style="1" customWidth="1"/>
    <col min="3" max="3" width="10.33203125" style="1" customWidth="1"/>
    <col min="4" max="4" width="10" style="1" customWidth="1"/>
    <col min="5" max="5" width="8.83203125" style="1"/>
    <col min="7" max="8" width="20.83203125" style="3" customWidth="1"/>
    <col min="9" max="9" width="10.6640625" style="3" customWidth="1"/>
    <col min="10" max="10" width="10.5" style="3" customWidth="1"/>
    <col min="11" max="11" width="8.83203125" style="3"/>
    <col min="13" max="13" width="24.5" style="5" customWidth="1"/>
    <col min="14" max="14" width="18.6640625" style="5" customWidth="1"/>
    <col min="15" max="15" width="11.1640625" style="5" customWidth="1"/>
    <col min="16" max="16" width="10.83203125" style="5" customWidth="1"/>
    <col min="17" max="17" width="9.5" style="5" bestFit="1" customWidth="1"/>
    <col min="19" max="19" width="17.6640625" style="7" customWidth="1"/>
    <col min="20" max="20" width="14.5" style="7" customWidth="1"/>
    <col min="21" max="21" width="10.83203125" style="7" customWidth="1"/>
    <col min="22" max="22" width="10.5" style="7" customWidth="1"/>
    <col min="23" max="23" width="8.83203125" style="7"/>
    <col min="25" max="26" width="19.6640625" style="9" customWidth="1"/>
    <col min="27" max="29" width="8.83203125" style="9"/>
    <col min="31" max="31" width="25.83203125" style="11" customWidth="1"/>
    <col min="32" max="32" width="19" style="11" customWidth="1"/>
    <col min="33" max="33" width="13" style="11" customWidth="1"/>
    <col min="34" max="34" width="9.5" style="11" customWidth="1"/>
    <col min="35" max="35" width="8.83203125" style="11"/>
  </cols>
  <sheetData>
    <row r="1" spans="1:35" ht="64" x14ac:dyDescent="0.2">
      <c r="A1" s="1" t="s">
        <v>0</v>
      </c>
      <c r="B1" s="1" t="s">
        <v>70</v>
      </c>
      <c r="C1" s="1" t="s">
        <v>10</v>
      </c>
      <c r="D1" s="1" t="s">
        <v>9</v>
      </c>
      <c r="E1" s="2" t="s">
        <v>8</v>
      </c>
      <c r="G1" s="3" t="s">
        <v>0</v>
      </c>
      <c r="H1" s="3" t="s">
        <v>69</v>
      </c>
      <c r="I1" s="3" t="s">
        <v>10</v>
      </c>
      <c r="J1" s="3" t="s">
        <v>9</v>
      </c>
      <c r="K1" s="4" t="s">
        <v>8</v>
      </c>
      <c r="M1" s="5" t="s">
        <v>0</v>
      </c>
      <c r="N1" s="5" t="s">
        <v>69</v>
      </c>
      <c r="O1" s="5" t="s">
        <v>10</v>
      </c>
      <c r="P1" s="5" t="s">
        <v>9</v>
      </c>
      <c r="Q1" s="6" t="s">
        <v>8</v>
      </c>
      <c r="S1" s="7" t="s">
        <v>0</v>
      </c>
      <c r="T1" s="7" t="s">
        <v>69</v>
      </c>
      <c r="U1" s="7" t="s">
        <v>10</v>
      </c>
      <c r="V1" s="7" t="s">
        <v>9</v>
      </c>
      <c r="W1" s="8" t="s">
        <v>8</v>
      </c>
      <c r="Y1" s="9" t="s">
        <v>0</v>
      </c>
      <c r="Z1" s="9" t="s">
        <v>69</v>
      </c>
      <c r="AA1" s="9" t="s">
        <v>10</v>
      </c>
      <c r="AB1" s="9" t="s">
        <v>9</v>
      </c>
      <c r="AC1" s="10" t="s">
        <v>8</v>
      </c>
      <c r="AE1" s="11" t="s">
        <v>0</v>
      </c>
      <c r="AF1" s="11" t="s">
        <v>70</v>
      </c>
      <c r="AG1" s="11" t="s">
        <v>10</v>
      </c>
      <c r="AH1" s="11" t="s">
        <v>9</v>
      </c>
      <c r="AI1" s="12" t="s">
        <v>8</v>
      </c>
    </row>
    <row r="2" spans="1:35" x14ac:dyDescent="0.2">
      <c r="A2" s="1" t="s">
        <v>2</v>
      </c>
      <c r="B2" s="1" t="s">
        <v>72</v>
      </c>
      <c r="C2" s="1" t="s">
        <v>84</v>
      </c>
      <c r="D2" s="1" t="s">
        <v>3</v>
      </c>
      <c r="E2" s="1">
        <f>IF(D2="Y",2,IF(D2="C",2,IF(D2="T",2,IF(D2="S",1,IF(D2="K",1,0)))))</f>
        <v>1</v>
      </c>
      <c r="G2" s="3" t="s">
        <v>12</v>
      </c>
      <c r="H2" s="3" t="s">
        <v>71</v>
      </c>
      <c r="I2" s="3" t="s">
        <v>13</v>
      </c>
      <c r="J2" s="3" t="s">
        <v>3</v>
      </c>
      <c r="K2" s="3">
        <f>IF(J2="Y",2,IF(J2="C",2,IF(J2="T",2,IF(J2="S",1,IF(J2="K",1,0)))))</f>
        <v>1</v>
      </c>
      <c r="M2" s="5" t="s">
        <v>53</v>
      </c>
      <c r="N2" s="5" t="s">
        <v>71</v>
      </c>
      <c r="O2" s="5" t="s">
        <v>58</v>
      </c>
      <c r="P2" s="5" t="s">
        <v>54</v>
      </c>
      <c r="Q2" s="5">
        <f>IF(P2="Y",2,IF(P2="C",2,IF(P2="T",2,IF(P2="S",1,IF(P2="K",1,0)))))</f>
        <v>2</v>
      </c>
      <c r="S2" s="7" t="s">
        <v>65</v>
      </c>
      <c r="T2" s="7" t="s">
        <v>71</v>
      </c>
      <c r="U2" s="7" t="s">
        <v>60</v>
      </c>
      <c r="V2" s="7" t="s">
        <v>4</v>
      </c>
      <c r="W2" s="7">
        <f>IF(V2="Y",2,IF(V2="C",2,IF(V2="T",2,IF(V2="S",1,IF(V2="K",1,0)))))</f>
        <v>0</v>
      </c>
      <c r="Y2" s="9" t="s">
        <v>235</v>
      </c>
      <c r="Z2" s="9" t="s">
        <v>71</v>
      </c>
      <c r="AA2" s="9" t="s">
        <v>13</v>
      </c>
      <c r="AB2" s="9" t="s">
        <v>4</v>
      </c>
      <c r="AC2" s="9">
        <f>IF(AB2="Y",2,IF(AB2="C",2,IF(AB2="T",2,IF(AB2="S",1,IF(AB2="K",1,0)))))</f>
        <v>0</v>
      </c>
      <c r="AE2" s="11" t="s">
        <v>285</v>
      </c>
      <c r="AF2" s="11" t="s">
        <v>71</v>
      </c>
      <c r="AG2" s="11" t="s">
        <v>279</v>
      </c>
      <c r="AH2" s="11" t="s">
        <v>280</v>
      </c>
      <c r="AI2" s="11">
        <f t="shared" ref="AI2:AI41" si="0">IF(AH2="Y",2,IF(AH2="C",2,IF(AH2="T",2,IF(AH2="S",1,IF(AH2="K",1,0)))))</f>
        <v>2</v>
      </c>
    </row>
    <row r="3" spans="1:35" x14ac:dyDescent="0.2">
      <c r="A3" s="1" t="s">
        <v>2</v>
      </c>
      <c r="B3" s="1" t="s">
        <v>72</v>
      </c>
      <c r="C3" s="1" t="s">
        <v>85</v>
      </c>
      <c r="D3" s="1" t="s">
        <v>3</v>
      </c>
      <c r="E3" s="1">
        <f t="shared" ref="E3:E41" si="1">IF(D3="Y",2,IF(D3="C",2,IF(D3="T",2,IF(D3="S",1,IF(D3="K",1,0)))))</f>
        <v>1</v>
      </c>
      <c r="G3" s="3" t="s">
        <v>12</v>
      </c>
      <c r="H3" s="3" t="s">
        <v>71</v>
      </c>
      <c r="I3" s="3" t="s">
        <v>14</v>
      </c>
      <c r="J3" s="3" t="s">
        <v>3</v>
      </c>
      <c r="K3" s="3">
        <f t="shared" ref="K3:K41" si="2">IF(J3="Y",2,IF(J3="C",2,IF(J3="T",2,IF(J3="S",1,IF(J3="K",1,0)))))</f>
        <v>1</v>
      </c>
      <c r="M3" s="5" t="s">
        <v>53</v>
      </c>
      <c r="N3" s="5" t="s">
        <v>71</v>
      </c>
      <c r="O3" s="5" t="s">
        <v>59</v>
      </c>
      <c r="P3" s="5" t="s">
        <v>55</v>
      </c>
      <c r="Q3" s="5">
        <f t="shared" ref="Q3:Q41" si="3">IF(P3="Y",2,IF(P3="C",2,IF(P3="T",2,IF(P3="S",1,IF(P3="K",1,0)))))</f>
        <v>2</v>
      </c>
      <c r="S3" s="7" t="s">
        <v>65</v>
      </c>
      <c r="T3" s="7" t="s">
        <v>71</v>
      </c>
      <c r="U3" s="7" t="s">
        <v>62</v>
      </c>
      <c r="V3" s="7" t="s">
        <v>56</v>
      </c>
      <c r="W3" s="7">
        <f t="shared" ref="W3:W25" si="4">IF(V3="Y",2,IF(V3="C",2,IF(V3="T",2,IF(V3="S",1,IF(V3="K",1,0)))))</f>
        <v>0</v>
      </c>
      <c r="Y3" s="9" t="s">
        <v>235</v>
      </c>
      <c r="Z3" s="9" t="s">
        <v>71</v>
      </c>
      <c r="AA3" s="9" t="s">
        <v>14</v>
      </c>
      <c r="AB3" s="9" t="s">
        <v>4</v>
      </c>
      <c r="AC3" s="9">
        <f t="shared" ref="AC3:AC17" si="5">IF(AB3="Y",2,IF(AB3="C",2,IF(AB3="T",2,IF(AB3="S",1,IF(AB3="K",1,0)))))</f>
        <v>0</v>
      </c>
      <c r="AE3" s="11" t="s">
        <v>259</v>
      </c>
      <c r="AF3" s="11" t="s">
        <v>71</v>
      </c>
      <c r="AG3" s="11" t="s">
        <v>73</v>
      </c>
      <c r="AH3" s="11" t="s">
        <v>280</v>
      </c>
      <c r="AI3" s="11">
        <f t="shared" si="0"/>
        <v>2</v>
      </c>
    </row>
    <row r="4" spans="1:35" x14ac:dyDescent="0.2">
      <c r="A4" s="1" t="s">
        <v>1</v>
      </c>
      <c r="B4" s="1" t="s">
        <v>72</v>
      </c>
      <c r="C4" s="1" t="s">
        <v>86</v>
      </c>
      <c r="D4" s="1" t="s">
        <v>3</v>
      </c>
      <c r="E4" s="1">
        <f t="shared" si="1"/>
        <v>1</v>
      </c>
      <c r="G4" s="3" t="s">
        <v>11</v>
      </c>
      <c r="H4" s="3" t="s">
        <v>71</v>
      </c>
      <c r="I4" s="3" t="s">
        <v>15</v>
      </c>
      <c r="J4" s="3" t="s">
        <v>4</v>
      </c>
      <c r="K4" s="3">
        <f t="shared" si="2"/>
        <v>0</v>
      </c>
      <c r="M4" s="5" t="s">
        <v>236</v>
      </c>
      <c r="N4" s="5" t="s">
        <v>71</v>
      </c>
      <c r="O4" s="5" t="s">
        <v>61</v>
      </c>
      <c r="P4" s="5" t="s">
        <v>4</v>
      </c>
      <c r="Q4" s="5">
        <f t="shared" si="3"/>
        <v>0</v>
      </c>
      <c r="S4" s="7" t="s">
        <v>136</v>
      </c>
      <c r="T4" s="7" t="s">
        <v>71</v>
      </c>
      <c r="U4" s="7" t="s">
        <v>14</v>
      </c>
      <c r="V4" s="7" t="s">
        <v>56</v>
      </c>
      <c r="W4" s="7">
        <f t="shared" si="4"/>
        <v>0</v>
      </c>
      <c r="Y4" s="9" t="s">
        <v>234</v>
      </c>
      <c r="Z4" s="9" t="s">
        <v>71</v>
      </c>
      <c r="AA4" s="9" t="s">
        <v>15</v>
      </c>
      <c r="AB4" s="9" t="s">
        <v>4</v>
      </c>
      <c r="AC4" s="9">
        <f t="shared" si="5"/>
        <v>0</v>
      </c>
      <c r="AE4" s="11" t="s">
        <v>260</v>
      </c>
      <c r="AF4" s="11" t="s">
        <v>71</v>
      </c>
      <c r="AG4" s="11" t="s">
        <v>74</v>
      </c>
      <c r="AH4" s="11" t="s">
        <v>280</v>
      </c>
      <c r="AI4" s="11">
        <f t="shared" si="0"/>
        <v>2</v>
      </c>
    </row>
    <row r="5" spans="1:35" x14ac:dyDescent="0.2">
      <c r="A5" s="1" t="s">
        <v>1</v>
      </c>
      <c r="B5" s="1" t="s">
        <v>72</v>
      </c>
      <c r="C5" s="1" t="s">
        <v>87</v>
      </c>
      <c r="D5" s="1" t="s">
        <v>3</v>
      </c>
      <c r="E5" s="1">
        <f t="shared" si="1"/>
        <v>1</v>
      </c>
      <c r="G5" s="3" t="s">
        <v>11</v>
      </c>
      <c r="H5" s="3" t="s">
        <v>71</v>
      </c>
      <c r="I5" s="3" t="s">
        <v>16</v>
      </c>
      <c r="J5" s="3" t="s">
        <v>4</v>
      </c>
      <c r="K5" s="3">
        <f t="shared" si="2"/>
        <v>0</v>
      </c>
      <c r="M5" s="5" t="s">
        <v>236</v>
      </c>
      <c r="N5" s="5" t="s">
        <v>71</v>
      </c>
      <c r="O5" s="5" t="s">
        <v>47</v>
      </c>
      <c r="P5" s="5" t="s">
        <v>4</v>
      </c>
      <c r="Q5" s="5">
        <f t="shared" si="3"/>
        <v>0</v>
      </c>
      <c r="S5" s="7" t="s">
        <v>136</v>
      </c>
      <c r="T5" s="7" t="s">
        <v>71</v>
      </c>
      <c r="U5" s="7" t="s">
        <v>15</v>
      </c>
      <c r="V5" s="7" t="s">
        <v>56</v>
      </c>
      <c r="W5" s="7">
        <f t="shared" si="4"/>
        <v>0</v>
      </c>
      <c r="Y5" s="9" t="s">
        <v>234</v>
      </c>
      <c r="Z5" s="9" t="s">
        <v>71</v>
      </c>
      <c r="AA5" s="9" t="s">
        <v>16</v>
      </c>
      <c r="AB5" s="9" t="s">
        <v>4</v>
      </c>
      <c r="AC5" s="9">
        <f t="shared" si="5"/>
        <v>0</v>
      </c>
      <c r="AE5" s="11" t="s">
        <v>261</v>
      </c>
      <c r="AF5" s="11" t="s">
        <v>71</v>
      </c>
      <c r="AG5" s="11" t="s">
        <v>75</v>
      </c>
      <c r="AH5" s="11" t="s">
        <v>281</v>
      </c>
      <c r="AI5" s="11">
        <f t="shared" si="0"/>
        <v>2</v>
      </c>
    </row>
    <row r="6" spans="1:35" x14ac:dyDescent="0.2">
      <c r="A6" s="1" t="s">
        <v>1</v>
      </c>
      <c r="B6" s="1" t="s">
        <v>72</v>
      </c>
      <c r="C6" s="1" t="s">
        <v>88</v>
      </c>
      <c r="D6" s="1" t="s">
        <v>3</v>
      </c>
      <c r="E6" s="1">
        <f t="shared" si="1"/>
        <v>1</v>
      </c>
      <c r="G6" s="3" t="s">
        <v>11</v>
      </c>
      <c r="H6" s="3" t="s">
        <v>71</v>
      </c>
      <c r="I6" s="3" t="s">
        <v>17</v>
      </c>
      <c r="J6" s="3" t="s">
        <v>4</v>
      </c>
      <c r="K6" s="3">
        <f t="shared" si="2"/>
        <v>0</v>
      </c>
      <c r="M6" s="5" t="s">
        <v>236</v>
      </c>
      <c r="N6" s="5" t="s">
        <v>71</v>
      </c>
      <c r="O6" s="5" t="s">
        <v>48</v>
      </c>
      <c r="P6" s="5" t="s">
        <v>4</v>
      </c>
      <c r="Q6" s="5">
        <f t="shared" si="3"/>
        <v>0</v>
      </c>
      <c r="S6" s="7" t="s">
        <v>136</v>
      </c>
      <c r="T6" s="7" t="s">
        <v>71</v>
      </c>
      <c r="U6" s="7" t="s">
        <v>16</v>
      </c>
      <c r="V6" s="7" t="s">
        <v>56</v>
      </c>
      <c r="W6" s="7">
        <f t="shared" si="4"/>
        <v>0</v>
      </c>
      <c r="Y6" s="9" t="s">
        <v>234</v>
      </c>
      <c r="Z6" s="9" t="s">
        <v>71</v>
      </c>
      <c r="AA6" s="9" t="s">
        <v>17</v>
      </c>
      <c r="AB6" s="9" t="s">
        <v>4</v>
      </c>
      <c r="AC6" s="9">
        <f t="shared" si="5"/>
        <v>0</v>
      </c>
      <c r="AE6" s="11" t="s">
        <v>262</v>
      </c>
      <c r="AF6" s="11" t="s">
        <v>71</v>
      </c>
      <c r="AG6" s="11" t="s">
        <v>76</v>
      </c>
      <c r="AH6" s="11" t="s">
        <v>281</v>
      </c>
      <c r="AI6" s="11">
        <f t="shared" si="0"/>
        <v>2</v>
      </c>
    </row>
    <row r="7" spans="1:35" x14ac:dyDescent="0.2">
      <c r="A7" s="1" t="s">
        <v>1</v>
      </c>
      <c r="B7" s="1" t="s">
        <v>72</v>
      </c>
      <c r="C7" s="1" t="s">
        <v>89</v>
      </c>
      <c r="D7" s="1" t="s">
        <v>3</v>
      </c>
      <c r="E7" s="1">
        <f t="shared" si="1"/>
        <v>1</v>
      </c>
      <c r="G7" s="3" t="s">
        <v>11</v>
      </c>
      <c r="H7" s="3" t="s">
        <v>71</v>
      </c>
      <c r="I7" s="3" t="s">
        <v>18</v>
      </c>
      <c r="J7" s="3" t="s">
        <v>4</v>
      </c>
      <c r="K7" s="3">
        <f t="shared" si="2"/>
        <v>0</v>
      </c>
      <c r="M7" s="5" t="s">
        <v>236</v>
      </c>
      <c r="N7" s="5" t="s">
        <v>71</v>
      </c>
      <c r="O7" s="5" t="s">
        <v>62</v>
      </c>
      <c r="P7" s="5" t="s">
        <v>56</v>
      </c>
      <c r="Q7" s="5">
        <f t="shared" si="3"/>
        <v>0</v>
      </c>
      <c r="S7" s="7" t="s">
        <v>136</v>
      </c>
      <c r="T7" s="7" t="s">
        <v>71</v>
      </c>
      <c r="U7" s="7" t="s">
        <v>17</v>
      </c>
      <c r="V7" s="7" t="s">
        <v>56</v>
      </c>
      <c r="W7" s="7">
        <f t="shared" si="4"/>
        <v>0</v>
      </c>
      <c r="Y7" s="9" t="s">
        <v>234</v>
      </c>
      <c r="Z7" s="9" t="s">
        <v>71</v>
      </c>
      <c r="AA7" s="9" t="s">
        <v>18</v>
      </c>
      <c r="AB7" s="9" t="s">
        <v>4</v>
      </c>
      <c r="AC7" s="9">
        <f t="shared" si="5"/>
        <v>0</v>
      </c>
      <c r="AE7" s="11" t="s">
        <v>263</v>
      </c>
      <c r="AF7" s="11" t="s">
        <v>71</v>
      </c>
      <c r="AG7" s="11" t="s">
        <v>77</v>
      </c>
      <c r="AH7" s="11" t="s">
        <v>281</v>
      </c>
      <c r="AI7" s="11">
        <f t="shared" si="0"/>
        <v>2</v>
      </c>
    </row>
    <row r="8" spans="1:35" x14ac:dyDescent="0.2">
      <c r="A8" s="1" t="s">
        <v>1</v>
      </c>
      <c r="B8" s="1" t="s">
        <v>72</v>
      </c>
      <c r="C8" s="1" t="s">
        <v>90</v>
      </c>
      <c r="D8" s="1" t="s">
        <v>3</v>
      </c>
      <c r="E8" s="1">
        <f t="shared" si="1"/>
        <v>1</v>
      </c>
      <c r="G8" s="3" t="s">
        <v>11</v>
      </c>
      <c r="H8" s="3" t="s">
        <v>71</v>
      </c>
      <c r="I8" s="3" t="s">
        <v>19</v>
      </c>
      <c r="J8" s="3" t="s">
        <v>4</v>
      </c>
      <c r="K8" s="3">
        <f t="shared" si="2"/>
        <v>0</v>
      </c>
      <c r="M8" s="5" t="s">
        <v>236</v>
      </c>
      <c r="N8" s="5" t="s">
        <v>71</v>
      </c>
      <c r="O8" s="5" t="s">
        <v>14</v>
      </c>
      <c r="P8" s="5" t="s">
        <v>56</v>
      </c>
      <c r="Q8" s="5">
        <f t="shared" si="3"/>
        <v>0</v>
      </c>
      <c r="S8" s="7" t="s">
        <v>136</v>
      </c>
      <c r="T8" s="7" t="s">
        <v>71</v>
      </c>
      <c r="U8" s="7" t="s">
        <v>18</v>
      </c>
      <c r="V8" s="7" t="s">
        <v>56</v>
      </c>
      <c r="W8" s="7">
        <f t="shared" si="4"/>
        <v>0</v>
      </c>
      <c r="Y8" s="9" t="s">
        <v>234</v>
      </c>
      <c r="Z8" s="9" t="s">
        <v>71</v>
      </c>
      <c r="AA8" s="9" t="s">
        <v>19</v>
      </c>
      <c r="AB8" s="9" t="s">
        <v>4</v>
      </c>
      <c r="AC8" s="9">
        <f t="shared" si="5"/>
        <v>0</v>
      </c>
      <c r="AE8" s="11" t="s">
        <v>264</v>
      </c>
      <c r="AF8" s="11" t="s">
        <v>71</v>
      </c>
      <c r="AG8" s="11" t="s">
        <v>78</v>
      </c>
      <c r="AH8" s="11" t="s">
        <v>280</v>
      </c>
      <c r="AI8" s="11">
        <f t="shared" si="0"/>
        <v>2</v>
      </c>
    </row>
    <row r="9" spans="1:35" x14ac:dyDescent="0.2">
      <c r="A9" s="1" t="s">
        <v>1</v>
      </c>
      <c r="B9" s="1" t="s">
        <v>72</v>
      </c>
      <c r="C9" s="1" t="s">
        <v>91</v>
      </c>
      <c r="D9" s="1" t="s">
        <v>5</v>
      </c>
      <c r="E9" s="1">
        <f t="shared" si="1"/>
        <v>2</v>
      </c>
      <c r="G9" s="3" t="s">
        <v>11</v>
      </c>
      <c r="H9" s="3" t="s">
        <v>71</v>
      </c>
      <c r="I9" s="3" t="s">
        <v>20</v>
      </c>
      <c r="J9" s="3" t="s">
        <v>4</v>
      </c>
      <c r="K9" s="3">
        <f t="shared" si="2"/>
        <v>0</v>
      </c>
      <c r="M9" s="5" t="s">
        <v>236</v>
      </c>
      <c r="N9" s="5" t="s">
        <v>71</v>
      </c>
      <c r="O9" s="5" t="s">
        <v>15</v>
      </c>
      <c r="P9" s="5" t="s">
        <v>57</v>
      </c>
      <c r="Q9" s="5">
        <f t="shared" si="3"/>
        <v>1</v>
      </c>
      <c r="S9" s="7" t="s">
        <v>136</v>
      </c>
      <c r="T9" s="7" t="s">
        <v>71</v>
      </c>
      <c r="U9" s="7" t="s">
        <v>19</v>
      </c>
      <c r="V9" s="7" t="s">
        <v>56</v>
      </c>
      <c r="W9" s="7">
        <f t="shared" si="4"/>
        <v>0</v>
      </c>
      <c r="Y9" s="9" t="s">
        <v>234</v>
      </c>
      <c r="Z9" s="9" t="s">
        <v>71</v>
      </c>
      <c r="AA9" s="9" t="s">
        <v>20</v>
      </c>
      <c r="AB9" s="9" t="s">
        <v>4</v>
      </c>
      <c r="AC9" s="9">
        <f t="shared" si="5"/>
        <v>0</v>
      </c>
      <c r="AE9" s="11" t="s">
        <v>265</v>
      </c>
      <c r="AF9" s="11" t="s">
        <v>71</v>
      </c>
      <c r="AG9" s="11" t="s">
        <v>79</v>
      </c>
      <c r="AH9" s="11" t="s">
        <v>282</v>
      </c>
      <c r="AI9" s="11">
        <f t="shared" si="0"/>
        <v>2</v>
      </c>
    </row>
    <row r="10" spans="1:35" x14ac:dyDescent="0.2">
      <c r="A10" s="1" t="s">
        <v>1</v>
      </c>
      <c r="B10" s="1" t="s">
        <v>72</v>
      </c>
      <c r="C10" s="1" t="s">
        <v>92</v>
      </c>
      <c r="D10" s="1" t="s">
        <v>6</v>
      </c>
      <c r="E10" s="1">
        <f t="shared" si="1"/>
        <v>2</v>
      </c>
      <c r="G10" s="3" t="s">
        <v>11</v>
      </c>
      <c r="H10" s="3" t="s">
        <v>71</v>
      </c>
      <c r="I10" s="3" t="s">
        <v>21</v>
      </c>
      <c r="J10" s="3" t="s">
        <v>4</v>
      </c>
      <c r="K10" s="3">
        <f t="shared" si="2"/>
        <v>0</v>
      </c>
      <c r="M10" s="5" t="s">
        <v>236</v>
      </c>
      <c r="N10" s="5" t="s">
        <v>71</v>
      </c>
      <c r="O10" s="5" t="s">
        <v>16</v>
      </c>
      <c r="P10" s="5" t="s">
        <v>56</v>
      </c>
      <c r="Q10" s="5">
        <f t="shared" si="3"/>
        <v>0</v>
      </c>
      <c r="S10" s="7" t="s">
        <v>136</v>
      </c>
      <c r="T10" s="7" t="s">
        <v>71</v>
      </c>
      <c r="U10" s="7" t="s">
        <v>20</v>
      </c>
      <c r="V10" s="7" t="s">
        <v>56</v>
      </c>
      <c r="W10" s="7">
        <f t="shared" si="4"/>
        <v>0</v>
      </c>
      <c r="Y10" s="9" t="s">
        <v>234</v>
      </c>
      <c r="Z10" s="9" t="s">
        <v>71</v>
      </c>
      <c r="AA10" s="9" t="s">
        <v>21</v>
      </c>
      <c r="AB10" s="9" t="s">
        <v>4</v>
      </c>
      <c r="AC10" s="9">
        <f t="shared" si="5"/>
        <v>0</v>
      </c>
      <c r="AE10" s="11" t="s">
        <v>266</v>
      </c>
      <c r="AF10" s="11" t="s">
        <v>71</v>
      </c>
      <c r="AG10" s="11" t="s">
        <v>283</v>
      </c>
      <c r="AH10" s="11" t="s">
        <v>280</v>
      </c>
      <c r="AI10" s="11">
        <f t="shared" si="0"/>
        <v>2</v>
      </c>
    </row>
    <row r="11" spans="1:35" x14ac:dyDescent="0.2">
      <c r="A11" s="1" t="s">
        <v>1</v>
      </c>
      <c r="B11" s="1" t="s">
        <v>72</v>
      </c>
      <c r="C11" s="1" t="s">
        <v>93</v>
      </c>
      <c r="D11" s="1" t="s">
        <v>3</v>
      </c>
      <c r="E11" s="1">
        <f t="shared" si="1"/>
        <v>1</v>
      </c>
      <c r="G11" s="3" t="s">
        <v>11</v>
      </c>
      <c r="H11" s="3" t="s">
        <v>71</v>
      </c>
      <c r="I11" s="3" t="s">
        <v>22</v>
      </c>
      <c r="J11" s="3" t="s">
        <v>3</v>
      </c>
      <c r="K11" s="3">
        <f t="shared" si="2"/>
        <v>1</v>
      </c>
      <c r="M11" s="5" t="s">
        <v>236</v>
      </c>
      <c r="N11" s="5" t="s">
        <v>71</v>
      </c>
      <c r="O11" s="5" t="s">
        <v>17</v>
      </c>
      <c r="P11" s="5" t="s">
        <v>57</v>
      </c>
      <c r="Q11" s="5">
        <f t="shared" si="3"/>
        <v>1</v>
      </c>
      <c r="S11" s="7" t="s">
        <v>136</v>
      </c>
      <c r="T11" s="7" t="s">
        <v>71</v>
      </c>
      <c r="U11" s="7" t="s">
        <v>21</v>
      </c>
      <c r="V11" s="7" t="s">
        <v>56</v>
      </c>
      <c r="W11" s="7">
        <f t="shared" si="4"/>
        <v>0</v>
      </c>
      <c r="Y11" s="9" t="s">
        <v>234</v>
      </c>
      <c r="Z11" s="9" t="s">
        <v>71</v>
      </c>
      <c r="AA11" s="9" t="s">
        <v>22</v>
      </c>
      <c r="AB11" s="9" t="s">
        <v>4</v>
      </c>
      <c r="AC11" s="9">
        <f t="shared" si="5"/>
        <v>0</v>
      </c>
      <c r="AE11" s="11" t="s">
        <v>267</v>
      </c>
      <c r="AF11" s="11" t="s">
        <v>71</v>
      </c>
      <c r="AG11" s="11" t="s">
        <v>81</v>
      </c>
      <c r="AH11" s="11" t="s">
        <v>280</v>
      </c>
      <c r="AI11" s="11">
        <f t="shared" si="0"/>
        <v>2</v>
      </c>
    </row>
    <row r="12" spans="1:35" x14ac:dyDescent="0.2">
      <c r="A12" s="1" t="s">
        <v>1</v>
      </c>
      <c r="B12" s="1" t="s">
        <v>72</v>
      </c>
      <c r="C12" s="1" t="s">
        <v>94</v>
      </c>
      <c r="D12" s="1" t="s">
        <v>5</v>
      </c>
      <c r="E12" s="1">
        <f t="shared" si="1"/>
        <v>2</v>
      </c>
      <c r="G12" s="3" t="s">
        <v>11</v>
      </c>
      <c r="H12" s="3" t="s">
        <v>71</v>
      </c>
      <c r="I12" s="3" t="s">
        <v>23</v>
      </c>
      <c r="J12" s="3" t="s">
        <v>4</v>
      </c>
      <c r="K12" s="3">
        <f t="shared" si="2"/>
        <v>0</v>
      </c>
      <c r="M12" s="5" t="s">
        <v>236</v>
      </c>
      <c r="N12" s="5" t="s">
        <v>71</v>
      </c>
      <c r="O12" s="5" t="s">
        <v>18</v>
      </c>
      <c r="P12" s="5" t="s">
        <v>56</v>
      </c>
      <c r="Q12" s="5">
        <f t="shared" si="3"/>
        <v>0</v>
      </c>
      <c r="S12" s="7" t="s">
        <v>136</v>
      </c>
      <c r="T12" s="7" t="s">
        <v>71</v>
      </c>
      <c r="U12" s="7" t="s">
        <v>22</v>
      </c>
      <c r="V12" s="7" t="s">
        <v>56</v>
      </c>
      <c r="W12" s="7">
        <f t="shared" si="4"/>
        <v>0</v>
      </c>
      <c r="Y12" s="9" t="s">
        <v>234</v>
      </c>
      <c r="Z12" s="9" t="s">
        <v>71</v>
      </c>
      <c r="AA12" s="9" t="s">
        <v>23</v>
      </c>
      <c r="AB12" s="9" t="s">
        <v>4</v>
      </c>
      <c r="AC12" s="9">
        <f t="shared" si="5"/>
        <v>0</v>
      </c>
      <c r="AE12" s="11" t="s">
        <v>268</v>
      </c>
      <c r="AF12" s="11" t="s">
        <v>71</v>
      </c>
      <c r="AG12" s="11" t="s">
        <v>82</v>
      </c>
      <c r="AH12" s="11" t="s">
        <v>280</v>
      </c>
      <c r="AI12" s="11">
        <f t="shared" si="0"/>
        <v>2</v>
      </c>
    </row>
    <row r="13" spans="1:35" x14ac:dyDescent="0.2">
      <c r="A13" s="1" t="s">
        <v>1</v>
      </c>
      <c r="B13" s="1" t="s">
        <v>72</v>
      </c>
      <c r="C13" s="1" t="s">
        <v>95</v>
      </c>
      <c r="D13" s="1" t="s">
        <v>5</v>
      </c>
      <c r="E13" s="1">
        <f t="shared" si="1"/>
        <v>2</v>
      </c>
      <c r="G13" s="3" t="s">
        <v>11</v>
      </c>
      <c r="H13" s="3" t="s">
        <v>71</v>
      </c>
      <c r="I13" s="3" t="s">
        <v>24</v>
      </c>
      <c r="J13" s="3" t="s">
        <v>3</v>
      </c>
      <c r="K13" s="3">
        <f t="shared" si="2"/>
        <v>1</v>
      </c>
      <c r="M13" s="5" t="s">
        <v>236</v>
      </c>
      <c r="N13" s="5" t="s">
        <v>71</v>
      </c>
      <c r="O13" s="5" t="s">
        <v>19</v>
      </c>
      <c r="P13" s="5" t="s">
        <v>57</v>
      </c>
      <c r="Q13" s="5">
        <f t="shared" si="3"/>
        <v>1</v>
      </c>
      <c r="S13" s="7" t="s">
        <v>136</v>
      </c>
      <c r="T13" s="7" t="s">
        <v>71</v>
      </c>
      <c r="U13" s="7" t="s">
        <v>23</v>
      </c>
      <c r="V13" s="7" t="s">
        <v>56</v>
      </c>
      <c r="W13" s="7">
        <f t="shared" si="4"/>
        <v>0</v>
      </c>
      <c r="Y13" s="9" t="s">
        <v>234</v>
      </c>
      <c r="Z13" s="9" t="s">
        <v>71</v>
      </c>
      <c r="AA13" s="9" t="s">
        <v>24</v>
      </c>
      <c r="AB13" s="9" t="s">
        <v>4</v>
      </c>
      <c r="AC13" s="9">
        <f t="shared" si="5"/>
        <v>0</v>
      </c>
      <c r="AE13" s="11" t="s">
        <v>269</v>
      </c>
      <c r="AF13" s="11" t="s">
        <v>71</v>
      </c>
      <c r="AG13" s="11" t="s">
        <v>83</v>
      </c>
      <c r="AH13" s="11" t="s">
        <v>280</v>
      </c>
      <c r="AI13" s="11">
        <f t="shared" si="0"/>
        <v>2</v>
      </c>
    </row>
    <row r="14" spans="1:35" x14ac:dyDescent="0.2">
      <c r="A14" s="1" t="s">
        <v>1</v>
      </c>
      <c r="B14" s="1" t="s">
        <v>72</v>
      </c>
      <c r="C14" s="1" t="s">
        <v>96</v>
      </c>
      <c r="D14" s="1" t="s">
        <v>3</v>
      </c>
      <c r="E14" s="1">
        <f t="shared" si="1"/>
        <v>1</v>
      </c>
      <c r="G14" s="3" t="s">
        <v>11</v>
      </c>
      <c r="H14" s="3" t="s">
        <v>71</v>
      </c>
      <c r="I14" s="3" t="s">
        <v>25</v>
      </c>
      <c r="J14" s="3" t="s">
        <v>4</v>
      </c>
      <c r="K14" s="3">
        <f t="shared" si="2"/>
        <v>0</v>
      </c>
      <c r="M14" s="5" t="s">
        <v>236</v>
      </c>
      <c r="N14" s="5" t="s">
        <v>71</v>
      </c>
      <c r="O14" s="5" t="s">
        <v>20</v>
      </c>
      <c r="P14" s="5" t="s">
        <v>56</v>
      </c>
      <c r="Q14" s="5">
        <f t="shared" si="3"/>
        <v>0</v>
      </c>
      <c r="S14" s="7" t="s">
        <v>136</v>
      </c>
      <c r="T14" s="7" t="s">
        <v>71</v>
      </c>
      <c r="U14" s="7" t="s">
        <v>24</v>
      </c>
      <c r="V14" s="7" t="s">
        <v>56</v>
      </c>
      <c r="W14" s="7">
        <f t="shared" si="4"/>
        <v>0</v>
      </c>
      <c r="Y14" s="9" t="s">
        <v>234</v>
      </c>
      <c r="Z14" s="9" t="s">
        <v>71</v>
      </c>
      <c r="AA14" s="9" t="s">
        <v>25</v>
      </c>
      <c r="AB14" s="9" t="s">
        <v>4</v>
      </c>
      <c r="AC14" s="9">
        <f t="shared" si="5"/>
        <v>0</v>
      </c>
      <c r="AE14" s="11" t="s">
        <v>270</v>
      </c>
      <c r="AF14" s="11" t="s">
        <v>71</v>
      </c>
      <c r="AG14" s="11" t="s">
        <v>284</v>
      </c>
      <c r="AH14" s="11" t="s">
        <v>280</v>
      </c>
      <c r="AI14" s="11">
        <f t="shared" si="0"/>
        <v>2</v>
      </c>
    </row>
    <row r="15" spans="1:35" x14ac:dyDescent="0.2">
      <c r="A15" s="1" t="s">
        <v>1</v>
      </c>
      <c r="B15" s="1" t="s">
        <v>72</v>
      </c>
      <c r="C15" s="1" t="s">
        <v>97</v>
      </c>
      <c r="D15" s="1" t="s">
        <v>3</v>
      </c>
      <c r="E15" s="1">
        <f t="shared" si="1"/>
        <v>1</v>
      </c>
      <c r="G15" s="3" t="s">
        <v>11</v>
      </c>
      <c r="H15" s="3" t="s">
        <v>71</v>
      </c>
      <c r="I15" s="3" t="s">
        <v>26</v>
      </c>
      <c r="J15" s="3" t="s">
        <v>4</v>
      </c>
      <c r="K15" s="3">
        <f t="shared" si="2"/>
        <v>0</v>
      </c>
      <c r="M15" s="5" t="s">
        <v>236</v>
      </c>
      <c r="N15" s="5" t="s">
        <v>71</v>
      </c>
      <c r="O15" s="5" t="s">
        <v>21</v>
      </c>
      <c r="P15" s="5" t="s">
        <v>57</v>
      </c>
      <c r="Q15" s="5">
        <f t="shared" si="3"/>
        <v>1</v>
      </c>
      <c r="S15" s="7" t="s">
        <v>136</v>
      </c>
      <c r="T15" s="7" t="s">
        <v>71</v>
      </c>
      <c r="U15" s="7" t="s">
        <v>25</v>
      </c>
      <c r="V15" s="7" t="s">
        <v>56</v>
      </c>
      <c r="W15" s="7">
        <f t="shared" si="4"/>
        <v>0</v>
      </c>
      <c r="Y15" s="9" t="s">
        <v>234</v>
      </c>
      <c r="Z15" s="9" t="s">
        <v>71</v>
      </c>
      <c r="AA15" s="9" t="s">
        <v>26</v>
      </c>
      <c r="AB15" s="9" t="s">
        <v>4</v>
      </c>
      <c r="AC15" s="9">
        <f t="shared" si="5"/>
        <v>0</v>
      </c>
      <c r="AE15" s="11" t="s">
        <v>271</v>
      </c>
      <c r="AF15" s="11" t="s">
        <v>71</v>
      </c>
      <c r="AG15" s="11" t="s">
        <v>47</v>
      </c>
      <c r="AH15" s="11" t="s">
        <v>258</v>
      </c>
      <c r="AI15" s="11">
        <f t="shared" si="0"/>
        <v>0</v>
      </c>
    </row>
    <row r="16" spans="1:35" x14ac:dyDescent="0.2">
      <c r="A16" s="1" t="s">
        <v>1</v>
      </c>
      <c r="B16" s="1" t="s">
        <v>72</v>
      </c>
      <c r="C16" s="1" t="s">
        <v>98</v>
      </c>
      <c r="D16" s="1" t="s">
        <v>3</v>
      </c>
      <c r="E16" s="1">
        <f t="shared" si="1"/>
        <v>1</v>
      </c>
      <c r="G16" s="3" t="s">
        <v>11</v>
      </c>
      <c r="H16" s="3" t="s">
        <v>71</v>
      </c>
      <c r="I16" s="3" t="s">
        <v>27</v>
      </c>
      <c r="J16" s="3" t="s">
        <v>4</v>
      </c>
      <c r="K16" s="3">
        <f t="shared" si="2"/>
        <v>0</v>
      </c>
      <c r="M16" s="5" t="s">
        <v>236</v>
      </c>
      <c r="N16" s="5" t="s">
        <v>71</v>
      </c>
      <c r="O16" s="5" t="s">
        <v>22</v>
      </c>
      <c r="P16" s="5" t="s">
        <v>56</v>
      </c>
      <c r="Q16" s="5">
        <f t="shared" si="3"/>
        <v>0</v>
      </c>
      <c r="S16" s="7" t="s">
        <v>136</v>
      </c>
      <c r="T16" s="7" t="s">
        <v>71</v>
      </c>
      <c r="U16" s="7" t="s">
        <v>26</v>
      </c>
      <c r="V16" s="7" t="s">
        <v>56</v>
      </c>
      <c r="W16" s="7">
        <f t="shared" si="4"/>
        <v>0</v>
      </c>
      <c r="Y16" s="9" t="s">
        <v>234</v>
      </c>
      <c r="Z16" s="9" t="s">
        <v>71</v>
      </c>
      <c r="AA16" s="9" t="s">
        <v>27</v>
      </c>
      <c r="AB16" s="9" t="s">
        <v>4</v>
      </c>
      <c r="AC16" s="9">
        <f t="shared" si="5"/>
        <v>0</v>
      </c>
      <c r="AE16" s="11" t="s">
        <v>272</v>
      </c>
      <c r="AF16" s="11" t="s">
        <v>71</v>
      </c>
      <c r="AG16" s="11" t="s">
        <v>257</v>
      </c>
      <c r="AH16" s="11" t="s">
        <v>280</v>
      </c>
      <c r="AI16" s="11">
        <f t="shared" si="0"/>
        <v>2</v>
      </c>
    </row>
    <row r="17" spans="1:35" x14ac:dyDescent="0.2">
      <c r="A17" s="1" t="s">
        <v>1</v>
      </c>
      <c r="B17" s="1" t="s">
        <v>72</v>
      </c>
      <c r="C17" s="1" t="s">
        <v>99</v>
      </c>
      <c r="D17" s="1" t="s">
        <v>3</v>
      </c>
      <c r="E17" s="1">
        <f t="shared" si="1"/>
        <v>1</v>
      </c>
      <c r="G17" s="3" t="s">
        <v>11</v>
      </c>
      <c r="H17" s="3" t="s">
        <v>71</v>
      </c>
      <c r="I17" s="3" t="s">
        <v>28</v>
      </c>
      <c r="J17" s="3" t="s">
        <v>3</v>
      </c>
      <c r="K17" s="3">
        <f t="shared" si="2"/>
        <v>1</v>
      </c>
      <c r="M17" s="5" t="s">
        <v>236</v>
      </c>
      <c r="N17" s="5" t="s">
        <v>71</v>
      </c>
      <c r="O17" s="5" t="s">
        <v>23</v>
      </c>
      <c r="P17" s="5" t="s">
        <v>56</v>
      </c>
      <c r="Q17" s="5">
        <f t="shared" si="3"/>
        <v>0</v>
      </c>
      <c r="S17" s="7" t="s">
        <v>136</v>
      </c>
      <c r="T17" s="7" t="s">
        <v>71</v>
      </c>
      <c r="U17" s="7" t="s">
        <v>27</v>
      </c>
      <c r="V17" s="7" t="s">
        <v>56</v>
      </c>
      <c r="W17" s="7">
        <f t="shared" si="4"/>
        <v>0</v>
      </c>
      <c r="Y17" s="9" t="s">
        <v>234</v>
      </c>
      <c r="Z17" s="9" t="s">
        <v>71</v>
      </c>
      <c r="AA17" s="9" t="s">
        <v>28</v>
      </c>
      <c r="AB17" s="9" t="s">
        <v>4</v>
      </c>
      <c r="AC17" s="9">
        <f t="shared" si="5"/>
        <v>0</v>
      </c>
      <c r="AE17" s="11" t="s">
        <v>273</v>
      </c>
      <c r="AF17" s="11" t="s">
        <v>71</v>
      </c>
      <c r="AG17" s="11" t="s">
        <v>14</v>
      </c>
      <c r="AH17" s="11" t="s">
        <v>258</v>
      </c>
      <c r="AI17" s="11">
        <f t="shared" si="0"/>
        <v>0</v>
      </c>
    </row>
    <row r="18" spans="1:35" x14ac:dyDescent="0.2">
      <c r="A18" s="1" t="s">
        <v>1</v>
      </c>
      <c r="B18" s="1" t="s">
        <v>72</v>
      </c>
      <c r="C18" s="1" t="s">
        <v>100</v>
      </c>
      <c r="D18" s="1" t="s">
        <v>3</v>
      </c>
      <c r="E18" s="1">
        <f t="shared" si="1"/>
        <v>1</v>
      </c>
      <c r="G18" s="3" t="s">
        <v>11</v>
      </c>
      <c r="H18" s="3" t="s">
        <v>71</v>
      </c>
      <c r="I18" s="3" t="s">
        <v>29</v>
      </c>
      <c r="J18" s="3" t="s">
        <v>3</v>
      </c>
      <c r="K18" s="3">
        <f t="shared" si="2"/>
        <v>1</v>
      </c>
      <c r="M18" s="5" t="s">
        <v>236</v>
      </c>
      <c r="N18" s="5" t="s">
        <v>71</v>
      </c>
      <c r="O18" s="5" t="s">
        <v>24</v>
      </c>
      <c r="P18" s="5" t="s">
        <v>57</v>
      </c>
      <c r="Q18" s="5">
        <f t="shared" si="3"/>
        <v>1</v>
      </c>
      <c r="S18" s="7" t="s">
        <v>136</v>
      </c>
      <c r="T18" s="7" t="s">
        <v>71</v>
      </c>
      <c r="U18" s="7" t="s">
        <v>28</v>
      </c>
      <c r="V18" s="7" t="s">
        <v>56</v>
      </c>
      <c r="W18" s="7">
        <f t="shared" si="4"/>
        <v>0</v>
      </c>
      <c r="AE18" s="11" t="s">
        <v>274</v>
      </c>
      <c r="AF18" s="11" t="s">
        <v>71</v>
      </c>
      <c r="AG18" s="11" t="s">
        <v>15</v>
      </c>
      <c r="AH18" s="11" t="s">
        <v>258</v>
      </c>
      <c r="AI18" s="11">
        <f t="shared" si="0"/>
        <v>0</v>
      </c>
    </row>
    <row r="19" spans="1:35" x14ac:dyDescent="0.2">
      <c r="A19" s="1" t="s">
        <v>1</v>
      </c>
      <c r="B19" s="1" t="s">
        <v>72</v>
      </c>
      <c r="C19" s="1" t="s">
        <v>101</v>
      </c>
      <c r="D19" s="1" t="s">
        <v>3</v>
      </c>
      <c r="E19" s="1">
        <f t="shared" si="1"/>
        <v>1</v>
      </c>
      <c r="G19" s="3" t="s">
        <v>11</v>
      </c>
      <c r="H19" s="3" t="s">
        <v>71</v>
      </c>
      <c r="I19" s="3" t="s">
        <v>30</v>
      </c>
      <c r="J19" s="3" t="s">
        <v>4</v>
      </c>
      <c r="K19" s="3">
        <f t="shared" si="2"/>
        <v>0</v>
      </c>
      <c r="M19" s="5" t="s">
        <v>236</v>
      </c>
      <c r="N19" s="5" t="s">
        <v>71</v>
      </c>
      <c r="O19" s="5" t="s">
        <v>25</v>
      </c>
      <c r="P19" s="5" t="s">
        <v>57</v>
      </c>
      <c r="Q19" s="5">
        <f t="shared" si="3"/>
        <v>1</v>
      </c>
      <c r="S19" s="7" t="s">
        <v>136</v>
      </c>
      <c r="T19" s="7" t="s">
        <v>71</v>
      </c>
      <c r="U19" s="7" t="s">
        <v>29</v>
      </c>
      <c r="V19" s="7" t="s">
        <v>56</v>
      </c>
      <c r="W19" s="7">
        <f t="shared" si="4"/>
        <v>0</v>
      </c>
      <c r="AE19" s="11" t="s">
        <v>275</v>
      </c>
      <c r="AF19" s="11" t="s">
        <v>71</v>
      </c>
      <c r="AG19" s="11" t="s">
        <v>16</v>
      </c>
      <c r="AH19" s="11" t="s">
        <v>258</v>
      </c>
      <c r="AI19" s="11">
        <f t="shared" si="0"/>
        <v>0</v>
      </c>
    </row>
    <row r="20" spans="1:35" x14ac:dyDescent="0.2">
      <c r="A20" s="1" t="s">
        <v>1</v>
      </c>
      <c r="B20" s="1" t="s">
        <v>72</v>
      </c>
      <c r="C20" s="1" t="s">
        <v>102</v>
      </c>
      <c r="D20" s="1" t="s">
        <v>3</v>
      </c>
      <c r="E20" s="1">
        <f t="shared" si="1"/>
        <v>1</v>
      </c>
      <c r="G20" s="3" t="s">
        <v>11</v>
      </c>
      <c r="H20" s="3" t="s">
        <v>71</v>
      </c>
      <c r="I20" s="3" t="s">
        <v>31</v>
      </c>
      <c r="J20" s="3" t="s">
        <v>4</v>
      </c>
      <c r="K20" s="3">
        <f t="shared" si="2"/>
        <v>0</v>
      </c>
      <c r="M20" s="5" t="s">
        <v>236</v>
      </c>
      <c r="N20" s="5" t="s">
        <v>71</v>
      </c>
      <c r="O20" s="5" t="s">
        <v>26</v>
      </c>
      <c r="P20" s="5" t="s">
        <v>56</v>
      </c>
      <c r="Q20" s="5">
        <f t="shared" si="3"/>
        <v>0</v>
      </c>
      <c r="S20" s="7" t="s">
        <v>136</v>
      </c>
      <c r="T20" s="7" t="s">
        <v>71</v>
      </c>
      <c r="U20" s="7" t="s">
        <v>30</v>
      </c>
      <c r="V20" s="7" t="s">
        <v>56</v>
      </c>
      <c r="W20" s="7">
        <f t="shared" si="4"/>
        <v>0</v>
      </c>
      <c r="AE20" s="11" t="s">
        <v>276</v>
      </c>
      <c r="AF20" s="11" t="s">
        <v>71</v>
      </c>
      <c r="AG20" s="11" t="s">
        <v>17</v>
      </c>
      <c r="AH20" s="11" t="s">
        <v>258</v>
      </c>
      <c r="AI20" s="11">
        <f t="shared" si="0"/>
        <v>0</v>
      </c>
    </row>
    <row r="21" spans="1:35" x14ac:dyDescent="0.2">
      <c r="A21" s="1" t="s">
        <v>1</v>
      </c>
      <c r="B21" s="1" t="s">
        <v>72</v>
      </c>
      <c r="C21" s="1" t="s">
        <v>103</v>
      </c>
      <c r="D21" s="1" t="s">
        <v>3</v>
      </c>
      <c r="E21" s="1">
        <f t="shared" si="1"/>
        <v>1</v>
      </c>
      <c r="G21" s="3" t="s">
        <v>11</v>
      </c>
      <c r="H21" s="3" t="s">
        <v>71</v>
      </c>
      <c r="I21" s="3" t="s">
        <v>32</v>
      </c>
      <c r="J21" s="3" t="s">
        <v>3</v>
      </c>
      <c r="K21" s="3">
        <f t="shared" si="2"/>
        <v>1</v>
      </c>
      <c r="M21" s="5" t="s">
        <v>236</v>
      </c>
      <c r="N21" s="5" t="s">
        <v>71</v>
      </c>
      <c r="O21" s="5" t="s">
        <v>27</v>
      </c>
      <c r="P21" s="5" t="s">
        <v>56</v>
      </c>
      <c r="Q21" s="5">
        <f t="shared" si="3"/>
        <v>0</v>
      </c>
      <c r="S21" s="7" t="s">
        <v>136</v>
      </c>
      <c r="T21" s="7" t="s">
        <v>71</v>
      </c>
      <c r="U21" s="7" t="s">
        <v>31</v>
      </c>
      <c r="V21" s="7" t="s">
        <v>56</v>
      </c>
      <c r="W21" s="7">
        <f t="shared" si="4"/>
        <v>0</v>
      </c>
      <c r="AE21" s="11" t="s">
        <v>277</v>
      </c>
      <c r="AF21" s="11" t="s">
        <v>71</v>
      </c>
      <c r="AG21" s="11" t="s">
        <v>18</v>
      </c>
      <c r="AH21" s="11" t="s">
        <v>258</v>
      </c>
      <c r="AI21" s="11">
        <f t="shared" si="0"/>
        <v>0</v>
      </c>
    </row>
    <row r="22" spans="1:35" x14ac:dyDescent="0.2">
      <c r="A22" s="1" t="s">
        <v>1</v>
      </c>
      <c r="B22" s="1" t="s">
        <v>72</v>
      </c>
      <c r="C22" s="1" t="s">
        <v>104</v>
      </c>
      <c r="D22" s="1" t="s">
        <v>3</v>
      </c>
      <c r="E22" s="1">
        <f t="shared" si="1"/>
        <v>1</v>
      </c>
      <c r="G22" s="3" t="s">
        <v>11</v>
      </c>
      <c r="H22" s="3" t="s">
        <v>71</v>
      </c>
      <c r="I22" s="3" t="s">
        <v>33</v>
      </c>
      <c r="J22" s="3" t="s">
        <v>4</v>
      </c>
      <c r="K22" s="3">
        <f t="shared" si="2"/>
        <v>0</v>
      </c>
      <c r="M22" s="5" t="s">
        <v>236</v>
      </c>
      <c r="N22" s="5" t="s">
        <v>71</v>
      </c>
      <c r="O22" s="5" t="s">
        <v>28</v>
      </c>
      <c r="P22" s="5" t="s">
        <v>56</v>
      </c>
      <c r="Q22" s="5">
        <f t="shared" si="3"/>
        <v>0</v>
      </c>
      <c r="S22" s="7" t="s">
        <v>136</v>
      </c>
      <c r="T22" s="7" t="s">
        <v>71</v>
      </c>
      <c r="U22" s="7" t="s">
        <v>32</v>
      </c>
      <c r="V22" s="7" t="s">
        <v>56</v>
      </c>
      <c r="W22" s="7">
        <f t="shared" si="4"/>
        <v>0</v>
      </c>
      <c r="AE22" s="11" t="s">
        <v>278</v>
      </c>
      <c r="AF22" s="11" t="s">
        <v>71</v>
      </c>
      <c r="AG22" s="11" t="s">
        <v>19</v>
      </c>
      <c r="AH22" s="11" t="s">
        <v>258</v>
      </c>
      <c r="AI22" s="11">
        <f t="shared" si="0"/>
        <v>0</v>
      </c>
    </row>
    <row r="23" spans="1:35" x14ac:dyDescent="0.2">
      <c r="A23" s="1" t="s">
        <v>1</v>
      </c>
      <c r="B23" s="1" t="s">
        <v>72</v>
      </c>
      <c r="C23" s="1" t="s">
        <v>105</v>
      </c>
      <c r="D23" s="1" t="s">
        <v>3</v>
      </c>
      <c r="E23" s="1">
        <f t="shared" si="1"/>
        <v>1</v>
      </c>
      <c r="G23" s="3" t="s">
        <v>11</v>
      </c>
      <c r="H23" s="3" t="s">
        <v>71</v>
      </c>
      <c r="I23" s="3" t="s">
        <v>34</v>
      </c>
      <c r="J23" s="3" t="s">
        <v>3</v>
      </c>
      <c r="K23" s="3">
        <f t="shared" si="2"/>
        <v>1</v>
      </c>
      <c r="M23" s="5" t="s">
        <v>236</v>
      </c>
      <c r="N23" s="5" t="s">
        <v>71</v>
      </c>
      <c r="O23" s="5" t="s">
        <v>29</v>
      </c>
      <c r="P23" s="5" t="s">
        <v>57</v>
      </c>
      <c r="Q23" s="5">
        <f t="shared" si="3"/>
        <v>1</v>
      </c>
      <c r="S23" s="7" t="s">
        <v>136</v>
      </c>
      <c r="T23" s="7" t="s">
        <v>71</v>
      </c>
      <c r="U23" s="7" t="s">
        <v>33</v>
      </c>
      <c r="V23" s="7" t="s">
        <v>56</v>
      </c>
      <c r="W23" s="7">
        <f t="shared" si="4"/>
        <v>0</v>
      </c>
      <c r="AE23" s="11" t="s">
        <v>67</v>
      </c>
      <c r="AF23" s="11" t="s">
        <v>71</v>
      </c>
      <c r="AG23" s="11" t="s">
        <v>20</v>
      </c>
      <c r="AH23" s="11" t="s">
        <v>258</v>
      </c>
      <c r="AI23" s="11">
        <f t="shared" si="0"/>
        <v>0</v>
      </c>
    </row>
    <row r="24" spans="1:35" x14ac:dyDescent="0.2">
      <c r="A24" s="1" t="s">
        <v>1</v>
      </c>
      <c r="B24" s="1" t="s">
        <v>72</v>
      </c>
      <c r="C24" s="1" t="s">
        <v>106</v>
      </c>
      <c r="D24" s="1" t="s">
        <v>5</v>
      </c>
      <c r="E24" s="1">
        <f t="shared" si="1"/>
        <v>2</v>
      </c>
      <c r="G24" s="3" t="s">
        <v>11</v>
      </c>
      <c r="H24" s="3" t="s">
        <v>71</v>
      </c>
      <c r="I24" s="3" t="s">
        <v>35</v>
      </c>
      <c r="J24" s="3" t="s">
        <v>4</v>
      </c>
      <c r="K24" s="3">
        <f t="shared" si="2"/>
        <v>0</v>
      </c>
      <c r="M24" s="5" t="s">
        <v>236</v>
      </c>
      <c r="N24" s="5" t="s">
        <v>71</v>
      </c>
      <c r="O24" s="5" t="s">
        <v>30</v>
      </c>
      <c r="P24" s="5" t="s">
        <v>57</v>
      </c>
      <c r="Q24" s="5">
        <f t="shared" si="3"/>
        <v>1</v>
      </c>
      <c r="S24" s="7" t="s">
        <v>136</v>
      </c>
      <c r="T24" s="7" t="s">
        <v>71</v>
      </c>
      <c r="U24" s="7" t="s">
        <v>34</v>
      </c>
      <c r="V24" s="7" t="s">
        <v>56</v>
      </c>
      <c r="W24" s="7">
        <f t="shared" si="4"/>
        <v>0</v>
      </c>
      <c r="AE24" s="11" t="s">
        <v>67</v>
      </c>
      <c r="AF24" s="11" t="s">
        <v>71</v>
      </c>
      <c r="AG24" s="11" t="s">
        <v>21</v>
      </c>
      <c r="AH24" s="11" t="s">
        <v>258</v>
      </c>
      <c r="AI24" s="11">
        <f t="shared" si="0"/>
        <v>0</v>
      </c>
    </row>
    <row r="25" spans="1:35" x14ac:dyDescent="0.2">
      <c r="A25" s="1" t="s">
        <v>1</v>
      </c>
      <c r="B25" s="1" t="s">
        <v>72</v>
      </c>
      <c r="C25" s="1" t="s">
        <v>107</v>
      </c>
      <c r="D25" s="1" t="s">
        <v>5</v>
      </c>
      <c r="E25" s="1">
        <f t="shared" si="1"/>
        <v>2</v>
      </c>
      <c r="G25" s="3" t="s">
        <v>11</v>
      </c>
      <c r="H25" s="3" t="s">
        <v>71</v>
      </c>
      <c r="I25" s="3" t="s">
        <v>36</v>
      </c>
      <c r="J25" s="3" t="s">
        <v>3</v>
      </c>
      <c r="K25" s="3">
        <f t="shared" si="2"/>
        <v>1</v>
      </c>
      <c r="M25" s="5" t="s">
        <v>236</v>
      </c>
      <c r="N25" s="5" t="s">
        <v>71</v>
      </c>
      <c r="O25" s="5" t="s">
        <v>31</v>
      </c>
      <c r="P25" s="5" t="s">
        <v>56</v>
      </c>
      <c r="Q25" s="5">
        <f t="shared" si="3"/>
        <v>0</v>
      </c>
      <c r="S25" s="7" t="s">
        <v>136</v>
      </c>
      <c r="T25" s="7" t="s">
        <v>71</v>
      </c>
      <c r="U25" s="7" t="s">
        <v>35</v>
      </c>
      <c r="V25" s="7" t="s">
        <v>56</v>
      </c>
      <c r="W25" s="7">
        <f t="shared" si="4"/>
        <v>0</v>
      </c>
      <c r="AE25" s="11" t="s">
        <v>66</v>
      </c>
      <c r="AF25" s="11" t="s">
        <v>71</v>
      </c>
      <c r="AG25" s="11" t="s">
        <v>22</v>
      </c>
      <c r="AH25" s="11" t="s">
        <v>258</v>
      </c>
      <c r="AI25" s="11">
        <f t="shared" si="0"/>
        <v>0</v>
      </c>
    </row>
    <row r="26" spans="1:35" x14ac:dyDescent="0.2">
      <c r="A26" s="1" t="s">
        <v>1</v>
      </c>
      <c r="B26" s="1" t="s">
        <v>72</v>
      </c>
      <c r="C26" s="1" t="s">
        <v>108</v>
      </c>
      <c r="D26" s="1" t="s">
        <v>5</v>
      </c>
      <c r="E26" s="1">
        <f t="shared" si="1"/>
        <v>2</v>
      </c>
      <c r="G26" s="3" t="s">
        <v>11</v>
      </c>
      <c r="H26" s="3" t="s">
        <v>71</v>
      </c>
      <c r="I26" s="3" t="s">
        <v>37</v>
      </c>
      <c r="J26" s="3" t="s">
        <v>4</v>
      </c>
      <c r="K26" s="3">
        <f t="shared" si="2"/>
        <v>0</v>
      </c>
      <c r="M26" s="5" t="s">
        <v>236</v>
      </c>
      <c r="N26" s="5" t="s">
        <v>71</v>
      </c>
      <c r="O26" s="5" t="s">
        <v>32</v>
      </c>
      <c r="P26" s="5" t="s">
        <v>56</v>
      </c>
      <c r="Q26" s="5">
        <f t="shared" si="3"/>
        <v>0</v>
      </c>
      <c r="AE26" s="11" t="s">
        <v>66</v>
      </c>
      <c r="AF26" s="11" t="s">
        <v>71</v>
      </c>
      <c r="AG26" s="11" t="s">
        <v>23</v>
      </c>
      <c r="AH26" s="11" t="s">
        <v>258</v>
      </c>
      <c r="AI26" s="11">
        <f t="shared" si="0"/>
        <v>0</v>
      </c>
    </row>
    <row r="27" spans="1:35" x14ac:dyDescent="0.2">
      <c r="A27" s="1" t="s">
        <v>1</v>
      </c>
      <c r="B27" s="1" t="s">
        <v>72</v>
      </c>
      <c r="C27" s="1" t="s">
        <v>109</v>
      </c>
      <c r="D27" s="1" t="s">
        <v>3</v>
      </c>
      <c r="E27" s="1">
        <f t="shared" si="1"/>
        <v>1</v>
      </c>
      <c r="G27" s="3" t="s">
        <v>11</v>
      </c>
      <c r="H27" s="3" t="s">
        <v>71</v>
      </c>
      <c r="I27" s="3" t="s">
        <v>38</v>
      </c>
      <c r="J27" s="3" t="s">
        <v>4</v>
      </c>
      <c r="K27" s="3">
        <f t="shared" si="2"/>
        <v>0</v>
      </c>
      <c r="M27" s="5" t="s">
        <v>236</v>
      </c>
      <c r="N27" s="5" t="s">
        <v>71</v>
      </c>
      <c r="O27" s="5" t="s">
        <v>33</v>
      </c>
      <c r="P27" s="5" t="s">
        <v>56</v>
      </c>
      <c r="Q27" s="5">
        <f t="shared" si="3"/>
        <v>0</v>
      </c>
      <c r="AE27" s="11" t="s">
        <v>66</v>
      </c>
      <c r="AF27" s="11" t="s">
        <v>71</v>
      </c>
      <c r="AG27" s="11" t="s">
        <v>24</v>
      </c>
      <c r="AH27" s="11" t="s">
        <v>258</v>
      </c>
      <c r="AI27" s="11">
        <f t="shared" si="0"/>
        <v>0</v>
      </c>
    </row>
    <row r="28" spans="1:35" x14ac:dyDescent="0.2">
      <c r="A28" s="1" t="s">
        <v>1</v>
      </c>
      <c r="B28" s="1" t="s">
        <v>72</v>
      </c>
      <c r="C28" s="1" t="s">
        <v>110</v>
      </c>
      <c r="D28" s="1" t="s">
        <v>5</v>
      </c>
      <c r="E28" s="1">
        <f t="shared" si="1"/>
        <v>2</v>
      </c>
      <c r="G28" s="3" t="s">
        <v>11</v>
      </c>
      <c r="H28" s="3" t="s">
        <v>71</v>
      </c>
      <c r="I28" s="3" t="s">
        <v>39</v>
      </c>
      <c r="J28" s="3" t="s">
        <v>3</v>
      </c>
      <c r="K28" s="3">
        <f t="shared" si="2"/>
        <v>1</v>
      </c>
      <c r="M28" s="5" t="s">
        <v>236</v>
      </c>
      <c r="N28" s="5" t="s">
        <v>71</v>
      </c>
      <c r="O28" s="5" t="s">
        <v>34</v>
      </c>
      <c r="P28" s="5" t="s">
        <v>56</v>
      </c>
      <c r="Q28" s="5">
        <f t="shared" si="3"/>
        <v>0</v>
      </c>
      <c r="AE28" s="11" t="s">
        <v>66</v>
      </c>
      <c r="AF28" s="11" t="s">
        <v>71</v>
      </c>
      <c r="AG28" s="11" t="s">
        <v>25</v>
      </c>
      <c r="AH28" s="11" t="s">
        <v>258</v>
      </c>
      <c r="AI28" s="11">
        <f t="shared" si="0"/>
        <v>0</v>
      </c>
    </row>
    <row r="29" spans="1:35" x14ac:dyDescent="0.2">
      <c r="A29" s="1" t="s">
        <v>1</v>
      </c>
      <c r="B29" s="1" t="s">
        <v>72</v>
      </c>
      <c r="C29" s="1" t="s">
        <v>111</v>
      </c>
      <c r="D29" s="1" t="s">
        <v>5</v>
      </c>
      <c r="E29" s="1">
        <f t="shared" si="1"/>
        <v>2</v>
      </c>
      <c r="G29" s="3" t="s">
        <v>11</v>
      </c>
      <c r="H29" s="3" t="s">
        <v>71</v>
      </c>
      <c r="I29" s="3" t="s">
        <v>40</v>
      </c>
      <c r="J29" s="3" t="s">
        <v>3</v>
      </c>
      <c r="K29" s="3">
        <f t="shared" si="2"/>
        <v>1</v>
      </c>
      <c r="M29" s="5" t="s">
        <v>236</v>
      </c>
      <c r="N29" s="5" t="s">
        <v>71</v>
      </c>
      <c r="O29" s="5" t="s">
        <v>35</v>
      </c>
      <c r="P29" s="5" t="s">
        <v>56</v>
      </c>
      <c r="Q29" s="5">
        <f t="shared" si="3"/>
        <v>0</v>
      </c>
      <c r="AE29" s="11" t="s">
        <v>66</v>
      </c>
      <c r="AF29" s="11" t="s">
        <v>71</v>
      </c>
      <c r="AG29" s="11" t="s">
        <v>26</v>
      </c>
      <c r="AH29" s="11" t="s">
        <v>258</v>
      </c>
      <c r="AI29" s="11">
        <f t="shared" si="0"/>
        <v>0</v>
      </c>
    </row>
    <row r="30" spans="1:35" x14ac:dyDescent="0.2">
      <c r="A30" s="1" t="s">
        <v>1</v>
      </c>
      <c r="B30" s="1" t="s">
        <v>72</v>
      </c>
      <c r="C30" s="1" t="s">
        <v>112</v>
      </c>
      <c r="D30" s="1" t="s">
        <v>5</v>
      </c>
      <c r="E30" s="1">
        <f t="shared" si="1"/>
        <v>2</v>
      </c>
      <c r="G30" s="3" t="s">
        <v>11</v>
      </c>
      <c r="H30" s="3" t="s">
        <v>71</v>
      </c>
      <c r="I30" s="3" t="s">
        <v>41</v>
      </c>
      <c r="J30" s="3" t="s">
        <v>3</v>
      </c>
      <c r="K30" s="3">
        <f t="shared" si="2"/>
        <v>1</v>
      </c>
      <c r="M30" s="5" t="s">
        <v>236</v>
      </c>
      <c r="N30" s="5" t="s">
        <v>71</v>
      </c>
      <c r="O30" s="5" t="s">
        <v>36</v>
      </c>
      <c r="P30" s="5" t="s">
        <v>57</v>
      </c>
      <c r="Q30" s="5">
        <f t="shared" si="3"/>
        <v>1</v>
      </c>
      <c r="AE30" s="11" t="s">
        <v>66</v>
      </c>
      <c r="AF30" s="11" t="s">
        <v>71</v>
      </c>
      <c r="AG30" s="11" t="s">
        <v>27</v>
      </c>
      <c r="AH30" s="11" t="s">
        <v>258</v>
      </c>
      <c r="AI30" s="11">
        <f t="shared" si="0"/>
        <v>0</v>
      </c>
    </row>
    <row r="31" spans="1:35" x14ac:dyDescent="0.2">
      <c r="A31" s="1" t="s">
        <v>1</v>
      </c>
      <c r="B31" s="1" t="s">
        <v>72</v>
      </c>
      <c r="C31" s="1" t="s">
        <v>113</v>
      </c>
      <c r="D31" s="1" t="s">
        <v>5</v>
      </c>
      <c r="E31" s="1">
        <f t="shared" si="1"/>
        <v>2</v>
      </c>
      <c r="G31" s="3" t="s">
        <v>11</v>
      </c>
      <c r="H31" s="3" t="s">
        <v>71</v>
      </c>
      <c r="I31" s="3" t="s">
        <v>42</v>
      </c>
      <c r="J31" s="3" t="s">
        <v>3</v>
      </c>
      <c r="K31" s="3">
        <f t="shared" si="2"/>
        <v>1</v>
      </c>
      <c r="M31" s="5" t="s">
        <v>236</v>
      </c>
      <c r="N31" s="5" t="s">
        <v>71</v>
      </c>
      <c r="O31" s="5" t="s">
        <v>37</v>
      </c>
      <c r="P31" s="5" t="s">
        <v>56</v>
      </c>
      <c r="Q31" s="5">
        <f t="shared" si="3"/>
        <v>0</v>
      </c>
      <c r="AE31" s="11" t="s">
        <v>66</v>
      </c>
      <c r="AF31" s="11" t="s">
        <v>71</v>
      </c>
      <c r="AG31" s="11" t="s">
        <v>28</v>
      </c>
      <c r="AH31" s="11" t="s">
        <v>258</v>
      </c>
      <c r="AI31" s="11">
        <f t="shared" si="0"/>
        <v>0</v>
      </c>
    </row>
    <row r="32" spans="1:35" x14ac:dyDescent="0.2">
      <c r="A32" s="1" t="s">
        <v>1</v>
      </c>
      <c r="B32" s="1" t="s">
        <v>72</v>
      </c>
      <c r="C32" s="1" t="s">
        <v>114</v>
      </c>
      <c r="D32" s="1" t="s">
        <v>5</v>
      </c>
      <c r="E32" s="1">
        <f t="shared" si="1"/>
        <v>2</v>
      </c>
      <c r="G32" s="3" t="s">
        <v>11</v>
      </c>
      <c r="H32" s="3" t="s">
        <v>71</v>
      </c>
      <c r="I32" s="3" t="s">
        <v>43</v>
      </c>
      <c r="J32" s="3" t="s">
        <v>4</v>
      </c>
      <c r="K32" s="3">
        <f t="shared" si="2"/>
        <v>0</v>
      </c>
      <c r="M32" s="5" t="s">
        <v>236</v>
      </c>
      <c r="N32" s="5" t="s">
        <v>71</v>
      </c>
      <c r="O32" s="5" t="s">
        <v>38</v>
      </c>
      <c r="P32" s="5" t="s">
        <v>56</v>
      </c>
      <c r="Q32" s="5">
        <f t="shared" si="3"/>
        <v>0</v>
      </c>
      <c r="AE32" s="11" t="s">
        <v>66</v>
      </c>
      <c r="AF32" s="11" t="s">
        <v>71</v>
      </c>
      <c r="AG32" s="11" t="s">
        <v>29</v>
      </c>
      <c r="AH32" s="11" t="s">
        <v>258</v>
      </c>
      <c r="AI32" s="11">
        <f t="shared" si="0"/>
        <v>0</v>
      </c>
    </row>
    <row r="33" spans="1:35" x14ac:dyDescent="0.2">
      <c r="A33" s="1" t="s">
        <v>1</v>
      </c>
      <c r="B33" s="1" t="s">
        <v>72</v>
      </c>
      <c r="C33" s="1" t="s">
        <v>115</v>
      </c>
      <c r="D33" s="1" t="s">
        <v>7</v>
      </c>
      <c r="E33" s="1">
        <f t="shared" si="1"/>
        <v>2</v>
      </c>
      <c r="G33" s="3" t="s">
        <v>11</v>
      </c>
      <c r="H33" s="3" t="s">
        <v>71</v>
      </c>
      <c r="I33" s="3" t="s">
        <v>44</v>
      </c>
      <c r="J33" s="3" t="s">
        <v>4</v>
      </c>
      <c r="K33" s="3">
        <f t="shared" si="2"/>
        <v>0</v>
      </c>
      <c r="M33" s="5" t="s">
        <v>236</v>
      </c>
      <c r="N33" s="5" t="s">
        <v>71</v>
      </c>
      <c r="O33" s="5" t="s">
        <v>39</v>
      </c>
      <c r="P33" s="5" t="s">
        <v>56</v>
      </c>
      <c r="Q33" s="5">
        <f t="shared" si="3"/>
        <v>0</v>
      </c>
      <c r="AE33" s="11" t="s">
        <v>66</v>
      </c>
      <c r="AF33" s="11" t="s">
        <v>71</v>
      </c>
      <c r="AG33" s="11" t="s">
        <v>30</v>
      </c>
      <c r="AH33" s="11" t="s">
        <v>258</v>
      </c>
      <c r="AI33" s="11">
        <f t="shared" si="0"/>
        <v>0</v>
      </c>
    </row>
    <row r="34" spans="1:35" x14ac:dyDescent="0.2">
      <c r="A34" s="1" t="s">
        <v>1</v>
      </c>
      <c r="B34" s="1" t="s">
        <v>72</v>
      </c>
      <c r="C34" s="1" t="s">
        <v>116</v>
      </c>
      <c r="D34" s="1" t="s">
        <v>5</v>
      </c>
      <c r="E34" s="1">
        <f t="shared" si="1"/>
        <v>2</v>
      </c>
      <c r="G34" s="3" t="s">
        <v>11</v>
      </c>
      <c r="H34" s="3" t="s">
        <v>71</v>
      </c>
      <c r="I34" s="3" t="s">
        <v>45</v>
      </c>
      <c r="J34" s="3" t="s">
        <v>4</v>
      </c>
      <c r="K34" s="3">
        <f t="shared" si="2"/>
        <v>0</v>
      </c>
      <c r="M34" s="5" t="s">
        <v>236</v>
      </c>
      <c r="N34" s="5" t="s">
        <v>71</v>
      </c>
      <c r="O34" s="5" t="s">
        <v>40</v>
      </c>
      <c r="P34" s="5" t="s">
        <v>56</v>
      </c>
      <c r="Q34" s="5">
        <f t="shared" si="3"/>
        <v>0</v>
      </c>
      <c r="AE34" s="11" t="s">
        <v>66</v>
      </c>
      <c r="AF34" s="11" t="s">
        <v>71</v>
      </c>
      <c r="AG34" s="11" t="s">
        <v>31</v>
      </c>
      <c r="AH34" s="11" t="s">
        <v>258</v>
      </c>
      <c r="AI34" s="11">
        <f t="shared" si="0"/>
        <v>0</v>
      </c>
    </row>
    <row r="35" spans="1:35" x14ac:dyDescent="0.2">
      <c r="A35" s="1" t="s">
        <v>1</v>
      </c>
      <c r="B35" s="1" t="s">
        <v>72</v>
      </c>
      <c r="C35" s="1" t="s">
        <v>117</v>
      </c>
      <c r="D35" s="1" t="s">
        <v>5</v>
      </c>
      <c r="E35" s="1">
        <f t="shared" si="1"/>
        <v>2</v>
      </c>
      <c r="G35" s="3" t="s">
        <v>11</v>
      </c>
      <c r="H35" s="3" t="s">
        <v>71</v>
      </c>
      <c r="I35" s="3" t="s">
        <v>46</v>
      </c>
      <c r="J35" s="3" t="s">
        <v>3</v>
      </c>
      <c r="K35" s="3">
        <f t="shared" si="2"/>
        <v>1</v>
      </c>
      <c r="M35" s="5" t="s">
        <v>236</v>
      </c>
      <c r="N35" s="5" t="s">
        <v>71</v>
      </c>
      <c r="O35" s="5" t="s">
        <v>41</v>
      </c>
      <c r="P35" s="5" t="s">
        <v>56</v>
      </c>
      <c r="Q35" s="5">
        <f t="shared" si="3"/>
        <v>0</v>
      </c>
      <c r="AE35" s="11" t="s">
        <v>66</v>
      </c>
      <c r="AF35" s="11" t="s">
        <v>71</v>
      </c>
      <c r="AG35" s="11" t="s">
        <v>32</v>
      </c>
      <c r="AH35" s="11" t="s">
        <v>258</v>
      </c>
      <c r="AI35" s="11">
        <f t="shared" si="0"/>
        <v>0</v>
      </c>
    </row>
    <row r="36" spans="1:35" x14ac:dyDescent="0.2">
      <c r="A36" s="1" t="s">
        <v>1</v>
      </c>
      <c r="B36" s="1" t="s">
        <v>72</v>
      </c>
      <c r="C36" s="1" t="s">
        <v>118</v>
      </c>
      <c r="D36" s="1" t="s">
        <v>5</v>
      </c>
      <c r="E36" s="1">
        <f t="shared" si="1"/>
        <v>2</v>
      </c>
      <c r="G36" s="3" t="s">
        <v>11</v>
      </c>
      <c r="H36" s="3" t="s">
        <v>71</v>
      </c>
      <c r="I36" s="3" t="s">
        <v>47</v>
      </c>
      <c r="J36" s="3" t="s">
        <v>3</v>
      </c>
      <c r="K36" s="3">
        <f t="shared" si="2"/>
        <v>1</v>
      </c>
      <c r="M36" s="5" t="s">
        <v>236</v>
      </c>
      <c r="N36" s="5" t="s">
        <v>71</v>
      </c>
      <c r="O36" s="5" t="s">
        <v>42</v>
      </c>
      <c r="P36" s="5" t="s">
        <v>56</v>
      </c>
      <c r="Q36" s="5">
        <f t="shared" si="3"/>
        <v>0</v>
      </c>
      <c r="AE36" s="11" t="s">
        <v>66</v>
      </c>
      <c r="AF36" s="11" t="s">
        <v>71</v>
      </c>
      <c r="AG36" s="11" t="s">
        <v>33</v>
      </c>
      <c r="AH36" s="11" t="s">
        <v>258</v>
      </c>
      <c r="AI36" s="11">
        <f t="shared" si="0"/>
        <v>0</v>
      </c>
    </row>
    <row r="37" spans="1:35" x14ac:dyDescent="0.2">
      <c r="A37" s="1" t="s">
        <v>1</v>
      </c>
      <c r="B37" s="1" t="s">
        <v>72</v>
      </c>
      <c r="C37" s="1" t="s">
        <v>119</v>
      </c>
      <c r="D37" s="1" t="s">
        <v>5</v>
      </c>
      <c r="E37" s="1">
        <f t="shared" si="1"/>
        <v>2</v>
      </c>
      <c r="G37" s="3" t="s">
        <v>11</v>
      </c>
      <c r="H37" s="3" t="s">
        <v>71</v>
      </c>
      <c r="I37" s="3" t="s">
        <v>48</v>
      </c>
      <c r="J37" s="3" t="s">
        <v>3</v>
      </c>
      <c r="K37" s="3">
        <f t="shared" si="2"/>
        <v>1</v>
      </c>
      <c r="M37" s="5" t="s">
        <v>236</v>
      </c>
      <c r="N37" s="5" t="s">
        <v>71</v>
      </c>
      <c r="O37" s="5" t="s">
        <v>43</v>
      </c>
      <c r="P37" s="5" t="s">
        <v>56</v>
      </c>
      <c r="Q37" s="5">
        <f t="shared" si="3"/>
        <v>0</v>
      </c>
      <c r="AE37" s="11" t="s">
        <v>66</v>
      </c>
      <c r="AF37" s="11" t="s">
        <v>71</v>
      </c>
      <c r="AG37" s="11" t="s">
        <v>34</v>
      </c>
      <c r="AH37" s="11" t="s">
        <v>258</v>
      </c>
      <c r="AI37" s="11">
        <f t="shared" si="0"/>
        <v>0</v>
      </c>
    </row>
    <row r="38" spans="1:35" x14ac:dyDescent="0.2">
      <c r="A38" s="1" t="s">
        <v>1</v>
      </c>
      <c r="B38" s="1" t="s">
        <v>72</v>
      </c>
      <c r="C38" s="1" t="s">
        <v>120</v>
      </c>
      <c r="D38" s="1" t="s">
        <v>5</v>
      </c>
      <c r="E38" s="1">
        <f t="shared" si="1"/>
        <v>2</v>
      </c>
      <c r="G38" s="3" t="s">
        <v>11</v>
      </c>
      <c r="H38" s="3" t="s">
        <v>71</v>
      </c>
      <c r="I38" s="3" t="s">
        <v>49</v>
      </c>
      <c r="J38" s="3" t="s">
        <v>4</v>
      </c>
      <c r="K38" s="3">
        <f t="shared" si="2"/>
        <v>0</v>
      </c>
      <c r="M38" s="5" t="s">
        <v>236</v>
      </c>
      <c r="N38" s="5" t="s">
        <v>71</v>
      </c>
      <c r="O38" s="5" t="s">
        <v>44</v>
      </c>
      <c r="P38" s="5" t="s">
        <v>56</v>
      </c>
      <c r="Q38" s="5">
        <f t="shared" si="3"/>
        <v>0</v>
      </c>
      <c r="AE38" s="11" t="s">
        <v>66</v>
      </c>
      <c r="AF38" s="11" t="s">
        <v>71</v>
      </c>
      <c r="AG38" s="11" t="s">
        <v>35</v>
      </c>
      <c r="AH38" s="11" t="s">
        <v>258</v>
      </c>
      <c r="AI38" s="11">
        <f t="shared" si="0"/>
        <v>0</v>
      </c>
    </row>
    <row r="39" spans="1:35" x14ac:dyDescent="0.2">
      <c r="A39" s="1" t="s">
        <v>1</v>
      </c>
      <c r="B39" s="1" t="s">
        <v>72</v>
      </c>
      <c r="C39" s="1" t="s">
        <v>121</v>
      </c>
      <c r="D39" s="1" t="s">
        <v>5</v>
      </c>
      <c r="E39" s="1">
        <f t="shared" si="1"/>
        <v>2</v>
      </c>
      <c r="G39" s="3" t="s">
        <v>11</v>
      </c>
      <c r="H39" s="3" t="s">
        <v>71</v>
      </c>
      <c r="I39" s="3" t="s">
        <v>50</v>
      </c>
      <c r="J39" s="3" t="s">
        <v>4</v>
      </c>
      <c r="K39" s="3">
        <f t="shared" si="2"/>
        <v>0</v>
      </c>
      <c r="M39" s="5" t="s">
        <v>236</v>
      </c>
      <c r="N39" s="5" t="s">
        <v>71</v>
      </c>
      <c r="O39" s="5" t="s">
        <v>45</v>
      </c>
      <c r="P39" s="5" t="s">
        <v>57</v>
      </c>
      <c r="Q39" s="5">
        <f t="shared" si="3"/>
        <v>1</v>
      </c>
      <c r="AE39" s="11" t="s">
        <v>66</v>
      </c>
      <c r="AF39" s="11" t="s">
        <v>71</v>
      </c>
      <c r="AG39" s="11" t="s">
        <v>36</v>
      </c>
      <c r="AH39" s="11" t="s">
        <v>258</v>
      </c>
      <c r="AI39" s="11">
        <f t="shared" si="0"/>
        <v>0</v>
      </c>
    </row>
    <row r="40" spans="1:35" x14ac:dyDescent="0.2">
      <c r="A40" s="1" t="s">
        <v>1</v>
      </c>
      <c r="B40" s="1" t="s">
        <v>72</v>
      </c>
      <c r="C40" s="1" t="s">
        <v>122</v>
      </c>
      <c r="D40" s="1" t="s">
        <v>5</v>
      </c>
      <c r="E40" s="1">
        <f t="shared" si="1"/>
        <v>2</v>
      </c>
      <c r="G40" s="3" t="s">
        <v>11</v>
      </c>
      <c r="H40" s="3" t="s">
        <v>71</v>
      </c>
      <c r="I40" s="3" t="s">
        <v>51</v>
      </c>
      <c r="J40" s="3" t="s">
        <v>4</v>
      </c>
      <c r="K40" s="3">
        <f t="shared" si="2"/>
        <v>0</v>
      </c>
      <c r="M40" s="5" t="s">
        <v>236</v>
      </c>
      <c r="N40" s="5" t="s">
        <v>71</v>
      </c>
      <c r="O40" s="5" t="s">
        <v>63</v>
      </c>
      <c r="P40" s="5" t="s">
        <v>57</v>
      </c>
      <c r="Q40" s="5">
        <f t="shared" si="3"/>
        <v>1</v>
      </c>
      <c r="AE40" s="11" t="s">
        <v>66</v>
      </c>
      <c r="AF40" s="11" t="s">
        <v>71</v>
      </c>
      <c r="AG40" s="11" t="s">
        <v>37</v>
      </c>
      <c r="AH40" s="11" t="s">
        <v>258</v>
      </c>
      <c r="AI40" s="11">
        <f t="shared" si="0"/>
        <v>0</v>
      </c>
    </row>
    <row r="41" spans="1:35" x14ac:dyDescent="0.2">
      <c r="A41" s="1" t="s">
        <v>1</v>
      </c>
      <c r="B41" s="1" t="s">
        <v>72</v>
      </c>
      <c r="C41" s="1" t="s">
        <v>123</v>
      </c>
      <c r="D41" s="1" t="s">
        <v>7</v>
      </c>
      <c r="E41" s="1">
        <f t="shared" si="1"/>
        <v>2</v>
      </c>
      <c r="G41" s="3" t="s">
        <v>11</v>
      </c>
      <c r="H41" s="3" t="s">
        <v>71</v>
      </c>
      <c r="I41" s="3" t="s">
        <v>52</v>
      </c>
      <c r="J41" s="3" t="s">
        <v>7</v>
      </c>
      <c r="K41" s="3">
        <f t="shared" si="2"/>
        <v>2</v>
      </c>
      <c r="M41" s="5" t="s">
        <v>236</v>
      </c>
      <c r="N41" s="5" t="s">
        <v>71</v>
      </c>
      <c r="O41" s="5" t="s">
        <v>64</v>
      </c>
      <c r="P41" s="5" t="s">
        <v>56</v>
      </c>
      <c r="Q41" s="5">
        <f t="shared" si="3"/>
        <v>0</v>
      </c>
      <c r="AE41" s="11" t="s">
        <v>66</v>
      </c>
      <c r="AF41" s="11" t="s">
        <v>71</v>
      </c>
      <c r="AG41" s="11" t="s">
        <v>38</v>
      </c>
      <c r="AH41" s="11" t="s">
        <v>258</v>
      </c>
      <c r="AI41" s="11">
        <f t="shared" si="0"/>
        <v>0</v>
      </c>
    </row>
    <row r="42" spans="1:35" x14ac:dyDescent="0.2">
      <c r="E42" s="1">
        <f>IF(D43="Y",2,IF(D43="C",2,IF(D43="T",2,IF(D43="S",1,IF(D43="K",1,0)))))</f>
        <v>0</v>
      </c>
    </row>
    <row r="43" spans="1:35" x14ac:dyDescent="0.2">
      <c r="A43" s="1" t="s">
        <v>125</v>
      </c>
      <c r="B43" s="13" t="s">
        <v>130</v>
      </c>
      <c r="C43" s="13" t="s">
        <v>132</v>
      </c>
      <c r="D43" s="13" t="s">
        <v>134</v>
      </c>
      <c r="G43" s="3" t="s">
        <v>124</v>
      </c>
      <c r="H43" s="15" t="s">
        <v>130</v>
      </c>
      <c r="I43" s="15" t="s">
        <v>132</v>
      </c>
      <c r="J43" s="15" t="s">
        <v>134</v>
      </c>
      <c r="M43" s="5" t="s">
        <v>124</v>
      </c>
      <c r="N43" s="16" t="s">
        <v>129</v>
      </c>
      <c r="O43" s="16" t="s">
        <v>131</v>
      </c>
      <c r="P43" s="16" t="s">
        <v>133</v>
      </c>
      <c r="S43" s="7" t="s">
        <v>124</v>
      </c>
      <c r="T43" s="17" t="s">
        <v>129</v>
      </c>
      <c r="U43" s="17" t="s">
        <v>131</v>
      </c>
      <c r="V43" s="17" t="s">
        <v>133</v>
      </c>
      <c r="Y43" s="9" t="s">
        <v>124</v>
      </c>
      <c r="Z43" s="18" t="s">
        <v>129</v>
      </c>
      <c r="AA43" s="18" t="s">
        <v>131</v>
      </c>
      <c r="AB43" s="18" t="s">
        <v>133</v>
      </c>
      <c r="AE43" s="11" t="s">
        <v>124</v>
      </c>
      <c r="AF43" s="19" t="s">
        <v>129</v>
      </c>
      <c r="AG43" s="19" t="s">
        <v>131</v>
      </c>
      <c r="AH43" s="19" t="s">
        <v>133</v>
      </c>
    </row>
    <row r="44" spans="1:35" x14ac:dyDescent="0.2">
      <c r="A44" s="1" t="s">
        <v>127</v>
      </c>
      <c r="B44" s="13">
        <f>COUNTIF(D2:D27, "G")</f>
        <v>0</v>
      </c>
      <c r="C44" s="14">
        <f>COUNTIF(D2:D27, "S")+COUNTIF(D2:D27, "K")</f>
        <v>19</v>
      </c>
      <c r="D44" s="13">
        <f>COUNTIF(D2:D27, "Y")+COUNTIF(D2:D27, "C")+COUNTIF(D2:D27, "T")</f>
        <v>7</v>
      </c>
      <c r="G44" s="3" t="s">
        <v>126</v>
      </c>
      <c r="H44" s="15">
        <f>COUNTIF(K2:K34, "=0")</f>
        <v>20</v>
      </c>
      <c r="I44" s="15">
        <f>COUNTIF(K2:K34, "=1")</f>
        <v>13</v>
      </c>
      <c r="J44" s="15">
        <f>COUNTIF(K2:K34, "=2")</f>
        <v>0</v>
      </c>
      <c r="M44" s="5" t="s">
        <v>126</v>
      </c>
      <c r="N44" s="16">
        <f>COUNTIF(Q7:Q41, "=0")</f>
        <v>24</v>
      </c>
      <c r="O44" s="16">
        <f>COUNTIF(Q7:Q41, "=1")</f>
        <v>11</v>
      </c>
      <c r="P44" s="16">
        <f>COUNTIF(Q7:Q41, "=2")</f>
        <v>0</v>
      </c>
      <c r="S44" s="7" t="s">
        <v>126</v>
      </c>
      <c r="T44" s="17">
        <f>COUNTIF(W3:W25, "=0")</f>
        <v>23</v>
      </c>
      <c r="U44" s="17">
        <f>COUNTIF(W3:W25, "=1")</f>
        <v>0</v>
      </c>
      <c r="V44" s="17">
        <f>COUNTIF(W3:W25, "=2")</f>
        <v>0</v>
      </c>
      <c r="Y44" s="9" t="s">
        <v>126</v>
      </c>
      <c r="Z44" s="18">
        <f>COUNTIF(AC2:AC17, "=0")</f>
        <v>16</v>
      </c>
      <c r="AA44" s="18">
        <f>COUNTIF(AC2:AC17, "=1")</f>
        <v>0</v>
      </c>
      <c r="AB44" s="18">
        <f>COUNTIF(AC2:AC17, "=2")</f>
        <v>0</v>
      </c>
      <c r="AE44" s="11" t="s">
        <v>126</v>
      </c>
      <c r="AF44" s="19">
        <f>COUNTIF(AI16:AI41, "=0")</f>
        <v>25</v>
      </c>
      <c r="AG44" s="19">
        <f>COUNTIF(AI16:AI41, "=1")</f>
        <v>0</v>
      </c>
      <c r="AH44" s="19">
        <f>COUNTIF(AI16:AI41, "=2")</f>
        <v>1</v>
      </c>
    </row>
    <row r="45" spans="1:35" x14ac:dyDescent="0.2">
      <c r="A45" s="1" t="s">
        <v>128</v>
      </c>
      <c r="B45" s="13">
        <f>COUNTIF(D28:D41, "G")</f>
        <v>0</v>
      </c>
      <c r="C45" s="14">
        <f>COUNTIF(D28:D41, "S")+COUNTIF(D28:D41, "K")</f>
        <v>0</v>
      </c>
      <c r="D45" s="13">
        <f>COUNTIF(D28:D41, "Y")+COUNTIF(D28:D41, "C")+COUNTIF(D28:D41, "T")</f>
        <v>14</v>
      </c>
      <c r="G45" s="3" t="s">
        <v>60</v>
      </c>
      <c r="H45" s="15">
        <f>COUNTIF(K35:K39, "=0")</f>
        <v>2</v>
      </c>
      <c r="I45" s="15">
        <f>COUNTIF(K35:K39, "=1")</f>
        <v>3</v>
      </c>
      <c r="J45" s="15">
        <f>COUNTIF(K35:K39, "=2")</f>
        <v>0</v>
      </c>
      <c r="M45" s="5" t="s">
        <v>135</v>
      </c>
      <c r="N45" s="16">
        <f>COUNTIF(Q4:Q6, "=0")</f>
        <v>3</v>
      </c>
      <c r="O45" s="16">
        <f>COUNTIF(Q4:Q6, "=1")</f>
        <v>0</v>
      </c>
      <c r="P45" s="16">
        <f>COUNTIF(Q4:Q6, "=2")</f>
        <v>0</v>
      </c>
      <c r="S45" s="7" t="s">
        <v>135</v>
      </c>
      <c r="T45" s="17">
        <f>COUNTIF(W2, "=0")</f>
        <v>1</v>
      </c>
      <c r="U45" s="17">
        <f>COUNTIF(W2, "=1")</f>
        <v>0</v>
      </c>
      <c r="V45" s="17">
        <f>COUNTIF(W2, "=2")</f>
        <v>0</v>
      </c>
      <c r="AE45" s="11" t="s">
        <v>135</v>
      </c>
      <c r="AF45" s="19">
        <f>COUNTIF(AI14:AI15, "=0")</f>
        <v>1</v>
      </c>
      <c r="AG45" s="19">
        <f>COUNTIF(AI14:AI15, "=1")</f>
        <v>0</v>
      </c>
      <c r="AH45" s="19">
        <f>COUNTIF(AI14:AI15, "=2")</f>
        <v>1</v>
      </c>
    </row>
    <row r="46" spans="1:35" x14ac:dyDescent="0.2">
      <c r="G46" s="3" t="s">
        <v>59</v>
      </c>
      <c r="H46" s="15">
        <f>COUNTIF(K40, "=0")</f>
        <v>1</v>
      </c>
      <c r="I46" s="15">
        <f>COUNTIF(K40, "=1")</f>
        <v>0</v>
      </c>
      <c r="J46" s="15">
        <f>COUNTIF(K40, "=2")</f>
        <v>0</v>
      </c>
      <c r="M46" s="5" t="s">
        <v>80</v>
      </c>
      <c r="N46" s="16">
        <f>COUNTIF(Q3, "=0")</f>
        <v>0</v>
      </c>
      <c r="O46" s="16">
        <f>COUNTIF(Q3, "=1")</f>
        <v>0</v>
      </c>
      <c r="P46" s="16">
        <f>COUNTIF(Q3, "=2")</f>
        <v>1</v>
      </c>
      <c r="AE46" s="11" t="s">
        <v>80</v>
      </c>
      <c r="AF46" s="19">
        <f>COUNTIF(AI10:AI13, "=0")</f>
        <v>0</v>
      </c>
      <c r="AG46" s="19">
        <f>COUNTIF(AI10:AI13, "=1")</f>
        <v>0</v>
      </c>
      <c r="AH46" s="19">
        <f>COUNTIF(AI10:AI13, "=2")</f>
        <v>4</v>
      </c>
    </row>
    <row r="47" spans="1:35" x14ac:dyDescent="0.2">
      <c r="G47" s="3" t="s">
        <v>68</v>
      </c>
      <c r="H47" s="15">
        <v>0</v>
      </c>
      <c r="I47" s="15">
        <v>0</v>
      </c>
      <c r="J47" s="15">
        <v>1</v>
      </c>
      <c r="M47" s="5" t="s">
        <v>68</v>
      </c>
      <c r="N47" s="16">
        <f>COUNTIF(Q2, "=0")</f>
        <v>0</v>
      </c>
      <c r="O47" s="16">
        <f>COUNTIF(Q2, "=1")</f>
        <v>0</v>
      </c>
      <c r="P47" s="16">
        <f>COUNTIF(Q2, "=2")</f>
        <v>1</v>
      </c>
      <c r="AE47" s="11" t="s">
        <v>68</v>
      </c>
      <c r="AF47" s="19">
        <f>COUNTIF(AI2:AI9, "=0")</f>
        <v>0</v>
      </c>
      <c r="AG47" s="19">
        <f>COUNTIF(AI2:AI9, "=1")</f>
        <v>0</v>
      </c>
      <c r="AH47" s="19">
        <f>COUNTIF(AI2:AI9, "=2")</f>
        <v>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9626D-93FF-45F6-BF55-52C0EAB2886A}">
  <dimension ref="A1:G41"/>
  <sheetViews>
    <sheetView workbookViewId="0">
      <selection activeCell="C7" sqref="C7"/>
    </sheetView>
  </sheetViews>
  <sheetFormatPr baseColWidth="10" defaultColWidth="8.83203125" defaultRowHeight="15" x14ac:dyDescent="0.2"/>
  <cols>
    <col min="1" max="1" width="22.83203125" customWidth="1"/>
    <col min="2" max="3" width="29.5" customWidth="1"/>
    <col min="4" max="4" width="12.1640625" customWidth="1"/>
    <col min="5" max="5" width="17.1640625" customWidth="1"/>
    <col min="6" max="6" width="12.5" customWidth="1"/>
    <col min="7" max="7" width="43.33203125" customWidth="1"/>
  </cols>
  <sheetData>
    <row r="1" spans="1:7" s="45" customFormat="1" x14ac:dyDescent="0.2">
      <c r="A1" s="45" t="s">
        <v>288</v>
      </c>
      <c r="B1" s="45" t="s">
        <v>289</v>
      </c>
      <c r="C1" s="45" t="s">
        <v>290</v>
      </c>
      <c r="D1" s="45" t="s">
        <v>291</v>
      </c>
      <c r="E1" s="45" t="s">
        <v>292</v>
      </c>
      <c r="F1" s="45" t="s">
        <v>293</v>
      </c>
      <c r="G1" s="45" t="s">
        <v>294</v>
      </c>
    </row>
    <row r="2" spans="1:7" x14ac:dyDescent="0.2">
      <c r="A2" t="s">
        <v>295</v>
      </c>
      <c r="B2" t="s">
        <v>296</v>
      </c>
      <c r="C2" t="s">
        <v>297</v>
      </c>
      <c r="D2" t="s">
        <v>298</v>
      </c>
      <c r="E2" t="s">
        <v>298</v>
      </c>
      <c r="F2" t="s">
        <v>298</v>
      </c>
    </row>
    <row r="3" spans="1:7" x14ac:dyDescent="0.2">
      <c r="A3" t="s">
        <v>299</v>
      </c>
      <c r="B3" t="s">
        <v>300</v>
      </c>
      <c r="C3" t="s">
        <v>297</v>
      </c>
      <c r="D3" t="s">
        <v>298</v>
      </c>
      <c r="E3" t="s">
        <v>298</v>
      </c>
      <c r="F3" t="s">
        <v>298</v>
      </c>
    </row>
    <row r="4" spans="1:7" x14ac:dyDescent="0.2">
      <c r="A4" t="s">
        <v>301</v>
      </c>
      <c r="B4" t="s">
        <v>302</v>
      </c>
      <c r="C4" t="s">
        <v>297</v>
      </c>
      <c r="D4" t="s">
        <v>298</v>
      </c>
      <c r="E4" t="s">
        <v>298</v>
      </c>
      <c r="F4" t="s">
        <v>298</v>
      </c>
    </row>
    <row r="5" spans="1:7" x14ac:dyDescent="0.2">
      <c r="A5" t="s">
        <v>303</v>
      </c>
      <c r="B5" t="s">
        <v>304</v>
      </c>
      <c r="C5" t="s">
        <v>297</v>
      </c>
      <c r="D5" t="s">
        <v>305</v>
      </c>
      <c r="E5" t="s">
        <v>305</v>
      </c>
      <c r="F5" t="s">
        <v>305</v>
      </c>
    </row>
    <row r="6" spans="1:7" x14ac:dyDescent="0.2">
      <c r="A6" t="s">
        <v>306</v>
      </c>
      <c r="B6" t="s">
        <v>307</v>
      </c>
      <c r="C6" t="s">
        <v>297</v>
      </c>
      <c r="D6" t="s">
        <v>305</v>
      </c>
      <c r="E6" t="s">
        <v>308</v>
      </c>
      <c r="F6" t="s">
        <v>305</v>
      </c>
    </row>
    <row r="7" spans="1:7" x14ac:dyDescent="0.2">
      <c r="A7" t="s">
        <v>309</v>
      </c>
      <c r="B7" t="s">
        <v>310</v>
      </c>
      <c r="C7" t="s">
        <v>297</v>
      </c>
      <c r="D7" t="s">
        <v>305</v>
      </c>
      <c r="E7" t="s">
        <v>308</v>
      </c>
      <c r="F7" t="s">
        <v>305</v>
      </c>
    </row>
    <row r="8" spans="1:7" x14ac:dyDescent="0.2">
      <c r="A8" t="s">
        <v>311</v>
      </c>
      <c r="B8" t="s">
        <v>312</v>
      </c>
      <c r="C8" t="s">
        <v>297</v>
      </c>
      <c r="D8" t="s">
        <v>298</v>
      </c>
      <c r="E8" t="s">
        <v>308</v>
      </c>
      <c r="F8" t="s">
        <v>298</v>
      </c>
    </row>
    <row r="9" spans="1:7" x14ac:dyDescent="0.2">
      <c r="A9" t="s">
        <v>313</v>
      </c>
      <c r="B9" t="s">
        <v>314</v>
      </c>
      <c r="C9" t="s">
        <v>297</v>
      </c>
      <c r="D9" t="s">
        <v>315</v>
      </c>
      <c r="E9" t="s">
        <v>315</v>
      </c>
      <c r="F9" t="s">
        <v>315</v>
      </c>
      <c r="G9" t="s">
        <v>316</v>
      </c>
    </row>
    <row r="10" spans="1:7" x14ac:dyDescent="0.2">
      <c r="A10" t="s">
        <v>317</v>
      </c>
      <c r="B10" t="s">
        <v>318</v>
      </c>
      <c r="C10" t="s">
        <v>319</v>
      </c>
      <c r="D10" t="s">
        <v>298</v>
      </c>
      <c r="E10" t="s">
        <v>298</v>
      </c>
      <c r="F10" t="s">
        <v>298</v>
      </c>
    </row>
    <row r="11" spans="1:7" x14ac:dyDescent="0.2">
      <c r="A11" t="s">
        <v>320</v>
      </c>
      <c r="B11" t="s">
        <v>321</v>
      </c>
      <c r="C11" t="s">
        <v>319</v>
      </c>
      <c r="D11" t="s">
        <v>322</v>
      </c>
      <c r="E11" t="s">
        <v>298</v>
      </c>
      <c r="F11" t="s">
        <v>298</v>
      </c>
    </row>
    <row r="12" spans="1:7" x14ac:dyDescent="0.2">
      <c r="A12" t="s">
        <v>323</v>
      </c>
      <c r="B12" t="s">
        <v>324</v>
      </c>
      <c r="C12" t="s">
        <v>319</v>
      </c>
      <c r="D12" t="s">
        <v>298</v>
      </c>
      <c r="E12" t="s">
        <v>298</v>
      </c>
      <c r="F12" t="s">
        <v>298</v>
      </c>
    </row>
    <row r="13" spans="1:7" x14ac:dyDescent="0.2">
      <c r="A13" t="s">
        <v>325</v>
      </c>
      <c r="B13" t="s">
        <v>326</v>
      </c>
      <c r="C13" t="s">
        <v>319</v>
      </c>
      <c r="D13" t="s">
        <v>298</v>
      </c>
      <c r="E13" t="s">
        <v>298</v>
      </c>
      <c r="F13" t="s">
        <v>298</v>
      </c>
      <c r="G13" t="s">
        <v>327</v>
      </c>
    </row>
    <row r="14" spans="1:7" x14ac:dyDescent="0.2">
      <c r="A14" t="s">
        <v>328</v>
      </c>
      <c r="B14" t="s">
        <v>329</v>
      </c>
      <c r="C14" t="s">
        <v>330</v>
      </c>
      <c r="D14" t="s">
        <v>298</v>
      </c>
      <c r="E14" t="s">
        <v>298</v>
      </c>
      <c r="F14" t="s">
        <v>298</v>
      </c>
    </row>
    <row r="15" spans="1:7" x14ac:dyDescent="0.2">
      <c r="A15" t="s">
        <v>331</v>
      </c>
      <c r="B15" t="s">
        <v>332</v>
      </c>
      <c r="C15" t="s">
        <v>330</v>
      </c>
      <c r="D15" t="s">
        <v>333</v>
      </c>
      <c r="E15" t="s">
        <v>333</v>
      </c>
      <c r="F15" t="s">
        <v>333</v>
      </c>
    </row>
    <row r="16" spans="1:7" x14ac:dyDescent="0.2">
      <c r="A16" t="s">
        <v>334</v>
      </c>
      <c r="B16" t="s">
        <v>335</v>
      </c>
      <c r="C16" t="s">
        <v>336</v>
      </c>
      <c r="D16" t="s">
        <v>322</v>
      </c>
      <c r="E16" t="s">
        <v>298</v>
      </c>
      <c r="F16" t="s">
        <v>298</v>
      </c>
    </row>
    <row r="17" spans="1:7" x14ac:dyDescent="0.2">
      <c r="A17" t="s">
        <v>337</v>
      </c>
      <c r="B17" t="s">
        <v>338</v>
      </c>
      <c r="C17" t="s">
        <v>336</v>
      </c>
      <c r="D17" t="s">
        <v>333</v>
      </c>
      <c r="E17" t="s">
        <v>333</v>
      </c>
      <c r="F17" t="s">
        <v>333</v>
      </c>
    </row>
    <row r="18" spans="1:7" x14ac:dyDescent="0.2">
      <c r="A18" t="s">
        <v>339</v>
      </c>
      <c r="B18" t="s">
        <v>340</v>
      </c>
      <c r="C18" t="s">
        <v>336</v>
      </c>
      <c r="D18" t="s">
        <v>333</v>
      </c>
      <c r="E18" t="s">
        <v>333</v>
      </c>
      <c r="F18" t="s">
        <v>333</v>
      </c>
      <c r="G18" t="s">
        <v>327</v>
      </c>
    </row>
    <row r="19" spans="1:7" x14ac:dyDescent="0.2">
      <c r="A19" t="s">
        <v>341</v>
      </c>
      <c r="B19" t="s">
        <v>342</v>
      </c>
      <c r="C19" t="s">
        <v>336</v>
      </c>
      <c r="D19" t="s">
        <v>333</v>
      </c>
      <c r="E19" t="s">
        <v>333</v>
      </c>
      <c r="F19" t="s">
        <v>333</v>
      </c>
      <c r="G19" t="s">
        <v>327</v>
      </c>
    </row>
    <row r="20" spans="1:7" x14ac:dyDescent="0.2">
      <c r="A20" t="s">
        <v>343</v>
      </c>
      <c r="B20" t="s">
        <v>344</v>
      </c>
      <c r="C20" t="s">
        <v>336</v>
      </c>
      <c r="D20" t="s">
        <v>333</v>
      </c>
      <c r="E20" t="s">
        <v>333</v>
      </c>
      <c r="F20" t="s">
        <v>333</v>
      </c>
    </row>
    <row r="21" spans="1:7" x14ac:dyDescent="0.2">
      <c r="A21" t="s">
        <v>345</v>
      </c>
      <c r="B21" t="s">
        <v>346</v>
      </c>
      <c r="C21" t="s">
        <v>336</v>
      </c>
      <c r="D21" t="s">
        <v>333</v>
      </c>
      <c r="E21" t="s">
        <v>333</v>
      </c>
      <c r="F21" t="s">
        <v>333</v>
      </c>
    </row>
    <row r="22" spans="1:7" x14ac:dyDescent="0.2">
      <c r="A22" t="s">
        <v>347</v>
      </c>
      <c r="B22" t="s">
        <v>348</v>
      </c>
      <c r="C22" t="s">
        <v>336</v>
      </c>
      <c r="D22" t="s">
        <v>333</v>
      </c>
      <c r="E22" t="s">
        <v>333</v>
      </c>
      <c r="F22" t="s">
        <v>333</v>
      </c>
    </row>
    <row r="23" spans="1:7" x14ac:dyDescent="0.2">
      <c r="A23" t="s">
        <v>349</v>
      </c>
      <c r="B23" t="s">
        <v>350</v>
      </c>
      <c r="C23" t="s">
        <v>336</v>
      </c>
      <c r="D23" t="s">
        <v>333</v>
      </c>
      <c r="E23" t="s">
        <v>333</v>
      </c>
      <c r="F23" t="s">
        <v>333</v>
      </c>
    </row>
    <row r="24" spans="1:7" x14ac:dyDescent="0.2">
      <c r="A24" t="s">
        <v>351</v>
      </c>
      <c r="B24" t="s">
        <v>352</v>
      </c>
      <c r="C24" t="s">
        <v>336</v>
      </c>
      <c r="D24" t="s">
        <v>333</v>
      </c>
      <c r="E24" t="s">
        <v>333</v>
      </c>
      <c r="F24" t="s">
        <v>333</v>
      </c>
    </row>
    <row r="25" spans="1:7" x14ac:dyDescent="0.2">
      <c r="A25" t="s">
        <v>353</v>
      </c>
      <c r="B25" t="s">
        <v>354</v>
      </c>
      <c r="C25" t="s">
        <v>336</v>
      </c>
      <c r="D25" t="s">
        <v>333</v>
      </c>
      <c r="E25" t="s">
        <v>333</v>
      </c>
      <c r="F25" t="s">
        <v>333</v>
      </c>
    </row>
    <row r="26" spans="1:7" x14ac:dyDescent="0.2">
      <c r="A26" t="s">
        <v>355</v>
      </c>
      <c r="B26" t="s">
        <v>356</v>
      </c>
      <c r="D26" t="s">
        <v>333</v>
      </c>
      <c r="E26" t="s">
        <v>308</v>
      </c>
      <c r="F26" t="s">
        <v>333</v>
      </c>
    </row>
    <row r="27" spans="1:7" x14ac:dyDescent="0.2">
      <c r="A27" t="s">
        <v>357</v>
      </c>
      <c r="B27" t="s">
        <v>358</v>
      </c>
      <c r="C27" t="s">
        <v>336</v>
      </c>
      <c r="D27" t="s">
        <v>333</v>
      </c>
      <c r="E27" t="s">
        <v>333</v>
      </c>
      <c r="F27" t="s">
        <v>333</v>
      </c>
    </row>
    <row r="28" spans="1:7" x14ac:dyDescent="0.2">
      <c r="A28" t="s">
        <v>359</v>
      </c>
      <c r="B28" t="s">
        <v>360</v>
      </c>
      <c r="C28" t="s">
        <v>336</v>
      </c>
      <c r="D28" t="s">
        <v>333</v>
      </c>
      <c r="E28" t="s">
        <v>333</v>
      </c>
      <c r="F28" t="s">
        <v>333</v>
      </c>
    </row>
    <row r="29" spans="1:7" x14ac:dyDescent="0.2">
      <c r="A29" t="s">
        <v>361</v>
      </c>
      <c r="B29" t="s">
        <v>362</v>
      </c>
      <c r="D29" t="s">
        <v>333</v>
      </c>
      <c r="E29" t="s">
        <v>308</v>
      </c>
      <c r="F29" t="s">
        <v>333</v>
      </c>
    </row>
    <row r="30" spans="1:7" x14ac:dyDescent="0.2">
      <c r="A30" t="s">
        <v>307</v>
      </c>
      <c r="B30" t="s">
        <v>363</v>
      </c>
      <c r="C30" t="s">
        <v>336</v>
      </c>
      <c r="D30" t="s">
        <v>333</v>
      </c>
      <c r="E30" t="s">
        <v>333</v>
      </c>
      <c r="F30" t="s">
        <v>333</v>
      </c>
    </row>
    <row r="31" spans="1:7" x14ac:dyDescent="0.2">
      <c r="A31" t="s">
        <v>310</v>
      </c>
      <c r="B31" t="s">
        <v>364</v>
      </c>
      <c r="C31" t="s">
        <v>336</v>
      </c>
      <c r="D31" t="s">
        <v>333</v>
      </c>
      <c r="E31" t="s">
        <v>333</v>
      </c>
      <c r="F31" t="s">
        <v>333</v>
      </c>
    </row>
    <row r="32" spans="1:7" x14ac:dyDescent="0.2">
      <c r="A32" t="s">
        <v>312</v>
      </c>
      <c r="B32" t="s">
        <v>365</v>
      </c>
      <c r="D32" t="s">
        <v>333</v>
      </c>
      <c r="E32" t="s">
        <v>308</v>
      </c>
      <c r="F32" t="s">
        <v>333</v>
      </c>
    </row>
    <row r="33" spans="1:7" x14ac:dyDescent="0.2">
      <c r="A33" t="s">
        <v>366</v>
      </c>
      <c r="B33" t="s">
        <v>367</v>
      </c>
      <c r="D33" t="s">
        <v>333</v>
      </c>
      <c r="E33" t="s">
        <v>308</v>
      </c>
      <c r="F33" t="s">
        <v>333</v>
      </c>
    </row>
    <row r="34" spans="1:7" x14ac:dyDescent="0.2">
      <c r="A34" t="s">
        <v>368</v>
      </c>
      <c r="B34" t="s">
        <v>369</v>
      </c>
      <c r="D34" t="s">
        <v>333</v>
      </c>
      <c r="E34" t="s">
        <v>308</v>
      </c>
      <c r="F34" t="s">
        <v>333</v>
      </c>
    </row>
    <row r="35" spans="1:7" x14ac:dyDescent="0.2">
      <c r="A35" t="s">
        <v>370</v>
      </c>
      <c r="B35" t="s">
        <v>371</v>
      </c>
      <c r="C35" t="s">
        <v>336</v>
      </c>
      <c r="D35" t="s">
        <v>333</v>
      </c>
      <c r="E35" t="s">
        <v>333</v>
      </c>
      <c r="F35" t="s">
        <v>333</v>
      </c>
    </row>
    <row r="36" spans="1:7" x14ac:dyDescent="0.2">
      <c r="A36" t="s">
        <v>372</v>
      </c>
      <c r="B36" t="s">
        <v>373</v>
      </c>
      <c r="C36" t="s">
        <v>336</v>
      </c>
      <c r="D36" t="s">
        <v>333</v>
      </c>
      <c r="E36" t="s">
        <v>333</v>
      </c>
      <c r="F36" t="s">
        <v>333</v>
      </c>
    </row>
    <row r="37" spans="1:7" x14ac:dyDescent="0.2">
      <c r="A37" t="s">
        <v>374</v>
      </c>
      <c r="B37" t="s">
        <v>375</v>
      </c>
      <c r="C37" t="s">
        <v>336</v>
      </c>
      <c r="D37" t="s">
        <v>333</v>
      </c>
      <c r="E37" t="s">
        <v>333</v>
      </c>
      <c r="F37" t="s">
        <v>333</v>
      </c>
    </row>
    <row r="38" spans="1:7" x14ac:dyDescent="0.2">
      <c r="A38" t="s">
        <v>376</v>
      </c>
      <c r="B38" t="s">
        <v>377</v>
      </c>
      <c r="D38" t="s">
        <v>333</v>
      </c>
      <c r="E38" t="s">
        <v>308</v>
      </c>
      <c r="F38" t="s">
        <v>333</v>
      </c>
    </row>
    <row r="39" spans="1:7" x14ac:dyDescent="0.2">
      <c r="A39" t="s">
        <v>378</v>
      </c>
      <c r="B39" t="s">
        <v>379</v>
      </c>
      <c r="C39" t="s">
        <v>336</v>
      </c>
      <c r="D39" t="s">
        <v>333</v>
      </c>
      <c r="E39" t="s">
        <v>333</v>
      </c>
      <c r="F39" t="s">
        <v>333</v>
      </c>
      <c r="G39" t="s">
        <v>327</v>
      </c>
    </row>
    <row r="40" spans="1:7" x14ac:dyDescent="0.2">
      <c r="A40" t="s">
        <v>380</v>
      </c>
      <c r="B40" t="s">
        <v>381</v>
      </c>
      <c r="C40" t="s">
        <v>336</v>
      </c>
      <c r="D40" t="s">
        <v>333</v>
      </c>
      <c r="E40" t="s">
        <v>322</v>
      </c>
      <c r="F40" t="s">
        <v>333</v>
      </c>
      <c r="G40" t="s">
        <v>382</v>
      </c>
    </row>
    <row r="41" spans="1:7" x14ac:dyDescent="0.2">
      <c r="A41" t="s">
        <v>383</v>
      </c>
      <c r="B41" t="s">
        <v>384</v>
      </c>
      <c r="C41" t="s">
        <v>336</v>
      </c>
      <c r="D41" t="s">
        <v>333</v>
      </c>
      <c r="E41" t="s">
        <v>333</v>
      </c>
      <c r="F41" t="s">
        <v>333</v>
      </c>
      <c r="G41" t="s">
        <v>327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9095-7EE4-4683-8E2C-275E15C1656C}">
  <dimension ref="A1:AB234"/>
  <sheetViews>
    <sheetView workbookViewId="0">
      <pane ySplit="1" topLeftCell="A2" activePane="bottomLeft" state="frozen"/>
      <selection pane="bottomLeft" activeCell="B25" sqref="B25"/>
    </sheetView>
  </sheetViews>
  <sheetFormatPr baseColWidth="10" defaultColWidth="8.83203125" defaultRowHeight="15" x14ac:dyDescent="0.2"/>
  <cols>
    <col min="2" max="2" width="17.33203125" customWidth="1"/>
    <col min="17" max="17" width="14.5" customWidth="1"/>
    <col min="18" max="18" width="18.6640625" customWidth="1"/>
  </cols>
  <sheetData>
    <row r="1" spans="1:26" x14ac:dyDescent="0.2">
      <c r="F1" t="s">
        <v>160</v>
      </c>
      <c r="H1">
        <v>0.5</v>
      </c>
      <c r="I1">
        <v>1</v>
      </c>
      <c r="J1">
        <v>2</v>
      </c>
      <c r="K1">
        <v>3</v>
      </c>
      <c r="L1">
        <v>4</v>
      </c>
      <c r="M1">
        <v>6</v>
      </c>
      <c r="N1">
        <v>8</v>
      </c>
      <c r="P1" t="s">
        <v>220</v>
      </c>
      <c r="S1" t="s">
        <v>160</v>
      </c>
      <c r="T1">
        <v>0</v>
      </c>
      <c r="U1">
        <v>1</v>
      </c>
      <c r="V1">
        <v>2</v>
      </c>
      <c r="W1">
        <v>3</v>
      </c>
      <c r="X1">
        <v>4</v>
      </c>
      <c r="Y1">
        <v>6</v>
      </c>
      <c r="Z1">
        <v>8</v>
      </c>
    </row>
    <row r="2" spans="1:26" x14ac:dyDescent="0.2">
      <c r="C2" t="s">
        <v>179</v>
      </c>
      <c r="D2" t="s">
        <v>180</v>
      </c>
      <c r="P2">
        <v>4</v>
      </c>
      <c r="Q2" t="s">
        <v>208</v>
      </c>
      <c r="R2" t="s">
        <v>207</v>
      </c>
      <c r="S2" t="s">
        <v>166</v>
      </c>
      <c r="T2">
        <v>0</v>
      </c>
      <c r="U2">
        <v>0.93095238095238098</v>
      </c>
      <c r="V2">
        <v>0.9709523809523809</v>
      </c>
      <c r="W2">
        <v>0.9804761904761905</v>
      </c>
      <c r="X2">
        <v>0.9804761904761905</v>
      </c>
      <c r="Y2">
        <v>0.9804761904761905</v>
      </c>
      <c r="Z2">
        <v>0.99047619047619051</v>
      </c>
    </row>
    <row r="3" spans="1:26" x14ac:dyDescent="0.2">
      <c r="A3" s="30">
        <v>43767</v>
      </c>
      <c r="B3" t="s">
        <v>181</v>
      </c>
      <c r="C3">
        <v>1</v>
      </c>
      <c r="D3">
        <v>0.55000000000000004</v>
      </c>
      <c r="E3" t="s">
        <v>161</v>
      </c>
      <c r="F3" t="s">
        <v>146</v>
      </c>
      <c r="H3">
        <v>3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 t="s">
        <v>208</v>
      </c>
      <c r="R3" t="s">
        <v>207</v>
      </c>
      <c r="S3" t="s">
        <v>182</v>
      </c>
      <c r="T3">
        <v>0</v>
      </c>
      <c r="U3">
        <v>4.8853058401626362E-2</v>
      </c>
      <c r="V3">
        <v>1.9172211561140379E-2</v>
      </c>
      <c r="W3">
        <v>1.1961768273409983E-2</v>
      </c>
      <c r="X3">
        <v>1.1961768273409983E-2</v>
      </c>
      <c r="Y3">
        <v>1.1961768273409983E-2</v>
      </c>
      <c r="Z3">
        <v>9.5238095238095333E-3</v>
      </c>
    </row>
    <row r="4" spans="1:26" x14ac:dyDescent="0.2">
      <c r="B4" t="s">
        <v>183</v>
      </c>
      <c r="C4">
        <v>1</v>
      </c>
      <c r="E4" t="s">
        <v>161</v>
      </c>
      <c r="F4" t="s">
        <v>147</v>
      </c>
      <c r="H4">
        <v>17</v>
      </c>
      <c r="I4">
        <v>20</v>
      </c>
      <c r="J4">
        <v>20</v>
      </c>
      <c r="K4">
        <v>20</v>
      </c>
      <c r="L4">
        <v>20</v>
      </c>
      <c r="M4">
        <v>20</v>
      </c>
      <c r="N4">
        <v>20</v>
      </c>
      <c r="P4">
        <v>5</v>
      </c>
      <c r="Q4" t="s">
        <v>208</v>
      </c>
      <c r="R4" t="s">
        <v>219</v>
      </c>
      <c r="S4" t="s">
        <v>166</v>
      </c>
      <c r="T4">
        <v>0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</row>
    <row r="5" spans="1:26" x14ac:dyDescent="0.2">
      <c r="C5">
        <v>1</v>
      </c>
      <c r="E5" t="s">
        <v>161</v>
      </c>
      <c r="F5" t="s">
        <v>148</v>
      </c>
      <c r="H5">
        <f>H4/(H3+H4)</f>
        <v>0.85</v>
      </c>
      <c r="I5">
        <f t="shared" ref="I5:N5" si="0">I4/(I3+I4)</f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Q5" t="s">
        <v>208</v>
      </c>
      <c r="R5" t="s">
        <v>219</v>
      </c>
      <c r="S5" t="s">
        <v>182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">
      <c r="C6">
        <v>1</v>
      </c>
      <c r="D6">
        <v>0.52</v>
      </c>
      <c r="E6" t="s">
        <v>162</v>
      </c>
      <c r="F6" t="s">
        <v>146</v>
      </c>
      <c r="H6">
        <v>5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P6">
        <v>6</v>
      </c>
      <c r="Q6" t="s">
        <v>208</v>
      </c>
      <c r="R6" t="s">
        <v>184</v>
      </c>
      <c r="S6" t="s">
        <v>166</v>
      </c>
      <c r="T6">
        <v>0</v>
      </c>
      <c r="U6">
        <v>0.85636363636363599</v>
      </c>
      <c r="V6">
        <v>0.85636363636363622</v>
      </c>
      <c r="W6">
        <v>0.87636363636363634</v>
      </c>
      <c r="X6">
        <v>0.87636363636363634</v>
      </c>
      <c r="Y6">
        <v>0.88636363636363635</v>
      </c>
      <c r="Z6">
        <v>0.92363636363636359</v>
      </c>
    </row>
    <row r="7" spans="1:26" x14ac:dyDescent="0.2">
      <c r="C7">
        <v>1</v>
      </c>
      <c r="E7" t="s">
        <v>162</v>
      </c>
      <c r="F7" t="s">
        <v>147</v>
      </c>
      <c r="H7">
        <v>16</v>
      </c>
      <c r="I7">
        <v>21</v>
      </c>
      <c r="J7">
        <v>21</v>
      </c>
      <c r="K7">
        <v>21</v>
      </c>
      <c r="L7">
        <v>21</v>
      </c>
      <c r="M7">
        <v>21</v>
      </c>
      <c r="N7">
        <v>21</v>
      </c>
      <c r="Q7" t="s">
        <v>216</v>
      </c>
      <c r="R7" t="s">
        <v>184</v>
      </c>
      <c r="S7" t="s">
        <v>182</v>
      </c>
      <c r="T7">
        <v>0</v>
      </c>
      <c r="U7">
        <v>3.2985095557321327E-2</v>
      </c>
      <c r="V7">
        <v>3.2985095557321327E-2</v>
      </c>
      <c r="W7">
        <v>3.7740961372085581E-2</v>
      </c>
      <c r="X7">
        <v>3.7740961372085581E-2</v>
      </c>
      <c r="Y7">
        <v>3.7317046821406893E-2</v>
      </c>
      <c r="Z7">
        <v>2.3983465378678029E-2</v>
      </c>
    </row>
    <row r="8" spans="1:26" x14ac:dyDescent="0.2">
      <c r="C8">
        <v>1</v>
      </c>
      <c r="E8" t="s">
        <v>162</v>
      </c>
      <c r="F8" t="s">
        <v>148</v>
      </c>
      <c r="H8">
        <f>H7/(H6+H7)</f>
        <v>0.76190476190476186</v>
      </c>
      <c r="I8">
        <f t="shared" ref="I8:N8" si="1">I7/(I6+I7)</f>
        <v>1</v>
      </c>
      <c r="J8">
        <f t="shared" si="1"/>
        <v>1</v>
      </c>
      <c r="K8">
        <f t="shared" si="1"/>
        <v>1</v>
      </c>
      <c r="L8">
        <f t="shared" si="1"/>
        <v>1</v>
      </c>
      <c r="M8">
        <f t="shared" si="1"/>
        <v>1</v>
      </c>
      <c r="N8">
        <f t="shared" si="1"/>
        <v>1</v>
      </c>
      <c r="P8">
        <v>7</v>
      </c>
      <c r="Q8" t="s">
        <v>216</v>
      </c>
      <c r="R8" t="s">
        <v>185</v>
      </c>
      <c r="S8" t="s">
        <v>166</v>
      </c>
      <c r="T8">
        <v>0</v>
      </c>
      <c r="U8">
        <v>0.94320910973084882</v>
      </c>
      <c r="V8">
        <v>0.95178053830227738</v>
      </c>
      <c r="W8">
        <v>0.97</v>
      </c>
      <c r="X8">
        <v>0.98000000000000009</v>
      </c>
      <c r="Y8">
        <v>0.98000000000000009</v>
      </c>
      <c r="Z8">
        <v>0.99</v>
      </c>
    </row>
    <row r="9" spans="1:26" x14ac:dyDescent="0.2">
      <c r="C9">
        <v>1</v>
      </c>
      <c r="D9">
        <v>0.52</v>
      </c>
      <c r="E9" t="s">
        <v>163</v>
      </c>
      <c r="F9" t="s">
        <v>146</v>
      </c>
      <c r="H9">
        <v>6</v>
      </c>
      <c r="I9">
        <v>2</v>
      </c>
      <c r="J9">
        <v>2</v>
      </c>
      <c r="K9">
        <v>1</v>
      </c>
      <c r="L9">
        <v>1</v>
      </c>
      <c r="M9">
        <v>1</v>
      </c>
      <c r="N9">
        <v>1</v>
      </c>
      <c r="Q9" t="s">
        <v>216</v>
      </c>
      <c r="R9" t="s">
        <v>185</v>
      </c>
      <c r="S9" t="s">
        <v>182</v>
      </c>
      <c r="T9">
        <v>0</v>
      </c>
      <c r="U9">
        <v>2.3388105996295844E-2</v>
      </c>
      <c r="V9">
        <v>1.5862456355017054E-2</v>
      </c>
      <c r="W9">
        <v>1.9999999999999997E-2</v>
      </c>
      <c r="X9">
        <v>1.2247448713915901E-2</v>
      </c>
      <c r="Y9">
        <v>1.2247448713915901E-2</v>
      </c>
      <c r="Z9">
        <v>1.0000000000000009E-2</v>
      </c>
    </row>
    <row r="10" spans="1:26" x14ac:dyDescent="0.2">
      <c r="C10">
        <v>1</v>
      </c>
      <c r="E10" t="s">
        <v>163</v>
      </c>
      <c r="F10" t="s">
        <v>147</v>
      </c>
      <c r="H10">
        <v>15</v>
      </c>
      <c r="I10">
        <v>19</v>
      </c>
      <c r="J10">
        <v>19</v>
      </c>
      <c r="K10">
        <v>20</v>
      </c>
      <c r="L10">
        <v>20</v>
      </c>
      <c r="M10">
        <v>20</v>
      </c>
      <c r="N10">
        <v>20</v>
      </c>
      <c r="P10">
        <v>8</v>
      </c>
      <c r="Q10" t="s">
        <v>216</v>
      </c>
      <c r="R10" t="s">
        <v>186</v>
      </c>
      <c r="S10" t="s">
        <v>166</v>
      </c>
      <c r="T10">
        <v>0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</row>
    <row r="11" spans="1:26" x14ac:dyDescent="0.2">
      <c r="C11">
        <v>1</v>
      </c>
      <c r="E11" t="s">
        <v>163</v>
      </c>
      <c r="F11" t="s">
        <v>148</v>
      </c>
      <c r="H11">
        <f>H10/(H9+H10)</f>
        <v>0.7142857142857143</v>
      </c>
      <c r="I11">
        <f t="shared" ref="I11:N11" si="2">I10/(I9+I10)</f>
        <v>0.90476190476190477</v>
      </c>
      <c r="J11">
        <f t="shared" si="2"/>
        <v>0.90476190476190477</v>
      </c>
      <c r="K11">
        <f t="shared" si="2"/>
        <v>0.95238095238095233</v>
      </c>
      <c r="L11">
        <f t="shared" si="2"/>
        <v>0.95238095238095233</v>
      </c>
      <c r="M11">
        <f t="shared" si="2"/>
        <v>0.95238095238095233</v>
      </c>
      <c r="N11">
        <f t="shared" si="2"/>
        <v>0.95238095238095233</v>
      </c>
      <c r="Q11" t="s">
        <v>216</v>
      </c>
      <c r="R11" t="s">
        <v>186</v>
      </c>
      <c r="S11" t="s">
        <v>182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">
      <c r="C12">
        <v>1</v>
      </c>
      <c r="D12">
        <v>0.49</v>
      </c>
      <c r="E12" t="s">
        <v>164</v>
      </c>
      <c r="F12" t="s">
        <v>146</v>
      </c>
      <c r="H12">
        <v>7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P12">
        <v>9</v>
      </c>
      <c r="Q12" t="s">
        <v>216</v>
      </c>
      <c r="R12" t="s">
        <v>188</v>
      </c>
      <c r="S12" t="s">
        <v>166</v>
      </c>
      <c r="T12">
        <v>0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</row>
    <row r="13" spans="1:26" x14ac:dyDescent="0.2">
      <c r="C13">
        <v>1</v>
      </c>
      <c r="E13" t="s">
        <v>164</v>
      </c>
      <c r="F13" t="s">
        <v>147</v>
      </c>
      <c r="H13">
        <v>12</v>
      </c>
      <c r="I13">
        <v>19</v>
      </c>
      <c r="J13">
        <v>19</v>
      </c>
      <c r="K13">
        <v>19</v>
      </c>
      <c r="L13">
        <v>19</v>
      </c>
      <c r="M13">
        <v>19</v>
      </c>
      <c r="N13">
        <v>19</v>
      </c>
      <c r="Q13" t="s">
        <v>216</v>
      </c>
      <c r="R13" t="s">
        <v>188</v>
      </c>
      <c r="S13" t="s">
        <v>182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">
      <c r="C14">
        <v>1</v>
      </c>
      <c r="E14" t="s">
        <v>164</v>
      </c>
      <c r="F14" t="s">
        <v>148</v>
      </c>
      <c r="H14">
        <f>H13/(H12+H13)</f>
        <v>0.63157894736842102</v>
      </c>
      <c r="I14">
        <f t="shared" ref="I14:N14" si="3">I13/(I12+I13)</f>
        <v>1</v>
      </c>
      <c r="J14">
        <f t="shared" si="3"/>
        <v>1</v>
      </c>
      <c r="K14">
        <f t="shared" si="3"/>
        <v>1</v>
      </c>
      <c r="L14">
        <f t="shared" si="3"/>
        <v>1</v>
      </c>
      <c r="M14">
        <f t="shared" si="3"/>
        <v>1</v>
      </c>
      <c r="N14">
        <f t="shared" si="3"/>
        <v>1</v>
      </c>
      <c r="P14">
        <v>10</v>
      </c>
      <c r="Q14" t="s">
        <v>216</v>
      </c>
      <c r="R14" t="s">
        <v>189</v>
      </c>
      <c r="S14" t="s">
        <v>166</v>
      </c>
      <c r="T14">
        <v>0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</row>
    <row r="15" spans="1:26" x14ac:dyDescent="0.2">
      <c r="C15">
        <v>1</v>
      </c>
      <c r="D15">
        <v>0.55000000000000004</v>
      </c>
      <c r="E15" t="s">
        <v>187</v>
      </c>
      <c r="F15" t="s">
        <v>146</v>
      </c>
      <c r="H15">
        <v>5</v>
      </c>
      <c r="I15">
        <v>5</v>
      </c>
      <c r="J15">
        <v>1</v>
      </c>
      <c r="K15">
        <v>1</v>
      </c>
      <c r="L15">
        <v>1</v>
      </c>
      <c r="M15">
        <v>1</v>
      </c>
      <c r="N15">
        <v>0</v>
      </c>
      <c r="Q15" t="s">
        <v>216</v>
      </c>
      <c r="R15" t="s">
        <v>189</v>
      </c>
      <c r="S15" t="s">
        <v>182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">
      <c r="C16">
        <v>1</v>
      </c>
      <c r="E16" t="s">
        <v>187</v>
      </c>
      <c r="F16" t="s">
        <v>147</v>
      </c>
      <c r="H16">
        <v>15</v>
      </c>
      <c r="I16">
        <v>15</v>
      </c>
      <c r="J16">
        <v>19</v>
      </c>
      <c r="K16">
        <v>19</v>
      </c>
      <c r="L16">
        <v>19</v>
      </c>
      <c r="M16">
        <v>19</v>
      </c>
      <c r="N16">
        <v>20</v>
      </c>
      <c r="P16">
        <v>11</v>
      </c>
      <c r="Q16" t="s">
        <v>216</v>
      </c>
      <c r="R16" t="s">
        <v>190</v>
      </c>
      <c r="S16" t="s">
        <v>166</v>
      </c>
      <c r="T16">
        <v>0</v>
      </c>
      <c r="U16">
        <v>0.9916666666666667</v>
      </c>
      <c r="V16">
        <v>1</v>
      </c>
      <c r="W16">
        <v>1</v>
      </c>
      <c r="X16">
        <v>1</v>
      </c>
      <c r="Y16">
        <v>1</v>
      </c>
      <c r="Z16">
        <v>1</v>
      </c>
    </row>
    <row r="17" spans="1:28" x14ac:dyDescent="0.2">
      <c r="C17">
        <v>1</v>
      </c>
      <c r="E17" t="s">
        <v>187</v>
      </c>
      <c r="F17" t="s">
        <v>148</v>
      </c>
      <c r="H17">
        <f>H16/(H15+H16)</f>
        <v>0.75</v>
      </c>
      <c r="I17">
        <f>I16/(I15+I16)</f>
        <v>0.75</v>
      </c>
      <c r="J17">
        <f t="shared" ref="J17:N17" si="4">J16/(J15+J16)</f>
        <v>0.95</v>
      </c>
      <c r="K17">
        <f t="shared" si="4"/>
        <v>0.95</v>
      </c>
      <c r="L17">
        <f t="shared" si="4"/>
        <v>0.95</v>
      </c>
      <c r="M17">
        <f t="shared" si="4"/>
        <v>0.95</v>
      </c>
      <c r="N17">
        <f t="shared" si="4"/>
        <v>1</v>
      </c>
      <c r="Q17" t="s">
        <v>216</v>
      </c>
      <c r="R17" t="s">
        <v>190</v>
      </c>
      <c r="S17" t="s">
        <v>182</v>
      </c>
      <c r="T17">
        <v>0</v>
      </c>
      <c r="U17">
        <v>8.3333333333333419E-3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8" x14ac:dyDescent="0.2">
      <c r="F18" t="s">
        <v>166</v>
      </c>
      <c r="H18">
        <f>AVERAGE(H5,H8,H11,H14,H17)</f>
        <v>0.74155388471177941</v>
      </c>
      <c r="I18">
        <f t="shared" ref="I18:N18" si="5">AVERAGE(I5,I8,I11,I14,I17)</f>
        <v>0.93095238095238098</v>
      </c>
      <c r="J18">
        <f t="shared" si="5"/>
        <v>0.9709523809523809</v>
      </c>
      <c r="K18">
        <f t="shared" si="5"/>
        <v>0.9804761904761905</v>
      </c>
      <c r="L18">
        <f t="shared" si="5"/>
        <v>0.9804761904761905</v>
      </c>
      <c r="M18">
        <f t="shared" si="5"/>
        <v>0.9804761904761905</v>
      </c>
      <c r="N18">
        <f t="shared" si="5"/>
        <v>0.99047619047619051</v>
      </c>
      <c r="Q18" t="s">
        <v>210</v>
      </c>
      <c r="R18" t="s">
        <v>190</v>
      </c>
      <c r="S18" t="s">
        <v>166</v>
      </c>
      <c r="T18">
        <v>0</v>
      </c>
      <c r="U18">
        <v>3.3333333333333333E-2</v>
      </c>
      <c r="V18">
        <v>0.21666666666666667</v>
      </c>
      <c r="W18">
        <v>0.27777777777777773</v>
      </c>
      <c r="X18">
        <v>0.45</v>
      </c>
      <c r="Y18">
        <v>0.75</v>
      </c>
      <c r="Z18">
        <v>0.8833333333333333</v>
      </c>
    </row>
    <row r="19" spans="1:28" x14ac:dyDescent="0.2">
      <c r="F19" t="s">
        <v>167</v>
      </c>
      <c r="H19">
        <f>STDEV(H5,H8,H11,H14,H17)/SQRT(COUNT(H5,H8,H11,H14,H17))</f>
        <v>3.5414753245753619E-2</v>
      </c>
      <c r="I19">
        <f t="shared" ref="I19:N19" si="6">STDEV(I5,I8,I11,I14,I17)/SQRT(COUNT(I5,I8,I11,I14,I17))</f>
        <v>4.8853058401626362E-2</v>
      </c>
      <c r="J19">
        <f t="shared" si="6"/>
        <v>1.9172211561140379E-2</v>
      </c>
      <c r="K19">
        <f t="shared" si="6"/>
        <v>1.1961768273409983E-2</v>
      </c>
      <c r="L19">
        <f t="shared" si="6"/>
        <v>1.1961768273409983E-2</v>
      </c>
      <c r="M19">
        <f t="shared" si="6"/>
        <v>1.1961768273409983E-2</v>
      </c>
      <c r="N19">
        <f t="shared" si="6"/>
        <v>9.5238095238095333E-3</v>
      </c>
      <c r="Q19" t="s">
        <v>210</v>
      </c>
      <c r="R19" t="s">
        <v>190</v>
      </c>
      <c r="S19" t="s">
        <v>182</v>
      </c>
      <c r="T19">
        <v>0</v>
      </c>
      <c r="U19">
        <v>1.666666666666667E-2</v>
      </c>
      <c r="V19">
        <v>1.6666666666666722E-2</v>
      </c>
      <c r="W19">
        <v>2.7777777777777925E-2</v>
      </c>
      <c r="X19">
        <v>2.8867513459481284E-2</v>
      </c>
      <c r="Y19">
        <v>2.8867513459481315E-2</v>
      </c>
      <c r="Z19">
        <v>1.6666666666666684E-2</v>
      </c>
    </row>
    <row r="20" spans="1:28" x14ac:dyDescent="0.2">
      <c r="F20" t="s">
        <v>239</v>
      </c>
      <c r="H20">
        <f>H3+H6+H9+H12+H15</f>
        <v>26</v>
      </c>
      <c r="I20">
        <f t="shared" ref="I20:N20" si="7">I3+I6+I9+I12+I15</f>
        <v>7</v>
      </c>
      <c r="J20">
        <f t="shared" si="7"/>
        <v>3</v>
      </c>
      <c r="K20">
        <f t="shared" si="7"/>
        <v>2</v>
      </c>
      <c r="L20">
        <f t="shared" si="7"/>
        <v>2</v>
      </c>
      <c r="M20">
        <f t="shared" si="7"/>
        <v>2</v>
      </c>
      <c r="N20">
        <f t="shared" si="7"/>
        <v>1</v>
      </c>
      <c r="P20">
        <v>11</v>
      </c>
      <c r="Q20" t="s">
        <v>211</v>
      </c>
      <c r="R20" t="s">
        <v>190</v>
      </c>
      <c r="S20" t="s">
        <v>166</v>
      </c>
      <c r="T20">
        <v>0</v>
      </c>
      <c r="U20">
        <v>1.6666666666666666E-2</v>
      </c>
      <c r="V20">
        <v>0.15087719298245614</v>
      </c>
      <c r="W20">
        <v>0.23333333333333331</v>
      </c>
      <c r="X20">
        <v>0.23333333333333331</v>
      </c>
      <c r="Y20">
        <v>0.23333333333333331</v>
      </c>
      <c r="Z20">
        <v>0.28333333333333338</v>
      </c>
    </row>
    <row r="21" spans="1:28" x14ac:dyDescent="0.2">
      <c r="F21" t="s">
        <v>240</v>
      </c>
      <c r="H21">
        <f>H4+H7+H10+H13+H16</f>
        <v>75</v>
      </c>
      <c r="I21">
        <f t="shared" ref="I21:N21" si="8">I4+I7+I10+I13+I16</f>
        <v>94</v>
      </c>
      <c r="J21">
        <f t="shared" si="8"/>
        <v>98</v>
      </c>
      <c r="K21">
        <f t="shared" si="8"/>
        <v>99</v>
      </c>
      <c r="L21">
        <f t="shared" si="8"/>
        <v>99</v>
      </c>
      <c r="M21">
        <f t="shared" si="8"/>
        <v>99</v>
      </c>
      <c r="N21">
        <f t="shared" si="8"/>
        <v>100</v>
      </c>
      <c r="Q21" t="s">
        <v>211</v>
      </c>
      <c r="R21" t="s">
        <v>190</v>
      </c>
      <c r="S21" t="s">
        <v>182</v>
      </c>
      <c r="T21">
        <v>0</v>
      </c>
      <c r="U21">
        <v>1.666666666666667E-2</v>
      </c>
      <c r="V21">
        <v>4.9122807017543887E-2</v>
      </c>
      <c r="W21">
        <v>1.6666666666666861E-2</v>
      </c>
      <c r="X21">
        <v>1.6666666666666861E-2</v>
      </c>
      <c r="Y21">
        <v>1.6666666666666861E-2</v>
      </c>
      <c r="Z21">
        <v>1.6666666666666666E-2</v>
      </c>
    </row>
    <row r="22" spans="1:28" x14ac:dyDescent="0.2">
      <c r="F22" t="s">
        <v>241</v>
      </c>
      <c r="H22">
        <f>H20+H21</f>
        <v>101</v>
      </c>
      <c r="I22">
        <f t="shared" ref="I22" si="9">I20+I21</f>
        <v>101</v>
      </c>
      <c r="J22">
        <f t="shared" ref="J22" si="10">J20+J21</f>
        <v>101</v>
      </c>
      <c r="K22">
        <f t="shared" ref="K22" si="11">K20+K21</f>
        <v>101</v>
      </c>
      <c r="L22">
        <f t="shared" ref="L22" si="12">L20+L21</f>
        <v>101</v>
      </c>
      <c r="M22">
        <f t="shared" ref="M22" si="13">M20+M21</f>
        <v>101</v>
      </c>
      <c r="N22">
        <f t="shared" ref="N22" si="14">N20+N21</f>
        <v>101</v>
      </c>
      <c r="P22">
        <v>6</v>
      </c>
      <c r="Q22" t="s">
        <v>211</v>
      </c>
      <c r="R22" t="s">
        <v>184</v>
      </c>
      <c r="S22" t="s">
        <v>166</v>
      </c>
      <c r="T22">
        <v>0</v>
      </c>
      <c r="U22">
        <v>5.000000000000001E-2</v>
      </c>
      <c r="V22">
        <v>8.3333333333333329E-2</v>
      </c>
      <c r="W22">
        <v>0.15</v>
      </c>
      <c r="X22">
        <v>0.18333333333333335</v>
      </c>
      <c r="Y22">
        <v>0.21666666666666667</v>
      </c>
      <c r="Z22">
        <v>0.31666666666666665</v>
      </c>
    </row>
    <row r="23" spans="1:28" x14ac:dyDescent="0.2">
      <c r="Q23" t="s">
        <v>211</v>
      </c>
      <c r="R23" t="s">
        <v>184</v>
      </c>
      <c r="S23" t="s">
        <v>182</v>
      </c>
      <c r="T23">
        <v>0</v>
      </c>
      <c r="U23">
        <v>2.8867513459481291E-2</v>
      </c>
      <c r="V23">
        <v>1.6666666666666705E-2</v>
      </c>
      <c r="W23">
        <v>2.8867513459481305E-2</v>
      </c>
      <c r="X23">
        <v>1.6666666666666653E-2</v>
      </c>
      <c r="Y23">
        <v>1.6666666666666722E-2</v>
      </c>
      <c r="Z23">
        <v>1.6666666666666663E-2</v>
      </c>
    </row>
    <row r="25" spans="1:28" x14ac:dyDescent="0.2">
      <c r="A25" s="30">
        <v>43767</v>
      </c>
      <c r="B25" t="s">
        <v>287</v>
      </c>
      <c r="C25">
        <v>2</v>
      </c>
      <c r="D25">
        <v>0.49</v>
      </c>
      <c r="E25" t="s">
        <v>161</v>
      </c>
      <c r="F25" t="s">
        <v>146</v>
      </c>
      <c r="H25">
        <v>5</v>
      </c>
      <c r="I25">
        <v>5</v>
      </c>
      <c r="J25">
        <v>5</v>
      </c>
      <c r="K25">
        <v>5</v>
      </c>
      <c r="L25">
        <v>5</v>
      </c>
      <c r="M25">
        <v>5</v>
      </c>
      <c r="N25">
        <v>3</v>
      </c>
    </row>
    <row r="26" spans="1:28" x14ac:dyDescent="0.2">
      <c r="B26" t="s">
        <v>191</v>
      </c>
      <c r="C26">
        <v>2</v>
      </c>
      <c r="E26" t="s">
        <v>161</v>
      </c>
      <c r="F26" t="s">
        <v>147</v>
      </c>
      <c r="H26">
        <v>17</v>
      </c>
      <c r="I26">
        <v>17</v>
      </c>
      <c r="J26">
        <v>17</v>
      </c>
      <c r="K26">
        <v>17</v>
      </c>
      <c r="L26">
        <v>17</v>
      </c>
      <c r="M26">
        <v>17</v>
      </c>
      <c r="N26">
        <v>19</v>
      </c>
    </row>
    <row r="27" spans="1:28" x14ac:dyDescent="0.2">
      <c r="C27">
        <v>2</v>
      </c>
      <c r="E27" t="s">
        <v>161</v>
      </c>
      <c r="F27" t="s">
        <v>148</v>
      </c>
      <c r="H27">
        <f>H26/(H25+H26)</f>
        <v>0.77272727272727271</v>
      </c>
      <c r="I27">
        <f t="shared" ref="I27:N27" si="15">I26/(I25+I26)</f>
        <v>0.77272727272727271</v>
      </c>
      <c r="J27">
        <f t="shared" si="15"/>
        <v>0.77272727272727271</v>
      </c>
      <c r="K27">
        <f t="shared" si="15"/>
        <v>0.77272727272727271</v>
      </c>
      <c r="L27">
        <f t="shared" si="15"/>
        <v>0.77272727272727271</v>
      </c>
      <c r="M27">
        <f t="shared" si="15"/>
        <v>0.77272727272727271</v>
      </c>
      <c r="N27">
        <f t="shared" si="15"/>
        <v>0.86363636363636365</v>
      </c>
    </row>
    <row r="28" spans="1:28" x14ac:dyDescent="0.2">
      <c r="C28">
        <v>2</v>
      </c>
      <c r="D28">
        <v>0.5</v>
      </c>
      <c r="E28" t="s">
        <v>162</v>
      </c>
      <c r="F28" t="s">
        <v>146</v>
      </c>
      <c r="H28">
        <v>3</v>
      </c>
      <c r="I28">
        <v>3</v>
      </c>
      <c r="J28">
        <v>3</v>
      </c>
      <c r="K28">
        <v>3</v>
      </c>
      <c r="L28">
        <v>3</v>
      </c>
      <c r="M28">
        <v>2</v>
      </c>
      <c r="N28">
        <v>2</v>
      </c>
    </row>
    <row r="29" spans="1:28" x14ac:dyDescent="0.2">
      <c r="C29">
        <v>2</v>
      </c>
      <c r="E29" t="s">
        <v>162</v>
      </c>
      <c r="F29" t="s">
        <v>147</v>
      </c>
      <c r="H29">
        <v>17</v>
      </c>
      <c r="I29">
        <v>17</v>
      </c>
      <c r="J29">
        <v>17</v>
      </c>
      <c r="K29">
        <v>17</v>
      </c>
      <c r="L29">
        <v>17</v>
      </c>
      <c r="M29">
        <v>18</v>
      </c>
      <c r="N29">
        <v>18</v>
      </c>
    </row>
    <row r="30" spans="1:28" x14ac:dyDescent="0.2">
      <c r="C30">
        <v>2</v>
      </c>
      <c r="E30" t="s">
        <v>162</v>
      </c>
      <c r="F30" t="s">
        <v>148</v>
      </c>
      <c r="H30">
        <f>H29/(H28+H29)</f>
        <v>0.85</v>
      </c>
      <c r="I30">
        <f t="shared" ref="I30:N30" si="16">I29/(I28+I29)</f>
        <v>0.85</v>
      </c>
      <c r="J30">
        <f t="shared" si="16"/>
        <v>0.85</v>
      </c>
      <c r="K30">
        <f t="shared" si="16"/>
        <v>0.85</v>
      </c>
      <c r="L30">
        <f t="shared" si="16"/>
        <v>0.85</v>
      </c>
      <c r="M30">
        <f t="shared" si="16"/>
        <v>0.9</v>
      </c>
      <c r="N30">
        <f t="shared" si="16"/>
        <v>0.9</v>
      </c>
    </row>
    <row r="31" spans="1:28" x14ac:dyDescent="0.2">
      <c r="C31">
        <v>2</v>
      </c>
      <c r="D31">
        <v>0.5</v>
      </c>
      <c r="E31" t="s">
        <v>163</v>
      </c>
      <c r="F31" t="s">
        <v>146</v>
      </c>
      <c r="H31">
        <v>2</v>
      </c>
      <c r="I31">
        <v>1</v>
      </c>
      <c r="J31">
        <v>1</v>
      </c>
      <c r="K31">
        <v>0</v>
      </c>
      <c r="L31">
        <v>0</v>
      </c>
      <c r="M31">
        <v>0</v>
      </c>
      <c r="N31">
        <v>0</v>
      </c>
    </row>
    <row r="32" spans="1:28" x14ac:dyDescent="0.2">
      <c r="C32">
        <v>2</v>
      </c>
      <c r="E32" t="s">
        <v>163</v>
      </c>
      <c r="F32" t="s">
        <v>147</v>
      </c>
      <c r="H32">
        <v>18</v>
      </c>
      <c r="I32">
        <v>19</v>
      </c>
      <c r="J32">
        <v>19</v>
      </c>
      <c r="K32">
        <v>20</v>
      </c>
      <c r="L32">
        <v>20</v>
      </c>
      <c r="M32">
        <v>20</v>
      </c>
      <c r="N32">
        <v>20</v>
      </c>
      <c r="AB32" t="s">
        <v>217</v>
      </c>
    </row>
    <row r="33" spans="1:14" x14ac:dyDescent="0.2">
      <c r="C33">
        <v>2</v>
      </c>
      <c r="E33" t="s">
        <v>163</v>
      </c>
      <c r="F33" t="s">
        <v>148</v>
      </c>
      <c r="H33">
        <f>H32/(H31+H32)</f>
        <v>0.9</v>
      </c>
      <c r="I33">
        <f t="shared" ref="I33:N33" si="17">I32/(I31+I32)</f>
        <v>0.95</v>
      </c>
      <c r="J33">
        <f t="shared" si="17"/>
        <v>0.95</v>
      </c>
      <c r="K33">
        <f t="shared" si="17"/>
        <v>1</v>
      </c>
      <c r="L33">
        <f t="shared" si="17"/>
        <v>1</v>
      </c>
      <c r="M33">
        <f t="shared" si="17"/>
        <v>1</v>
      </c>
      <c r="N33">
        <f t="shared" si="17"/>
        <v>1</v>
      </c>
    </row>
    <row r="34" spans="1:14" x14ac:dyDescent="0.2">
      <c r="C34">
        <v>2</v>
      </c>
      <c r="D34">
        <v>0.51</v>
      </c>
      <c r="E34" t="s">
        <v>164</v>
      </c>
      <c r="F34" t="s">
        <v>146</v>
      </c>
      <c r="H34">
        <v>8</v>
      </c>
      <c r="I34">
        <v>4</v>
      </c>
      <c r="J34">
        <v>4</v>
      </c>
      <c r="K34">
        <v>3</v>
      </c>
      <c r="L34">
        <v>3</v>
      </c>
      <c r="M34">
        <v>3</v>
      </c>
      <c r="N34">
        <v>2</v>
      </c>
    </row>
    <row r="35" spans="1:14" x14ac:dyDescent="0.2">
      <c r="C35">
        <v>2</v>
      </c>
      <c r="E35" t="s">
        <v>164</v>
      </c>
      <c r="F35" t="s">
        <v>147</v>
      </c>
      <c r="H35">
        <v>12</v>
      </c>
      <c r="I35">
        <v>16</v>
      </c>
      <c r="J35">
        <v>16</v>
      </c>
      <c r="K35">
        <v>17</v>
      </c>
      <c r="L35">
        <v>17</v>
      </c>
      <c r="M35">
        <v>17</v>
      </c>
      <c r="N35">
        <v>18</v>
      </c>
    </row>
    <row r="36" spans="1:14" x14ac:dyDescent="0.2">
      <c r="C36">
        <v>2</v>
      </c>
      <c r="E36" t="s">
        <v>164</v>
      </c>
      <c r="F36" t="s">
        <v>148</v>
      </c>
      <c r="H36">
        <f>H35/(H34+H35)</f>
        <v>0.6</v>
      </c>
      <c r="I36">
        <f t="shared" ref="I36:N36" si="18">I35/(I34+I35)</f>
        <v>0.8</v>
      </c>
      <c r="J36">
        <f t="shared" si="18"/>
        <v>0.8</v>
      </c>
      <c r="K36">
        <f t="shared" si="18"/>
        <v>0.85</v>
      </c>
      <c r="L36">
        <f t="shared" si="18"/>
        <v>0.85</v>
      </c>
      <c r="M36">
        <f t="shared" si="18"/>
        <v>0.85</v>
      </c>
      <c r="N36">
        <f t="shared" si="18"/>
        <v>0.9</v>
      </c>
    </row>
    <row r="37" spans="1:14" x14ac:dyDescent="0.2">
      <c r="C37">
        <v>2</v>
      </c>
      <c r="D37">
        <v>0.51</v>
      </c>
      <c r="E37" t="s">
        <v>187</v>
      </c>
      <c r="F37" t="s">
        <v>146</v>
      </c>
      <c r="H37">
        <v>2</v>
      </c>
      <c r="I37">
        <v>2</v>
      </c>
      <c r="J37">
        <v>2</v>
      </c>
      <c r="K37">
        <v>2</v>
      </c>
      <c r="L37">
        <v>2</v>
      </c>
      <c r="M37">
        <v>2</v>
      </c>
      <c r="N37">
        <v>1</v>
      </c>
    </row>
    <row r="38" spans="1:14" x14ac:dyDescent="0.2">
      <c r="C38">
        <v>2</v>
      </c>
      <c r="E38" t="s">
        <v>187</v>
      </c>
      <c r="F38" t="s">
        <v>147</v>
      </c>
      <c r="H38">
        <v>20</v>
      </c>
      <c r="I38">
        <v>20</v>
      </c>
      <c r="J38">
        <v>20</v>
      </c>
      <c r="K38">
        <v>20</v>
      </c>
      <c r="L38">
        <v>20</v>
      </c>
      <c r="M38">
        <v>20</v>
      </c>
      <c r="N38">
        <v>21</v>
      </c>
    </row>
    <row r="39" spans="1:14" x14ac:dyDescent="0.2">
      <c r="C39">
        <v>2</v>
      </c>
      <c r="E39" t="s">
        <v>187</v>
      </c>
      <c r="F39" t="s">
        <v>148</v>
      </c>
      <c r="H39">
        <f>H38/(H37+H38)</f>
        <v>0.90909090909090906</v>
      </c>
      <c r="I39">
        <f t="shared" ref="I39:N39" si="19">I38/(I37+I38)</f>
        <v>0.90909090909090906</v>
      </c>
      <c r="J39">
        <f t="shared" si="19"/>
        <v>0.90909090909090906</v>
      </c>
      <c r="K39">
        <f t="shared" si="19"/>
        <v>0.90909090909090906</v>
      </c>
      <c r="L39">
        <f t="shared" si="19"/>
        <v>0.90909090909090906</v>
      </c>
      <c r="M39">
        <f t="shared" si="19"/>
        <v>0.90909090909090906</v>
      </c>
      <c r="N39">
        <f t="shared" si="19"/>
        <v>0.95454545454545459</v>
      </c>
    </row>
    <row r="40" spans="1:14" x14ac:dyDescent="0.2">
      <c r="F40" t="s">
        <v>166</v>
      </c>
      <c r="H40">
        <f>AVERAGE(H27,H30,H33,H36,H39)</f>
        <v>0.80636363636363628</v>
      </c>
      <c r="I40">
        <f t="shared" ref="I40:N40" si="20">AVERAGE(I27,I30,I33,I36,I39)</f>
        <v>0.85636363636363622</v>
      </c>
      <c r="J40">
        <f t="shared" si="20"/>
        <v>0.85636363636363622</v>
      </c>
      <c r="K40">
        <f t="shared" si="20"/>
        <v>0.87636363636363634</v>
      </c>
      <c r="L40">
        <f t="shared" si="20"/>
        <v>0.87636363636363634</v>
      </c>
      <c r="M40">
        <f t="shared" si="20"/>
        <v>0.88636363636363635</v>
      </c>
      <c r="N40">
        <f t="shared" si="20"/>
        <v>0.92363636363636359</v>
      </c>
    </row>
    <row r="41" spans="1:14" x14ac:dyDescent="0.2">
      <c r="F41" t="s">
        <v>167</v>
      </c>
      <c r="H41">
        <f>STDEV(H27,H30,H33,H36,H39)/SQRT(COUNT(H27,H30,H33,H36,H39))</f>
        <v>5.6983396160781338E-2</v>
      </c>
      <c r="I41">
        <f t="shared" ref="I41:N41" si="21">STDEV(I27,I30,I33,I36,I39)/SQRT(COUNT(I27,I30,I33,I36,I39))</f>
        <v>3.2985095557321327E-2</v>
      </c>
      <c r="J41">
        <f t="shared" si="21"/>
        <v>3.2985095557321327E-2</v>
      </c>
      <c r="K41">
        <f t="shared" si="21"/>
        <v>3.7740961372085581E-2</v>
      </c>
      <c r="L41">
        <f t="shared" si="21"/>
        <v>3.7740961372085581E-2</v>
      </c>
      <c r="M41">
        <f t="shared" si="21"/>
        <v>3.7317046821406893E-2</v>
      </c>
      <c r="N41">
        <f t="shared" si="21"/>
        <v>2.3983465378678029E-2</v>
      </c>
    </row>
    <row r="42" spans="1:14" x14ac:dyDescent="0.2">
      <c r="F42" t="s">
        <v>239</v>
      </c>
      <c r="H42">
        <f>H25+H28+H31+H34+H37</f>
        <v>20</v>
      </c>
      <c r="I42">
        <f t="shared" ref="I42:N42" si="22">I25+I28+I31+I34+I37</f>
        <v>15</v>
      </c>
      <c r="J42">
        <f t="shared" si="22"/>
        <v>15</v>
      </c>
      <c r="K42">
        <f t="shared" si="22"/>
        <v>13</v>
      </c>
      <c r="L42">
        <f t="shared" si="22"/>
        <v>13</v>
      </c>
      <c r="M42">
        <f t="shared" si="22"/>
        <v>12</v>
      </c>
      <c r="N42">
        <f t="shared" si="22"/>
        <v>8</v>
      </c>
    </row>
    <row r="43" spans="1:14" x14ac:dyDescent="0.2">
      <c r="F43" t="s">
        <v>240</v>
      </c>
      <c r="H43">
        <f>H26+H29+H32+H35+H38</f>
        <v>84</v>
      </c>
      <c r="I43">
        <f t="shared" ref="I43:N43" si="23">I26+I29+I32+I35+I38</f>
        <v>89</v>
      </c>
      <c r="J43">
        <f t="shared" si="23"/>
        <v>89</v>
      </c>
      <c r="K43">
        <f t="shared" si="23"/>
        <v>91</v>
      </c>
      <c r="L43">
        <f t="shared" si="23"/>
        <v>91</v>
      </c>
      <c r="M43">
        <f t="shared" si="23"/>
        <v>92</v>
      </c>
      <c r="N43">
        <f t="shared" si="23"/>
        <v>96</v>
      </c>
    </row>
    <row r="44" spans="1:14" x14ac:dyDescent="0.2">
      <c r="F44" t="s">
        <v>241</v>
      </c>
      <c r="H44">
        <f>H42+H43</f>
        <v>104</v>
      </c>
      <c r="I44">
        <f t="shared" ref="I44:N44" si="24">I42+I43</f>
        <v>104</v>
      </c>
      <c r="J44">
        <f t="shared" si="24"/>
        <v>104</v>
      </c>
      <c r="K44">
        <f t="shared" si="24"/>
        <v>104</v>
      </c>
      <c r="L44">
        <f t="shared" si="24"/>
        <v>104</v>
      </c>
      <c r="M44">
        <f t="shared" si="24"/>
        <v>104</v>
      </c>
      <c r="N44">
        <f t="shared" si="24"/>
        <v>104</v>
      </c>
    </row>
    <row r="46" spans="1:14" x14ac:dyDescent="0.2">
      <c r="A46" s="30">
        <v>43767</v>
      </c>
      <c r="B46" t="s">
        <v>192</v>
      </c>
      <c r="C46">
        <v>3</v>
      </c>
      <c r="D46">
        <v>0.52</v>
      </c>
      <c r="E46" t="s">
        <v>161</v>
      </c>
      <c r="F46" t="s">
        <v>146</v>
      </c>
      <c r="H46">
        <v>2</v>
      </c>
      <c r="I46">
        <v>1</v>
      </c>
      <c r="J46">
        <v>1</v>
      </c>
      <c r="K46">
        <v>1</v>
      </c>
      <c r="L46">
        <v>1</v>
      </c>
      <c r="M46">
        <v>1</v>
      </c>
      <c r="N46">
        <v>0</v>
      </c>
    </row>
    <row r="47" spans="1:14" x14ac:dyDescent="0.2">
      <c r="B47" t="s">
        <v>193</v>
      </c>
      <c r="C47">
        <v>3</v>
      </c>
      <c r="E47" t="s">
        <v>161</v>
      </c>
      <c r="F47" t="s">
        <v>147</v>
      </c>
      <c r="H47">
        <v>18</v>
      </c>
      <c r="I47">
        <v>19</v>
      </c>
      <c r="J47">
        <v>19</v>
      </c>
      <c r="K47">
        <v>19</v>
      </c>
      <c r="L47">
        <v>19</v>
      </c>
      <c r="M47">
        <v>19</v>
      </c>
      <c r="N47">
        <v>20</v>
      </c>
    </row>
    <row r="48" spans="1:14" x14ac:dyDescent="0.2">
      <c r="C48">
        <v>3</v>
      </c>
      <c r="E48" t="s">
        <v>161</v>
      </c>
      <c r="F48" t="s">
        <v>148</v>
      </c>
      <c r="H48">
        <f>H47/(H46+H47)</f>
        <v>0.9</v>
      </c>
      <c r="I48">
        <f t="shared" ref="I48:N48" si="25">I47/(I46+I47)</f>
        <v>0.95</v>
      </c>
      <c r="J48">
        <f t="shared" si="25"/>
        <v>0.95</v>
      </c>
      <c r="K48">
        <f t="shared" si="25"/>
        <v>0.95</v>
      </c>
      <c r="L48">
        <f t="shared" si="25"/>
        <v>0.95</v>
      </c>
      <c r="M48">
        <f t="shared" si="25"/>
        <v>0.95</v>
      </c>
      <c r="N48">
        <f t="shared" si="25"/>
        <v>1</v>
      </c>
    </row>
    <row r="49" spans="3:14" x14ac:dyDescent="0.2">
      <c r="C49">
        <v>3</v>
      </c>
      <c r="D49">
        <v>0.5</v>
      </c>
      <c r="E49" t="s">
        <v>162</v>
      </c>
      <c r="F49" t="s">
        <v>146</v>
      </c>
      <c r="H49">
        <v>4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3:14" x14ac:dyDescent="0.2">
      <c r="C50">
        <v>3</v>
      </c>
      <c r="E50" t="s">
        <v>162</v>
      </c>
      <c r="F50" t="s">
        <v>147</v>
      </c>
      <c r="H50">
        <v>17</v>
      </c>
      <c r="I50">
        <v>21</v>
      </c>
      <c r="J50">
        <v>21</v>
      </c>
      <c r="K50">
        <v>21</v>
      </c>
      <c r="L50">
        <v>21</v>
      </c>
      <c r="M50">
        <v>21</v>
      </c>
      <c r="N50">
        <v>21</v>
      </c>
    </row>
    <row r="51" spans="3:14" x14ac:dyDescent="0.2">
      <c r="C51">
        <v>3</v>
      </c>
      <c r="E51" t="s">
        <v>162</v>
      </c>
      <c r="F51" t="s">
        <v>148</v>
      </c>
      <c r="H51">
        <f>H50/(H49+H50)</f>
        <v>0.80952380952380953</v>
      </c>
      <c r="I51">
        <f t="shared" ref="I51:N51" si="26">I50/(I49+I50)</f>
        <v>1</v>
      </c>
      <c r="J51">
        <f t="shared" si="26"/>
        <v>1</v>
      </c>
      <c r="K51">
        <f t="shared" si="26"/>
        <v>1</v>
      </c>
      <c r="L51">
        <f t="shared" si="26"/>
        <v>1</v>
      </c>
      <c r="M51">
        <f t="shared" si="26"/>
        <v>1</v>
      </c>
      <c r="N51">
        <f t="shared" si="26"/>
        <v>1</v>
      </c>
    </row>
    <row r="52" spans="3:14" x14ac:dyDescent="0.2">
      <c r="C52">
        <v>3</v>
      </c>
      <c r="D52">
        <v>0.49</v>
      </c>
      <c r="E52" t="s">
        <v>163</v>
      </c>
      <c r="F52" t="s">
        <v>146</v>
      </c>
      <c r="H52">
        <v>5</v>
      </c>
      <c r="I52">
        <v>1</v>
      </c>
      <c r="J52">
        <v>1</v>
      </c>
      <c r="K52">
        <v>0</v>
      </c>
      <c r="L52">
        <v>0</v>
      </c>
      <c r="M52">
        <v>0</v>
      </c>
      <c r="N52">
        <v>0</v>
      </c>
    </row>
    <row r="53" spans="3:14" x14ac:dyDescent="0.2">
      <c r="C53">
        <v>3</v>
      </c>
      <c r="E53" t="s">
        <v>163</v>
      </c>
      <c r="F53" t="s">
        <v>147</v>
      </c>
      <c r="H53">
        <v>16</v>
      </c>
      <c r="I53">
        <v>20</v>
      </c>
      <c r="J53">
        <v>20</v>
      </c>
      <c r="K53">
        <v>21</v>
      </c>
      <c r="L53">
        <v>21</v>
      </c>
      <c r="M53">
        <v>21</v>
      </c>
      <c r="N53">
        <v>21</v>
      </c>
    </row>
    <row r="54" spans="3:14" x14ac:dyDescent="0.2">
      <c r="C54">
        <v>3</v>
      </c>
      <c r="E54" t="s">
        <v>163</v>
      </c>
      <c r="F54" t="s">
        <v>148</v>
      </c>
      <c r="H54">
        <f>H53/(H52+H53)</f>
        <v>0.76190476190476186</v>
      </c>
      <c r="I54">
        <f t="shared" ref="I54:N54" si="27">I53/(I52+I53)</f>
        <v>0.95238095238095233</v>
      </c>
      <c r="J54">
        <f t="shared" si="27"/>
        <v>0.95238095238095233</v>
      </c>
      <c r="K54">
        <f t="shared" si="27"/>
        <v>1</v>
      </c>
      <c r="L54">
        <f t="shared" si="27"/>
        <v>1</v>
      </c>
      <c r="M54">
        <f t="shared" si="27"/>
        <v>1</v>
      </c>
      <c r="N54">
        <f t="shared" si="27"/>
        <v>1</v>
      </c>
    </row>
    <row r="55" spans="3:14" x14ac:dyDescent="0.2">
      <c r="C55">
        <v>3</v>
      </c>
      <c r="D55">
        <v>0.52</v>
      </c>
      <c r="E55" t="s">
        <v>164</v>
      </c>
      <c r="F55" t="s">
        <v>146</v>
      </c>
      <c r="H55">
        <v>3</v>
      </c>
      <c r="I55">
        <v>3</v>
      </c>
      <c r="J55">
        <v>2</v>
      </c>
      <c r="K55">
        <v>2</v>
      </c>
      <c r="L55">
        <v>1</v>
      </c>
      <c r="M55">
        <v>1</v>
      </c>
      <c r="N55">
        <v>1</v>
      </c>
    </row>
    <row r="56" spans="3:14" x14ac:dyDescent="0.2">
      <c r="C56">
        <v>3</v>
      </c>
      <c r="E56" t="s">
        <v>164</v>
      </c>
      <c r="F56" t="s">
        <v>147</v>
      </c>
      <c r="H56">
        <v>18</v>
      </c>
      <c r="I56">
        <v>18</v>
      </c>
      <c r="J56">
        <v>18</v>
      </c>
      <c r="K56">
        <v>18</v>
      </c>
      <c r="L56">
        <v>19</v>
      </c>
      <c r="M56">
        <v>19</v>
      </c>
      <c r="N56">
        <v>19</v>
      </c>
    </row>
    <row r="57" spans="3:14" x14ac:dyDescent="0.2">
      <c r="C57">
        <v>3</v>
      </c>
      <c r="E57" t="s">
        <v>164</v>
      </c>
      <c r="F57" t="s">
        <v>148</v>
      </c>
      <c r="H57">
        <f>H56/(H55+H56)</f>
        <v>0.8571428571428571</v>
      </c>
      <c r="I57">
        <f t="shared" ref="I57:N57" si="28">I56/(I55+I56)</f>
        <v>0.8571428571428571</v>
      </c>
      <c r="J57">
        <f t="shared" si="28"/>
        <v>0.9</v>
      </c>
      <c r="K57">
        <f t="shared" si="28"/>
        <v>0.9</v>
      </c>
      <c r="L57">
        <f t="shared" si="28"/>
        <v>0.95</v>
      </c>
      <c r="M57">
        <f t="shared" si="28"/>
        <v>0.95</v>
      </c>
      <c r="N57">
        <f t="shared" si="28"/>
        <v>0.95</v>
      </c>
    </row>
    <row r="58" spans="3:14" x14ac:dyDescent="0.2">
      <c r="C58">
        <v>3</v>
      </c>
      <c r="D58">
        <v>0.5</v>
      </c>
      <c r="E58" t="s">
        <v>187</v>
      </c>
      <c r="F58" t="s">
        <v>146</v>
      </c>
      <c r="H58">
        <v>5</v>
      </c>
      <c r="I58">
        <v>1</v>
      </c>
      <c r="J58">
        <v>1</v>
      </c>
      <c r="K58">
        <v>0</v>
      </c>
      <c r="L58">
        <v>0</v>
      </c>
      <c r="M58">
        <v>0</v>
      </c>
      <c r="N58">
        <v>0</v>
      </c>
    </row>
    <row r="59" spans="3:14" x14ac:dyDescent="0.2">
      <c r="C59">
        <v>3</v>
      </c>
      <c r="E59" t="s">
        <v>187</v>
      </c>
      <c r="F59" t="s">
        <v>147</v>
      </c>
      <c r="H59">
        <v>18</v>
      </c>
      <c r="I59">
        <v>22</v>
      </c>
      <c r="J59">
        <v>22</v>
      </c>
      <c r="K59">
        <v>23</v>
      </c>
      <c r="L59">
        <v>23</v>
      </c>
      <c r="M59">
        <v>23</v>
      </c>
      <c r="N59">
        <v>23</v>
      </c>
    </row>
    <row r="60" spans="3:14" x14ac:dyDescent="0.2">
      <c r="C60">
        <v>3</v>
      </c>
      <c r="E60" t="s">
        <v>187</v>
      </c>
      <c r="F60" t="s">
        <v>148</v>
      </c>
      <c r="H60">
        <f>H59/(H58+H59)</f>
        <v>0.78260869565217395</v>
      </c>
      <c r="I60">
        <f t="shared" ref="I60:N60" si="29">I59/(I58+I59)</f>
        <v>0.95652173913043481</v>
      </c>
      <c r="J60">
        <f t="shared" si="29"/>
        <v>0.95652173913043481</v>
      </c>
      <c r="K60">
        <f t="shared" si="29"/>
        <v>1</v>
      </c>
      <c r="L60">
        <f t="shared" si="29"/>
        <v>1</v>
      </c>
      <c r="M60">
        <f t="shared" si="29"/>
        <v>1</v>
      </c>
      <c r="N60">
        <f t="shared" si="29"/>
        <v>1</v>
      </c>
    </row>
    <row r="61" spans="3:14" x14ac:dyDescent="0.2">
      <c r="F61" t="s">
        <v>166</v>
      </c>
      <c r="H61">
        <f>AVERAGE(H48,H51,H54,H57,H60)</f>
        <v>0.82223602484472058</v>
      </c>
      <c r="I61">
        <f t="shared" ref="I61:N61" si="30">AVERAGE(I48,I51,I54,I57,I60)</f>
        <v>0.94320910973084882</v>
      </c>
      <c r="J61">
        <f t="shared" si="30"/>
        <v>0.95178053830227738</v>
      </c>
      <c r="K61">
        <f t="shared" si="30"/>
        <v>0.97</v>
      </c>
      <c r="L61">
        <f t="shared" si="30"/>
        <v>0.98000000000000009</v>
      </c>
      <c r="M61">
        <f t="shared" si="30"/>
        <v>0.98000000000000009</v>
      </c>
      <c r="N61">
        <f t="shared" si="30"/>
        <v>0.99</v>
      </c>
    </row>
    <row r="62" spans="3:14" x14ac:dyDescent="0.2">
      <c r="F62" t="s">
        <v>167</v>
      </c>
      <c r="H62">
        <f>STDEV(H48,H51,H54,H57,H60)/SQRT(COUNT(H48,H51,H54,H57,H60))</f>
        <v>2.5137133585863804E-2</v>
      </c>
      <c r="I62">
        <f t="shared" ref="I62:N62" si="31">STDEV(I48,I51,I54,I57,I60)/SQRT(COUNT(I48,I51,I54,I57,I60))</f>
        <v>2.3388105996295844E-2</v>
      </c>
      <c r="J62">
        <f t="shared" si="31"/>
        <v>1.5862456355017054E-2</v>
      </c>
      <c r="K62">
        <f t="shared" si="31"/>
        <v>1.9999999999999997E-2</v>
      </c>
      <c r="L62">
        <f t="shared" si="31"/>
        <v>1.2247448713915901E-2</v>
      </c>
      <c r="M62">
        <f t="shared" si="31"/>
        <v>1.2247448713915901E-2</v>
      </c>
      <c r="N62">
        <f t="shared" si="31"/>
        <v>1.0000000000000009E-2</v>
      </c>
    </row>
    <row r="63" spans="3:14" x14ac:dyDescent="0.2">
      <c r="F63" t="s">
        <v>239</v>
      </c>
      <c r="H63">
        <f>H46+H49+H52+H55+H58</f>
        <v>19</v>
      </c>
      <c r="I63">
        <f t="shared" ref="I63:N63" si="32">I46+I49+I52+I55+I58</f>
        <v>6</v>
      </c>
      <c r="J63">
        <f t="shared" si="32"/>
        <v>5</v>
      </c>
      <c r="K63">
        <f t="shared" si="32"/>
        <v>3</v>
      </c>
      <c r="L63">
        <f t="shared" si="32"/>
        <v>2</v>
      </c>
      <c r="M63">
        <f t="shared" si="32"/>
        <v>2</v>
      </c>
      <c r="N63">
        <f t="shared" si="32"/>
        <v>1</v>
      </c>
    </row>
    <row r="64" spans="3:14" x14ac:dyDescent="0.2">
      <c r="F64" t="s">
        <v>240</v>
      </c>
      <c r="H64">
        <f>H47+H50+H53+H56+H59</f>
        <v>87</v>
      </c>
      <c r="I64">
        <f t="shared" ref="I64:N64" si="33">I47+I50+I53+I56+I59</f>
        <v>100</v>
      </c>
      <c r="J64">
        <f t="shared" si="33"/>
        <v>100</v>
      </c>
      <c r="K64">
        <f t="shared" si="33"/>
        <v>102</v>
      </c>
      <c r="L64">
        <f t="shared" si="33"/>
        <v>103</v>
      </c>
      <c r="M64">
        <f t="shared" si="33"/>
        <v>103</v>
      </c>
      <c r="N64">
        <f t="shared" si="33"/>
        <v>104</v>
      </c>
    </row>
    <row r="65" spans="1:14" x14ac:dyDescent="0.2">
      <c r="F65" t="s">
        <v>241</v>
      </c>
      <c r="H65">
        <f>H63+H64</f>
        <v>106</v>
      </c>
      <c r="I65">
        <f t="shared" ref="I65" si="34">I63+I64</f>
        <v>106</v>
      </c>
      <c r="J65">
        <f t="shared" ref="J65" si="35">J63+J64</f>
        <v>105</v>
      </c>
      <c r="K65">
        <f t="shared" ref="K65" si="36">K63+K64</f>
        <v>105</v>
      </c>
      <c r="L65">
        <f t="shared" ref="L65" si="37">L63+L64</f>
        <v>105</v>
      </c>
      <c r="M65">
        <f t="shared" ref="M65" si="38">M63+M64</f>
        <v>105</v>
      </c>
      <c r="N65">
        <f>N63+N64</f>
        <v>105</v>
      </c>
    </row>
    <row r="67" spans="1:14" x14ac:dyDescent="0.2">
      <c r="A67" s="30">
        <v>43767</v>
      </c>
      <c r="B67" t="s">
        <v>286</v>
      </c>
      <c r="C67">
        <v>4</v>
      </c>
      <c r="D67">
        <v>0.49</v>
      </c>
      <c r="E67" t="s">
        <v>161</v>
      </c>
      <c r="F67" t="s">
        <v>146</v>
      </c>
      <c r="H67">
        <v>6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">
      <c r="B68" s="31">
        <v>0.72361111111111109</v>
      </c>
      <c r="C68">
        <v>4</v>
      </c>
      <c r="E68" t="s">
        <v>161</v>
      </c>
      <c r="F68" t="s">
        <v>147</v>
      </c>
      <c r="H68">
        <v>13</v>
      </c>
      <c r="I68">
        <v>19</v>
      </c>
      <c r="J68">
        <v>19</v>
      </c>
      <c r="K68">
        <v>19</v>
      </c>
      <c r="L68">
        <v>19</v>
      </c>
      <c r="M68">
        <v>19</v>
      </c>
      <c r="N68">
        <v>19</v>
      </c>
    </row>
    <row r="69" spans="1:14" x14ac:dyDescent="0.2">
      <c r="C69">
        <v>4</v>
      </c>
      <c r="E69" t="s">
        <v>161</v>
      </c>
      <c r="F69" t="s">
        <v>148</v>
      </c>
      <c r="H69">
        <f t="shared" ref="H69:N69" si="39">H68/(H67+H68)</f>
        <v>0.68421052631578949</v>
      </c>
      <c r="I69">
        <f t="shared" si="39"/>
        <v>1</v>
      </c>
      <c r="J69">
        <f t="shared" si="39"/>
        <v>1</v>
      </c>
      <c r="K69">
        <f t="shared" si="39"/>
        <v>1</v>
      </c>
      <c r="L69">
        <f t="shared" si="39"/>
        <v>1</v>
      </c>
      <c r="M69">
        <f t="shared" si="39"/>
        <v>1</v>
      </c>
      <c r="N69">
        <f t="shared" si="39"/>
        <v>1</v>
      </c>
    </row>
    <row r="70" spans="1:14" x14ac:dyDescent="0.2">
      <c r="C70">
        <v>4</v>
      </c>
      <c r="D70">
        <v>0.48</v>
      </c>
      <c r="E70" t="s">
        <v>162</v>
      </c>
      <c r="F70" t="s">
        <v>146</v>
      </c>
      <c r="H70">
        <v>3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">
      <c r="C71">
        <v>4</v>
      </c>
      <c r="E71" t="s">
        <v>162</v>
      </c>
      <c r="F71" t="s">
        <v>147</v>
      </c>
      <c r="H71">
        <v>16</v>
      </c>
      <c r="I71">
        <v>19</v>
      </c>
      <c r="J71">
        <v>19</v>
      </c>
      <c r="K71">
        <v>19</v>
      </c>
      <c r="L71">
        <v>19</v>
      </c>
      <c r="M71">
        <v>19</v>
      </c>
      <c r="N71">
        <v>19</v>
      </c>
    </row>
    <row r="72" spans="1:14" x14ac:dyDescent="0.2">
      <c r="C72">
        <v>4</v>
      </c>
      <c r="E72" t="s">
        <v>162</v>
      </c>
      <c r="F72" t="s">
        <v>148</v>
      </c>
      <c r="H72">
        <f t="shared" ref="H72:N72" si="40">H71/(H70+H71)</f>
        <v>0.84210526315789469</v>
      </c>
      <c r="I72">
        <f t="shared" si="40"/>
        <v>1</v>
      </c>
      <c r="J72">
        <f t="shared" si="40"/>
        <v>1</v>
      </c>
      <c r="K72">
        <f t="shared" si="40"/>
        <v>1</v>
      </c>
      <c r="L72">
        <f t="shared" si="40"/>
        <v>1</v>
      </c>
      <c r="M72">
        <f t="shared" si="40"/>
        <v>1</v>
      </c>
      <c r="N72">
        <f t="shared" si="40"/>
        <v>1</v>
      </c>
    </row>
    <row r="73" spans="1:14" x14ac:dyDescent="0.2">
      <c r="C73">
        <v>4</v>
      </c>
      <c r="D73">
        <v>0.52</v>
      </c>
      <c r="E73" t="s">
        <v>163</v>
      </c>
      <c r="F73" t="s">
        <v>146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">
      <c r="C74">
        <v>4</v>
      </c>
      <c r="E74" t="s">
        <v>163</v>
      </c>
      <c r="F74" t="s">
        <v>147</v>
      </c>
      <c r="H74">
        <v>18</v>
      </c>
      <c r="I74">
        <v>19</v>
      </c>
      <c r="J74">
        <v>19</v>
      </c>
      <c r="K74">
        <v>19</v>
      </c>
      <c r="L74">
        <v>19</v>
      </c>
      <c r="M74">
        <v>19</v>
      </c>
      <c r="N74">
        <v>19</v>
      </c>
    </row>
    <row r="75" spans="1:14" x14ac:dyDescent="0.2">
      <c r="C75">
        <v>4</v>
      </c>
      <c r="E75" t="s">
        <v>163</v>
      </c>
      <c r="F75" t="s">
        <v>148</v>
      </c>
      <c r="H75">
        <f t="shared" ref="H75:N75" si="41">H74/(H73+H74)</f>
        <v>0.94736842105263153</v>
      </c>
      <c r="I75">
        <f t="shared" si="41"/>
        <v>1</v>
      </c>
      <c r="J75">
        <f t="shared" si="41"/>
        <v>1</v>
      </c>
      <c r="K75">
        <f t="shared" si="41"/>
        <v>1</v>
      </c>
      <c r="L75">
        <f t="shared" si="41"/>
        <v>1</v>
      </c>
      <c r="M75">
        <f t="shared" si="41"/>
        <v>1</v>
      </c>
      <c r="N75">
        <f t="shared" si="41"/>
        <v>1</v>
      </c>
    </row>
    <row r="76" spans="1:14" x14ac:dyDescent="0.2">
      <c r="C76">
        <v>4</v>
      </c>
      <c r="D76">
        <v>0.53</v>
      </c>
      <c r="E76" t="s">
        <v>164</v>
      </c>
      <c r="F76" t="s">
        <v>146</v>
      </c>
      <c r="H76">
        <v>3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">
      <c r="C77">
        <v>4</v>
      </c>
      <c r="E77" t="s">
        <v>164</v>
      </c>
      <c r="F77" t="s">
        <v>147</v>
      </c>
      <c r="H77">
        <v>17</v>
      </c>
      <c r="I77">
        <v>20</v>
      </c>
      <c r="J77">
        <v>20</v>
      </c>
      <c r="K77">
        <v>20</v>
      </c>
      <c r="L77">
        <v>20</v>
      </c>
      <c r="M77">
        <v>20</v>
      </c>
      <c r="N77">
        <v>20</v>
      </c>
    </row>
    <row r="78" spans="1:14" x14ac:dyDescent="0.2">
      <c r="C78">
        <v>4</v>
      </c>
      <c r="E78" t="s">
        <v>164</v>
      </c>
      <c r="F78" t="s">
        <v>148</v>
      </c>
      <c r="H78">
        <f t="shared" ref="H78:N78" si="42">H77/(H76+H77)</f>
        <v>0.85</v>
      </c>
      <c r="I78">
        <f t="shared" si="42"/>
        <v>1</v>
      </c>
      <c r="J78">
        <f t="shared" si="42"/>
        <v>1</v>
      </c>
      <c r="K78">
        <f t="shared" si="42"/>
        <v>1</v>
      </c>
      <c r="L78">
        <f t="shared" si="42"/>
        <v>1</v>
      </c>
      <c r="M78">
        <f t="shared" si="42"/>
        <v>1</v>
      </c>
      <c r="N78">
        <f t="shared" si="42"/>
        <v>1</v>
      </c>
    </row>
    <row r="79" spans="1:14" x14ac:dyDescent="0.2">
      <c r="C79">
        <v>4</v>
      </c>
    </row>
    <row r="80" spans="1:14" x14ac:dyDescent="0.2">
      <c r="C80">
        <v>4</v>
      </c>
    </row>
    <row r="81" spans="1:14" x14ac:dyDescent="0.2">
      <c r="C81">
        <v>4</v>
      </c>
    </row>
    <row r="82" spans="1:14" x14ac:dyDescent="0.2">
      <c r="F82" t="s">
        <v>166</v>
      </c>
      <c r="H82">
        <f t="shared" ref="H82:N82" si="43">AVERAGE(H69,H72,H75,H78,H81)</f>
        <v>0.83092105263157889</v>
      </c>
      <c r="I82">
        <f t="shared" si="43"/>
        <v>1</v>
      </c>
      <c r="J82">
        <f t="shared" si="43"/>
        <v>1</v>
      </c>
      <c r="K82">
        <f t="shared" si="43"/>
        <v>1</v>
      </c>
      <c r="L82">
        <f t="shared" si="43"/>
        <v>1</v>
      </c>
      <c r="M82">
        <f t="shared" si="43"/>
        <v>1</v>
      </c>
      <c r="N82">
        <f t="shared" si="43"/>
        <v>1</v>
      </c>
    </row>
    <row r="83" spans="1:14" x14ac:dyDescent="0.2">
      <c r="F83" t="s">
        <v>167</v>
      </c>
      <c r="H83">
        <f t="shared" ref="H83:N83" si="44">STDEV(H69,H72,H75,H78,H81)/SQRT(COUNT(H69,H72,H75,H78,H81))</f>
        <v>5.4446503516317378E-2</v>
      </c>
      <c r="I83">
        <f t="shared" si="44"/>
        <v>0</v>
      </c>
      <c r="J83">
        <f t="shared" si="44"/>
        <v>0</v>
      </c>
      <c r="K83">
        <f t="shared" si="44"/>
        <v>0</v>
      </c>
      <c r="L83">
        <f t="shared" si="44"/>
        <v>0</v>
      </c>
      <c r="M83">
        <f t="shared" si="44"/>
        <v>0</v>
      </c>
      <c r="N83">
        <f t="shared" si="44"/>
        <v>0</v>
      </c>
    </row>
    <row r="84" spans="1:14" x14ac:dyDescent="0.2">
      <c r="F84" t="s">
        <v>239</v>
      </c>
      <c r="H84">
        <f t="shared" ref="H84:N85" si="45">H67+H70+H73+H76+H79</f>
        <v>13</v>
      </c>
      <c r="I84">
        <f t="shared" si="45"/>
        <v>0</v>
      </c>
      <c r="J84">
        <f t="shared" si="45"/>
        <v>0</v>
      </c>
      <c r="K84">
        <f t="shared" si="45"/>
        <v>0</v>
      </c>
      <c r="L84">
        <f t="shared" si="45"/>
        <v>0</v>
      </c>
      <c r="M84">
        <f t="shared" si="45"/>
        <v>0</v>
      </c>
      <c r="N84">
        <f t="shared" si="45"/>
        <v>0</v>
      </c>
    </row>
    <row r="85" spans="1:14" x14ac:dyDescent="0.2">
      <c r="F85" t="s">
        <v>240</v>
      </c>
      <c r="H85">
        <f t="shared" si="45"/>
        <v>64</v>
      </c>
      <c r="I85">
        <f t="shared" si="45"/>
        <v>77</v>
      </c>
      <c r="J85">
        <f t="shared" si="45"/>
        <v>77</v>
      </c>
      <c r="K85">
        <f t="shared" si="45"/>
        <v>77</v>
      </c>
      <c r="L85">
        <f t="shared" si="45"/>
        <v>77</v>
      </c>
      <c r="M85">
        <f t="shared" si="45"/>
        <v>77</v>
      </c>
      <c r="N85">
        <f t="shared" si="45"/>
        <v>77</v>
      </c>
    </row>
    <row r="86" spans="1:14" x14ac:dyDescent="0.2">
      <c r="F86" t="s">
        <v>241</v>
      </c>
      <c r="H86">
        <f>H84+H85</f>
        <v>77</v>
      </c>
      <c r="I86">
        <f t="shared" ref="I86" si="46">I84+I85</f>
        <v>77</v>
      </c>
      <c r="J86">
        <f t="shared" ref="J86" si="47">J84+J85</f>
        <v>77</v>
      </c>
      <c r="K86">
        <f t="shared" ref="K86" si="48">K84+K85</f>
        <v>77</v>
      </c>
      <c r="L86">
        <f t="shared" ref="L86" si="49">L84+L85</f>
        <v>77</v>
      </c>
      <c r="M86">
        <f t="shared" ref="M86" si="50">M84+M85</f>
        <v>77</v>
      </c>
      <c r="N86">
        <f t="shared" ref="N86" si="51">N84+N85</f>
        <v>77</v>
      </c>
    </row>
    <row r="89" spans="1:14" x14ac:dyDescent="0.2">
      <c r="A89" s="30">
        <v>43767</v>
      </c>
      <c r="B89" t="s">
        <v>194</v>
      </c>
      <c r="C89">
        <v>5</v>
      </c>
      <c r="D89">
        <v>0.51</v>
      </c>
      <c r="E89" t="s">
        <v>161</v>
      </c>
      <c r="F89" t="s">
        <v>146</v>
      </c>
      <c r="H89">
        <v>4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</row>
    <row r="90" spans="1:14" x14ac:dyDescent="0.2">
      <c r="B90" s="31">
        <v>0.7284722222222223</v>
      </c>
      <c r="C90">
        <v>5</v>
      </c>
      <c r="E90" t="s">
        <v>161</v>
      </c>
      <c r="F90" t="s">
        <v>147</v>
      </c>
      <c r="H90">
        <v>16</v>
      </c>
      <c r="I90">
        <v>20</v>
      </c>
      <c r="J90">
        <v>20</v>
      </c>
      <c r="K90">
        <v>20</v>
      </c>
      <c r="L90">
        <v>20</v>
      </c>
      <c r="M90">
        <v>20</v>
      </c>
      <c r="N90">
        <v>20</v>
      </c>
    </row>
    <row r="91" spans="1:14" x14ac:dyDescent="0.2">
      <c r="C91">
        <v>5</v>
      </c>
      <c r="E91" t="s">
        <v>161</v>
      </c>
      <c r="F91" t="s">
        <v>148</v>
      </c>
      <c r="H91">
        <f>H90/(H89+H90)</f>
        <v>0.8</v>
      </c>
      <c r="I91">
        <f t="shared" ref="I91:N91" si="52">I90/(I89+I90)</f>
        <v>1</v>
      </c>
      <c r="J91">
        <f t="shared" si="52"/>
        <v>1</v>
      </c>
      <c r="K91">
        <f t="shared" si="52"/>
        <v>1</v>
      </c>
      <c r="L91">
        <f t="shared" si="52"/>
        <v>1</v>
      </c>
      <c r="M91">
        <f t="shared" si="52"/>
        <v>1</v>
      </c>
      <c r="N91">
        <f t="shared" si="52"/>
        <v>1</v>
      </c>
    </row>
    <row r="92" spans="1:14" x14ac:dyDescent="0.2">
      <c r="C92">
        <v>5</v>
      </c>
      <c r="D92">
        <v>0.51</v>
      </c>
      <c r="E92" t="s">
        <v>162</v>
      </c>
      <c r="F92" t="s">
        <v>146</v>
      </c>
      <c r="H92">
        <v>3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</row>
    <row r="93" spans="1:14" x14ac:dyDescent="0.2">
      <c r="C93">
        <v>5</v>
      </c>
      <c r="E93" t="s">
        <v>162</v>
      </c>
      <c r="F93" t="s">
        <v>147</v>
      </c>
      <c r="H93">
        <v>17</v>
      </c>
      <c r="I93">
        <v>20</v>
      </c>
      <c r="J93">
        <v>20</v>
      </c>
      <c r="K93">
        <v>20</v>
      </c>
      <c r="L93">
        <v>20</v>
      </c>
      <c r="M93">
        <v>20</v>
      </c>
      <c r="N93">
        <v>20</v>
      </c>
    </row>
    <row r="94" spans="1:14" x14ac:dyDescent="0.2">
      <c r="C94">
        <v>5</v>
      </c>
      <c r="E94" t="s">
        <v>162</v>
      </c>
      <c r="F94" t="s">
        <v>148</v>
      </c>
      <c r="H94">
        <f>H93/(H92+H93)</f>
        <v>0.85</v>
      </c>
      <c r="I94">
        <f t="shared" ref="I94:N94" si="53">I93/(I92+I93)</f>
        <v>1</v>
      </c>
      <c r="J94">
        <f t="shared" si="53"/>
        <v>1</v>
      </c>
      <c r="K94">
        <f t="shared" si="53"/>
        <v>1</v>
      </c>
      <c r="L94">
        <f t="shared" si="53"/>
        <v>1</v>
      </c>
      <c r="M94">
        <f t="shared" si="53"/>
        <v>1</v>
      </c>
      <c r="N94">
        <f t="shared" si="53"/>
        <v>1</v>
      </c>
    </row>
    <row r="95" spans="1:14" x14ac:dyDescent="0.2">
      <c r="C95">
        <v>5</v>
      </c>
      <c r="D95">
        <v>0.53</v>
      </c>
      <c r="E95" t="s">
        <v>163</v>
      </c>
      <c r="F95" t="s">
        <v>146</v>
      </c>
      <c r="H95">
        <v>4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</row>
    <row r="96" spans="1:14" x14ac:dyDescent="0.2">
      <c r="C96">
        <v>5</v>
      </c>
      <c r="E96" t="s">
        <v>163</v>
      </c>
      <c r="F96" t="s">
        <v>147</v>
      </c>
      <c r="H96">
        <v>14</v>
      </c>
      <c r="I96">
        <v>18</v>
      </c>
      <c r="J96">
        <v>18</v>
      </c>
      <c r="K96">
        <v>18</v>
      </c>
      <c r="L96">
        <v>18</v>
      </c>
      <c r="M96">
        <v>18</v>
      </c>
      <c r="N96">
        <v>18</v>
      </c>
    </row>
    <row r="97" spans="1:14" x14ac:dyDescent="0.2">
      <c r="C97">
        <v>5</v>
      </c>
      <c r="E97" t="s">
        <v>163</v>
      </c>
      <c r="F97" t="s">
        <v>148</v>
      </c>
      <c r="H97">
        <f>H96/(H95+H96)</f>
        <v>0.77777777777777779</v>
      </c>
      <c r="I97">
        <f t="shared" ref="I97:N97" si="54">I96/(I95+I96)</f>
        <v>1</v>
      </c>
      <c r="J97">
        <f t="shared" si="54"/>
        <v>1</v>
      </c>
      <c r="K97">
        <f t="shared" si="54"/>
        <v>1</v>
      </c>
      <c r="L97">
        <f t="shared" si="54"/>
        <v>1</v>
      </c>
      <c r="M97">
        <f t="shared" si="54"/>
        <v>1</v>
      </c>
      <c r="N97">
        <f t="shared" si="54"/>
        <v>1</v>
      </c>
    </row>
    <row r="98" spans="1:14" x14ac:dyDescent="0.2">
      <c r="C98">
        <v>5</v>
      </c>
      <c r="D98">
        <v>0.49</v>
      </c>
      <c r="E98" t="s">
        <v>164</v>
      </c>
      <c r="F98" t="s">
        <v>146</v>
      </c>
      <c r="H98">
        <v>2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</row>
    <row r="99" spans="1:14" x14ac:dyDescent="0.2">
      <c r="C99">
        <v>5</v>
      </c>
      <c r="E99" t="s">
        <v>164</v>
      </c>
      <c r="F99" t="s">
        <v>147</v>
      </c>
      <c r="H99">
        <v>18</v>
      </c>
      <c r="I99">
        <v>20</v>
      </c>
      <c r="J99">
        <v>20</v>
      </c>
      <c r="K99">
        <v>20</v>
      </c>
      <c r="L99">
        <v>20</v>
      </c>
      <c r="M99">
        <v>20</v>
      </c>
      <c r="N99">
        <v>20</v>
      </c>
    </row>
    <row r="100" spans="1:14" x14ac:dyDescent="0.2">
      <c r="C100">
        <v>5</v>
      </c>
      <c r="E100" t="s">
        <v>164</v>
      </c>
      <c r="F100" t="s">
        <v>148</v>
      </c>
      <c r="H100">
        <f>H99/(H98+H99)</f>
        <v>0.9</v>
      </c>
      <c r="I100">
        <f t="shared" ref="I100:N100" si="55">I99/(I98+I99)</f>
        <v>1</v>
      </c>
      <c r="J100">
        <f t="shared" si="55"/>
        <v>1</v>
      </c>
      <c r="K100">
        <f t="shared" si="55"/>
        <v>1</v>
      </c>
      <c r="L100">
        <f t="shared" si="55"/>
        <v>1</v>
      </c>
      <c r="M100">
        <f t="shared" si="55"/>
        <v>1</v>
      </c>
      <c r="N100">
        <f t="shared" si="55"/>
        <v>1</v>
      </c>
    </row>
    <row r="101" spans="1:14" x14ac:dyDescent="0.2">
      <c r="C101">
        <v>5</v>
      </c>
    </row>
    <row r="102" spans="1:14" x14ac:dyDescent="0.2">
      <c r="C102">
        <v>5</v>
      </c>
    </row>
    <row r="103" spans="1:14" x14ac:dyDescent="0.2">
      <c r="C103">
        <v>5</v>
      </c>
    </row>
    <row r="104" spans="1:14" x14ac:dyDescent="0.2">
      <c r="F104" t="s">
        <v>166</v>
      </c>
      <c r="H104">
        <f>AVERAGE(H91,H94,H97,H100,H103)</f>
        <v>0.83194444444444438</v>
      </c>
      <c r="I104">
        <f t="shared" ref="I104:N104" si="56">AVERAGE(I91,I94,I97,I100,I103)</f>
        <v>1</v>
      </c>
      <c r="J104">
        <f t="shared" si="56"/>
        <v>1</v>
      </c>
      <c r="K104">
        <f t="shared" si="56"/>
        <v>1</v>
      </c>
      <c r="L104">
        <f t="shared" si="56"/>
        <v>1</v>
      </c>
      <c r="M104">
        <f t="shared" si="56"/>
        <v>1</v>
      </c>
      <c r="N104">
        <f t="shared" si="56"/>
        <v>1</v>
      </c>
    </row>
    <row r="105" spans="1:14" x14ac:dyDescent="0.2">
      <c r="F105" t="s">
        <v>167</v>
      </c>
      <c r="H105">
        <f>STDEV(H91,H94,H97,H100,H103)/SQRT(COUNT(H91,H94,H97,H100,H103))</f>
        <v>2.7251967875484139E-2</v>
      </c>
      <c r="I105">
        <f t="shared" ref="I105:N105" si="57">STDEV(I91,I94,I97,I100,I103)/SQRT(COUNT(I91,I94,I97,I100,I103))</f>
        <v>0</v>
      </c>
      <c r="J105">
        <f t="shared" si="57"/>
        <v>0</v>
      </c>
      <c r="K105">
        <f t="shared" si="57"/>
        <v>0</v>
      </c>
      <c r="L105">
        <f t="shared" si="57"/>
        <v>0</v>
      </c>
      <c r="M105">
        <f t="shared" si="57"/>
        <v>0</v>
      </c>
      <c r="N105">
        <f t="shared" si="57"/>
        <v>0</v>
      </c>
    </row>
    <row r="106" spans="1:14" x14ac:dyDescent="0.2">
      <c r="F106" t="s">
        <v>239</v>
      </c>
      <c r="H106">
        <f t="shared" ref="H106:N107" si="58">H89+H92+H95+H98+H101</f>
        <v>13</v>
      </c>
      <c r="I106">
        <f t="shared" si="58"/>
        <v>0</v>
      </c>
      <c r="J106">
        <f t="shared" si="58"/>
        <v>0</v>
      </c>
      <c r="K106">
        <f t="shared" si="58"/>
        <v>0</v>
      </c>
      <c r="L106">
        <f t="shared" si="58"/>
        <v>0</v>
      </c>
      <c r="M106">
        <f t="shared" si="58"/>
        <v>0</v>
      </c>
      <c r="N106">
        <f t="shared" si="58"/>
        <v>0</v>
      </c>
    </row>
    <row r="107" spans="1:14" x14ac:dyDescent="0.2">
      <c r="F107" t="s">
        <v>240</v>
      </c>
      <c r="H107">
        <f t="shared" si="58"/>
        <v>65</v>
      </c>
      <c r="I107">
        <f t="shared" si="58"/>
        <v>78</v>
      </c>
      <c r="J107">
        <f t="shared" si="58"/>
        <v>78</v>
      </c>
      <c r="K107">
        <f t="shared" si="58"/>
        <v>78</v>
      </c>
      <c r="L107">
        <f t="shared" si="58"/>
        <v>78</v>
      </c>
      <c r="M107">
        <f t="shared" si="58"/>
        <v>78</v>
      </c>
      <c r="N107">
        <f t="shared" si="58"/>
        <v>78</v>
      </c>
    </row>
    <row r="108" spans="1:14" x14ac:dyDescent="0.2">
      <c r="F108" t="s">
        <v>241</v>
      </c>
      <c r="H108">
        <f>H106+H107</f>
        <v>78</v>
      </c>
      <c r="I108">
        <f t="shared" ref="I108" si="59">I106+I107</f>
        <v>78</v>
      </c>
      <c r="J108">
        <f t="shared" ref="J108" si="60">J106+J107</f>
        <v>78</v>
      </c>
      <c r="K108">
        <f t="shared" ref="K108" si="61">K106+K107</f>
        <v>78</v>
      </c>
      <c r="L108">
        <f t="shared" ref="L108" si="62">L106+L107</f>
        <v>78</v>
      </c>
      <c r="M108">
        <f t="shared" ref="M108" si="63">M106+M107</f>
        <v>78</v>
      </c>
      <c r="N108">
        <f t="shared" ref="N108" si="64">N106+N107</f>
        <v>78</v>
      </c>
    </row>
    <row r="111" spans="1:14" x14ac:dyDescent="0.2">
      <c r="A111" s="30">
        <v>43767</v>
      </c>
      <c r="B111" t="s">
        <v>195</v>
      </c>
      <c r="C111">
        <v>6</v>
      </c>
      <c r="D111">
        <v>0.5</v>
      </c>
      <c r="E111" t="s">
        <v>161</v>
      </c>
      <c r="F111" t="s">
        <v>146</v>
      </c>
      <c r="H111">
        <v>2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</row>
    <row r="112" spans="1:14" x14ac:dyDescent="0.2">
      <c r="B112" t="s">
        <v>196</v>
      </c>
      <c r="C112">
        <v>6</v>
      </c>
      <c r="E112" t="s">
        <v>161</v>
      </c>
      <c r="F112" t="s">
        <v>147</v>
      </c>
      <c r="H112">
        <v>17</v>
      </c>
      <c r="I112">
        <v>19</v>
      </c>
      <c r="J112">
        <v>19</v>
      </c>
      <c r="K112">
        <v>19</v>
      </c>
      <c r="L112">
        <v>19</v>
      </c>
      <c r="M112">
        <v>19</v>
      </c>
      <c r="N112">
        <v>19</v>
      </c>
    </row>
    <row r="113" spans="3:14" x14ac:dyDescent="0.2">
      <c r="C113">
        <v>6</v>
      </c>
      <c r="E113" t="s">
        <v>161</v>
      </c>
      <c r="F113" t="s">
        <v>148</v>
      </c>
      <c r="H113">
        <f>H112/(H111+H112)</f>
        <v>0.89473684210526316</v>
      </c>
      <c r="I113">
        <f t="shared" ref="I113:N113" si="65">I112/(I111+I112)</f>
        <v>1</v>
      </c>
      <c r="J113">
        <f t="shared" si="65"/>
        <v>1</v>
      </c>
      <c r="K113">
        <f t="shared" si="65"/>
        <v>1</v>
      </c>
      <c r="L113">
        <f t="shared" si="65"/>
        <v>1</v>
      </c>
      <c r="M113">
        <f t="shared" si="65"/>
        <v>1</v>
      </c>
      <c r="N113">
        <f t="shared" si="65"/>
        <v>1</v>
      </c>
    </row>
    <row r="114" spans="3:14" x14ac:dyDescent="0.2">
      <c r="C114">
        <v>6</v>
      </c>
      <c r="D114">
        <v>0.51</v>
      </c>
      <c r="E114" t="s">
        <v>162</v>
      </c>
      <c r="F114" t="s">
        <v>146</v>
      </c>
      <c r="H114">
        <v>2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</row>
    <row r="115" spans="3:14" x14ac:dyDescent="0.2">
      <c r="C115">
        <v>6</v>
      </c>
      <c r="E115" t="s">
        <v>162</v>
      </c>
      <c r="F115" t="s">
        <v>147</v>
      </c>
      <c r="H115">
        <v>17</v>
      </c>
      <c r="I115">
        <v>20</v>
      </c>
      <c r="J115">
        <v>20</v>
      </c>
      <c r="K115">
        <v>20</v>
      </c>
      <c r="L115">
        <v>20</v>
      </c>
      <c r="M115">
        <v>20</v>
      </c>
      <c r="N115">
        <v>20</v>
      </c>
    </row>
    <row r="116" spans="3:14" x14ac:dyDescent="0.2">
      <c r="C116">
        <v>6</v>
      </c>
      <c r="E116" t="s">
        <v>162</v>
      </c>
      <c r="F116" t="s">
        <v>148</v>
      </c>
      <c r="H116">
        <f>H115/(H114+H115)</f>
        <v>0.89473684210526316</v>
      </c>
      <c r="I116">
        <f t="shared" ref="I116:N116" si="66">I115/(I114+I115)</f>
        <v>1</v>
      </c>
      <c r="J116">
        <f t="shared" si="66"/>
        <v>1</v>
      </c>
      <c r="K116">
        <f t="shared" si="66"/>
        <v>1</v>
      </c>
      <c r="L116">
        <f t="shared" si="66"/>
        <v>1</v>
      </c>
      <c r="M116">
        <f t="shared" si="66"/>
        <v>1</v>
      </c>
      <c r="N116">
        <f t="shared" si="66"/>
        <v>1</v>
      </c>
    </row>
    <row r="117" spans="3:14" x14ac:dyDescent="0.2">
      <c r="C117">
        <v>6</v>
      </c>
      <c r="D117">
        <v>0.52</v>
      </c>
      <c r="E117" t="s">
        <v>163</v>
      </c>
      <c r="F117" t="s">
        <v>146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</row>
    <row r="118" spans="3:14" x14ac:dyDescent="0.2">
      <c r="C118">
        <v>6</v>
      </c>
      <c r="E118" t="s">
        <v>163</v>
      </c>
      <c r="F118" t="s">
        <v>147</v>
      </c>
      <c r="H118">
        <v>19</v>
      </c>
      <c r="I118">
        <v>20</v>
      </c>
      <c r="J118">
        <v>20</v>
      </c>
      <c r="K118">
        <v>20</v>
      </c>
      <c r="L118">
        <v>20</v>
      </c>
      <c r="M118">
        <v>20</v>
      </c>
      <c r="N118">
        <v>20</v>
      </c>
    </row>
    <row r="119" spans="3:14" x14ac:dyDescent="0.2">
      <c r="C119">
        <v>6</v>
      </c>
      <c r="E119" t="s">
        <v>163</v>
      </c>
      <c r="F119" t="s">
        <v>148</v>
      </c>
      <c r="H119">
        <f>H118/(H117+H118)</f>
        <v>0.95</v>
      </c>
      <c r="I119">
        <f t="shared" ref="I119:N119" si="67">I118/(I117+I118)</f>
        <v>1</v>
      </c>
      <c r="J119">
        <f t="shared" si="67"/>
        <v>1</v>
      </c>
      <c r="K119">
        <f t="shared" si="67"/>
        <v>1</v>
      </c>
      <c r="L119">
        <f t="shared" si="67"/>
        <v>1</v>
      </c>
      <c r="M119">
        <f t="shared" si="67"/>
        <v>1</v>
      </c>
      <c r="N119">
        <f t="shared" si="67"/>
        <v>1</v>
      </c>
    </row>
    <row r="120" spans="3:14" x14ac:dyDescent="0.2">
      <c r="C120">
        <v>6</v>
      </c>
      <c r="D120">
        <v>0.49</v>
      </c>
      <c r="E120" t="s">
        <v>164</v>
      </c>
      <c r="F120" t="s">
        <v>146</v>
      </c>
      <c r="H120">
        <v>2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</row>
    <row r="121" spans="3:14" x14ac:dyDescent="0.2">
      <c r="C121">
        <v>6</v>
      </c>
      <c r="E121" t="s">
        <v>164</v>
      </c>
      <c r="F121" t="s">
        <v>147</v>
      </c>
      <c r="H121">
        <v>17</v>
      </c>
      <c r="I121">
        <v>19</v>
      </c>
      <c r="J121">
        <v>19</v>
      </c>
      <c r="K121">
        <v>19</v>
      </c>
      <c r="L121">
        <v>19</v>
      </c>
      <c r="M121">
        <v>19</v>
      </c>
      <c r="N121">
        <v>19</v>
      </c>
    </row>
    <row r="122" spans="3:14" x14ac:dyDescent="0.2">
      <c r="C122">
        <v>6</v>
      </c>
      <c r="E122" t="s">
        <v>164</v>
      </c>
      <c r="F122" t="s">
        <v>148</v>
      </c>
      <c r="H122">
        <f>H121/(H120+H121)</f>
        <v>0.89473684210526316</v>
      </c>
      <c r="I122">
        <f t="shared" ref="I122:N122" si="68">I121/(I120+I121)</f>
        <v>1</v>
      </c>
      <c r="J122">
        <f t="shared" si="68"/>
        <v>1</v>
      </c>
      <c r="K122">
        <f t="shared" si="68"/>
        <v>1</v>
      </c>
      <c r="L122">
        <f t="shared" si="68"/>
        <v>1</v>
      </c>
      <c r="M122">
        <f t="shared" si="68"/>
        <v>1</v>
      </c>
      <c r="N122">
        <f t="shared" si="68"/>
        <v>1</v>
      </c>
    </row>
    <row r="123" spans="3:14" x14ac:dyDescent="0.2">
      <c r="C123">
        <v>6</v>
      </c>
    </row>
    <row r="124" spans="3:14" x14ac:dyDescent="0.2">
      <c r="C124">
        <v>6</v>
      </c>
    </row>
    <row r="125" spans="3:14" x14ac:dyDescent="0.2">
      <c r="C125">
        <v>6</v>
      </c>
    </row>
    <row r="126" spans="3:14" x14ac:dyDescent="0.2">
      <c r="F126" t="s">
        <v>166</v>
      </c>
      <c r="H126">
        <f>AVERAGE(H113,H116,H119,H122,H125)</f>
        <v>0.90855263157894739</v>
      </c>
      <c r="I126">
        <f t="shared" ref="I126:N126" si="69">AVERAGE(I113,I116,I119,I122,I125)</f>
        <v>1</v>
      </c>
      <c r="J126">
        <f t="shared" si="69"/>
        <v>1</v>
      </c>
      <c r="K126">
        <f t="shared" si="69"/>
        <v>1</v>
      </c>
      <c r="L126">
        <f t="shared" si="69"/>
        <v>1</v>
      </c>
      <c r="M126">
        <f t="shared" si="69"/>
        <v>1</v>
      </c>
      <c r="N126">
        <f t="shared" si="69"/>
        <v>1</v>
      </c>
    </row>
    <row r="127" spans="3:14" x14ac:dyDescent="0.2">
      <c r="F127" t="s">
        <v>167</v>
      </c>
      <c r="H127">
        <f>STDEV(H113,H116,H119,H122,H125)/SQRT(COUNT(H113,H116,H119,H122,H125))</f>
        <v>1.38157894736842E-2</v>
      </c>
      <c r="I127">
        <f t="shared" ref="I127:N127" si="70">STDEV(I113,I116,I119,I122,I125)/SQRT(COUNT(I113,I116,I119,I122,I125))</f>
        <v>0</v>
      </c>
      <c r="J127">
        <f t="shared" si="70"/>
        <v>0</v>
      </c>
      <c r="K127">
        <f t="shared" si="70"/>
        <v>0</v>
      </c>
      <c r="L127">
        <f t="shared" si="70"/>
        <v>0</v>
      </c>
      <c r="M127">
        <f t="shared" si="70"/>
        <v>0</v>
      </c>
      <c r="N127">
        <f t="shared" si="70"/>
        <v>0</v>
      </c>
    </row>
    <row r="128" spans="3:14" x14ac:dyDescent="0.2">
      <c r="F128" t="s">
        <v>239</v>
      </c>
      <c r="H128">
        <f t="shared" ref="H128:N129" si="71">H111+H114+H117+H120+H123</f>
        <v>7</v>
      </c>
      <c r="I128">
        <f t="shared" si="71"/>
        <v>0</v>
      </c>
      <c r="J128">
        <f t="shared" si="71"/>
        <v>0</v>
      </c>
      <c r="K128">
        <f t="shared" si="71"/>
        <v>0</v>
      </c>
      <c r="L128">
        <f t="shared" si="71"/>
        <v>0</v>
      </c>
      <c r="M128">
        <f t="shared" si="71"/>
        <v>0</v>
      </c>
      <c r="N128">
        <f t="shared" si="71"/>
        <v>0</v>
      </c>
    </row>
    <row r="129" spans="1:14" x14ac:dyDescent="0.2">
      <c r="F129" t="s">
        <v>240</v>
      </c>
      <c r="H129">
        <f t="shared" si="71"/>
        <v>70</v>
      </c>
      <c r="I129">
        <f t="shared" si="71"/>
        <v>78</v>
      </c>
      <c r="J129">
        <f t="shared" si="71"/>
        <v>78</v>
      </c>
      <c r="K129">
        <f t="shared" si="71"/>
        <v>78</v>
      </c>
      <c r="L129">
        <f t="shared" si="71"/>
        <v>78</v>
      </c>
      <c r="M129">
        <f t="shared" si="71"/>
        <v>78</v>
      </c>
      <c r="N129">
        <f t="shared" si="71"/>
        <v>78</v>
      </c>
    </row>
    <row r="130" spans="1:14" x14ac:dyDescent="0.2">
      <c r="F130" t="s">
        <v>241</v>
      </c>
      <c r="H130">
        <f>H128+H129</f>
        <v>77</v>
      </c>
      <c r="I130">
        <f t="shared" ref="I130" si="72">I128+I129</f>
        <v>78</v>
      </c>
      <c r="J130">
        <f t="shared" ref="J130" si="73">J128+J129</f>
        <v>78</v>
      </c>
      <c r="K130">
        <f t="shared" ref="K130" si="74">K128+K129</f>
        <v>78</v>
      </c>
      <c r="L130">
        <f t="shared" ref="L130" si="75">L128+L129</f>
        <v>78</v>
      </c>
      <c r="M130">
        <f t="shared" ref="M130" si="76">M128+M129</f>
        <v>78</v>
      </c>
      <c r="N130">
        <f t="shared" ref="N130" si="77">N128+N129</f>
        <v>78</v>
      </c>
    </row>
    <row r="132" spans="1:14" x14ac:dyDescent="0.2">
      <c r="A132" s="30">
        <v>43767</v>
      </c>
      <c r="B132" t="s">
        <v>197</v>
      </c>
      <c r="C132">
        <v>7</v>
      </c>
      <c r="D132">
        <v>0.5</v>
      </c>
      <c r="E132" t="s">
        <v>161</v>
      </c>
      <c r="F132" t="s">
        <v>146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</row>
    <row r="133" spans="1:14" x14ac:dyDescent="0.2">
      <c r="B133" t="s">
        <v>198</v>
      </c>
      <c r="C133">
        <v>7</v>
      </c>
      <c r="E133" t="s">
        <v>161</v>
      </c>
      <c r="F133" t="s">
        <v>147</v>
      </c>
      <c r="H133">
        <v>17</v>
      </c>
      <c r="I133">
        <v>18</v>
      </c>
      <c r="J133">
        <v>18</v>
      </c>
      <c r="K133">
        <v>18</v>
      </c>
      <c r="L133">
        <v>18</v>
      </c>
      <c r="M133">
        <v>18</v>
      </c>
      <c r="N133">
        <v>18</v>
      </c>
    </row>
    <row r="134" spans="1:14" x14ac:dyDescent="0.2">
      <c r="C134">
        <v>7</v>
      </c>
      <c r="E134" t="s">
        <v>161</v>
      </c>
      <c r="F134" t="s">
        <v>148</v>
      </c>
      <c r="H134">
        <f>H133/(H132+H133)</f>
        <v>0.94444444444444442</v>
      </c>
      <c r="I134">
        <f t="shared" ref="I134:N134" si="78">I133/(I132+I133)</f>
        <v>1</v>
      </c>
      <c r="J134">
        <f t="shared" si="78"/>
        <v>1</v>
      </c>
      <c r="K134">
        <f t="shared" si="78"/>
        <v>1</v>
      </c>
      <c r="L134">
        <f t="shared" si="78"/>
        <v>1</v>
      </c>
      <c r="M134">
        <f t="shared" si="78"/>
        <v>1</v>
      </c>
      <c r="N134">
        <f t="shared" si="78"/>
        <v>1</v>
      </c>
    </row>
    <row r="135" spans="1:14" x14ac:dyDescent="0.2">
      <c r="C135">
        <v>7</v>
      </c>
      <c r="D135">
        <v>0.49</v>
      </c>
      <c r="E135" t="s">
        <v>162</v>
      </c>
      <c r="F135" t="s">
        <v>146</v>
      </c>
      <c r="H135">
        <v>6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</row>
    <row r="136" spans="1:14" x14ac:dyDescent="0.2">
      <c r="C136">
        <v>7</v>
      </c>
      <c r="E136" t="s">
        <v>162</v>
      </c>
      <c r="F136" t="s">
        <v>147</v>
      </c>
      <c r="H136">
        <v>12</v>
      </c>
      <c r="I136">
        <v>18</v>
      </c>
      <c r="J136">
        <v>18</v>
      </c>
      <c r="K136">
        <v>18</v>
      </c>
      <c r="L136">
        <v>18</v>
      </c>
      <c r="M136">
        <v>18</v>
      </c>
      <c r="N136">
        <v>18</v>
      </c>
    </row>
    <row r="137" spans="1:14" x14ac:dyDescent="0.2">
      <c r="C137">
        <v>7</v>
      </c>
      <c r="E137" t="s">
        <v>162</v>
      </c>
      <c r="F137" t="s">
        <v>148</v>
      </c>
      <c r="H137">
        <f>H136/(H135+H136)</f>
        <v>0.66666666666666663</v>
      </c>
      <c r="I137">
        <f t="shared" ref="I137:N137" si="79">I136/(I135+I136)</f>
        <v>1</v>
      </c>
      <c r="J137">
        <f t="shared" si="79"/>
        <v>1</v>
      </c>
      <c r="K137">
        <f t="shared" si="79"/>
        <v>1</v>
      </c>
      <c r="L137">
        <f t="shared" si="79"/>
        <v>1</v>
      </c>
      <c r="M137">
        <f t="shared" si="79"/>
        <v>1</v>
      </c>
      <c r="N137">
        <f t="shared" si="79"/>
        <v>1</v>
      </c>
    </row>
    <row r="138" spans="1:14" x14ac:dyDescent="0.2">
      <c r="C138">
        <v>7</v>
      </c>
      <c r="D138">
        <v>0.51</v>
      </c>
      <c r="E138" t="s">
        <v>163</v>
      </c>
      <c r="F138" t="s">
        <v>146</v>
      </c>
      <c r="H138">
        <v>6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</row>
    <row r="139" spans="1:14" x14ac:dyDescent="0.2">
      <c r="C139">
        <v>7</v>
      </c>
      <c r="E139" t="s">
        <v>163</v>
      </c>
      <c r="F139" t="s">
        <v>147</v>
      </c>
      <c r="H139">
        <v>14</v>
      </c>
      <c r="I139">
        <v>20</v>
      </c>
      <c r="J139">
        <v>20</v>
      </c>
      <c r="K139">
        <v>20</v>
      </c>
      <c r="L139">
        <v>20</v>
      </c>
      <c r="M139">
        <v>20</v>
      </c>
      <c r="N139">
        <v>20</v>
      </c>
    </row>
    <row r="140" spans="1:14" x14ac:dyDescent="0.2">
      <c r="C140">
        <v>7</v>
      </c>
      <c r="E140" t="s">
        <v>163</v>
      </c>
      <c r="F140" t="s">
        <v>148</v>
      </c>
      <c r="H140">
        <f>H139/(H138+H139)</f>
        <v>0.7</v>
      </c>
      <c r="I140">
        <f t="shared" ref="I140:N140" si="80">I139/(I138+I139)</f>
        <v>1</v>
      </c>
      <c r="J140">
        <f t="shared" si="80"/>
        <v>1</v>
      </c>
      <c r="K140">
        <f t="shared" si="80"/>
        <v>1</v>
      </c>
      <c r="L140">
        <f t="shared" si="80"/>
        <v>1</v>
      </c>
      <c r="M140">
        <f t="shared" si="80"/>
        <v>1</v>
      </c>
      <c r="N140">
        <f t="shared" si="80"/>
        <v>1</v>
      </c>
    </row>
    <row r="141" spans="1:14" x14ac:dyDescent="0.2">
      <c r="C141">
        <v>7</v>
      </c>
      <c r="D141">
        <v>0.5</v>
      </c>
      <c r="E141" t="s">
        <v>164</v>
      </c>
      <c r="F141" t="s">
        <v>146</v>
      </c>
      <c r="H141">
        <v>1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</row>
    <row r="142" spans="1:14" x14ac:dyDescent="0.2">
      <c r="C142">
        <v>7</v>
      </c>
      <c r="E142" t="s">
        <v>164</v>
      </c>
      <c r="F142" t="s">
        <v>147</v>
      </c>
      <c r="H142">
        <v>19</v>
      </c>
      <c r="I142">
        <v>20</v>
      </c>
      <c r="J142">
        <v>20</v>
      </c>
      <c r="K142">
        <v>20</v>
      </c>
      <c r="L142">
        <v>20</v>
      </c>
      <c r="M142">
        <v>20</v>
      </c>
      <c r="N142">
        <v>20</v>
      </c>
    </row>
    <row r="143" spans="1:14" x14ac:dyDescent="0.2">
      <c r="C143">
        <v>7</v>
      </c>
      <c r="E143" t="s">
        <v>164</v>
      </c>
      <c r="F143" t="s">
        <v>148</v>
      </c>
      <c r="H143">
        <f>H142/(H141+H142)</f>
        <v>0.95</v>
      </c>
      <c r="I143">
        <f t="shared" ref="I143:N143" si="81">I142/(I141+I142)</f>
        <v>1</v>
      </c>
      <c r="J143">
        <f t="shared" si="81"/>
        <v>1</v>
      </c>
      <c r="K143">
        <f t="shared" si="81"/>
        <v>1</v>
      </c>
      <c r="L143">
        <f t="shared" si="81"/>
        <v>1</v>
      </c>
      <c r="M143">
        <f t="shared" si="81"/>
        <v>1</v>
      </c>
      <c r="N143">
        <f t="shared" si="81"/>
        <v>1</v>
      </c>
    </row>
    <row r="144" spans="1:14" x14ac:dyDescent="0.2">
      <c r="C144">
        <v>7</v>
      </c>
    </row>
    <row r="145" spans="1:14" x14ac:dyDescent="0.2">
      <c r="C145">
        <v>7</v>
      </c>
    </row>
    <row r="146" spans="1:14" x14ac:dyDescent="0.2">
      <c r="C146">
        <v>7</v>
      </c>
    </row>
    <row r="147" spans="1:14" x14ac:dyDescent="0.2">
      <c r="F147" t="s">
        <v>166</v>
      </c>
      <c r="H147">
        <f>AVERAGE(H134,H137,H140,H143,H146)</f>
        <v>0.81527777777777777</v>
      </c>
      <c r="I147">
        <f t="shared" ref="I147:N147" si="82">AVERAGE(I134,I137,I140,I143,I146)</f>
        <v>1</v>
      </c>
      <c r="J147">
        <f t="shared" si="82"/>
        <v>1</v>
      </c>
      <c r="K147">
        <f t="shared" si="82"/>
        <v>1</v>
      </c>
      <c r="L147">
        <f t="shared" si="82"/>
        <v>1</v>
      </c>
      <c r="M147">
        <f t="shared" si="82"/>
        <v>1</v>
      </c>
      <c r="N147">
        <f t="shared" si="82"/>
        <v>1</v>
      </c>
    </row>
    <row r="148" spans="1:14" x14ac:dyDescent="0.2">
      <c r="F148" t="s">
        <v>167</v>
      </c>
      <c r="H148">
        <f>STDEV(H134,H137,H140,H143,H146)/SQRT(COUNT(H134,H137,H140,H143,H146))</f>
        <v>7.6489832294524301E-2</v>
      </c>
      <c r="I148">
        <f t="shared" ref="I148:N148" si="83">STDEV(I134,I137,I140,I143,I146)/SQRT(COUNT(I134,I137,I140,I143,I146))</f>
        <v>0</v>
      </c>
      <c r="J148">
        <f t="shared" si="83"/>
        <v>0</v>
      </c>
      <c r="K148">
        <f t="shared" si="83"/>
        <v>0</v>
      </c>
      <c r="L148">
        <f t="shared" si="83"/>
        <v>0</v>
      </c>
      <c r="M148">
        <f t="shared" si="83"/>
        <v>0</v>
      </c>
      <c r="N148">
        <f t="shared" si="83"/>
        <v>0</v>
      </c>
    </row>
    <row r="149" spans="1:14" x14ac:dyDescent="0.2">
      <c r="F149" t="s">
        <v>239</v>
      </c>
      <c r="H149">
        <f t="shared" ref="H149:N150" si="84">H132+H135+H138+H141+H144</f>
        <v>14</v>
      </c>
      <c r="I149">
        <f t="shared" si="84"/>
        <v>0</v>
      </c>
      <c r="J149">
        <f t="shared" si="84"/>
        <v>0</v>
      </c>
      <c r="K149">
        <f t="shared" si="84"/>
        <v>0</v>
      </c>
      <c r="L149">
        <f t="shared" si="84"/>
        <v>0</v>
      </c>
      <c r="M149">
        <f t="shared" si="84"/>
        <v>0</v>
      </c>
      <c r="N149">
        <f t="shared" si="84"/>
        <v>0</v>
      </c>
    </row>
    <row r="150" spans="1:14" x14ac:dyDescent="0.2">
      <c r="F150" t="s">
        <v>240</v>
      </c>
      <c r="H150">
        <f t="shared" si="84"/>
        <v>62</v>
      </c>
      <c r="I150">
        <f t="shared" si="84"/>
        <v>76</v>
      </c>
      <c r="J150">
        <f t="shared" si="84"/>
        <v>76</v>
      </c>
      <c r="K150">
        <f t="shared" si="84"/>
        <v>76</v>
      </c>
      <c r="L150">
        <f t="shared" si="84"/>
        <v>76</v>
      </c>
      <c r="M150">
        <f t="shared" si="84"/>
        <v>76</v>
      </c>
      <c r="N150">
        <f t="shared" si="84"/>
        <v>76</v>
      </c>
    </row>
    <row r="151" spans="1:14" x14ac:dyDescent="0.2">
      <c r="F151" t="s">
        <v>241</v>
      </c>
      <c r="H151">
        <f>H149+H150</f>
        <v>76</v>
      </c>
      <c r="I151">
        <f t="shared" ref="I151" si="85">I149+I150</f>
        <v>76</v>
      </c>
      <c r="J151">
        <f t="shared" ref="J151" si="86">J149+J150</f>
        <v>76</v>
      </c>
      <c r="K151">
        <f t="shared" ref="K151" si="87">K149+K150</f>
        <v>76</v>
      </c>
      <c r="L151">
        <f t="shared" ref="L151" si="88">L149+L150</f>
        <v>76</v>
      </c>
      <c r="M151">
        <f t="shared" ref="M151" si="89">M149+M150</f>
        <v>76</v>
      </c>
      <c r="N151">
        <f t="shared" ref="N151" si="90">N149+N150</f>
        <v>76</v>
      </c>
    </row>
    <row r="153" spans="1:14" x14ac:dyDescent="0.2">
      <c r="A153" s="30">
        <v>43767</v>
      </c>
      <c r="B153" t="s">
        <v>199</v>
      </c>
      <c r="C153">
        <v>8</v>
      </c>
      <c r="D153">
        <v>0.5</v>
      </c>
      <c r="E153" t="s">
        <v>161</v>
      </c>
      <c r="F153" t="s">
        <v>146</v>
      </c>
      <c r="H153">
        <v>3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</row>
    <row r="154" spans="1:14" x14ac:dyDescent="0.2">
      <c r="B154">
        <v>52</v>
      </c>
      <c r="C154">
        <v>8</v>
      </c>
      <c r="E154" t="s">
        <v>161</v>
      </c>
      <c r="F154" t="s">
        <v>147</v>
      </c>
      <c r="H154">
        <v>17</v>
      </c>
      <c r="I154">
        <v>20</v>
      </c>
      <c r="J154">
        <v>20</v>
      </c>
      <c r="K154">
        <v>20</v>
      </c>
      <c r="L154">
        <v>20</v>
      </c>
      <c r="M154">
        <v>20</v>
      </c>
      <c r="N154">
        <v>20</v>
      </c>
    </row>
    <row r="155" spans="1:14" x14ac:dyDescent="0.2">
      <c r="C155">
        <v>8</v>
      </c>
      <c r="E155" t="s">
        <v>161</v>
      </c>
      <c r="F155" t="s">
        <v>148</v>
      </c>
      <c r="H155">
        <f>H154/(H153+H154)</f>
        <v>0.85</v>
      </c>
      <c r="I155">
        <f t="shared" ref="I155:N155" si="91">I154/(I153+I154)</f>
        <v>1</v>
      </c>
      <c r="J155">
        <f t="shared" si="91"/>
        <v>1</v>
      </c>
      <c r="K155">
        <f t="shared" si="91"/>
        <v>1</v>
      </c>
      <c r="L155">
        <f t="shared" si="91"/>
        <v>1</v>
      </c>
      <c r="M155">
        <f t="shared" si="91"/>
        <v>1</v>
      </c>
      <c r="N155">
        <f t="shared" si="91"/>
        <v>1</v>
      </c>
    </row>
    <row r="156" spans="1:14" x14ac:dyDescent="0.2">
      <c r="C156">
        <v>8</v>
      </c>
      <c r="D156">
        <v>0.51</v>
      </c>
      <c r="E156" t="s">
        <v>162</v>
      </c>
      <c r="F156" t="s">
        <v>146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</row>
    <row r="157" spans="1:14" x14ac:dyDescent="0.2">
      <c r="C157">
        <v>8</v>
      </c>
      <c r="E157" t="s">
        <v>162</v>
      </c>
      <c r="F157" t="s">
        <v>147</v>
      </c>
      <c r="H157">
        <v>20</v>
      </c>
      <c r="I157">
        <v>20</v>
      </c>
      <c r="J157">
        <v>20</v>
      </c>
      <c r="K157">
        <v>20</v>
      </c>
      <c r="L157">
        <v>20</v>
      </c>
      <c r="M157">
        <v>20</v>
      </c>
      <c r="N157">
        <v>20</v>
      </c>
    </row>
    <row r="158" spans="1:14" x14ac:dyDescent="0.2">
      <c r="C158">
        <v>8</v>
      </c>
      <c r="E158" t="s">
        <v>162</v>
      </c>
      <c r="F158" t="s">
        <v>148</v>
      </c>
      <c r="H158">
        <f>H157/(H156+H157)</f>
        <v>1</v>
      </c>
      <c r="I158">
        <f t="shared" ref="I158:N158" si="92">I157/(I156+I157)</f>
        <v>1</v>
      </c>
      <c r="J158">
        <f t="shared" si="92"/>
        <v>1</v>
      </c>
      <c r="K158">
        <f t="shared" si="92"/>
        <v>1</v>
      </c>
      <c r="L158">
        <f t="shared" si="92"/>
        <v>1</v>
      </c>
      <c r="M158">
        <f t="shared" si="92"/>
        <v>1</v>
      </c>
      <c r="N158">
        <f t="shared" si="92"/>
        <v>1</v>
      </c>
    </row>
    <row r="159" spans="1:14" x14ac:dyDescent="0.2">
      <c r="C159">
        <v>8</v>
      </c>
      <c r="D159">
        <v>0.52</v>
      </c>
      <c r="E159" t="s">
        <v>163</v>
      </c>
      <c r="F159" t="s">
        <v>146</v>
      </c>
      <c r="H159">
        <v>3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</row>
    <row r="160" spans="1:14" x14ac:dyDescent="0.2">
      <c r="C160">
        <v>8</v>
      </c>
      <c r="E160" t="s">
        <v>163</v>
      </c>
      <c r="F160" t="s">
        <v>147</v>
      </c>
      <c r="H160">
        <v>17</v>
      </c>
      <c r="I160">
        <v>20</v>
      </c>
      <c r="J160">
        <v>20</v>
      </c>
      <c r="K160">
        <v>20</v>
      </c>
      <c r="L160">
        <v>20</v>
      </c>
      <c r="M160">
        <v>20</v>
      </c>
      <c r="N160">
        <v>20</v>
      </c>
    </row>
    <row r="161" spans="2:14" x14ac:dyDescent="0.2">
      <c r="C161">
        <v>8</v>
      </c>
      <c r="E161" t="s">
        <v>163</v>
      </c>
      <c r="F161" t="s">
        <v>148</v>
      </c>
      <c r="H161">
        <f>H160/(H159+H160)</f>
        <v>0.85</v>
      </c>
      <c r="I161">
        <f t="shared" ref="I161:N161" si="93">I160/(I159+I160)</f>
        <v>1</v>
      </c>
      <c r="J161">
        <f t="shared" si="93"/>
        <v>1</v>
      </c>
      <c r="K161">
        <f t="shared" si="93"/>
        <v>1</v>
      </c>
      <c r="L161">
        <f t="shared" si="93"/>
        <v>1</v>
      </c>
      <c r="M161">
        <f t="shared" si="93"/>
        <v>1</v>
      </c>
      <c r="N161">
        <f t="shared" si="93"/>
        <v>1</v>
      </c>
    </row>
    <row r="162" spans="2:14" x14ac:dyDescent="0.2">
      <c r="C162">
        <v>8</v>
      </c>
      <c r="D162">
        <v>0.53</v>
      </c>
      <c r="E162" t="s">
        <v>164</v>
      </c>
      <c r="F162" t="s">
        <v>146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</row>
    <row r="163" spans="2:14" x14ac:dyDescent="0.2">
      <c r="C163">
        <v>8</v>
      </c>
      <c r="E163" t="s">
        <v>164</v>
      </c>
      <c r="F163" t="s">
        <v>147</v>
      </c>
      <c r="H163">
        <v>20</v>
      </c>
      <c r="I163">
        <v>20</v>
      </c>
      <c r="J163">
        <v>20</v>
      </c>
      <c r="K163">
        <v>20</v>
      </c>
      <c r="L163">
        <v>20</v>
      </c>
      <c r="M163">
        <v>20</v>
      </c>
      <c r="N163">
        <v>20</v>
      </c>
    </row>
    <row r="164" spans="2:14" x14ac:dyDescent="0.2">
      <c r="C164">
        <v>8</v>
      </c>
      <c r="E164" t="s">
        <v>164</v>
      </c>
      <c r="F164" t="s">
        <v>148</v>
      </c>
      <c r="H164">
        <f>H163/(H162+H163)</f>
        <v>1</v>
      </c>
      <c r="I164">
        <f t="shared" ref="I164:N164" si="94">I163/(I162+I163)</f>
        <v>1</v>
      </c>
      <c r="J164">
        <f t="shared" si="94"/>
        <v>1</v>
      </c>
      <c r="K164">
        <f t="shared" si="94"/>
        <v>1</v>
      </c>
      <c r="L164">
        <f t="shared" si="94"/>
        <v>1</v>
      </c>
      <c r="M164">
        <f t="shared" si="94"/>
        <v>1</v>
      </c>
      <c r="N164">
        <f t="shared" si="94"/>
        <v>1</v>
      </c>
    </row>
    <row r="165" spans="2:14" x14ac:dyDescent="0.2">
      <c r="B165" s="31">
        <v>0.56180555555555556</v>
      </c>
      <c r="C165">
        <v>8</v>
      </c>
      <c r="D165">
        <v>0.5</v>
      </c>
      <c r="E165" t="s">
        <v>187</v>
      </c>
      <c r="F165" t="s">
        <v>146</v>
      </c>
      <c r="H165">
        <v>4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</v>
      </c>
    </row>
    <row r="166" spans="2:14" x14ac:dyDescent="0.2">
      <c r="C166">
        <v>8</v>
      </c>
      <c r="E166" t="s">
        <v>187</v>
      </c>
      <c r="F166" t="s">
        <v>147</v>
      </c>
      <c r="H166">
        <v>16</v>
      </c>
      <c r="I166">
        <v>19</v>
      </c>
      <c r="J166">
        <v>20</v>
      </c>
      <c r="K166">
        <v>20</v>
      </c>
      <c r="L166">
        <v>20</v>
      </c>
      <c r="M166">
        <v>20</v>
      </c>
      <c r="N166">
        <v>20</v>
      </c>
    </row>
    <row r="167" spans="2:14" x14ac:dyDescent="0.2">
      <c r="C167">
        <v>8</v>
      </c>
      <c r="E167" t="s">
        <v>187</v>
      </c>
      <c r="F167" t="s">
        <v>148</v>
      </c>
      <c r="H167">
        <f>H166/(H165+H166)</f>
        <v>0.8</v>
      </c>
      <c r="I167">
        <f t="shared" ref="I167:N167" si="95">I166/(I165+I166)</f>
        <v>0.95</v>
      </c>
      <c r="J167">
        <f t="shared" si="95"/>
        <v>1</v>
      </c>
      <c r="K167">
        <f t="shared" si="95"/>
        <v>1</v>
      </c>
      <c r="L167">
        <f t="shared" si="95"/>
        <v>1</v>
      </c>
      <c r="M167">
        <f t="shared" si="95"/>
        <v>1</v>
      </c>
      <c r="N167">
        <f t="shared" si="95"/>
        <v>1</v>
      </c>
    </row>
    <row r="168" spans="2:14" x14ac:dyDescent="0.2">
      <c r="C168">
        <v>8</v>
      </c>
      <c r="D168">
        <v>0.51</v>
      </c>
      <c r="E168" t="s">
        <v>200</v>
      </c>
      <c r="F168" t="s">
        <v>146</v>
      </c>
      <c r="H168">
        <v>2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</row>
    <row r="169" spans="2:14" x14ac:dyDescent="0.2">
      <c r="C169">
        <v>8</v>
      </c>
      <c r="E169" t="s">
        <v>200</v>
      </c>
      <c r="F169" t="s">
        <v>147</v>
      </c>
      <c r="H169">
        <v>20</v>
      </c>
      <c r="I169">
        <v>22</v>
      </c>
      <c r="J169">
        <v>22</v>
      </c>
      <c r="K169">
        <v>22</v>
      </c>
      <c r="L169">
        <v>22</v>
      </c>
      <c r="M169">
        <v>22</v>
      </c>
      <c r="N169">
        <v>22</v>
      </c>
    </row>
    <row r="170" spans="2:14" x14ac:dyDescent="0.2">
      <c r="C170">
        <v>8</v>
      </c>
      <c r="E170" t="s">
        <v>200</v>
      </c>
      <c r="F170" t="s">
        <v>148</v>
      </c>
      <c r="H170">
        <f>H169/(H168+H169)</f>
        <v>0.90909090909090906</v>
      </c>
      <c r="I170">
        <f t="shared" ref="I170:N170" si="96">I169/(I168+I169)</f>
        <v>1</v>
      </c>
      <c r="J170">
        <f t="shared" si="96"/>
        <v>1</v>
      </c>
      <c r="K170">
        <f t="shared" si="96"/>
        <v>1</v>
      </c>
      <c r="L170">
        <f t="shared" si="96"/>
        <v>1</v>
      </c>
      <c r="M170">
        <f t="shared" si="96"/>
        <v>1</v>
      </c>
      <c r="N170">
        <f t="shared" si="96"/>
        <v>1</v>
      </c>
    </row>
    <row r="171" spans="2:14" x14ac:dyDescent="0.2">
      <c r="F171" t="s">
        <v>166</v>
      </c>
      <c r="H171">
        <f>AVERAGE(H155,H158,H161,H164,H167,H170)</f>
        <v>0.90151515151515149</v>
      </c>
      <c r="I171">
        <f t="shared" ref="I171:N171" si="97">AVERAGE(I155,I158,I161,I164,I167,I170)</f>
        <v>0.9916666666666667</v>
      </c>
      <c r="J171">
        <f t="shared" si="97"/>
        <v>1</v>
      </c>
      <c r="K171">
        <f t="shared" si="97"/>
        <v>1</v>
      </c>
      <c r="L171">
        <f t="shared" si="97"/>
        <v>1</v>
      </c>
      <c r="M171">
        <f t="shared" si="97"/>
        <v>1</v>
      </c>
      <c r="N171">
        <f t="shared" si="97"/>
        <v>1</v>
      </c>
    </row>
    <row r="172" spans="2:14" x14ac:dyDescent="0.2">
      <c r="F172" t="s">
        <v>167</v>
      </c>
      <c r="H172">
        <f>STDEV(H155,H158,H161,H164,H167,H170)/SQRT(COUNT(H155,H158,H161,H164,H167,H170))</f>
        <v>3.4190091412286877E-2</v>
      </c>
      <c r="I172">
        <f t="shared" ref="I172:N172" si="98">STDEV(I155,I158,I161,I164,I167,I170)/SQRT(COUNT(I155,I158,I161,I164,I167,I170))</f>
        <v>8.3333333333333419E-3</v>
      </c>
      <c r="J172">
        <f t="shared" si="98"/>
        <v>0</v>
      </c>
      <c r="K172">
        <f t="shared" si="98"/>
        <v>0</v>
      </c>
      <c r="L172">
        <f t="shared" si="98"/>
        <v>0</v>
      </c>
      <c r="M172">
        <f t="shared" si="98"/>
        <v>0</v>
      </c>
      <c r="N172">
        <f t="shared" si="98"/>
        <v>0</v>
      </c>
    </row>
    <row r="173" spans="2:14" x14ac:dyDescent="0.2">
      <c r="F173" t="s">
        <v>239</v>
      </c>
      <c r="H173">
        <f t="shared" ref="H173:N174" si="99">H156+H159+H162+H165+H168</f>
        <v>9</v>
      </c>
      <c r="I173">
        <f t="shared" si="99"/>
        <v>1</v>
      </c>
      <c r="J173">
        <f t="shared" si="99"/>
        <v>0</v>
      </c>
      <c r="K173">
        <f t="shared" si="99"/>
        <v>0</v>
      </c>
      <c r="L173">
        <f t="shared" si="99"/>
        <v>0</v>
      </c>
      <c r="M173">
        <f t="shared" si="99"/>
        <v>0</v>
      </c>
      <c r="N173">
        <f t="shared" si="99"/>
        <v>0</v>
      </c>
    </row>
    <row r="174" spans="2:14" x14ac:dyDescent="0.2">
      <c r="F174" t="s">
        <v>240</v>
      </c>
      <c r="H174">
        <f t="shared" si="99"/>
        <v>93</v>
      </c>
      <c r="I174">
        <f t="shared" si="99"/>
        <v>101</v>
      </c>
      <c r="J174">
        <f t="shared" si="99"/>
        <v>102</v>
      </c>
      <c r="K174">
        <f t="shared" si="99"/>
        <v>102</v>
      </c>
      <c r="L174">
        <f t="shared" si="99"/>
        <v>102</v>
      </c>
      <c r="M174">
        <f t="shared" si="99"/>
        <v>102</v>
      </c>
      <c r="N174">
        <f t="shared" si="99"/>
        <v>102</v>
      </c>
    </row>
    <row r="175" spans="2:14" x14ac:dyDescent="0.2">
      <c r="F175" t="s">
        <v>241</v>
      </c>
      <c r="H175">
        <f>H173+H174</f>
        <v>102</v>
      </c>
      <c r="I175">
        <f t="shared" ref="I175" si="100">I173+I174</f>
        <v>102</v>
      </c>
      <c r="J175">
        <f t="shared" ref="J175" si="101">J173+J174</f>
        <v>102</v>
      </c>
      <c r="K175">
        <f t="shared" ref="K175" si="102">K173+K174</f>
        <v>102</v>
      </c>
      <c r="L175">
        <f t="shared" ref="L175" si="103">L173+L174</f>
        <v>102</v>
      </c>
      <c r="M175">
        <f t="shared" ref="M175" si="104">M173+M174</f>
        <v>102</v>
      </c>
      <c r="N175">
        <f t="shared" ref="N175" si="105">N173+N174</f>
        <v>102</v>
      </c>
    </row>
    <row r="188" spans="2:14" x14ac:dyDescent="0.2">
      <c r="E188" t="s">
        <v>160</v>
      </c>
      <c r="G188">
        <v>0</v>
      </c>
      <c r="I188">
        <v>1</v>
      </c>
      <c r="J188">
        <v>2</v>
      </c>
      <c r="K188">
        <v>3</v>
      </c>
      <c r="L188">
        <v>4</v>
      </c>
      <c r="M188">
        <v>6</v>
      </c>
      <c r="N188">
        <v>8</v>
      </c>
    </row>
    <row r="189" spans="2:14" x14ac:dyDescent="0.2">
      <c r="B189" t="s">
        <v>179</v>
      </c>
      <c r="C189" t="s">
        <v>201</v>
      </c>
    </row>
    <row r="190" spans="2:14" x14ac:dyDescent="0.2">
      <c r="B190" t="s">
        <v>213</v>
      </c>
      <c r="C190" t="s">
        <v>202</v>
      </c>
      <c r="D190" t="s">
        <v>161</v>
      </c>
      <c r="E190" t="s">
        <v>146</v>
      </c>
      <c r="I190">
        <v>19</v>
      </c>
      <c r="J190">
        <v>15</v>
      </c>
      <c r="K190">
        <v>14</v>
      </c>
      <c r="L190">
        <v>11</v>
      </c>
      <c r="M190">
        <v>5</v>
      </c>
      <c r="N190">
        <v>2</v>
      </c>
    </row>
    <row r="191" spans="2:14" x14ac:dyDescent="0.2">
      <c r="B191">
        <v>1715</v>
      </c>
      <c r="C191" t="s">
        <v>202</v>
      </c>
      <c r="D191" t="s">
        <v>161</v>
      </c>
      <c r="E191" t="s">
        <v>147</v>
      </c>
      <c r="I191">
        <v>1</v>
      </c>
      <c r="J191">
        <v>5</v>
      </c>
      <c r="K191">
        <v>7</v>
      </c>
      <c r="L191">
        <v>9</v>
      </c>
      <c r="M191">
        <v>15</v>
      </c>
      <c r="N191">
        <v>18</v>
      </c>
    </row>
    <row r="192" spans="2:14" x14ac:dyDescent="0.2">
      <c r="C192" t="s">
        <v>202</v>
      </c>
      <c r="D192" t="s">
        <v>161</v>
      </c>
      <c r="E192" t="s">
        <v>148</v>
      </c>
      <c r="G192">
        <v>0</v>
      </c>
      <c r="I192">
        <f>I191/(I190+I191)</f>
        <v>0.05</v>
      </c>
      <c r="J192">
        <f t="shared" ref="J192:N192" si="106">J191/(J190+J191)</f>
        <v>0.25</v>
      </c>
      <c r="K192">
        <f t="shared" si="106"/>
        <v>0.33333333333333331</v>
      </c>
      <c r="L192">
        <f t="shared" si="106"/>
        <v>0.45</v>
      </c>
      <c r="M192">
        <f t="shared" si="106"/>
        <v>0.75</v>
      </c>
      <c r="N192">
        <f t="shared" si="106"/>
        <v>0.9</v>
      </c>
    </row>
    <row r="193" spans="3:14" x14ac:dyDescent="0.2">
      <c r="C193" t="s">
        <v>202</v>
      </c>
      <c r="D193" t="s">
        <v>162</v>
      </c>
      <c r="E193" t="s">
        <v>146</v>
      </c>
      <c r="I193">
        <v>19</v>
      </c>
      <c r="J193">
        <v>16</v>
      </c>
      <c r="K193">
        <v>15</v>
      </c>
      <c r="L193">
        <v>12</v>
      </c>
      <c r="M193">
        <v>4</v>
      </c>
      <c r="N193">
        <v>3</v>
      </c>
    </row>
    <row r="194" spans="3:14" x14ac:dyDescent="0.2">
      <c r="C194" t="s">
        <v>202</v>
      </c>
      <c r="D194" t="s">
        <v>162</v>
      </c>
      <c r="E194" t="s">
        <v>147</v>
      </c>
      <c r="I194">
        <v>1</v>
      </c>
      <c r="J194">
        <v>4</v>
      </c>
      <c r="K194">
        <v>5</v>
      </c>
      <c r="L194">
        <v>8</v>
      </c>
      <c r="M194">
        <v>16</v>
      </c>
      <c r="N194">
        <v>17</v>
      </c>
    </row>
    <row r="195" spans="3:14" x14ac:dyDescent="0.2">
      <c r="C195" t="s">
        <v>202</v>
      </c>
      <c r="D195" t="s">
        <v>162</v>
      </c>
      <c r="E195" t="s">
        <v>148</v>
      </c>
      <c r="G195">
        <v>0</v>
      </c>
      <c r="I195">
        <f>I194/(I193+I194)</f>
        <v>0.05</v>
      </c>
      <c r="J195">
        <f t="shared" ref="J195" si="107">J194/(J193+J194)</f>
        <v>0.2</v>
      </c>
      <c r="K195">
        <f t="shared" ref="K195" si="108">K194/(K193+K194)</f>
        <v>0.25</v>
      </c>
      <c r="L195">
        <f t="shared" ref="L195" si="109">L194/(L193+L194)</f>
        <v>0.4</v>
      </c>
      <c r="M195">
        <f t="shared" ref="M195" si="110">M194/(M193+M194)</f>
        <v>0.8</v>
      </c>
      <c r="N195">
        <f t="shared" ref="N195" si="111">N194/(N193+N194)</f>
        <v>0.85</v>
      </c>
    </row>
    <row r="196" spans="3:14" x14ac:dyDescent="0.2">
      <c r="D196" t="s">
        <v>163</v>
      </c>
      <c r="E196" t="s">
        <v>146</v>
      </c>
      <c r="I196">
        <v>20</v>
      </c>
      <c r="J196">
        <v>16</v>
      </c>
      <c r="K196">
        <v>15</v>
      </c>
      <c r="L196">
        <v>10</v>
      </c>
      <c r="M196">
        <v>6</v>
      </c>
      <c r="N196">
        <v>2</v>
      </c>
    </row>
    <row r="197" spans="3:14" x14ac:dyDescent="0.2">
      <c r="D197" t="s">
        <v>163</v>
      </c>
      <c r="E197" t="s">
        <v>147</v>
      </c>
      <c r="I197">
        <v>0</v>
      </c>
      <c r="J197">
        <v>4</v>
      </c>
      <c r="K197">
        <v>5</v>
      </c>
      <c r="L197">
        <v>10</v>
      </c>
      <c r="M197">
        <v>14</v>
      </c>
      <c r="N197">
        <v>18</v>
      </c>
    </row>
    <row r="198" spans="3:14" x14ac:dyDescent="0.2">
      <c r="D198" t="s">
        <v>163</v>
      </c>
      <c r="E198" t="s">
        <v>148</v>
      </c>
      <c r="G198">
        <v>0</v>
      </c>
      <c r="I198">
        <f>I197/(I196+I197)</f>
        <v>0</v>
      </c>
      <c r="J198">
        <f t="shared" ref="J198" si="112">J197/(J196+J197)</f>
        <v>0.2</v>
      </c>
      <c r="K198">
        <f t="shared" ref="K198" si="113">K197/(K196+K197)</f>
        <v>0.25</v>
      </c>
      <c r="L198">
        <f t="shared" ref="L198" si="114">L197/(L196+L197)</f>
        <v>0.5</v>
      </c>
      <c r="M198">
        <f t="shared" ref="M198" si="115">M197/(M196+M197)</f>
        <v>0.7</v>
      </c>
      <c r="N198">
        <f t="shared" ref="N198" si="116">N197/(N196+N197)</f>
        <v>0.9</v>
      </c>
    </row>
    <row r="199" spans="3:14" x14ac:dyDescent="0.2">
      <c r="E199" t="s">
        <v>166</v>
      </c>
      <c r="G199">
        <v>0</v>
      </c>
      <c r="I199">
        <f>AVERAGE(I192,I195,I198)</f>
        <v>3.3333333333333333E-2</v>
      </c>
      <c r="J199">
        <f t="shared" ref="J199:N199" si="117">AVERAGE(J192,J195,J198)</f>
        <v>0.21666666666666667</v>
      </c>
      <c r="K199">
        <f t="shared" si="117"/>
        <v>0.27777777777777773</v>
      </c>
      <c r="L199">
        <f t="shared" si="117"/>
        <v>0.45</v>
      </c>
      <c r="M199">
        <f t="shared" si="117"/>
        <v>0.75</v>
      </c>
      <c r="N199">
        <f t="shared" si="117"/>
        <v>0.8833333333333333</v>
      </c>
    </row>
    <row r="200" spans="3:14" x14ac:dyDescent="0.2">
      <c r="E200" t="s">
        <v>214</v>
      </c>
      <c r="G200">
        <v>0</v>
      </c>
      <c r="I200">
        <f>STDEV(I192,I195,I198)</f>
        <v>2.8867513459481291E-2</v>
      </c>
      <c r="J200">
        <f t="shared" ref="J200:N200" si="118">STDEV(J192,J195,J198)</f>
        <v>2.8867513459481381E-2</v>
      </c>
      <c r="K200">
        <f t="shared" si="118"/>
        <v>4.8112522432469065E-2</v>
      </c>
      <c r="L200">
        <f t="shared" si="118"/>
        <v>4.9999999999999989E-2</v>
      </c>
      <c r="M200">
        <f t="shared" si="118"/>
        <v>5.0000000000000044E-2</v>
      </c>
      <c r="N200">
        <f t="shared" si="118"/>
        <v>2.8867513459481315E-2</v>
      </c>
    </row>
    <row r="201" spans="3:14" x14ac:dyDescent="0.2">
      <c r="E201" t="s">
        <v>215</v>
      </c>
      <c r="G201">
        <f>G200/(3^0.5)</f>
        <v>0</v>
      </c>
      <c r="I201">
        <f t="shared" ref="I201:N201" si="119">I200/(3^0.5)</f>
        <v>1.666666666666667E-2</v>
      </c>
      <c r="J201">
        <f t="shared" si="119"/>
        <v>1.6666666666666722E-2</v>
      </c>
      <c r="K201">
        <f t="shared" si="119"/>
        <v>2.7777777777777925E-2</v>
      </c>
      <c r="L201">
        <f t="shared" si="119"/>
        <v>2.8867513459481284E-2</v>
      </c>
      <c r="M201">
        <f t="shared" si="119"/>
        <v>2.8867513459481315E-2</v>
      </c>
      <c r="N201">
        <f t="shared" si="119"/>
        <v>1.6666666666666684E-2</v>
      </c>
    </row>
    <row r="204" spans="3:14" x14ac:dyDescent="0.2">
      <c r="C204" t="s">
        <v>209</v>
      </c>
      <c r="D204" t="s">
        <v>161</v>
      </c>
      <c r="E204" t="s">
        <v>146</v>
      </c>
      <c r="I204">
        <v>20</v>
      </c>
      <c r="J204">
        <v>16</v>
      </c>
      <c r="K204">
        <v>15</v>
      </c>
      <c r="L204">
        <v>15</v>
      </c>
      <c r="M204">
        <v>15</v>
      </c>
      <c r="N204">
        <v>15</v>
      </c>
    </row>
    <row r="205" spans="3:14" x14ac:dyDescent="0.2">
      <c r="C205" t="s">
        <v>209</v>
      </c>
      <c r="D205" t="s">
        <v>161</v>
      </c>
      <c r="E205" t="s">
        <v>147</v>
      </c>
      <c r="I205">
        <v>0</v>
      </c>
      <c r="J205">
        <v>4</v>
      </c>
      <c r="K205">
        <v>5</v>
      </c>
      <c r="L205">
        <v>5</v>
      </c>
      <c r="M205">
        <v>5</v>
      </c>
      <c r="N205">
        <v>5</v>
      </c>
    </row>
    <row r="206" spans="3:14" x14ac:dyDescent="0.2">
      <c r="C206" t="s">
        <v>209</v>
      </c>
      <c r="D206" t="s">
        <v>161</v>
      </c>
      <c r="E206" t="s">
        <v>148</v>
      </c>
      <c r="G206">
        <v>0</v>
      </c>
      <c r="I206">
        <v>0</v>
      </c>
      <c r="J206">
        <v>0.2</v>
      </c>
      <c r="K206">
        <v>0.25</v>
      </c>
      <c r="L206">
        <v>0.25</v>
      </c>
      <c r="M206">
        <v>0.25</v>
      </c>
      <c r="N206">
        <v>0.25</v>
      </c>
    </row>
    <row r="207" spans="3:14" x14ac:dyDescent="0.2">
      <c r="D207" t="s">
        <v>162</v>
      </c>
      <c r="E207" t="s">
        <v>146</v>
      </c>
      <c r="I207">
        <v>20</v>
      </c>
      <c r="J207">
        <v>16</v>
      </c>
      <c r="K207">
        <v>16</v>
      </c>
      <c r="L207">
        <v>16</v>
      </c>
      <c r="M207">
        <v>16</v>
      </c>
      <c r="N207">
        <v>14</v>
      </c>
    </row>
    <row r="208" spans="3:14" x14ac:dyDescent="0.2">
      <c r="D208" t="s">
        <v>162</v>
      </c>
      <c r="E208" t="s">
        <v>147</v>
      </c>
      <c r="I208">
        <v>0</v>
      </c>
      <c r="J208">
        <v>4</v>
      </c>
      <c r="K208">
        <v>4</v>
      </c>
      <c r="L208">
        <v>4</v>
      </c>
      <c r="M208">
        <v>4</v>
      </c>
      <c r="N208">
        <v>6</v>
      </c>
    </row>
    <row r="209" spans="2:14" x14ac:dyDescent="0.2">
      <c r="D209" t="s">
        <v>162</v>
      </c>
      <c r="E209" t="s">
        <v>148</v>
      </c>
      <c r="G209">
        <v>0</v>
      </c>
      <c r="I209">
        <v>0</v>
      </c>
      <c r="J209">
        <v>0.2</v>
      </c>
      <c r="K209">
        <v>0.2</v>
      </c>
      <c r="L209">
        <v>0.2</v>
      </c>
      <c r="M209">
        <v>0.2</v>
      </c>
      <c r="N209">
        <v>0.3</v>
      </c>
    </row>
    <row r="210" spans="2:14" x14ac:dyDescent="0.2">
      <c r="D210" t="s">
        <v>163</v>
      </c>
      <c r="E210" t="s">
        <v>146</v>
      </c>
      <c r="I210">
        <v>19</v>
      </c>
      <c r="J210">
        <v>18</v>
      </c>
      <c r="K210">
        <v>15</v>
      </c>
      <c r="L210">
        <v>15</v>
      </c>
      <c r="M210">
        <v>15</v>
      </c>
      <c r="N210">
        <v>14</v>
      </c>
    </row>
    <row r="211" spans="2:14" x14ac:dyDescent="0.2">
      <c r="D211" t="s">
        <v>163</v>
      </c>
      <c r="E211" t="s">
        <v>147</v>
      </c>
      <c r="I211">
        <v>1</v>
      </c>
      <c r="J211">
        <v>1</v>
      </c>
      <c r="K211">
        <v>5</v>
      </c>
      <c r="L211">
        <v>5</v>
      </c>
      <c r="M211">
        <v>5</v>
      </c>
      <c r="N211">
        <v>6</v>
      </c>
    </row>
    <row r="212" spans="2:14" x14ac:dyDescent="0.2">
      <c r="D212" t="s">
        <v>163</v>
      </c>
      <c r="E212" t="s">
        <v>148</v>
      </c>
      <c r="G212">
        <v>0</v>
      </c>
      <c r="I212">
        <v>0.05</v>
      </c>
      <c r="J212">
        <v>5.2631578947368418E-2</v>
      </c>
      <c r="K212">
        <v>0.25</v>
      </c>
      <c r="L212">
        <v>0.25</v>
      </c>
      <c r="M212">
        <v>0.25</v>
      </c>
      <c r="N212">
        <v>0.3</v>
      </c>
    </row>
    <row r="213" spans="2:14" x14ac:dyDescent="0.2">
      <c r="E213" t="s">
        <v>166</v>
      </c>
      <c r="G213">
        <v>0</v>
      </c>
      <c r="I213">
        <f>AVERAGE(I206,I209,I212)</f>
        <v>1.6666666666666666E-2</v>
      </c>
      <c r="J213">
        <f t="shared" ref="J213" si="120">AVERAGE(J206,J209,J212)</f>
        <v>0.15087719298245614</v>
      </c>
      <c r="K213">
        <f t="shared" ref="K213" si="121">AVERAGE(K206,K209,K212)</f>
        <v>0.23333333333333331</v>
      </c>
      <c r="L213">
        <f t="shared" ref="L213" si="122">AVERAGE(L206,L209,L212)</f>
        <v>0.23333333333333331</v>
      </c>
      <c r="M213">
        <f t="shared" ref="M213" si="123">AVERAGE(M206,M209,M212)</f>
        <v>0.23333333333333331</v>
      </c>
      <c r="N213">
        <f t="shared" ref="N213" si="124">AVERAGE(N206,N209,N212)</f>
        <v>0.28333333333333338</v>
      </c>
    </row>
    <row r="214" spans="2:14" x14ac:dyDescent="0.2">
      <c r="E214" t="s">
        <v>214</v>
      </c>
      <c r="G214">
        <v>0</v>
      </c>
      <c r="I214">
        <f>STDEV(I206,I209,I212)</f>
        <v>2.8867513459481291E-2</v>
      </c>
      <c r="J214">
        <f t="shared" ref="J214:N214" si="125">STDEV(J206,J209,J212)</f>
        <v>8.5083197564786994E-2</v>
      </c>
      <c r="K214">
        <f t="shared" si="125"/>
        <v>2.886751345948162E-2</v>
      </c>
      <c r="L214">
        <f t="shared" si="125"/>
        <v>2.886751345948162E-2</v>
      </c>
      <c r="M214">
        <f t="shared" si="125"/>
        <v>2.886751345948162E-2</v>
      </c>
      <c r="N214">
        <f t="shared" si="125"/>
        <v>2.8867513459481284E-2</v>
      </c>
    </row>
    <row r="215" spans="2:14" x14ac:dyDescent="0.2">
      <c r="G215">
        <f>G214/(3^0.5)</f>
        <v>0</v>
      </c>
      <c r="I215">
        <f t="shared" ref="I215" si="126">I214/(3^0.5)</f>
        <v>1.666666666666667E-2</v>
      </c>
      <c r="J215">
        <f t="shared" ref="J215" si="127">J214/(3^0.5)</f>
        <v>4.9122807017543887E-2</v>
      </c>
      <c r="K215">
        <f t="shared" ref="K215" si="128">K214/(3^0.5)</f>
        <v>1.6666666666666861E-2</v>
      </c>
      <c r="L215">
        <f t="shared" ref="L215" si="129">L214/(3^0.5)</f>
        <v>1.6666666666666861E-2</v>
      </c>
      <c r="M215">
        <f t="shared" ref="M215" si="130">M214/(3^0.5)</f>
        <v>1.6666666666666861E-2</v>
      </c>
      <c r="N215">
        <f t="shared" ref="N215" si="131">N214/(3^0.5)</f>
        <v>1.6666666666666666E-2</v>
      </c>
    </row>
    <row r="217" spans="2:14" x14ac:dyDescent="0.2">
      <c r="B217" t="s">
        <v>203</v>
      </c>
      <c r="C217" t="s">
        <v>204</v>
      </c>
    </row>
    <row r="218" spans="2:14" x14ac:dyDescent="0.2">
      <c r="B218">
        <v>0.8930555555555556</v>
      </c>
      <c r="C218" t="s">
        <v>204</v>
      </c>
      <c r="E218" t="s">
        <v>205</v>
      </c>
      <c r="I218">
        <v>19</v>
      </c>
      <c r="N218">
        <v>1</v>
      </c>
    </row>
    <row r="219" spans="2:14" x14ac:dyDescent="0.2">
      <c r="E219" t="s">
        <v>206</v>
      </c>
      <c r="I219">
        <v>1</v>
      </c>
      <c r="N219">
        <v>19</v>
      </c>
    </row>
    <row r="220" spans="2:14" x14ac:dyDescent="0.2">
      <c r="E220" t="s">
        <v>148</v>
      </c>
      <c r="I220">
        <v>0.05</v>
      </c>
      <c r="N220">
        <v>0.95</v>
      </c>
    </row>
    <row r="223" spans="2:14" x14ac:dyDescent="0.2">
      <c r="C223" t="s">
        <v>212</v>
      </c>
      <c r="E223" t="s">
        <v>146</v>
      </c>
      <c r="I223">
        <v>19</v>
      </c>
      <c r="J223">
        <v>19</v>
      </c>
      <c r="K223">
        <v>17</v>
      </c>
      <c r="L223">
        <v>17</v>
      </c>
      <c r="M223">
        <v>15</v>
      </c>
      <c r="N223">
        <v>13</v>
      </c>
    </row>
    <row r="224" spans="2:14" x14ac:dyDescent="0.2">
      <c r="E224" t="s">
        <v>147</v>
      </c>
      <c r="I224">
        <v>1</v>
      </c>
      <c r="J224">
        <v>1</v>
      </c>
      <c r="K224">
        <v>3</v>
      </c>
      <c r="L224">
        <v>3</v>
      </c>
      <c r="M224">
        <v>5</v>
      </c>
      <c r="N224">
        <v>7</v>
      </c>
    </row>
    <row r="225" spans="5:14" x14ac:dyDescent="0.2">
      <c r="E225" t="s">
        <v>148</v>
      </c>
      <c r="I225">
        <v>0.05</v>
      </c>
      <c r="J225">
        <v>0.05</v>
      </c>
      <c r="K225">
        <v>0.15</v>
      </c>
      <c r="L225">
        <v>0.15</v>
      </c>
      <c r="M225">
        <v>0.25</v>
      </c>
      <c r="N225">
        <v>0.35</v>
      </c>
    </row>
    <row r="226" spans="5:14" x14ac:dyDescent="0.2">
      <c r="E226" t="s">
        <v>146</v>
      </c>
      <c r="I226">
        <v>20</v>
      </c>
      <c r="J226">
        <v>18</v>
      </c>
      <c r="K226">
        <v>18</v>
      </c>
      <c r="L226">
        <v>16</v>
      </c>
      <c r="M226">
        <v>16</v>
      </c>
      <c r="N226">
        <v>14</v>
      </c>
    </row>
    <row r="227" spans="5:14" x14ac:dyDescent="0.2">
      <c r="E227" t="s">
        <v>147</v>
      </c>
      <c r="I227">
        <v>0</v>
      </c>
      <c r="J227">
        <v>2</v>
      </c>
      <c r="K227">
        <v>2</v>
      </c>
      <c r="L227">
        <v>4</v>
      </c>
      <c r="M227">
        <v>4</v>
      </c>
      <c r="N227">
        <v>6</v>
      </c>
    </row>
    <row r="228" spans="5:14" x14ac:dyDescent="0.2">
      <c r="E228" t="s">
        <v>148</v>
      </c>
      <c r="I228">
        <v>0</v>
      </c>
      <c r="J228">
        <v>0.1</v>
      </c>
      <c r="K228">
        <v>0.1</v>
      </c>
      <c r="L228">
        <v>0.2</v>
      </c>
      <c r="M228">
        <v>0.2</v>
      </c>
      <c r="N228">
        <v>0.3</v>
      </c>
    </row>
    <row r="229" spans="5:14" x14ac:dyDescent="0.2">
      <c r="E229" t="s">
        <v>146</v>
      </c>
      <c r="I229">
        <v>18</v>
      </c>
      <c r="J229">
        <v>18</v>
      </c>
      <c r="K229">
        <v>16</v>
      </c>
      <c r="L229">
        <v>16</v>
      </c>
      <c r="M229">
        <v>16</v>
      </c>
      <c r="N229">
        <v>14</v>
      </c>
    </row>
    <row r="230" spans="5:14" x14ac:dyDescent="0.2">
      <c r="E230" t="s">
        <v>147</v>
      </c>
      <c r="I230">
        <v>2</v>
      </c>
      <c r="J230">
        <v>2</v>
      </c>
      <c r="K230">
        <v>4</v>
      </c>
      <c r="L230">
        <v>4</v>
      </c>
      <c r="M230">
        <v>4</v>
      </c>
      <c r="N230">
        <v>6</v>
      </c>
    </row>
    <row r="231" spans="5:14" x14ac:dyDescent="0.2">
      <c r="E231" t="s">
        <v>148</v>
      </c>
      <c r="I231">
        <v>0.1</v>
      </c>
      <c r="J231">
        <v>0.1</v>
      </c>
      <c r="K231">
        <v>0.2</v>
      </c>
      <c r="L231">
        <v>0.2</v>
      </c>
      <c r="M231">
        <v>0.2</v>
      </c>
      <c r="N231">
        <v>0.3</v>
      </c>
    </row>
    <row r="232" spans="5:14" x14ac:dyDescent="0.2">
      <c r="E232" t="s">
        <v>166</v>
      </c>
      <c r="G232">
        <v>0</v>
      </c>
      <c r="I232">
        <f>AVERAGE(I225,I228,I231)</f>
        <v>5.000000000000001E-2</v>
      </c>
      <c r="J232">
        <f t="shared" ref="J232" si="132">AVERAGE(J225,J228,J231)</f>
        <v>8.3333333333333329E-2</v>
      </c>
      <c r="K232">
        <f t="shared" ref="K232" si="133">AVERAGE(K225,K228,K231)</f>
        <v>0.15</v>
      </c>
      <c r="L232">
        <f t="shared" ref="L232" si="134">AVERAGE(L225,L228,L231)</f>
        <v>0.18333333333333335</v>
      </c>
      <c r="M232">
        <f t="shared" ref="M232" si="135">AVERAGE(M225,M228,M231)</f>
        <v>0.21666666666666667</v>
      </c>
      <c r="N232">
        <f t="shared" ref="N232" si="136">AVERAGE(N225,N228,N231)</f>
        <v>0.31666666666666665</v>
      </c>
    </row>
    <row r="233" spans="5:14" x14ac:dyDescent="0.2">
      <c r="E233" t="s">
        <v>214</v>
      </c>
      <c r="G233">
        <v>0</v>
      </c>
      <c r="I233">
        <f>STDEV(I225,I228,I231)</f>
        <v>0.05</v>
      </c>
      <c r="J233">
        <f t="shared" ref="J233:N233" si="137">STDEV(J225,J228,J231)</f>
        <v>2.886751345948135E-2</v>
      </c>
      <c r="K233">
        <f t="shared" si="137"/>
        <v>5.0000000000000024E-2</v>
      </c>
      <c r="L233">
        <f t="shared" si="137"/>
        <v>2.8867513459481259E-2</v>
      </c>
      <c r="M233">
        <f t="shared" si="137"/>
        <v>2.8867513459481381E-2</v>
      </c>
      <c r="N233">
        <f t="shared" si="137"/>
        <v>2.886751345948128E-2</v>
      </c>
    </row>
    <row r="234" spans="5:14" x14ac:dyDescent="0.2">
      <c r="G234">
        <f>G233/(3^0.5)</f>
        <v>0</v>
      </c>
      <c r="I234">
        <f t="shared" ref="I234" si="138">I233/(3^0.5)</f>
        <v>2.8867513459481291E-2</v>
      </c>
      <c r="J234">
        <f t="shared" ref="J234" si="139">J233/(3^0.5)</f>
        <v>1.6666666666666705E-2</v>
      </c>
      <c r="K234">
        <f t="shared" ref="K234" si="140">K233/(3^0.5)</f>
        <v>2.8867513459481305E-2</v>
      </c>
      <c r="L234">
        <f t="shared" ref="L234" si="141">L233/(3^0.5)</f>
        <v>1.6666666666666653E-2</v>
      </c>
      <c r="M234">
        <f t="shared" ref="M234" si="142">M233/(3^0.5)</f>
        <v>1.6666666666666722E-2</v>
      </c>
      <c r="N234">
        <f t="shared" ref="N234" si="143">N233/(3^0.5)</f>
        <v>1.6666666666666663E-2</v>
      </c>
    </row>
  </sheetData>
  <phoneticPr fontId="1" type="noConversion"/>
  <pageMargins left="0.7" right="0.7" top="0.75" bottom="0.75" header="0.3" footer="0.3"/>
  <pageSetup paperSize="9" orientation="portrait" horizontalDpi="90" verticalDpi="9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E7738-E01A-4D2E-A033-98947FFE7C0C}">
  <dimension ref="A1:N66"/>
  <sheetViews>
    <sheetView topLeftCell="O45" workbookViewId="0">
      <selection activeCell="K9" sqref="K9"/>
    </sheetView>
  </sheetViews>
  <sheetFormatPr baseColWidth="10" defaultColWidth="16" defaultRowHeight="15" x14ac:dyDescent="0.2"/>
  <sheetData>
    <row r="1" spans="1:14" ht="34" x14ac:dyDescent="0.2">
      <c r="A1" s="28" t="s">
        <v>139</v>
      </c>
      <c r="B1" s="29" t="s">
        <v>140</v>
      </c>
      <c r="C1" s="29" t="s">
        <v>141</v>
      </c>
      <c r="D1" s="29">
        <v>0</v>
      </c>
      <c r="E1" s="29">
        <v>1</v>
      </c>
      <c r="F1" s="29">
        <v>2</v>
      </c>
      <c r="G1" s="29">
        <v>3</v>
      </c>
      <c r="H1" s="29"/>
      <c r="I1" s="29" t="s">
        <v>142</v>
      </c>
      <c r="J1" s="29" t="s">
        <v>141</v>
      </c>
      <c r="K1" s="29">
        <v>0</v>
      </c>
      <c r="L1" s="29">
        <v>1</v>
      </c>
      <c r="M1" s="29">
        <v>2</v>
      </c>
      <c r="N1" s="29">
        <v>3</v>
      </c>
    </row>
    <row r="2" spans="1:14" x14ac:dyDescent="0.2">
      <c r="A2" s="29" t="s">
        <v>143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</row>
    <row r="3" spans="1:14" x14ac:dyDescent="0.2">
      <c r="A3" t="s">
        <v>144</v>
      </c>
      <c r="B3" t="s">
        <v>145</v>
      </c>
      <c r="C3" t="s">
        <v>146</v>
      </c>
      <c r="D3">
        <v>20</v>
      </c>
      <c r="E3">
        <v>7</v>
      </c>
      <c r="F3">
        <v>7</v>
      </c>
      <c r="G3">
        <v>7</v>
      </c>
      <c r="I3" t="s">
        <v>145</v>
      </c>
      <c r="J3" t="s">
        <v>146</v>
      </c>
      <c r="K3">
        <v>20</v>
      </c>
      <c r="L3">
        <v>0</v>
      </c>
      <c r="M3">
        <v>0</v>
      </c>
      <c r="N3">
        <v>0</v>
      </c>
    </row>
    <row r="4" spans="1:14" x14ac:dyDescent="0.2">
      <c r="C4" t="s">
        <v>147</v>
      </c>
      <c r="D4">
        <v>0</v>
      </c>
      <c r="E4">
        <v>13</v>
      </c>
      <c r="F4">
        <v>13</v>
      </c>
      <c r="G4">
        <v>13</v>
      </c>
      <c r="J4" t="s">
        <v>147</v>
      </c>
      <c r="K4">
        <v>0</v>
      </c>
      <c r="L4">
        <v>20</v>
      </c>
      <c r="M4">
        <v>20</v>
      </c>
      <c r="N4">
        <v>20</v>
      </c>
    </row>
    <row r="5" spans="1:14" x14ac:dyDescent="0.2">
      <c r="C5" t="s">
        <v>148</v>
      </c>
      <c r="D5">
        <f>D4/(D3+D4)</f>
        <v>0</v>
      </c>
      <c r="E5">
        <f t="shared" ref="E5:G5" si="0">E4/(E3+E4)</f>
        <v>0.65</v>
      </c>
      <c r="F5">
        <f t="shared" si="0"/>
        <v>0.65</v>
      </c>
      <c r="G5">
        <f t="shared" si="0"/>
        <v>0.65</v>
      </c>
      <c r="J5" t="s">
        <v>148</v>
      </c>
      <c r="K5">
        <f>K4/(K3+K4)</f>
        <v>0</v>
      </c>
      <c r="L5">
        <f t="shared" ref="L5:N5" si="1">L4/(L3+L4)</f>
        <v>1</v>
      </c>
      <c r="M5">
        <f t="shared" si="1"/>
        <v>1</v>
      </c>
      <c r="N5">
        <f t="shared" si="1"/>
        <v>1</v>
      </c>
    </row>
    <row r="6" spans="1:14" x14ac:dyDescent="0.2">
      <c r="A6" t="s">
        <v>144</v>
      </c>
      <c r="B6" t="s">
        <v>149</v>
      </c>
      <c r="C6" t="s">
        <v>146</v>
      </c>
      <c r="D6" s="33">
        <v>20</v>
      </c>
      <c r="E6">
        <v>6</v>
      </c>
      <c r="F6">
        <v>6</v>
      </c>
      <c r="G6">
        <v>6</v>
      </c>
      <c r="I6" t="s">
        <v>149</v>
      </c>
      <c r="J6" t="s">
        <v>146</v>
      </c>
      <c r="K6">
        <v>20</v>
      </c>
      <c r="L6">
        <v>0</v>
      </c>
      <c r="M6">
        <v>0</v>
      </c>
      <c r="N6">
        <v>0</v>
      </c>
    </row>
    <row r="7" spans="1:14" x14ac:dyDescent="0.2">
      <c r="C7" t="s">
        <v>147</v>
      </c>
      <c r="D7" s="33">
        <v>0</v>
      </c>
      <c r="E7">
        <v>14</v>
      </c>
      <c r="F7">
        <v>14</v>
      </c>
      <c r="G7">
        <v>14</v>
      </c>
      <c r="J7" t="s">
        <v>147</v>
      </c>
      <c r="K7">
        <v>0</v>
      </c>
      <c r="L7">
        <v>20</v>
      </c>
      <c r="M7">
        <v>20</v>
      </c>
      <c r="N7">
        <v>20</v>
      </c>
    </row>
    <row r="8" spans="1:14" x14ac:dyDescent="0.2">
      <c r="C8" t="s">
        <v>148</v>
      </c>
      <c r="D8">
        <v>0</v>
      </c>
      <c r="E8">
        <f t="shared" ref="E8:G8" si="2">E7/20</f>
        <v>0.7</v>
      </c>
      <c r="F8">
        <f t="shared" si="2"/>
        <v>0.7</v>
      </c>
      <c r="G8">
        <f t="shared" si="2"/>
        <v>0.7</v>
      </c>
      <c r="J8" t="s">
        <v>148</v>
      </c>
      <c r="K8">
        <v>0</v>
      </c>
      <c r="L8">
        <f t="shared" ref="L8:N8" si="3">L7/20</f>
        <v>1</v>
      </c>
      <c r="M8">
        <f t="shared" si="3"/>
        <v>1</v>
      </c>
      <c r="N8">
        <f t="shared" si="3"/>
        <v>1</v>
      </c>
    </row>
    <row r="9" spans="1:14" x14ac:dyDescent="0.2">
      <c r="A9" t="s">
        <v>144</v>
      </c>
      <c r="B9" t="s">
        <v>150</v>
      </c>
      <c r="C9" t="s">
        <v>146</v>
      </c>
      <c r="D9" s="33">
        <v>20</v>
      </c>
      <c r="E9">
        <v>8</v>
      </c>
      <c r="F9">
        <v>8</v>
      </c>
      <c r="G9">
        <v>8</v>
      </c>
      <c r="I9" t="s">
        <v>150</v>
      </c>
      <c r="J9" t="s">
        <v>146</v>
      </c>
      <c r="K9">
        <v>20</v>
      </c>
      <c r="L9">
        <v>0</v>
      </c>
      <c r="M9">
        <v>0</v>
      </c>
      <c r="N9">
        <v>0</v>
      </c>
    </row>
    <row r="10" spans="1:14" x14ac:dyDescent="0.2">
      <c r="C10" t="s">
        <v>147</v>
      </c>
      <c r="D10" s="33">
        <v>0</v>
      </c>
      <c r="E10">
        <v>12</v>
      </c>
      <c r="F10">
        <v>12</v>
      </c>
      <c r="G10">
        <v>12</v>
      </c>
      <c r="J10" t="s">
        <v>147</v>
      </c>
      <c r="K10">
        <v>0</v>
      </c>
      <c r="L10">
        <v>20</v>
      </c>
      <c r="M10">
        <v>20</v>
      </c>
      <c r="N10">
        <v>20</v>
      </c>
    </row>
    <row r="11" spans="1:14" x14ac:dyDescent="0.2">
      <c r="C11" t="s">
        <v>148</v>
      </c>
      <c r="D11">
        <f>D10/(D9+D10)</f>
        <v>0</v>
      </c>
      <c r="E11">
        <f t="shared" ref="E11:G11" si="4">E10/(E9+E10)</f>
        <v>0.6</v>
      </c>
      <c r="F11">
        <f t="shared" si="4"/>
        <v>0.6</v>
      </c>
      <c r="G11">
        <f t="shared" si="4"/>
        <v>0.6</v>
      </c>
      <c r="J11" t="s">
        <v>148</v>
      </c>
      <c r="K11">
        <f>K10/20</f>
        <v>0</v>
      </c>
      <c r="L11">
        <f t="shared" ref="L11:N11" si="5">L10/20</f>
        <v>1</v>
      </c>
      <c r="M11">
        <f t="shared" si="5"/>
        <v>1</v>
      </c>
      <c r="N11">
        <f t="shared" si="5"/>
        <v>1</v>
      </c>
    </row>
    <row r="12" spans="1:14" x14ac:dyDescent="0.2">
      <c r="C12" t="s">
        <v>151</v>
      </c>
      <c r="D12">
        <v>0</v>
      </c>
      <c r="E12">
        <f t="shared" ref="E12:F12" si="6">AVERAGE(E5,E8,E11)</f>
        <v>0.65</v>
      </c>
      <c r="F12">
        <f t="shared" si="6"/>
        <v>0.65</v>
      </c>
      <c r="G12">
        <f>AVERAGE(G5,G8,G11)</f>
        <v>0.65</v>
      </c>
      <c r="J12" t="s">
        <v>151</v>
      </c>
      <c r="K12">
        <v>0</v>
      </c>
      <c r="L12">
        <f t="shared" ref="L12:N12" si="7">AVERAGE(L5,L8,L11)</f>
        <v>1</v>
      </c>
      <c r="M12">
        <f t="shared" si="7"/>
        <v>1</v>
      </c>
      <c r="N12">
        <f t="shared" si="7"/>
        <v>1</v>
      </c>
    </row>
    <row r="13" spans="1:14" x14ac:dyDescent="0.2">
      <c r="C13" t="s">
        <v>152</v>
      </c>
      <c r="D13">
        <v>0</v>
      </c>
      <c r="E13">
        <f t="shared" ref="E13:F13" si="8">STDEV(E5,E8,E11)</f>
        <v>4.9999999999999989E-2</v>
      </c>
      <c r="F13">
        <f t="shared" si="8"/>
        <v>4.9999999999999989E-2</v>
      </c>
      <c r="G13">
        <f>STDEV(G5,G8,G11)</f>
        <v>4.9999999999999989E-2</v>
      </c>
      <c r="J13" t="s">
        <v>152</v>
      </c>
      <c r="K13">
        <v>0</v>
      </c>
      <c r="L13">
        <f t="shared" ref="L13:N13" si="9">STDEV(L5,L8,L11)</f>
        <v>0</v>
      </c>
      <c r="M13">
        <f t="shared" si="9"/>
        <v>0</v>
      </c>
      <c r="N13">
        <f t="shared" si="9"/>
        <v>0</v>
      </c>
    </row>
    <row r="14" spans="1:14" x14ac:dyDescent="0.2">
      <c r="C14" t="s">
        <v>153</v>
      </c>
      <c r="D14">
        <v>0</v>
      </c>
      <c r="E14">
        <f>E13/(3^0.5)</f>
        <v>2.8867513459481284E-2</v>
      </c>
      <c r="F14">
        <f t="shared" ref="F14:G14" si="10">F13/(3^0.5)</f>
        <v>2.8867513459481284E-2</v>
      </c>
      <c r="G14">
        <f t="shared" si="10"/>
        <v>2.8867513459481284E-2</v>
      </c>
      <c r="J14" t="s">
        <v>153</v>
      </c>
      <c r="K14">
        <f>K13/(3^0.5)</f>
        <v>0</v>
      </c>
      <c r="L14">
        <f t="shared" ref="L14:N14" si="11">L13/(3^0.5)</f>
        <v>0</v>
      </c>
      <c r="M14">
        <f t="shared" si="11"/>
        <v>0</v>
      </c>
      <c r="N14">
        <f t="shared" si="11"/>
        <v>0</v>
      </c>
    </row>
    <row r="16" spans="1:14" x14ac:dyDescent="0.2">
      <c r="A16" s="29" t="s">
        <v>154</v>
      </c>
    </row>
    <row r="17" spans="1:14" x14ac:dyDescent="0.2">
      <c r="A17" t="s">
        <v>144</v>
      </c>
      <c r="B17" t="s">
        <v>155</v>
      </c>
      <c r="C17" t="s">
        <v>146</v>
      </c>
      <c r="D17">
        <v>20</v>
      </c>
      <c r="E17">
        <v>7</v>
      </c>
      <c r="F17">
        <v>7</v>
      </c>
      <c r="G17">
        <v>7</v>
      </c>
      <c r="I17" t="s">
        <v>145</v>
      </c>
      <c r="J17" t="s">
        <v>146</v>
      </c>
      <c r="K17">
        <v>20</v>
      </c>
      <c r="L17">
        <v>0</v>
      </c>
      <c r="M17">
        <v>0</v>
      </c>
      <c r="N17">
        <v>0</v>
      </c>
    </row>
    <row r="18" spans="1:14" x14ac:dyDescent="0.2">
      <c r="C18" t="s">
        <v>147</v>
      </c>
      <c r="D18">
        <v>0</v>
      </c>
      <c r="E18">
        <v>13</v>
      </c>
      <c r="F18">
        <v>13</v>
      </c>
      <c r="G18">
        <v>13</v>
      </c>
      <c r="J18" t="s">
        <v>147</v>
      </c>
      <c r="K18">
        <v>0</v>
      </c>
      <c r="L18">
        <v>20</v>
      </c>
      <c r="M18">
        <v>20</v>
      </c>
      <c r="N18">
        <v>20</v>
      </c>
    </row>
    <row r="19" spans="1:14" x14ac:dyDescent="0.2">
      <c r="C19" t="s">
        <v>148</v>
      </c>
      <c r="D19">
        <f t="shared" ref="D19:G19" si="12">D18/(D17+D18)</f>
        <v>0</v>
      </c>
      <c r="E19">
        <f t="shared" si="12"/>
        <v>0.65</v>
      </c>
      <c r="F19">
        <f t="shared" si="12"/>
        <v>0.65</v>
      </c>
      <c r="G19">
        <f t="shared" si="12"/>
        <v>0.65</v>
      </c>
      <c r="J19" t="s">
        <v>148</v>
      </c>
      <c r="K19">
        <f t="shared" ref="K19:N19" si="13">K18/(K17+K18)</f>
        <v>0</v>
      </c>
      <c r="L19">
        <f t="shared" si="13"/>
        <v>1</v>
      </c>
      <c r="M19">
        <f t="shared" si="13"/>
        <v>1</v>
      </c>
      <c r="N19">
        <f t="shared" si="13"/>
        <v>1</v>
      </c>
    </row>
    <row r="20" spans="1:14" x14ac:dyDescent="0.2">
      <c r="A20" t="s">
        <v>156</v>
      </c>
      <c r="B20" t="s">
        <v>157</v>
      </c>
      <c r="C20" t="s">
        <v>146</v>
      </c>
      <c r="D20">
        <v>20</v>
      </c>
      <c r="E20">
        <v>12</v>
      </c>
      <c r="F20">
        <v>11</v>
      </c>
      <c r="G20">
        <v>9</v>
      </c>
      <c r="I20" t="s">
        <v>157</v>
      </c>
      <c r="J20" t="s">
        <v>146</v>
      </c>
      <c r="K20">
        <v>19</v>
      </c>
      <c r="L20">
        <v>0</v>
      </c>
      <c r="M20">
        <v>0</v>
      </c>
      <c r="N20">
        <v>0</v>
      </c>
    </row>
    <row r="21" spans="1:14" x14ac:dyDescent="0.2">
      <c r="C21" t="s">
        <v>147</v>
      </c>
      <c r="D21">
        <v>0</v>
      </c>
      <c r="E21">
        <v>8</v>
      </c>
      <c r="F21">
        <v>9</v>
      </c>
      <c r="G21">
        <v>11</v>
      </c>
      <c r="J21" t="s">
        <v>147</v>
      </c>
      <c r="K21">
        <v>0</v>
      </c>
      <c r="L21">
        <v>19</v>
      </c>
      <c r="M21">
        <v>19</v>
      </c>
      <c r="N21">
        <v>19</v>
      </c>
    </row>
    <row r="22" spans="1:14" x14ac:dyDescent="0.2">
      <c r="C22" t="s">
        <v>148</v>
      </c>
      <c r="D22">
        <f>D21/(D20+D21)</f>
        <v>0</v>
      </c>
      <c r="E22">
        <f t="shared" ref="E22:G22" si="14">E21/(E20+E21)</f>
        <v>0.4</v>
      </c>
      <c r="F22">
        <f t="shared" si="14"/>
        <v>0.45</v>
      </c>
      <c r="G22">
        <f t="shared" si="14"/>
        <v>0.55000000000000004</v>
      </c>
      <c r="J22" t="s">
        <v>148</v>
      </c>
      <c r="K22">
        <f t="shared" ref="K22:N22" si="15">K21/(K20+K21)</f>
        <v>0</v>
      </c>
      <c r="L22">
        <f t="shared" si="15"/>
        <v>1</v>
      </c>
      <c r="M22">
        <f t="shared" si="15"/>
        <v>1</v>
      </c>
      <c r="N22">
        <f t="shared" si="15"/>
        <v>1</v>
      </c>
    </row>
    <row r="23" spans="1:14" x14ac:dyDescent="0.2">
      <c r="B23" t="s">
        <v>171</v>
      </c>
      <c r="C23" t="s">
        <v>146</v>
      </c>
      <c r="D23">
        <v>164</v>
      </c>
      <c r="E23">
        <v>50</v>
      </c>
      <c r="F23">
        <v>50</v>
      </c>
      <c r="G23">
        <v>59</v>
      </c>
      <c r="I23" t="s">
        <v>158</v>
      </c>
      <c r="J23" t="s">
        <v>146</v>
      </c>
      <c r="K23">
        <v>0</v>
      </c>
      <c r="L23">
        <v>0</v>
      </c>
      <c r="M23">
        <v>0</v>
      </c>
      <c r="N23">
        <v>0</v>
      </c>
    </row>
    <row r="24" spans="1:14" x14ac:dyDescent="0.2">
      <c r="C24" t="s">
        <v>147</v>
      </c>
      <c r="D24">
        <v>0</v>
      </c>
      <c r="E24">
        <v>114</v>
      </c>
      <c r="F24">
        <v>114</v>
      </c>
      <c r="G24">
        <v>105</v>
      </c>
      <c r="J24" t="s">
        <v>147</v>
      </c>
      <c r="K24">
        <v>20</v>
      </c>
      <c r="L24">
        <v>20</v>
      </c>
      <c r="M24">
        <v>20</v>
      </c>
      <c r="N24">
        <v>20</v>
      </c>
    </row>
    <row r="25" spans="1:14" x14ac:dyDescent="0.2">
      <c r="C25" t="s">
        <v>148</v>
      </c>
      <c r="D25">
        <f>D24/(D23+D24)</f>
        <v>0</v>
      </c>
      <c r="E25">
        <f t="shared" ref="E25:G25" si="16">E24/(E23+E24)</f>
        <v>0.69512195121951215</v>
      </c>
      <c r="F25">
        <f t="shared" si="16"/>
        <v>0.69512195121951215</v>
      </c>
      <c r="G25">
        <f t="shared" si="16"/>
        <v>0.6402439024390244</v>
      </c>
      <c r="J25" t="s">
        <v>148</v>
      </c>
      <c r="K25">
        <f t="shared" ref="K25:N25" si="17">K24/(K23+K24)</f>
        <v>1</v>
      </c>
      <c r="L25">
        <f t="shared" si="17"/>
        <v>1</v>
      </c>
      <c r="M25">
        <f t="shared" si="17"/>
        <v>1</v>
      </c>
      <c r="N25">
        <f t="shared" si="17"/>
        <v>1</v>
      </c>
    </row>
    <row r="26" spans="1:14" x14ac:dyDescent="0.2">
      <c r="J26" t="s">
        <v>151</v>
      </c>
      <c r="K26">
        <v>0</v>
      </c>
      <c r="L26">
        <f t="shared" ref="L26:N26" si="18">AVERAGE(L19,L22,L25)</f>
        <v>1</v>
      </c>
      <c r="M26">
        <f t="shared" si="18"/>
        <v>1</v>
      </c>
      <c r="N26">
        <f t="shared" si="18"/>
        <v>1</v>
      </c>
    </row>
    <row r="27" spans="1:14" x14ac:dyDescent="0.2">
      <c r="J27" t="s">
        <v>152</v>
      </c>
      <c r="K27">
        <v>0</v>
      </c>
      <c r="L27">
        <f t="shared" ref="L27:N27" si="19">STDEV(L19,L22,L25)</f>
        <v>0</v>
      </c>
      <c r="M27">
        <f t="shared" si="19"/>
        <v>0</v>
      </c>
      <c r="N27">
        <f t="shared" si="19"/>
        <v>0</v>
      </c>
    </row>
    <row r="28" spans="1:14" x14ac:dyDescent="0.2">
      <c r="C28" t="s">
        <v>148</v>
      </c>
      <c r="D28">
        <v>0</v>
      </c>
      <c r="E28">
        <f>E24/(E23+E24)</f>
        <v>0.69512195121951215</v>
      </c>
      <c r="F28">
        <f>F24/(F23+F24)</f>
        <v>0.69512195121951215</v>
      </c>
      <c r="G28">
        <f>G24/(G23+G24)</f>
        <v>0.6402439024390244</v>
      </c>
      <c r="J28" t="s">
        <v>153</v>
      </c>
      <c r="K28">
        <f>K27/(3^0.5)</f>
        <v>0</v>
      </c>
      <c r="L28">
        <f t="shared" ref="L28:N28" si="20">L27/(3^0.5)</f>
        <v>0</v>
      </c>
      <c r="M28">
        <f t="shared" si="20"/>
        <v>0</v>
      </c>
      <c r="N28">
        <f t="shared" si="20"/>
        <v>0</v>
      </c>
    </row>
    <row r="29" spans="1:14" x14ac:dyDescent="0.2">
      <c r="C29" t="s">
        <v>151</v>
      </c>
      <c r="D29">
        <v>0</v>
      </c>
      <c r="E29">
        <f>AVERAGE(E19,E22,E25)</f>
        <v>0.58170731707317069</v>
      </c>
      <c r="F29">
        <f>AVERAGE(F19,F22,F25,F28)</f>
        <v>0.6225609756097561</v>
      </c>
      <c r="G29">
        <f>AVERAGE(G19,G22,G25,G28)</f>
        <v>0.62012195121951219</v>
      </c>
    </row>
    <row r="30" spans="1:14" x14ac:dyDescent="0.2">
      <c r="C30" t="s">
        <v>152</v>
      </c>
      <c r="D30">
        <v>0</v>
      </c>
      <c r="E30">
        <f>STDEV(E19, E22,E25,E28)</f>
        <v>0.14164683581209248</v>
      </c>
      <c r="F30">
        <f>STDEV(F19, F22,F25,F28)</f>
        <v>0.11699057045442929</v>
      </c>
      <c r="G30">
        <f t="shared" ref="G30" si="21">STDEV(G19, G22,G25,G28)</f>
        <v>4.6973651066392917E-2</v>
      </c>
    </row>
    <row r="31" spans="1:14" x14ac:dyDescent="0.2">
      <c r="C31" t="s">
        <v>153</v>
      </c>
      <c r="D31">
        <v>0</v>
      </c>
      <c r="E31">
        <f>E30/(3^0.5)</f>
        <v>8.1779838785970324E-2</v>
      </c>
      <c r="F31">
        <f t="shared" ref="F31:G31" si="22">F30/(3^0.5)</f>
        <v>6.7544537344512628E-2</v>
      </c>
      <c r="G31">
        <f t="shared" si="22"/>
        <v>2.7120250088001504E-2</v>
      </c>
    </row>
    <row r="33" spans="1:14" x14ac:dyDescent="0.2">
      <c r="A33" s="29" t="s">
        <v>159</v>
      </c>
    </row>
    <row r="37" spans="1:14" x14ac:dyDescent="0.2">
      <c r="A37" t="s">
        <v>144</v>
      </c>
      <c r="B37" t="s">
        <v>172</v>
      </c>
      <c r="C37" t="s">
        <v>146</v>
      </c>
      <c r="D37">
        <v>20</v>
      </c>
      <c r="E37">
        <v>7</v>
      </c>
      <c r="F37">
        <v>7</v>
      </c>
      <c r="G37">
        <v>7</v>
      </c>
      <c r="I37" t="s">
        <v>175</v>
      </c>
      <c r="J37" t="s">
        <v>146</v>
      </c>
      <c r="K37">
        <v>20</v>
      </c>
      <c r="L37">
        <v>0</v>
      </c>
      <c r="M37">
        <v>0</v>
      </c>
      <c r="N37">
        <v>0</v>
      </c>
    </row>
    <row r="38" spans="1:14" x14ac:dyDescent="0.2">
      <c r="C38" t="s">
        <v>147</v>
      </c>
      <c r="D38">
        <v>0</v>
      </c>
      <c r="E38">
        <f t="shared" ref="E38:G38" si="23">20-E37</f>
        <v>13</v>
      </c>
      <c r="F38">
        <f t="shared" si="23"/>
        <v>13</v>
      </c>
      <c r="G38">
        <f t="shared" si="23"/>
        <v>13</v>
      </c>
      <c r="J38" t="s">
        <v>147</v>
      </c>
      <c r="K38">
        <v>0</v>
      </c>
      <c r="L38">
        <f t="shared" ref="L38:N38" si="24">20-L37</f>
        <v>20</v>
      </c>
      <c r="M38">
        <f t="shared" si="24"/>
        <v>20</v>
      </c>
      <c r="N38">
        <f t="shared" si="24"/>
        <v>20</v>
      </c>
    </row>
    <row r="39" spans="1:14" x14ac:dyDescent="0.2">
      <c r="C39" t="s">
        <v>148</v>
      </c>
      <c r="D39">
        <v>0</v>
      </c>
      <c r="E39">
        <f t="shared" ref="E39:G39" si="25">E38/20</f>
        <v>0.65</v>
      </c>
      <c r="F39">
        <f t="shared" si="25"/>
        <v>0.65</v>
      </c>
      <c r="G39">
        <f t="shared" si="25"/>
        <v>0.65</v>
      </c>
      <c r="J39" t="s">
        <v>148</v>
      </c>
      <c r="K39">
        <v>0</v>
      </c>
      <c r="L39">
        <f t="shared" ref="L39:N39" si="26">L38/20</f>
        <v>1</v>
      </c>
      <c r="M39">
        <f t="shared" si="26"/>
        <v>1</v>
      </c>
      <c r="N39">
        <f t="shared" si="26"/>
        <v>1</v>
      </c>
    </row>
    <row r="40" spans="1:14" x14ac:dyDescent="0.2">
      <c r="A40" t="s">
        <v>144</v>
      </c>
      <c r="B40" t="s">
        <v>173</v>
      </c>
      <c r="C40" t="s">
        <v>146</v>
      </c>
      <c r="D40">
        <v>50</v>
      </c>
      <c r="E40">
        <v>14</v>
      </c>
      <c r="F40">
        <v>14</v>
      </c>
      <c r="G40">
        <v>14</v>
      </c>
      <c r="I40" t="s">
        <v>173</v>
      </c>
      <c r="J40" t="s">
        <v>146</v>
      </c>
      <c r="K40">
        <v>50</v>
      </c>
      <c r="L40">
        <v>0</v>
      </c>
      <c r="M40">
        <v>0</v>
      </c>
      <c r="N40">
        <v>0</v>
      </c>
    </row>
    <row r="41" spans="1:14" x14ac:dyDescent="0.2">
      <c r="C41" t="s">
        <v>147</v>
      </c>
      <c r="D41">
        <v>0</v>
      </c>
      <c r="E41">
        <f t="shared" ref="E41:G41" si="27">50-E40</f>
        <v>36</v>
      </c>
      <c r="F41">
        <f t="shared" si="27"/>
        <v>36</v>
      </c>
      <c r="G41">
        <f t="shared" si="27"/>
        <v>36</v>
      </c>
      <c r="J41" t="s">
        <v>147</v>
      </c>
      <c r="K41">
        <v>0</v>
      </c>
      <c r="L41">
        <f t="shared" ref="L41:N41" si="28">50-L40</f>
        <v>50</v>
      </c>
      <c r="M41">
        <f t="shared" si="28"/>
        <v>50</v>
      </c>
      <c r="N41">
        <f t="shared" si="28"/>
        <v>50</v>
      </c>
    </row>
    <row r="42" spans="1:14" x14ac:dyDescent="0.2">
      <c r="C42" t="s">
        <v>148</v>
      </c>
      <c r="D42">
        <v>0</v>
      </c>
      <c r="E42">
        <f t="shared" ref="E42:G42" si="29">E41/50</f>
        <v>0.72</v>
      </c>
      <c r="F42">
        <f t="shared" si="29"/>
        <v>0.72</v>
      </c>
      <c r="G42">
        <f t="shared" si="29"/>
        <v>0.72</v>
      </c>
      <c r="J42" t="s">
        <v>148</v>
      </c>
      <c r="K42">
        <v>0</v>
      </c>
      <c r="L42">
        <f t="shared" ref="L42:N42" si="30">L41/50</f>
        <v>1</v>
      </c>
      <c r="M42">
        <f t="shared" si="30"/>
        <v>1</v>
      </c>
      <c r="N42">
        <f t="shared" si="30"/>
        <v>1</v>
      </c>
    </row>
    <row r="43" spans="1:14" x14ac:dyDescent="0.2">
      <c r="A43" t="s">
        <v>156</v>
      </c>
      <c r="B43" t="s">
        <v>174</v>
      </c>
      <c r="C43" t="s">
        <v>146</v>
      </c>
      <c r="D43">
        <v>20</v>
      </c>
      <c r="E43">
        <v>8</v>
      </c>
      <c r="F43">
        <v>8</v>
      </c>
      <c r="G43">
        <v>8</v>
      </c>
      <c r="I43" t="s">
        <v>176</v>
      </c>
      <c r="J43" t="s">
        <v>146</v>
      </c>
      <c r="K43">
        <v>20</v>
      </c>
      <c r="L43">
        <v>0</v>
      </c>
      <c r="M43">
        <v>0</v>
      </c>
      <c r="N43">
        <v>0</v>
      </c>
    </row>
    <row r="44" spans="1:14" x14ac:dyDescent="0.2">
      <c r="C44" t="s">
        <v>147</v>
      </c>
      <c r="D44">
        <v>0</v>
      </c>
      <c r="E44">
        <v>12</v>
      </c>
      <c r="F44">
        <v>12</v>
      </c>
      <c r="G44">
        <v>12</v>
      </c>
      <c r="J44" t="s">
        <v>147</v>
      </c>
      <c r="K44">
        <v>0</v>
      </c>
      <c r="L44">
        <v>20</v>
      </c>
      <c r="M44">
        <v>20</v>
      </c>
      <c r="N44">
        <v>20</v>
      </c>
    </row>
    <row r="45" spans="1:14" x14ac:dyDescent="0.2">
      <c r="C45" t="s">
        <v>148</v>
      </c>
      <c r="D45">
        <f>D44/(D43+D44)</f>
        <v>0</v>
      </c>
      <c r="E45">
        <f t="shared" ref="E45:G45" si="31">E44/(E43+E44)</f>
        <v>0.6</v>
      </c>
      <c r="F45">
        <f t="shared" si="31"/>
        <v>0.6</v>
      </c>
      <c r="G45">
        <f t="shared" si="31"/>
        <v>0.6</v>
      </c>
      <c r="J45" t="s">
        <v>148</v>
      </c>
      <c r="K45">
        <f t="shared" ref="K45:N45" si="32">K44/(K43+K44)</f>
        <v>0</v>
      </c>
      <c r="L45">
        <f t="shared" si="32"/>
        <v>1</v>
      </c>
      <c r="M45">
        <f t="shared" si="32"/>
        <v>1</v>
      </c>
      <c r="N45">
        <f t="shared" si="32"/>
        <v>1</v>
      </c>
    </row>
    <row r="46" spans="1:14" x14ac:dyDescent="0.2">
      <c r="C46" t="s">
        <v>151</v>
      </c>
      <c r="D46">
        <v>0</v>
      </c>
      <c r="E46">
        <f>AVERAGE(E39,E42,E45)</f>
        <v>0.65666666666666673</v>
      </c>
      <c r="F46">
        <f t="shared" ref="F46:G46" si="33">AVERAGE(F39,F42,F45)</f>
        <v>0.65666666666666673</v>
      </c>
      <c r="G46">
        <f t="shared" si="33"/>
        <v>0.65666666666666673</v>
      </c>
      <c r="J46" t="s">
        <v>151</v>
      </c>
      <c r="K46">
        <v>0</v>
      </c>
      <c r="L46">
        <f t="shared" ref="L46:N46" si="34">AVERAGE(L36,L39,L42,L45)</f>
        <v>1</v>
      </c>
      <c r="M46">
        <f t="shared" si="34"/>
        <v>1</v>
      </c>
      <c r="N46">
        <f t="shared" si="34"/>
        <v>1</v>
      </c>
    </row>
    <row r="47" spans="1:14" x14ac:dyDescent="0.2">
      <c r="C47" t="s">
        <v>152</v>
      </c>
      <c r="D47">
        <v>0</v>
      </c>
      <c r="E47">
        <f>STDEV(E39,E42,E45)</f>
        <v>6.0277137733417079E-2</v>
      </c>
      <c r="F47">
        <f t="shared" ref="F47:G47" si="35">STDEV(F39,F42,F45)</f>
        <v>6.0277137733417079E-2</v>
      </c>
      <c r="G47">
        <f t="shared" si="35"/>
        <v>6.0277137733417079E-2</v>
      </c>
      <c r="J47" t="s">
        <v>152</v>
      </c>
      <c r="K47">
        <v>0</v>
      </c>
      <c r="L47">
        <f t="shared" ref="L47:N47" si="36">STDEV(L36, L39,L42,L45)</f>
        <v>0</v>
      </c>
      <c r="M47">
        <f t="shared" si="36"/>
        <v>0</v>
      </c>
      <c r="N47">
        <f t="shared" si="36"/>
        <v>0</v>
      </c>
    </row>
    <row r="48" spans="1:14" x14ac:dyDescent="0.2">
      <c r="C48" t="s">
        <v>153</v>
      </c>
      <c r="D48">
        <v>0</v>
      </c>
      <c r="E48">
        <f>E47/(3^0.5)</f>
        <v>3.4801021696368499E-2</v>
      </c>
      <c r="F48">
        <f t="shared" ref="F48:G48" si="37">F47/(3^0.5)</f>
        <v>3.4801021696368499E-2</v>
      </c>
      <c r="G48">
        <f t="shared" si="37"/>
        <v>3.4801021696368499E-2</v>
      </c>
      <c r="J48" t="s">
        <v>153</v>
      </c>
      <c r="K48">
        <v>0</v>
      </c>
      <c r="L48">
        <f t="shared" ref="L48:N48" si="38">L47/(4^0.5)</f>
        <v>0</v>
      </c>
      <c r="M48">
        <f t="shared" si="38"/>
        <v>0</v>
      </c>
      <c r="N48">
        <f t="shared" si="38"/>
        <v>0</v>
      </c>
    </row>
    <row r="50" spans="1:14" x14ac:dyDescent="0.2">
      <c r="A50" s="29" t="s">
        <v>168</v>
      </c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</row>
    <row r="51" spans="1:14" x14ac:dyDescent="0.2">
      <c r="D51">
        <v>0</v>
      </c>
      <c r="E51">
        <v>1</v>
      </c>
      <c r="F51">
        <v>2</v>
      </c>
      <c r="G51">
        <v>3</v>
      </c>
      <c r="J51" t="s">
        <v>160</v>
      </c>
      <c r="K51">
        <v>0</v>
      </c>
      <c r="L51">
        <v>1</v>
      </c>
      <c r="M51">
        <v>2</v>
      </c>
      <c r="N51">
        <v>3</v>
      </c>
    </row>
    <row r="52" spans="1:14" x14ac:dyDescent="0.2">
      <c r="A52" t="s">
        <v>218</v>
      </c>
      <c r="B52" t="s">
        <v>161</v>
      </c>
      <c r="C52" t="s">
        <v>146</v>
      </c>
      <c r="D52">
        <v>15</v>
      </c>
      <c r="E52">
        <v>14</v>
      </c>
      <c r="F52">
        <v>14</v>
      </c>
      <c r="G52">
        <v>13</v>
      </c>
      <c r="I52" t="s">
        <v>161</v>
      </c>
      <c r="J52" t="s">
        <v>146</v>
      </c>
      <c r="K52">
        <v>17</v>
      </c>
      <c r="L52">
        <v>17</v>
      </c>
      <c r="M52">
        <v>17</v>
      </c>
      <c r="N52">
        <v>15</v>
      </c>
    </row>
    <row r="53" spans="1:14" x14ac:dyDescent="0.2">
      <c r="B53" t="s">
        <v>161</v>
      </c>
      <c r="C53" t="s">
        <v>147</v>
      </c>
      <c r="D53">
        <v>0</v>
      </c>
      <c r="E53">
        <v>1</v>
      </c>
      <c r="F53">
        <v>1</v>
      </c>
      <c r="G53">
        <v>2</v>
      </c>
      <c r="I53" t="s">
        <v>161</v>
      </c>
      <c r="J53" t="s">
        <v>147</v>
      </c>
      <c r="K53">
        <v>0</v>
      </c>
      <c r="L53">
        <v>0</v>
      </c>
      <c r="M53">
        <v>0</v>
      </c>
      <c r="N53">
        <v>2</v>
      </c>
    </row>
    <row r="54" spans="1:14" x14ac:dyDescent="0.2">
      <c r="B54" t="s">
        <v>161</v>
      </c>
      <c r="C54" t="s">
        <v>148</v>
      </c>
      <c r="D54">
        <f>D53/(D52+D53)</f>
        <v>0</v>
      </c>
      <c r="E54">
        <f t="shared" ref="E54" si="39">E53/(E52+E53)</f>
        <v>6.6666666666666666E-2</v>
      </c>
      <c r="F54">
        <f t="shared" ref="F54" si="40">F53/(F52+F53)</f>
        <v>6.6666666666666666E-2</v>
      </c>
      <c r="G54">
        <f t="shared" ref="G54" si="41">G53/(G52+G53)</f>
        <v>0.13333333333333333</v>
      </c>
      <c r="I54" t="s">
        <v>161</v>
      </c>
      <c r="J54" t="s">
        <v>148</v>
      </c>
      <c r="K54">
        <f>K53/(K52+K53)</f>
        <v>0</v>
      </c>
      <c r="L54">
        <f t="shared" ref="L54:N54" si="42">L53/(L52+L53)</f>
        <v>0</v>
      </c>
      <c r="M54">
        <f t="shared" si="42"/>
        <v>0</v>
      </c>
      <c r="N54">
        <f t="shared" si="42"/>
        <v>0.11764705882352941</v>
      </c>
    </row>
    <row r="55" spans="1:14" x14ac:dyDescent="0.2">
      <c r="B55" t="s">
        <v>177</v>
      </c>
      <c r="C55" t="s">
        <v>146</v>
      </c>
      <c r="D55">
        <v>20</v>
      </c>
      <c r="E55">
        <v>20</v>
      </c>
      <c r="F55">
        <v>18</v>
      </c>
      <c r="G55">
        <v>16</v>
      </c>
      <c r="I55" t="s">
        <v>177</v>
      </c>
      <c r="J55" t="s">
        <v>146</v>
      </c>
      <c r="K55">
        <v>20</v>
      </c>
      <c r="L55">
        <v>20</v>
      </c>
      <c r="M55">
        <v>20</v>
      </c>
      <c r="N55">
        <v>19</v>
      </c>
    </row>
    <row r="56" spans="1:14" x14ac:dyDescent="0.2">
      <c r="B56" t="s">
        <v>177</v>
      </c>
      <c r="C56" t="s">
        <v>147</v>
      </c>
      <c r="D56">
        <v>0</v>
      </c>
      <c r="E56">
        <v>0</v>
      </c>
      <c r="F56">
        <v>2</v>
      </c>
      <c r="G56">
        <v>4</v>
      </c>
      <c r="I56" t="s">
        <v>177</v>
      </c>
      <c r="J56" t="s">
        <v>147</v>
      </c>
      <c r="K56">
        <v>0</v>
      </c>
      <c r="L56">
        <v>0</v>
      </c>
      <c r="M56">
        <v>0</v>
      </c>
      <c r="N56">
        <v>1</v>
      </c>
    </row>
    <row r="57" spans="1:14" x14ac:dyDescent="0.2">
      <c r="B57" t="s">
        <v>177</v>
      </c>
      <c r="C57" t="s">
        <v>148</v>
      </c>
      <c r="D57">
        <f>D56/(D55+D56)</f>
        <v>0</v>
      </c>
      <c r="E57">
        <f t="shared" ref="E57" si="43">E56/(E55+E56)</f>
        <v>0</v>
      </c>
      <c r="F57">
        <f t="shared" ref="F57" si="44">F56/(F55+F56)</f>
        <v>0.1</v>
      </c>
      <c r="G57">
        <f t="shared" ref="G57" si="45">G56/(G55+G56)</f>
        <v>0.2</v>
      </c>
      <c r="I57" t="s">
        <v>177</v>
      </c>
      <c r="J57" t="s">
        <v>148</v>
      </c>
      <c r="K57">
        <f>K56/(K55+K56)</f>
        <v>0</v>
      </c>
      <c r="L57">
        <f t="shared" ref="L57" si="46">L56/(L55+L56)</f>
        <v>0</v>
      </c>
      <c r="M57">
        <f t="shared" ref="M57" si="47">M56/(M55+M56)</f>
        <v>0</v>
      </c>
      <c r="N57">
        <f t="shared" ref="N57" si="48">N56/(N55+N56)</f>
        <v>0.05</v>
      </c>
    </row>
    <row r="58" spans="1:14" x14ac:dyDescent="0.2">
      <c r="B58" t="s">
        <v>178</v>
      </c>
      <c r="C58" t="s">
        <v>146</v>
      </c>
      <c r="D58">
        <v>20</v>
      </c>
      <c r="E58">
        <v>19</v>
      </c>
      <c r="F58">
        <v>19</v>
      </c>
      <c r="G58">
        <v>17</v>
      </c>
      <c r="I58" t="s">
        <v>178</v>
      </c>
      <c r="J58" t="s">
        <v>146</v>
      </c>
      <c r="K58">
        <v>19</v>
      </c>
      <c r="L58">
        <v>19</v>
      </c>
      <c r="M58">
        <v>18</v>
      </c>
      <c r="N58">
        <v>17</v>
      </c>
    </row>
    <row r="59" spans="1:14" x14ac:dyDescent="0.2">
      <c r="B59" t="s">
        <v>178</v>
      </c>
      <c r="C59" t="s">
        <v>147</v>
      </c>
      <c r="D59">
        <v>0</v>
      </c>
      <c r="E59">
        <v>1</v>
      </c>
      <c r="F59">
        <v>1</v>
      </c>
      <c r="G59">
        <v>3</v>
      </c>
      <c r="I59" t="s">
        <v>178</v>
      </c>
      <c r="J59" t="s">
        <v>147</v>
      </c>
      <c r="K59">
        <v>0</v>
      </c>
      <c r="L59">
        <v>0</v>
      </c>
      <c r="M59">
        <v>1</v>
      </c>
      <c r="N59">
        <v>2</v>
      </c>
    </row>
    <row r="60" spans="1:14" x14ac:dyDescent="0.2">
      <c r="B60" t="s">
        <v>178</v>
      </c>
      <c r="C60" t="s">
        <v>148</v>
      </c>
      <c r="D60">
        <f>D59/(D58+D59)</f>
        <v>0</v>
      </c>
      <c r="E60">
        <f t="shared" ref="E60" si="49">E59/(E58+E59)</f>
        <v>0.05</v>
      </c>
      <c r="F60">
        <f t="shared" ref="F60" si="50">F59/(F58+F59)</f>
        <v>0.05</v>
      </c>
      <c r="G60">
        <f>G59/(G58+G59)</f>
        <v>0.15</v>
      </c>
      <c r="I60" t="s">
        <v>178</v>
      </c>
      <c r="J60" t="s">
        <v>148</v>
      </c>
      <c r="K60">
        <f>K59/(K58+K59)</f>
        <v>0</v>
      </c>
      <c r="L60">
        <f t="shared" ref="L60" si="51">L59/(L58+L59)</f>
        <v>0</v>
      </c>
      <c r="M60">
        <f t="shared" ref="M60" si="52">M59/(M58+M59)</f>
        <v>5.2631578947368418E-2</v>
      </c>
      <c r="N60">
        <f t="shared" ref="N60" si="53">N59/(N58+N59)</f>
        <v>0.10526315789473684</v>
      </c>
    </row>
    <row r="61" spans="1:14" x14ac:dyDescent="0.2">
      <c r="B61" t="s">
        <v>165</v>
      </c>
      <c r="C61" t="s">
        <v>146</v>
      </c>
      <c r="D61">
        <f>D52+D55+D58</f>
        <v>55</v>
      </c>
      <c r="E61">
        <f t="shared" ref="E61:G61" si="54">E52+E55+E58</f>
        <v>53</v>
      </c>
      <c r="F61">
        <f t="shared" si="54"/>
        <v>51</v>
      </c>
      <c r="G61">
        <f t="shared" si="54"/>
        <v>46</v>
      </c>
      <c r="I61" t="s">
        <v>165</v>
      </c>
      <c r="J61" t="s">
        <v>146</v>
      </c>
      <c r="K61">
        <f>K52+K55+K58</f>
        <v>56</v>
      </c>
      <c r="L61">
        <f t="shared" ref="L61:N61" si="55">L52+L55+L58</f>
        <v>56</v>
      </c>
      <c r="M61">
        <f t="shared" si="55"/>
        <v>55</v>
      </c>
      <c r="N61">
        <f t="shared" si="55"/>
        <v>51</v>
      </c>
    </row>
    <row r="62" spans="1:14" x14ac:dyDescent="0.2">
      <c r="B62" t="s">
        <v>165</v>
      </c>
      <c r="C62" t="s">
        <v>147</v>
      </c>
      <c r="D62">
        <f>D53+D56+D59</f>
        <v>0</v>
      </c>
      <c r="E62">
        <f t="shared" ref="E62:G62" si="56">E53+E56+E59</f>
        <v>2</v>
      </c>
      <c r="F62">
        <f t="shared" si="56"/>
        <v>4</v>
      </c>
      <c r="G62">
        <f t="shared" si="56"/>
        <v>9</v>
      </c>
      <c r="I62" t="s">
        <v>165</v>
      </c>
      <c r="J62" t="s">
        <v>147</v>
      </c>
      <c r="K62">
        <f>K53+K56+K59</f>
        <v>0</v>
      </c>
      <c r="L62">
        <f t="shared" ref="L62:N62" si="57">L53+L56+L59</f>
        <v>0</v>
      </c>
      <c r="M62">
        <f t="shared" si="57"/>
        <v>1</v>
      </c>
      <c r="N62">
        <f t="shared" si="57"/>
        <v>5</v>
      </c>
    </row>
    <row r="63" spans="1:14" x14ac:dyDescent="0.2">
      <c r="B63" t="s">
        <v>165</v>
      </c>
      <c r="C63" t="s">
        <v>169</v>
      </c>
      <c r="D63">
        <f>D62/(D61+D62)</f>
        <v>0</v>
      </c>
      <c r="E63">
        <f t="shared" ref="E63:F63" si="58">E62/(E61+E62)</f>
        <v>3.6363636363636362E-2</v>
      </c>
      <c r="F63">
        <f t="shared" si="58"/>
        <v>7.2727272727272724E-2</v>
      </c>
      <c r="G63">
        <f>G62/(G61+G62)</f>
        <v>0.16363636363636364</v>
      </c>
      <c r="J63" t="s">
        <v>148</v>
      </c>
      <c r="K63">
        <f>K62/(K61+K62)</f>
        <v>0</v>
      </c>
      <c r="L63">
        <f t="shared" ref="L63:N63" si="59">L62/(L61+L62)</f>
        <v>0</v>
      </c>
      <c r="M63">
        <f t="shared" si="59"/>
        <v>1.7857142857142856E-2</v>
      </c>
      <c r="N63">
        <f t="shared" si="59"/>
        <v>8.9285714285714288E-2</v>
      </c>
    </row>
    <row r="64" spans="1:14" x14ac:dyDescent="0.2">
      <c r="C64" t="s">
        <v>170</v>
      </c>
      <c r="D64">
        <f>AVERAGE(D54,D57,D60)</f>
        <v>0</v>
      </c>
      <c r="E64">
        <f>AVERAGE(E54,E57,E60)</f>
        <v>3.888888888888889E-2</v>
      </c>
      <c r="F64">
        <f>AVERAGE(F54,F57,F60)</f>
        <v>7.2222222222222229E-2</v>
      </c>
      <c r="G64">
        <f t="shared" ref="G64" si="60">AVERAGE(G54,G57,G60)</f>
        <v>0.16111111111111112</v>
      </c>
      <c r="J64" t="s">
        <v>170</v>
      </c>
      <c r="K64">
        <f>AVERAGE(K54,K57,K60)</f>
        <v>0</v>
      </c>
      <c r="L64" s="32">
        <f t="shared" ref="L64:N64" si="61">AVERAGE(L54,L57,L60)</f>
        <v>0</v>
      </c>
      <c r="M64" s="32">
        <f t="shared" si="61"/>
        <v>1.7543859649122806E-2</v>
      </c>
      <c r="N64" s="32">
        <f t="shared" si="61"/>
        <v>9.0970072239422092E-2</v>
      </c>
    </row>
    <row r="65" spans="3:14" x14ac:dyDescent="0.2">
      <c r="C65" t="s">
        <v>152</v>
      </c>
      <c r="D65">
        <v>0</v>
      </c>
      <c r="E65">
        <f>STDEV(E57,E60,E63)</f>
        <v>2.5846548650351488E-2</v>
      </c>
      <c r="F65">
        <f t="shared" ref="F65:G65" si="62">STDEV(F57,F60,F63)</f>
        <v>2.5034411578573182E-2</v>
      </c>
      <c r="G65">
        <f t="shared" si="62"/>
        <v>2.5846548650351336E-2</v>
      </c>
      <c r="J65" t="s">
        <v>152</v>
      </c>
      <c r="K65">
        <v>0</v>
      </c>
      <c r="L65">
        <f>STDEV(L57,L60,L63)</f>
        <v>0</v>
      </c>
      <c r="M65">
        <f t="shared" ref="M65" si="63">STDEV(M57,M60,M63)</f>
        <v>2.6765095612590495E-2</v>
      </c>
      <c r="N65">
        <f>STDEV(N57,N60,N63)</f>
        <v>2.8439006873532232E-2</v>
      </c>
    </row>
    <row r="66" spans="3:14" x14ac:dyDescent="0.2">
      <c r="C66" t="s">
        <v>153</v>
      </c>
      <c r="D66">
        <v>0</v>
      </c>
      <c r="E66">
        <f>E65/(3^0.5)</f>
        <v>1.492251182090319E-2</v>
      </c>
      <c r="F66">
        <f t="shared" ref="F66" si="64">F65/(3^0.5)</f>
        <v>1.4453624263893112E-2</v>
      </c>
      <c r="G66">
        <f t="shared" ref="G66" si="65">G65/(3^0.5)</f>
        <v>1.4922511820903104E-2</v>
      </c>
      <c r="J66" t="s">
        <v>153</v>
      </c>
      <c r="K66">
        <v>0</v>
      </c>
      <c r="L66">
        <f>L65/(3^0.5)</f>
        <v>0</v>
      </c>
      <c r="M66">
        <f t="shared" ref="M66" si="66">M65/(3^0.5)</f>
        <v>1.5452835156815194E-2</v>
      </c>
      <c r="N66">
        <f>N65/(3^0.5)</f>
        <v>1.6419268273919454E-2</v>
      </c>
    </row>
  </sheetData>
  <phoneticPr fontId="1" type="noConversion"/>
  <pageMargins left="0.7" right="0.7" top="0.75" bottom="0.75" header="0.3" footer="0.3"/>
  <pageSetup paperSize="9" orientation="portrait" horizontalDpi="90" verticalDpi="9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4C915-42D0-4BA7-A8B5-23ACC57DE5C9}">
  <dimension ref="B2:S13"/>
  <sheetViews>
    <sheetView workbookViewId="0">
      <selection activeCell="K10" sqref="K10"/>
    </sheetView>
  </sheetViews>
  <sheetFormatPr baseColWidth="10" defaultColWidth="8.83203125" defaultRowHeight="15" x14ac:dyDescent="0.2"/>
  <cols>
    <col min="2" max="2" width="17.83203125" customWidth="1"/>
  </cols>
  <sheetData>
    <row r="2" spans="2:19" x14ac:dyDescent="0.2">
      <c r="B2" t="s">
        <v>221</v>
      </c>
      <c r="C2" t="s">
        <v>229</v>
      </c>
      <c r="F2" t="s">
        <v>230</v>
      </c>
      <c r="I2" t="s">
        <v>231</v>
      </c>
      <c r="L2" t="s">
        <v>232</v>
      </c>
      <c r="O2" t="s">
        <v>233</v>
      </c>
    </row>
    <row r="3" spans="2:19" x14ac:dyDescent="0.2">
      <c r="C3" t="s">
        <v>129</v>
      </c>
      <c r="D3" t="s">
        <v>131</v>
      </c>
      <c r="E3" t="s">
        <v>133</v>
      </c>
      <c r="F3" t="s">
        <v>129</v>
      </c>
      <c r="G3" t="s">
        <v>131</v>
      </c>
      <c r="H3" t="s">
        <v>133</v>
      </c>
      <c r="I3" t="s">
        <v>129</v>
      </c>
      <c r="J3" t="s">
        <v>131</v>
      </c>
      <c r="K3" t="s">
        <v>133</v>
      </c>
      <c r="L3" t="s">
        <v>129</v>
      </c>
      <c r="M3" t="s">
        <v>131</v>
      </c>
      <c r="N3" t="s">
        <v>133</v>
      </c>
      <c r="O3" t="s">
        <v>129</v>
      </c>
      <c r="P3" t="s">
        <v>131</v>
      </c>
      <c r="Q3" t="s">
        <v>133</v>
      </c>
    </row>
    <row r="4" spans="2:19" x14ac:dyDescent="0.2">
      <c r="B4" t="s">
        <v>222</v>
      </c>
      <c r="C4">
        <v>20</v>
      </c>
      <c r="D4">
        <v>13</v>
      </c>
      <c r="E4">
        <v>0</v>
      </c>
      <c r="F4">
        <v>16</v>
      </c>
      <c r="G4">
        <v>0</v>
      </c>
      <c r="H4">
        <v>0</v>
      </c>
      <c r="I4">
        <v>24</v>
      </c>
      <c r="J4">
        <v>0</v>
      </c>
      <c r="K4">
        <v>0</v>
      </c>
      <c r="L4">
        <v>24</v>
      </c>
      <c r="M4">
        <v>11</v>
      </c>
      <c r="N4">
        <v>0</v>
      </c>
      <c r="O4">
        <v>23</v>
      </c>
      <c r="P4">
        <v>0</v>
      </c>
      <c r="Q4">
        <v>0</v>
      </c>
    </row>
    <row r="5" spans="2:19" x14ac:dyDescent="0.2">
      <c r="B5" t="s">
        <v>223</v>
      </c>
      <c r="C5">
        <v>2</v>
      </c>
      <c r="D5">
        <v>3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3</v>
      </c>
      <c r="M5">
        <v>0</v>
      </c>
      <c r="N5">
        <v>0</v>
      </c>
      <c r="O5">
        <v>1</v>
      </c>
      <c r="P5">
        <v>0</v>
      </c>
      <c r="Q5">
        <v>0</v>
      </c>
    </row>
    <row r="6" spans="2:19" x14ac:dyDescent="0.2">
      <c r="B6" t="s">
        <v>224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4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</row>
    <row r="7" spans="2:19" x14ac:dyDescent="0.2">
      <c r="B7" t="s">
        <v>225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8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</row>
    <row r="9" spans="2:19" x14ac:dyDescent="0.2">
      <c r="B9" t="s">
        <v>226</v>
      </c>
      <c r="C9" t="s">
        <v>227</v>
      </c>
    </row>
    <row r="10" spans="2:19" x14ac:dyDescent="0.2">
      <c r="C10" t="s">
        <v>129</v>
      </c>
      <c r="D10" t="s">
        <v>131</v>
      </c>
      <c r="E10" t="s">
        <v>133</v>
      </c>
    </row>
    <row r="11" spans="2:19" x14ac:dyDescent="0.2">
      <c r="B11" t="s">
        <v>137</v>
      </c>
      <c r="C11">
        <v>0</v>
      </c>
      <c r="D11">
        <v>19</v>
      </c>
      <c r="E11">
        <v>7</v>
      </c>
    </row>
    <row r="12" spans="2:19" x14ac:dyDescent="0.2">
      <c r="B12" t="s">
        <v>138</v>
      </c>
      <c r="C12">
        <v>0</v>
      </c>
      <c r="D12">
        <v>0</v>
      </c>
      <c r="E12">
        <v>14</v>
      </c>
      <c r="S12">
        <f>SUM(C9:Q12)</f>
        <v>40</v>
      </c>
    </row>
    <row r="13" spans="2:19" x14ac:dyDescent="0.2">
      <c r="B13" t="s">
        <v>228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genotype raw data</vt:lpstr>
      <vt:lpstr>Willalooka clover genotype</vt:lpstr>
      <vt:lpstr>8h bioassay</vt:lpstr>
      <vt:lpstr>3h bioassay 2019</vt:lpstr>
      <vt:lpstr>Genotyping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2023-02-20T07:10:34Z</dcterms:modified>
</cp:coreProperties>
</file>