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600 IT" sheetId="1" r:id="rId4"/>
    <sheet state="visible" name="CFresults" sheetId="2" r:id="rId5"/>
    <sheet state="visible" name="Token Revenue" sheetId="3" r:id="rId6"/>
    <sheet state="visible" name="Fig1. PE Ratio Token" sheetId="4" r:id="rId7"/>
    <sheet state="visible" name="Fig 3. Betas" sheetId="5" r:id="rId8"/>
    <sheet state="visible" name="Fig 4. DCF" sheetId="6" r:id="rId9"/>
  </sheets>
  <definedNames/>
  <calcPr/>
  <extLst>
    <ext uri="GoogleSheetsCustomDataVersion2">
      <go:sheetsCustomData xmlns:go="http://customooxmlschemas.google.com/" r:id="rId10" roundtripDataChecksum="+G9exU3AuEuvS1PEZH/JoGVb0ZMWszSF+RDCsvqEiz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collected with python code from y finance on sep 21st 2023
======</t>
      </text>
    </comment>
    <comment authorId="0" ref="I1">
      <text>
        <t xml:space="preserve">manually scraped from y finance on sep 22nd 2023
======</t>
      </text>
    </comment>
    <comment authorId="0" ref="J1">
      <text>
        <t xml:space="preserve">manually scraped 'net income common stockholders' from y finance on sep 22nd 2023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annualised token revenue computed manually from monthly defillama data
======</t>
      </text>
    </comment>
    <comment authorId="0" ref="C1">
      <text>
        <t xml:space="preserve">CMC value from Aug 31 2023 at 11:00pm
======</t>
      </text>
    </comment>
    <comment authorId="0" ref="D1">
      <text>
        <t xml:space="preserve">market cap multiplied by ratio (fully diluted market cap / market cap) computed with current CMC data
======</t>
      </text>
    </comment>
    <comment authorId="0" ref="E1">
      <text>
        <t xml:space="preserve">monthly defillama chart data from aug 31 unless indicated otherwise
======</t>
      </text>
    </comment>
  </commentList>
</comments>
</file>

<file path=xl/sharedStrings.xml><?xml version="1.0" encoding="utf-8"?>
<sst xmlns="http://schemas.openxmlformats.org/spreadsheetml/2006/main" count="471" uniqueCount="234">
  <si>
    <t>Company</t>
  </si>
  <si>
    <t>Symbol</t>
  </si>
  <si>
    <t>GICS Sector</t>
  </si>
  <si>
    <t>GICS Sub-Industry</t>
  </si>
  <si>
    <t>Headquarters Location</t>
  </si>
  <si>
    <t>SEC filings</t>
  </si>
  <si>
    <t>CIK</t>
  </si>
  <si>
    <t>Market Cap</t>
  </si>
  <si>
    <t>TTM Revenues</t>
  </si>
  <si>
    <t>TTM Income</t>
  </si>
  <si>
    <t>TTM PE</t>
  </si>
  <si>
    <t>Axcelis Technologies, Inc.</t>
  </si>
  <si>
    <t>ACLS</t>
  </si>
  <si>
    <t>Information Technology</t>
  </si>
  <si>
    <t>Semiconductor Equipment</t>
  </si>
  <si>
    <t>Beverly, Massachusetts</t>
  </si>
  <si>
    <t>view</t>
  </si>
  <si>
    <t>Adeia, Inc.</t>
  </si>
  <si>
    <t>ADEA</t>
  </si>
  <si>
    <t>IT Consulting &amp; Other Services</t>
  </si>
  <si>
    <t>Adtran, Inc.</t>
  </si>
  <si>
    <t>ADTN</t>
  </si>
  <si>
    <t>Communications Equipment</t>
  </si>
  <si>
    <t>Huntsville, Alabama</t>
  </si>
  <si>
    <t>Advanced Energy</t>
  </si>
  <si>
    <t>AEIS</t>
  </si>
  <si>
    <t>Denver, Colorado</t>
  </si>
  <si>
    <t>Agilysys, Inc.</t>
  </si>
  <si>
    <t>AGYS</t>
  </si>
  <si>
    <t>Application Software</t>
  </si>
  <si>
    <t>Alpharetta, Georgia</t>
  </si>
  <si>
    <t>Alpha and Omega Semiconductor, Ltd.</t>
  </si>
  <si>
    <t>AOSL</t>
  </si>
  <si>
    <t>Semiconductors</t>
  </si>
  <si>
    <t>Digital Turbine</t>
  </si>
  <si>
    <t>APPS</t>
  </si>
  <si>
    <t>Arlo Technologies</t>
  </si>
  <si>
    <t>ARLO</t>
  </si>
  <si>
    <t>San Jose, California</t>
  </si>
  <si>
    <t>A10 Networks, Inc.</t>
  </si>
  <si>
    <t>ATEN</t>
  </si>
  <si>
    <t>Systems Software</t>
  </si>
  <si>
    <t>Avid Technology, Inc.</t>
  </si>
  <si>
    <t>AVID</t>
  </si>
  <si>
    <t>Technology Hardware, Storage &amp; Peripherals</t>
  </si>
  <si>
    <t>Burlington, Massachusetts</t>
  </si>
  <si>
    <t>Benchmark Electronics, Inc.</t>
  </si>
  <si>
    <t>BHE</t>
  </si>
  <si>
    <t>Electronic Manufacturing Services</t>
  </si>
  <si>
    <t>Tempe, Arizona</t>
  </si>
  <si>
    <t>Badger Meter, Inc.</t>
  </si>
  <si>
    <t>BMI</t>
  </si>
  <si>
    <t>Electronic Equipment &amp; Instruments</t>
  </si>
  <si>
    <t>Consensus Cloud Solutions, Inc.</t>
  </si>
  <si>
    <t>CCSI</t>
  </si>
  <si>
    <t>Internet Services &amp; Infrastructure</t>
  </si>
  <si>
    <t>CEVA, Inc.</t>
  </si>
  <si>
    <t>CEVA</t>
  </si>
  <si>
    <t>Rockville, Maryland</t>
  </si>
  <si>
    <t>Clearfield, Inc.</t>
  </si>
  <si>
    <t>CLFD</t>
  </si>
  <si>
    <t>Comtech Telecommunications Corp.</t>
  </si>
  <si>
    <t>CMTL</t>
  </si>
  <si>
    <t>PC Connection, Inc.</t>
  </si>
  <si>
    <t>CNXN</t>
  </si>
  <si>
    <t>Technology Distributors</t>
  </si>
  <si>
    <t>Merrimack, New Hampshire</t>
  </si>
  <si>
    <t>Cohu, Inc.</t>
  </si>
  <si>
    <t>COHU</t>
  </si>
  <si>
    <t>Cerence</t>
  </si>
  <si>
    <t>CRNC</t>
  </si>
  <si>
    <t>Corsair Gaming</t>
  </si>
  <si>
    <t>CRSR</t>
  </si>
  <si>
    <t>Milpitas, California</t>
  </si>
  <si>
    <t>CSG Systems International, Inc.</t>
  </si>
  <si>
    <t>CSGS</t>
  </si>
  <si>
    <t>Data Processing &amp; Outsourced Services</t>
  </si>
  <si>
    <t>Greenwood Village, Colorado</t>
  </si>
  <si>
    <t>CTS Corporation</t>
  </si>
  <si>
    <t>CTS</t>
  </si>
  <si>
    <t>Digi International Inc.</t>
  </si>
  <si>
    <t>DGII</t>
  </si>
  <si>
    <t>Hopkins, Minnesota</t>
  </si>
  <si>
    <t>Diodes Incorporated</t>
  </si>
  <si>
    <t>DIOD</t>
  </si>
  <si>
    <t>Plano, Texas</t>
  </si>
  <si>
    <t>Ebix, Inc.</t>
  </si>
  <si>
    <t>EBIX</t>
  </si>
  <si>
    <t>8x8, Inc.</t>
  </si>
  <si>
    <t>EGHT</t>
  </si>
  <si>
    <t>Campbell, California</t>
  </si>
  <si>
    <t>EVERTEC, Inc.</t>
  </si>
  <si>
    <t>EVTC</t>
  </si>
  <si>
    <t>Extreme Networks, Inc.</t>
  </si>
  <si>
    <t>EXTR</t>
  </si>
  <si>
    <t>Morrisville, North Carolina</t>
  </si>
  <si>
    <t>FARO Technologies, Inc.</t>
  </si>
  <si>
    <t>FARO</t>
  </si>
  <si>
    <t>Fabrinet</t>
  </si>
  <si>
    <t>FN</t>
  </si>
  <si>
    <t>FormFactor, Inc.</t>
  </si>
  <si>
    <t>FORM</t>
  </si>
  <si>
    <t>Harmonic Inc.</t>
  </si>
  <si>
    <t>HLIT</t>
  </si>
  <si>
    <t>Ichor Holdings, Ltd.</t>
  </si>
  <si>
    <t>ICHR</t>
  </si>
  <si>
    <t>InterDigital, Inc.</t>
  </si>
  <si>
    <t>IDCC</t>
  </si>
  <si>
    <t>Wilmington, Delaware</t>
  </si>
  <si>
    <t>Itron, Inc.</t>
  </si>
  <si>
    <t>ITRI</t>
  </si>
  <si>
    <t>Liberty Lake, Washington</t>
  </si>
  <si>
    <t>.</t>
  </si>
  <si>
    <t>Kulicke and Soffa Industries, Inc.</t>
  </si>
  <si>
    <t>KLIC</t>
  </si>
  <si>
    <t>Knowles Corporation</t>
  </si>
  <si>
    <t>KN</t>
  </si>
  <si>
    <t>Electronic Components</t>
  </si>
  <si>
    <t>Methode Electronics, Inc.</t>
  </si>
  <si>
    <t>MEI</t>
  </si>
  <si>
    <t>Chicago, Illinois</t>
  </si>
  <si>
    <t>MaxLinear, Inc.</t>
  </si>
  <si>
    <t>MXL</t>
  </si>
  <si>
    <t>Carlsbad, California</t>
  </si>
  <si>
    <t>NETSCOUT Systems, Inc.</t>
  </si>
  <si>
    <t>NTCT</t>
  </si>
  <si>
    <t>Westford, Massachusetts</t>
  </si>
  <si>
    <t>Netgear, Inc.</t>
  </si>
  <si>
    <t>NTGR</t>
  </si>
  <si>
    <t>Onto Innovation, Inc.</t>
  </si>
  <si>
    <t>ONTO</t>
  </si>
  <si>
    <t>Wilmington, Massachusetts</t>
  </si>
  <si>
    <t>OSI Systems, Inc.</t>
  </si>
  <si>
    <t>OSIS</t>
  </si>
  <si>
    <t>Hawthorne, California</t>
  </si>
  <si>
    <t>OneSpan, Inc.</t>
  </si>
  <si>
    <t>OSPN</t>
  </si>
  <si>
    <t>Payoneer Global Inc.</t>
  </si>
  <si>
    <t>PAYO</t>
  </si>
  <si>
    <t>New York City, New York</t>
  </si>
  <si>
    <t>PDF Solutions, Inc.</t>
  </si>
  <si>
    <t>PDFS</t>
  </si>
  <si>
    <t>Santa Clara, California</t>
  </si>
  <si>
    <t>Photronics, Inc.</t>
  </si>
  <si>
    <t>PLAB</t>
  </si>
  <si>
    <t>Brookfield, Connecticut</t>
  </si>
  <si>
    <t>ePlus, Inc.</t>
  </si>
  <si>
    <t>PLUS</t>
  </si>
  <si>
    <t>Herndon, Virginia</t>
  </si>
  <si>
    <t>Plexus Corp.</t>
  </si>
  <si>
    <t>PLXS</t>
  </si>
  <si>
    <t>Perficient, Inc.</t>
  </si>
  <si>
    <t>PRFT</t>
  </si>
  <si>
    <t>St. Louis, Missouri</t>
  </si>
  <si>
    <t>Progress Software Corporation</t>
  </si>
  <si>
    <t>PRGS</t>
  </si>
  <si>
    <t>LiveRamp Holdings, Inc.</t>
  </si>
  <si>
    <t>RAMP</t>
  </si>
  <si>
    <t>San Francisco, California</t>
  </si>
  <si>
    <t>Rambus, Inc.</t>
  </si>
  <si>
    <t>RMBS</t>
  </si>
  <si>
    <t>Rogers Corporation</t>
  </si>
  <si>
    <t>ROG</t>
  </si>
  <si>
    <t>Chandler, Arizona</t>
  </si>
  <si>
    <t>Sabre</t>
  </si>
  <si>
    <t>SABR</t>
  </si>
  <si>
    <t>Southlake, Texas</t>
  </si>
  <si>
    <t>Sanmina Corporation</t>
  </si>
  <si>
    <t>SANM</t>
  </si>
  <si>
    <t>ScanSource, Inc.</t>
  </si>
  <si>
    <t>SCSC</t>
  </si>
  <si>
    <t>SMART Global Holdings, Inc.</t>
  </si>
  <si>
    <t>SGH</t>
  </si>
  <si>
    <t>Semtech</t>
  </si>
  <si>
    <t>SMTC</t>
  </si>
  <si>
    <t>Camarillo, California</t>
  </si>
  <si>
    <t>SPS Commerce, Inc.</t>
  </si>
  <si>
    <t>SPSC</t>
  </si>
  <si>
    <t>Minneapolis, Minnesota</t>
  </si>
  <si>
    <t>TTEC Holdings, Inc.</t>
  </si>
  <si>
    <t>TTEC</t>
  </si>
  <si>
    <t>TTM Technologies, Inc.</t>
  </si>
  <si>
    <t>TTMI</t>
  </si>
  <si>
    <t>Ultra Clean Holdings, Inc.</t>
  </si>
  <si>
    <t>UCTT</t>
  </si>
  <si>
    <t>Unisys Corp.</t>
  </si>
  <si>
    <t>UIS</t>
  </si>
  <si>
    <t>Blue Bell, Pennsylvania</t>
  </si>
  <si>
    <t>Veeco Instruments Inc.</t>
  </si>
  <si>
    <t>VECO</t>
  </si>
  <si>
    <t>Plainview, New York</t>
  </si>
  <si>
    <t>VIAVI Solutions</t>
  </si>
  <si>
    <t>VIAV</t>
  </si>
  <si>
    <t>Xperi, Inc.</t>
  </si>
  <si>
    <t>XPER</t>
  </si>
  <si>
    <t>Average</t>
  </si>
  <si>
    <t>Median</t>
  </si>
  <si>
    <t>Min</t>
  </si>
  <si>
    <t>Max</t>
  </si>
  <si>
    <t>token</t>
  </si>
  <si>
    <t>Revenues</t>
  </si>
  <si>
    <t>Market Cap FD</t>
  </si>
  <si>
    <t>Treasury</t>
  </si>
  <si>
    <t>beta</t>
  </si>
  <si>
    <t>Earnings</t>
  </si>
  <si>
    <t>r</t>
  </si>
  <si>
    <t>GDDM</t>
  </si>
  <si>
    <t>ratio</t>
  </si>
  <si>
    <t>PE</t>
  </si>
  <si>
    <t>ratio_FD</t>
  </si>
  <si>
    <t>PE_FD</t>
  </si>
  <si>
    <t>AAVE</t>
  </si>
  <si>
    <t>COMP</t>
  </si>
  <si>
    <t>LDO</t>
  </si>
  <si>
    <t>CRV</t>
  </si>
  <si>
    <t>CVX</t>
  </si>
  <si>
    <t>SUSHI</t>
  </si>
  <si>
    <t>BSW</t>
  </si>
  <si>
    <t>VELO</t>
  </si>
  <si>
    <t>Token</t>
  </si>
  <si>
    <t>02/30/2023</t>
  </si>
  <si>
    <t>Monthly Average (L12M)</t>
  </si>
  <si>
    <t>Annualized Revenue</t>
  </si>
  <si>
    <t>Growth</t>
  </si>
  <si>
    <t>Market Cap - Fully Diluted ($Mil)</t>
  </si>
  <si>
    <t>Revenues ($Mil)</t>
  </si>
  <si>
    <t>Earnings ($Mil)</t>
  </si>
  <si>
    <t xml:space="preserve">P/E Ratio </t>
  </si>
  <si>
    <t>Beta</t>
  </si>
  <si>
    <t>Discount Rate</t>
  </si>
  <si>
    <t>Treasury ($Mil)</t>
  </si>
  <si>
    <t>DCF Value ($Mil)</t>
  </si>
  <si>
    <t>Market Cap ($Mil)</t>
  </si>
  <si>
    <t>Ratio Marketcap/DCF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</si>
</sst>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"/>
    <numFmt numFmtId="165" formatCode="0.0"/>
    <numFmt numFmtId="166" formatCode="M/d/yyyy"/>
    <numFmt numFmtId="167" formatCode="m/d/yyyy"/>
    <numFmt numFmtId="168" formatCode="mm/dd/yyyy"/>
    <numFmt numFmtId="169" formatCode="&quot;$&quot;#,##0.00"/>
  </numFmts>
  <fonts count="16">
    <font>
      <sz val="10.0"/>
      <color rgb="FF000000"/>
      <name val="Arial"/>
      <scheme val="minor"/>
    </font>
    <font>
      <b/>
      <u/>
      <sz val="11.0"/>
      <color rgb="FF0645AD"/>
      <name val="Sans-serif"/>
    </font>
    <font>
      <b/>
      <sz val="11.0"/>
      <color rgb="FF202122"/>
      <name val="Sans-serif"/>
    </font>
    <font>
      <color theme="1"/>
      <name val="Arial"/>
    </font>
    <font>
      <u/>
      <sz val="11.0"/>
      <color rgb="FF0645AD"/>
      <name val="Sans-serif"/>
    </font>
    <font>
      <u/>
      <sz val="11.0"/>
      <color rgb="FF3366BB"/>
      <name val="Sans-serif"/>
    </font>
    <font>
      <sz val="11.0"/>
      <color rgb="FF202122"/>
      <name val="Sans-serif"/>
    </font>
    <font>
      <color rgb="FF232A31"/>
      <name val="Arial"/>
    </font>
    <font>
      <u/>
      <sz val="11.0"/>
      <color rgb="FF202122"/>
      <name val="Sans-serif"/>
    </font>
    <font>
      <sz val="11.0"/>
      <color rgb="FF202122"/>
      <name val="Arial"/>
    </font>
    <font>
      <b/>
      <color theme="1"/>
      <name val="Arial"/>
    </font>
    <font>
      <u/>
      <color rgb="FF0000FF"/>
      <name val="Arial"/>
    </font>
    <font>
      <sz val="8.0"/>
      <color theme="1"/>
      <name val="Verdana"/>
    </font>
    <font>
      <sz val="8.0"/>
      <color theme="1"/>
      <name val="Arial"/>
    </font>
    <font>
      <sz val="10.0"/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  <border>
      <left style="thin">
        <color rgb="FFA2A9B1"/>
      </left>
      <top style="thin">
        <color rgb="FFA2A9B1"/>
      </top>
      <bottom style="thin">
        <color rgb="FFA2A9B1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2" xfId="0" applyAlignment="1" applyBorder="1" applyFont="1" applyNumberFormat="1">
      <alignment horizontal="center"/>
    </xf>
    <xf borderId="1" fillId="2" fontId="2" numFmtId="2" xfId="0" applyAlignment="1" applyBorder="1" applyFill="1" applyFont="1" applyNumberFormat="1">
      <alignment horizontal="center"/>
    </xf>
    <xf borderId="0" fillId="0" fontId="3" numFmtId="164" xfId="0" applyFont="1" applyNumberFormat="1"/>
    <xf borderId="0" fillId="3" fontId="3" numFmtId="164" xfId="0" applyAlignment="1" applyFill="1" applyFont="1" applyNumberFormat="1">
      <alignment horizontal="left"/>
    </xf>
    <xf borderId="0" fillId="0" fontId="3" numFmtId="2" xfId="0" applyFont="1" applyNumberFormat="1"/>
    <xf borderId="1" fillId="0" fontId="4" numFmtId="2" xfId="0" applyBorder="1" applyFont="1" applyNumberFormat="1"/>
    <xf borderId="1" fillId="0" fontId="5" numFmtId="2" xfId="0" applyBorder="1" applyFont="1" applyNumberFormat="1"/>
    <xf borderId="1" fillId="4" fontId="6" numFmtId="2" xfId="0" applyBorder="1" applyFill="1" applyFont="1" applyNumberFormat="1"/>
    <xf borderId="0" fillId="3" fontId="7" numFmtId="164" xfId="0" applyAlignment="1" applyFont="1" applyNumberFormat="1">
      <alignment horizontal="right"/>
    </xf>
    <xf borderId="2" fillId="4" fontId="6" numFmtId="2" xfId="0" applyBorder="1" applyFont="1" applyNumberFormat="1"/>
    <xf borderId="0" fillId="3" fontId="3" numFmtId="164" xfId="0" applyAlignment="1" applyFont="1" applyNumberFormat="1">
      <alignment horizontal="right"/>
    </xf>
    <xf borderId="1" fillId="4" fontId="8" numFmtId="2" xfId="0" applyBorder="1" applyFont="1" applyNumberFormat="1"/>
    <xf borderId="0" fillId="0" fontId="3" numFmtId="164" xfId="0" applyAlignment="1" applyFont="1" applyNumberFormat="1">
      <alignment horizontal="right"/>
    </xf>
    <xf borderId="1" fillId="4" fontId="9" numFmtId="2" xfId="0" applyBorder="1" applyFont="1" applyNumberFormat="1"/>
    <xf borderId="0" fillId="3" fontId="3" numFmtId="2" xfId="0" applyFont="1" applyNumberFormat="1"/>
    <xf borderId="0" fillId="3" fontId="3" numFmtId="2" xfId="0" applyFont="1" applyNumberFormat="1"/>
    <xf borderId="0" fillId="3" fontId="3" numFmtId="164" xfId="0" applyFont="1" applyNumberFormat="1"/>
    <xf borderId="0" fillId="3" fontId="3" numFmtId="164" xfId="0" applyAlignment="1" applyFont="1" applyNumberFormat="1">
      <alignment horizontal="right"/>
    </xf>
    <xf borderId="0" fillId="0" fontId="10" numFmtId="0" xfId="0" applyFont="1"/>
    <xf borderId="0" fillId="0" fontId="10" numFmtId="164" xfId="0" applyFont="1" applyNumberFormat="1"/>
    <xf borderId="0" fillId="0" fontId="10" numFmtId="164" xfId="0" applyFont="1" applyNumberFormat="1"/>
    <xf borderId="0" fillId="0" fontId="10" numFmtId="165" xfId="0" applyFont="1" applyNumberFormat="1"/>
    <xf borderId="0" fillId="3" fontId="3" numFmtId="2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3" fillId="0" fontId="3" numFmtId="0" xfId="0" applyAlignment="1" applyBorder="1" applyFont="1">
      <alignment vertical="bottom"/>
    </xf>
    <xf borderId="0" fillId="3" fontId="3" numFmtId="0" xfId="0" applyFont="1"/>
    <xf borderId="0" fillId="3" fontId="3" numFmtId="0" xfId="0" applyAlignment="1" applyFont="1">
      <alignment vertical="bottom"/>
    </xf>
    <xf borderId="0" fillId="0" fontId="3" numFmtId="0" xfId="0" applyFont="1"/>
    <xf borderId="0" fillId="0" fontId="3" numFmtId="2" xfId="0" applyFont="1" applyNumberFormat="1"/>
    <xf borderId="3" fillId="0" fontId="3" numFmtId="2" xfId="0" applyBorder="1" applyFont="1" applyNumberFormat="1"/>
    <xf borderId="3" fillId="0" fontId="11" numFmtId="2" xfId="0" applyBorder="1" applyFont="1" applyNumberFormat="1"/>
    <xf borderId="4" fillId="0" fontId="3" numFmtId="0" xfId="0" applyBorder="1" applyFont="1"/>
    <xf borderId="4" fillId="0" fontId="3" numFmtId="2" xfId="0" applyBorder="1" applyFont="1" applyNumberFormat="1"/>
    <xf borderId="5" fillId="0" fontId="3" numFmtId="2" xfId="0" applyBorder="1" applyFont="1" applyNumberFormat="1"/>
    <xf borderId="0" fillId="0" fontId="3" numFmtId="4" xfId="0" applyFont="1" applyNumberFormat="1"/>
    <xf borderId="0" fillId="3" fontId="3" numFmtId="0" xfId="0" applyFont="1"/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167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0" fontId="3" numFmtId="0" xfId="0" applyFont="1"/>
    <xf borderId="0" fillId="0" fontId="3" numFmtId="169" xfId="0" applyAlignment="1" applyFont="1" applyNumberFormat="1">
      <alignment horizontal="right" vertical="bottom"/>
    </xf>
    <xf borderId="0" fillId="0" fontId="3" numFmtId="169" xfId="0" applyFont="1" applyNumberFormat="1"/>
    <xf borderId="0" fillId="0" fontId="3" numFmtId="169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169" xfId="0" applyAlignment="1" applyFont="1" applyNumberForma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0" fillId="0" fontId="10" numFmtId="0" xfId="0" applyAlignment="1" applyFont="1">
      <alignment horizontal="center" readingOrder="0" shrinkToFit="0" wrapText="1"/>
    </xf>
    <xf borderId="0" fillId="0" fontId="10" numFmtId="164" xfId="0" applyAlignment="1" applyFont="1" applyNumberForma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0" numFmtId="165" xfId="0" applyAlignment="1" applyFont="1" applyNumberFormat="1">
      <alignment horizontal="center" shrinkToFit="0" wrapText="1"/>
    </xf>
    <xf borderId="0" fillId="0" fontId="3" numFmtId="164" xfId="0" applyFont="1" applyNumberFormat="1"/>
    <xf borderId="0" fillId="0" fontId="3" numFmtId="165" xfId="0" applyFont="1" applyNumberFormat="1"/>
    <xf borderId="0" fillId="0" fontId="10" numFmtId="0" xfId="0" applyFont="1"/>
    <xf borderId="0" fillId="5" fontId="10" numFmtId="0" xfId="0" applyAlignment="1" applyFill="1" applyFont="1">
      <alignment horizontal="center" shrinkToFit="0" wrapText="1"/>
    </xf>
    <xf borderId="0" fillId="5" fontId="10" numFmtId="164" xfId="0" applyAlignment="1" applyFont="1" applyNumberFormat="1">
      <alignment horizontal="center" shrinkToFit="0" wrapText="1"/>
    </xf>
    <xf borderId="0" fillId="5" fontId="10" numFmtId="165" xfId="0" applyAlignment="1" applyFont="1" applyNumberFormat="1">
      <alignment horizontal="center" shrinkToFit="0" wrapText="1"/>
    </xf>
    <xf borderId="0" fillId="5" fontId="3" numFmtId="0" xfId="0" applyFont="1"/>
    <xf borderId="0" fillId="3" fontId="3" numFmtId="164" xfId="0" applyFont="1" applyNumberFormat="1"/>
    <xf borderId="6" fillId="0" fontId="12" numFmtId="0" xfId="0" applyAlignment="1" applyBorder="1" applyFont="1">
      <alignment shrinkToFit="0" wrapText="0"/>
    </xf>
    <xf borderId="0" fillId="0" fontId="3" numFmtId="11" xfId="0" applyFont="1" applyNumberFormat="1"/>
    <xf borderId="6" fillId="3" fontId="13" numFmtId="0" xfId="0" applyAlignment="1" applyBorder="1" applyFont="1">
      <alignment shrinkToFit="0" wrapText="0"/>
    </xf>
    <xf borderId="0" fillId="0" fontId="10" numFmtId="0" xfId="0" applyAlignment="1" applyFont="1">
      <alignment horizontal="center"/>
    </xf>
    <xf borderId="0" fillId="0" fontId="3" numFmtId="4" xfId="0" applyFont="1" applyNumberFormat="1"/>
    <xf borderId="0" fillId="0" fontId="3" numFmtId="10" xfId="0" applyFont="1" applyNumberFormat="1"/>
    <xf borderId="0" fillId="0" fontId="3" numFmtId="169" xfId="0" applyFont="1" applyNumberFormat="1"/>
    <xf borderId="0" fillId="3" fontId="14" numFmtId="169" xfId="0" applyFont="1" applyNumberFormat="1"/>
    <xf borderId="0" fillId="0" fontId="15" numFmtId="169" xfId="0" applyFont="1" applyNumberFormat="1"/>
    <xf borderId="0" fillId="0" fontId="10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3" pivot="0" name="SP600 IT-style">
      <tableStyleElement dxfId="1" type="headerRow"/>
      <tableStyleElement dxfId="2" type="firstRowStripe"/>
      <tableStyleElement dxfId="3" type="secondRowStripe"/>
    </tableStyle>
    <tableStyle count="2" pivot="0" name="SP600 IT-style 2">
      <tableStyleElement dxfId="2" type="firstRowStripe"/>
      <tableStyleElement dxfId="3" type="secondRowStripe"/>
    </tableStyle>
    <tableStyle count="2" pivot="0" name="SP600 IT-style 3">
      <tableStyleElement dxfId="2" type="firstRowStripe"/>
      <tableStyleElement dxfId="3" type="secondRowStripe"/>
    </tableStyle>
    <tableStyle count="3" pivot="0" name="CFresults-style">
      <tableStyleElement dxfId="1" type="headerRow"/>
      <tableStyleElement dxfId="2" type="firstRowStripe"/>
      <tableStyleElement dxfId="3" type="secondRowStripe"/>
    </tableStyle>
    <tableStyle count="2" pivot="0" name="CFresults-style 2">
      <tableStyleElement dxfId="2" type="firstRowStripe"/>
      <tableStyleElement dxfId="3" type="secondRowStripe"/>
    </tableStyle>
    <tableStyle count="3" pivot="0" name="Fig1. PE Ratio Token-style">
      <tableStyleElement dxfId="1" type="headerRow"/>
      <tableStyleElement dxfId="2" type="firstRowStripe"/>
      <tableStyleElement dxfId="3" type="secondRowStripe"/>
    </tableStyle>
    <tableStyle count="3" pivot="0" name="Fig 3. Betas-style">
      <tableStyleElement dxfId="1" type="headerRow"/>
      <tableStyleElement dxfId="2" type="firstRowStripe"/>
      <tableStyleElement dxfId="3" type="secondRowStripe"/>
    </tableStyle>
    <tableStyle count="3" pivot="0" name="Fig 3. Betas-style 2">
      <tableStyleElement dxfId="1" type="headerRow"/>
      <tableStyleElement dxfId="2" type="firstRowStripe"/>
      <tableStyleElement dxfId="3" type="secondRowStripe"/>
    </tableStyle>
    <tableStyle count="3" pivot="0" name="Fig 4. DCF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Governance Tokens Monthly Revenues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'Token Revenue'!$A$2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Revenue'!$B$2:$V$2</c:f>
              <c:numCache/>
            </c:numRef>
          </c:val>
          <c:smooth val="0"/>
        </c:ser>
        <c:ser>
          <c:idx val="1"/>
          <c:order val="1"/>
          <c:tx>
            <c:strRef>
              <c:f>'Token Revenue'!$A$3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Revenue'!$B$3:$V$3</c:f>
              <c:numCache/>
            </c:numRef>
          </c:val>
          <c:smooth val="0"/>
        </c:ser>
        <c:ser>
          <c:idx val="2"/>
          <c:order val="2"/>
          <c:tx>
            <c:strRef>
              <c:f>'Token Revenue'!$A$4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Revenue'!$B$4:$V$4</c:f>
              <c:numCache/>
            </c:numRef>
          </c:val>
          <c:smooth val="0"/>
        </c:ser>
        <c:ser>
          <c:idx val="3"/>
          <c:order val="3"/>
          <c:tx>
            <c:strRef>
              <c:f>'Token Revenue'!$A$5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Revenue'!$B$5:$V$5</c:f>
              <c:numCache/>
            </c:numRef>
          </c:val>
          <c:smooth val="0"/>
        </c:ser>
        <c:ser>
          <c:idx val="4"/>
          <c:order val="4"/>
          <c:tx>
            <c:strRef>
              <c:f>'Token Revenue'!$A$6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Revenue'!$B$6:$V$6</c:f>
              <c:numCache/>
            </c:numRef>
          </c:val>
          <c:smooth val="0"/>
        </c:ser>
        <c:ser>
          <c:idx val="5"/>
          <c:order val="5"/>
          <c:tx>
            <c:strRef>
              <c:f>'Token Revenue'!$A$7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Revenue'!$B$7:$V$7</c:f>
              <c:numCache/>
            </c:numRef>
          </c:val>
          <c:smooth val="0"/>
        </c:ser>
        <c:ser>
          <c:idx val="6"/>
          <c:order val="6"/>
          <c:tx>
            <c:strRef>
              <c:f>'Token Revenue'!$A$8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Revenue'!$B$8:$V$8</c:f>
              <c:numCache/>
            </c:numRef>
          </c:val>
          <c:smooth val="0"/>
        </c:ser>
        <c:ser>
          <c:idx val="7"/>
          <c:order val="7"/>
          <c:tx>
            <c:strRef>
              <c:f>'Token Revenue'!$A$9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'Token Revenue'!$B$1:$V$1</c:f>
            </c:strRef>
          </c:cat>
          <c:val>
            <c:numRef>
              <c:f>'Token Revenue'!$B$9:$V$9</c:f>
              <c:numCache/>
            </c:numRef>
          </c:val>
          <c:smooth val="0"/>
        </c:ser>
        <c:axId val="1226363275"/>
        <c:axId val="996497887"/>
      </c:lineChart>
      <c:catAx>
        <c:axId val="1226363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6497887"/>
      </c:catAx>
      <c:valAx>
        <c:axId val="99649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Monthly Revenues ($Mil)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63632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14</xdr:row>
      <xdr:rowOff>57150</xdr:rowOff>
    </xdr:from>
    <xdr:ext cx="9124950" cy="5638800"/>
    <xdr:graphicFrame>
      <xdr:nvGraphicFramePr>
        <xdr:cNvPr id="3901014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9:E7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600 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69:H76" displayName="Table_2" id="2">
  <tableColumns count="1">
    <tableColumn name="Column1" id="1"/>
  </tableColumns>
  <tableStyleInfo name="SP600 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I69:I76" displayName="Table_3" id="3">
  <tableColumns count="1">
    <tableColumn name="Column1" id="1"/>
  </tableColumns>
  <tableStyleInfo name="SP600 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Y9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CFresul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1:M11" display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Fresults-style 2" showColumnStripes="0" showFirstColumn="1" showLastColumn="1" showRowStripes="1"/>
</table>
</file>

<file path=xl/tables/table6.xml><?xml version="1.0" encoding="utf-8"?>
<table xmlns="http://schemas.openxmlformats.org/spreadsheetml/2006/main" headerRowCount="0" ref="A1:F9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ig1. PE Ratio Tok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C9" displayName="Table_7" id="7">
  <tableColumns count="3">
    <tableColumn name="Token" id="1"/>
    <tableColumn name="Beta" id="2"/>
    <tableColumn name="Discount Rate" id="3"/>
  </tableColumns>
  <tableStyleInfo name="Fig 3. Betas-style" showColumnStripes="0" showFirstColumn="1" showLastColumn="1" showRowStripes="1"/>
</table>
</file>

<file path=xl/tables/table8.xml><?xml version="1.0" encoding="utf-8"?>
<table xmlns="http://schemas.openxmlformats.org/spreadsheetml/2006/main" headerRowCount="0" ref="E1:E9" displayName="Table_8" id="8">
  <tableColumns count="1">
    <tableColumn name="Column1" id="1"/>
  </tableColumns>
  <tableStyleInfo name="Fig 3. Beta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H9" display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ig 4. DC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Burlington,_Massachusetts" TargetMode="External"/><Relationship Id="rId190" Type="http://schemas.openxmlformats.org/officeDocument/2006/relationships/hyperlink" Target="https://en.wikipedia.org/wiki/Southlake,_Texas" TargetMode="External"/><Relationship Id="rId42" Type="http://schemas.openxmlformats.org/officeDocument/2006/relationships/hyperlink" Target="https://en.wikipedia.org/wiki/Benchmark_Electronics" TargetMode="External"/><Relationship Id="rId41" Type="http://schemas.openxmlformats.org/officeDocument/2006/relationships/hyperlink" Target="https://www.sec.gov/edgar/browse/?CIK=0000896841" TargetMode="External"/><Relationship Id="rId44" Type="http://schemas.openxmlformats.org/officeDocument/2006/relationships/hyperlink" Target="https://en.wikipedia.org/wiki/Tempe,_Arizona" TargetMode="External"/><Relationship Id="rId194" Type="http://schemas.openxmlformats.org/officeDocument/2006/relationships/hyperlink" Target="https://en.wikipedia.org/wiki/San_Jose,_California" TargetMode="External"/><Relationship Id="rId43" Type="http://schemas.openxmlformats.org/officeDocument/2006/relationships/hyperlink" Target="https://www.nyse.com/quote/XNYS:BHE" TargetMode="External"/><Relationship Id="rId193" Type="http://schemas.openxmlformats.org/officeDocument/2006/relationships/hyperlink" Target="http://www.nasdaq.com/symbol/sanm" TargetMode="External"/><Relationship Id="rId46" Type="http://schemas.openxmlformats.org/officeDocument/2006/relationships/hyperlink" Target="https://www.nyse.com/quote/XNYS:BMI" TargetMode="External"/><Relationship Id="rId192" Type="http://schemas.openxmlformats.org/officeDocument/2006/relationships/hyperlink" Target="https://en.wikipedia.org/wiki/Sanmina_Corporation" TargetMode="External"/><Relationship Id="rId45" Type="http://schemas.openxmlformats.org/officeDocument/2006/relationships/hyperlink" Target="https://www.sec.gov/cgi-bin/browse-edgar?CIK=BHE&amp;action=getcompany" TargetMode="External"/><Relationship Id="rId191" Type="http://schemas.openxmlformats.org/officeDocument/2006/relationships/hyperlink" Target="https://www.sec.gov/cgi-bin/browse-edgar?CIK=SABR&amp;action=getcompany" TargetMode="External"/><Relationship Id="rId48" Type="http://schemas.openxmlformats.org/officeDocument/2006/relationships/hyperlink" Target="http://www.nasdaq.com/symbol/ccsi" TargetMode="External"/><Relationship Id="rId187" Type="http://schemas.openxmlformats.org/officeDocument/2006/relationships/hyperlink" Target="https://www.sec.gov/cgi-bin/browse-edgar?CIK=ROG&amp;action=getcompany" TargetMode="External"/><Relationship Id="rId47" Type="http://schemas.openxmlformats.org/officeDocument/2006/relationships/hyperlink" Target="https://www.sec.gov/cgi-bin/browse-edgar?CIK=BMI&amp;action=getcompany" TargetMode="External"/><Relationship Id="rId186" Type="http://schemas.openxmlformats.org/officeDocument/2006/relationships/hyperlink" Target="https://en.wikipedia.org/wiki/Chandler,_Arizona" TargetMode="External"/><Relationship Id="rId185" Type="http://schemas.openxmlformats.org/officeDocument/2006/relationships/hyperlink" Target="https://www.nyse.com/quote/XNYS:ROG" TargetMode="External"/><Relationship Id="rId49" Type="http://schemas.openxmlformats.org/officeDocument/2006/relationships/hyperlink" Target="https://www.sec.gov/cgi-bin/browse-edgar?CIK=CCSI&amp;action=getcompany" TargetMode="External"/><Relationship Id="rId184" Type="http://schemas.openxmlformats.org/officeDocument/2006/relationships/hyperlink" Target="https://en.wikipedia.org/wiki/Rogers_Corporation" TargetMode="External"/><Relationship Id="rId189" Type="http://schemas.openxmlformats.org/officeDocument/2006/relationships/hyperlink" Target="https://www.nyse.com/quote/XNYS:SABR" TargetMode="External"/><Relationship Id="rId188" Type="http://schemas.openxmlformats.org/officeDocument/2006/relationships/hyperlink" Target="https://en.wikipedia.org/wiki/Sabre_Corporation" TargetMode="External"/><Relationship Id="rId31" Type="http://schemas.openxmlformats.org/officeDocument/2006/relationships/hyperlink" Target="https://www.nyse.com/quote/XNYS:ARLO" TargetMode="External"/><Relationship Id="rId30" Type="http://schemas.openxmlformats.org/officeDocument/2006/relationships/hyperlink" Target="https://en.wikipedia.org/wiki/Arlo_Technologies" TargetMode="External"/><Relationship Id="rId33" Type="http://schemas.openxmlformats.org/officeDocument/2006/relationships/hyperlink" Target="https://www.sec.gov/cgi-bin/browse-edgar?CIK=ARLO&amp;action=getcompany" TargetMode="External"/><Relationship Id="rId183" Type="http://schemas.openxmlformats.org/officeDocument/2006/relationships/hyperlink" Target="https://www.sec.gov/cgi-bin/browse-edgar?CIK=RMBS&amp;action=getcompany" TargetMode="External"/><Relationship Id="rId32" Type="http://schemas.openxmlformats.org/officeDocument/2006/relationships/hyperlink" Target="https://en.wikipedia.org/wiki/San_Jose,_California" TargetMode="External"/><Relationship Id="rId182" Type="http://schemas.openxmlformats.org/officeDocument/2006/relationships/hyperlink" Target="https://en.wikipedia.org/wiki/San_Jose,_California" TargetMode="External"/><Relationship Id="rId35" Type="http://schemas.openxmlformats.org/officeDocument/2006/relationships/hyperlink" Target="https://www.nyse.com/quote/XNYS:ATEN" TargetMode="External"/><Relationship Id="rId181" Type="http://schemas.openxmlformats.org/officeDocument/2006/relationships/hyperlink" Target="http://www.nasdaq.com/symbol/rmbs" TargetMode="External"/><Relationship Id="rId34" Type="http://schemas.openxmlformats.org/officeDocument/2006/relationships/hyperlink" Target="https://en.wikipedia.org/wiki/A10_Networks" TargetMode="External"/><Relationship Id="rId180" Type="http://schemas.openxmlformats.org/officeDocument/2006/relationships/hyperlink" Target="https://en.wikipedia.org/wiki/Rambus" TargetMode="External"/><Relationship Id="rId37" Type="http://schemas.openxmlformats.org/officeDocument/2006/relationships/hyperlink" Target="https://www.sec.gov/cgi-bin/browse-edgar?CIK=ATEN&amp;action=getcompany" TargetMode="External"/><Relationship Id="rId176" Type="http://schemas.openxmlformats.org/officeDocument/2006/relationships/hyperlink" Target="https://en.wikipedia.org/wiki/LiveRamp" TargetMode="External"/><Relationship Id="rId36" Type="http://schemas.openxmlformats.org/officeDocument/2006/relationships/hyperlink" Target="https://en.wikipedia.org/wiki/San_Jose,_California" TargetMode="External"/><Relationship Id="rId175" Type="http://schemas.openxmlformats.org/officeDocument/2006/relationships/hyperlink" Target="https://www.sec.gov/cgi-bin/browse-edgar?CIK=PRGS&amp;action=getcompany" TargetMode="External"/><Relationship Id="rId39" Type="http://schemas.openxmlformats.org/officeDocument/2006/relationships/hyperlink" Target="http://www.nasdaq.com/symbol/avid" TargetMode="External"/><Relationship Id="rId174" Type="http://schemas.openxmlformats.org/officeDocument/2006/relationships/hyperlink" Target="https://en.wikipedia.org/wiki/Burlington,_Massachusetts" TargetMode="External"/><Relationship Id="rId38" Type="http://schemas.openxmlformats.org/officeDocument/2006/relationships/hyperlink" Target="https://en.wikipedia.org/wiki/Avid_Technology" TargetMode="External"/><Relationship Id="rId173" Type="http://schemas.openxmlformats.org/officeDocument/2006/relationships/hyperlink" Target="http://www.nasdaq.com/symbol/prgs" TargetMode="External"/><Relationship Id="rId179" Type="http://schemas.openxmlformats.org/officeDocument/2006/relationships/hyperlink" Target="https://www.sec.gov/edgar/browse/?CIK=733269" TargetMode="External"/><Relationship Id="rId178" Type="http://schemas.openxmlformats.org/officeDocument/2006/relationships/hyperlink" Target="https://en.wikipedia.org/wiki/San_Francisco,_California" TargetMode="External"/><Relationship Id="rId177" Type="http://schemas.openxmlformats.org/officeDocument/2006/relationships/hyperlink" Target="https://www.nyse.com/quote/XNYS:RAMP" TargetMode="External"/><Relationship Id="rId20" Type="http://schemas.openxmlformats.org/officeDocument/2006/relationships/hyperlink" Target="https://en.wikipedia.org/wiki/Denver,_Colorado" TargetMode="External"/><Relationship Id="rId22" Type="http://schemas.openxmlformats.org/officeDocument/2006/relationships/hyperlink" Target="https://en.wikipedia.org/wiki/Agilysys" TargetMode="External"/><Relationship Id="rId21" Type="http://schemas.openxmlformats.org/officeDocument/2006/relationships/hyperlink" Target="https://www.sec.gov/edgar/browse/?CIK=0000927003" TargetMode="External"/><Relationship Id="rId24" Type="http://schemas.openxmlformats.org/officeDocument/2006/relationships/hyperlink" Target="https://en.wikipedia.org/wiki/Alpharetta,_Georgia" TargetMode="External"/><Relationship Id="rId23" Type="http://schemas.openxmlformats.org/officeDocument/2006/relationships/hyperlink" Target="http://www.nasdaq.com/symbol/agys" TargetMode="External"/><Relationship Id="rId26" Type="http://schemas.openxmlformats.org/officeDocument/2006/relationships/hyperlink" Target="http://www.nasdaq.com/symbol/aosl" TargetMode="External"/><Relationship Id="rId25" Type="http://schemas.openxmlformats.org/officeDocument/2006/relationships/hyperlink" Target="https://www.sec.gov/cgi-bin/browse-edgar?CIK=AGYS&amp;action=getcompany" TargetMode="External"/><Relationship Id="rId28" Type="http://schemas.openxmlformats.org/officeDocument/2006/relationships/hyperlink" Target="http://www.nasdaq.com/symbol/apps" TargetMode="External"/><Relationship Id="rId27" Type="http://schemas.openxmlformats.org/officeDocument/2006/relationships/hyperlink" Target="https://www.sec.gov/edgar/browse/?CIK=0001387467" TargetMode="External"/><Relationship Id="rId29" Type="http://schemas.openxmlformats.org/officeDocument/2006/relationships/hyperlink" Target="https://www.sec.gov/edgar/browse/?CIK=0000317788" TargetMode="External"/><Relationship Id="rId11" Type="http://schemas.openxmlformats.org/officeDocument/2006/relationships/hyperlink" Target="https://en.wikipedia.org/wiki/Xperi" TargetMode="External"/><Relationship Id="rId10" Type="http://schemas.openxmlformats.org/officeDocument/2006/relationships/hyperlink" Target="https://www.sec.gov/edgar/browse/?CIK=0001113232" TargetMode="External"/><Relationship Id="rId13" Type="http://schemas.openxmlformats.org/officeDocument/2006/relationships/hyperlink" Target="https://www.sec.gov/edgar/browse/?CIK=1803696" TargetMode="External"/><Relationship Id="rId12" Type="http://schemas.openxmlformats.org/officeDocument/2006/relationships/hyperlink" Target="http://www.nasdaq.com/symbol/adea" TargetMode="External"/><Relationship Id="rId15" Type="http://schemas.openxmlformats.org/officeDocument/2006/relationships/hyperlink" Target="http://www.nasdaq.com/symbol/adtn" TargetMode="External"/><Relationship Id="rId198" Type="http://schemas.openxmlformats.org/officeDocument/2006/relationships/hyperlink" Target="http://www.nasdaq.com/symbol/sgh" TargetMode="External"/><Relationship Id="rId14" Type="http://schemas.openxmlformats.org/officeDocument/2006/relationships/hyperlink" Target="https://en.wikipedia.org/wiki/ADTRAN" TargetMode="External"/><Relationship Id="rId197" Type="http://schemas.openxmlformats.org/officeDocument/2006/relationships/hyperlink" Target="https://www.sec.gov/cgi-bin/browse-edgar?CIK=SCSC&amp;action=getcompany" TargetMode="External"/><Relationship Id="rId17" Type="http://schemas.openxmlformats.org/officeDocument/2006/relationships/hyperlink" Target="https://www.sec.gov/edgar/browse/?CIK=0000926282" TargetMode="External"/><Relationship Id="rId196" Type="http://schemas.openxmlformats.org/officeDocument/2006/relationships/hyperlink" Target="http://www.nasdaq.com/symbol/scsc" TargetMode="External"/><Relationship Id="rId16" Type="http://schemas.openxmlformats.org/officeDocument/2006/relationships/hyperlink" Target="https://en.wikipedia.org/wiki/Huntsville,_Alabama" TargetMode="External"/><Relationship Id="rId195" Type="http://schemas.openxmlformats.org/officeDocument/2006/relationships/hyperlink" Target="https://www.sec.gov/cgi-bin/browse-edgar?CIK=SANM&amp;action=getcompany" TargetMode="External"/><Relationship Id="rId19" Type="http://schemas.openxmlformats.org/officeDocument/2006/relationships/hyperlink" Target="http://www.nasdaq.com/symbol/aeis" TargetMode="External"/><Relationship Id="rId18" Type="http://schemas.openxmlformats.org/officeDocument/2006/relationships/hyperlink" Target="https://en.wikipedia.org/wiki/Advanced_Energy" TargetMode="External"/><Relationship Id="rId199" Type="http://schemas.openxmlformats.org/officeDocument/2006/relationships/hyperlink" Target="https://www.sec.gov/cgi-bin/browse-edgar?CIK=SGH&amp;action=getcompany" TargetMode="External"/><Relationship Id="rId84" Type="http://schemas.openxmlformats.org/officeDocument/2006/relationships/hyperlink" Target="https://en.wikipedia.org/wiki/Plano,_Texas" TargetMode="External"/><Relationship Id="rId83" Type="http://schemas.openxmlformats.org/officeDocument/2006/relationships/hyperlink" Target="http://www.nasdaq.com/symbol/diod" TargetMode="External"/><Relationship Id="rId86" Type="http://schemas.openxmlformats.org/officeDocument/2006/relationships/hyperlink" Target="http://www.nasdaq.com/symbol/ebix" TargetMode="External"/><Relationship Id="rId85" Type="http://schemas.openxmlformats.org/officeDocument/2006/relationships/hyperlink" Target="https://www.sec.gov/cgi-bin/browse-edgar?CIK=DIOD&amp;action=getcompany" TargetMode="External"/><Relationship Id="rId88" Type="http://schemas.openxmlformats.org/officeDocument/2006/relationships/hyperlink" Target="https://en.wikipedia.org/wiki/8x8_Inc" TargetMode="External"/><Relationship Id="rId150" Type="http://schemas.openxmlformats.org/officeDocument/2006/relationships/hyperlink" Target="https://en.wikipedia.org/wiki/Payoneer" TargetMode="External"/><Relationship Id="rId87" Type="http://schemas.openxmlformats.org/officeDocument/2006/relationships/hyperlink" Target="https://www.sec.gov/cgi-bin/browse-edgar?CIK=EBIX&amp;action=getcompany" TargetMode="External"/><Relationship Id="rId89" Type="http://schemas.openxmlformats.org/officeDocument/2006/relationships/hyperlink" Target="http://www.nasdaq.com/symbol/eght" TargetMode="External"/><Relationship Id="rId80" Type="http://schemas.openxmlformats.org/officeDocument/2006/relationships/hyperlink" Target="https://en.wikipedia.org/wiki/Hopkins,_Minnesota" TargetMode="External"/><Relationship Id="rId82" Type="http://schemas.openxmlformats.org/officeDocument/2006/relationships/hyperlink" Target="https://en.wikipedia.org/wiki/Diodes_Incorporated" TargetMode="External"/><Relationship Id="rId81" Type="http://schemas.openxmlformats.org/officeDocument/2006/relationships/hyperlink" Target="https://www.sec.gov/cgi-bin/browse-edgar?CIK=DGII&amp;action=getcompan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Public_company" TargetMode="External"/><Relationship Id="rId3" Type="http://schemas.openxmlformats.org/officeDocument/2006/relationships/hyperlink" Target="https://en.wikipedia.org/wiki/Ticker_symbol" TargetMode="External"/><Relationship Id="rId149" Type="http://schemas.openxmlformats.org/officeDocument/2006/relationships/hyperlink" Target="https://www.sec.gov/cgi-bin/browse-edgar?CIK=OSPN&amp;action=getcompany" TargetMode="External"/><Relationship Id="rId4" Type="http://schemas.openxmlformats.org/officeDocument/2006/relationships/hyperlink" Target="https://en.wikipedia.org/wiki/Global_Industry_Classification_Standard" TargetMode="External"/><Relationship Id="rId148" Type="http://schemas.openxmlformats.org/officeDocument/2006/relationships/hyperlink" Target="https://en.wikipedia.org/wiki/Chicago,_Illinois" TargetMode="External"/><Relationship Id="rId9" Type="http://schemas.openxmlformats.org/officeDocument/2006/relationships/hyperlink" Target="https://en.wikipedia.org/wiki/Beverly,_Massachusetts" TargetMode="External"/><Relationship Id="rId143" Type="http://schemas.openxmlformats.org/officeDocument/2006/relationships/hyperlink" Target="http://www.nasdaq.com/symbol/osis" TargetMode="External"/><Relationship Id="rId142" Type="http://schemas.openxmlformats.org/officeDocument/2006/relationships/hyperlink" Target="https://en.wikipedia.org/wiki/OSI_Systems" TargetMode="External"/><Relationship Id="rId141" Type="http://schemas.openxmlformats.org/officeDocument/2006/relationships/hyperlink" Target="https://www.sec.gov/cgi-bin/browse-edgar?CIK=ONTO&amp;action=getcompany" TargetMode="External"/><Relationship Id="rId140" Type="http://schemas.openxmlformats.org/officeDocument/2006/relationships/hyperlink" Target="https://en.wikipedia.org/wiki/Wilmington,_Massachusetts" TargetMode="External"/><Relationship Id="rId5" Type="http://schemas.openxmlformats.org/officeDocument/2006/relationships/hyperlink" Target="https://en.wikipedia.org/wiki/SEC_filings" TargetMode="External"/><Relationship Id="rId147" Type="http://schemas.openxmlformats.org/officeDocument/2006/relationships/hyperlink" Target="http://www.nasdaq.com/symbol/ospn" TargetMode="External"/><Relationship Id="rId6" Type="http://schemas.openxmlformats.org/officeDocument/2006/relationships/hyperlink" Target="https://en.wikipedia.org/wiki/Central_Index_Key" TargetMode="External"/><Relationship Id="rId146" Type="http://schemas.openxmlformats.org/officeDocument/2006/relationships/hyperlink" Target="https://en.wikipedia.org/wiki/OneSpan" TargetMode="External"/><Relationship Id="rId7" Type="http://schemas.openxmlformats.org/officeDocument/2006/relationships/hyperlink" Target="https://en.wikipedia.org/wiki/Axcelis_Technologies" TargetMode="External"/><Relationship Id="rId145" Type="http://schemas.openxmlformats.org/officeDocument/2006/relationships/hyperlink" Target="https://www.sec.gov/cgi-bin/browse-edgar?CIK=OSIS&amp;action=getcompany" TargetMode="External"/><Relationship Id="rId8" Type="http://schemas.openxmlformats.org/officeDocument/2006/relationships/hyperlink" Target="http://www.nasdaq.com/symbol/acls" TargetMode="External"/><Relationship Id="rId144" Type="http://schemas.openxmlformats.org/officeDocument/2006/relationships/hyperlink" Target="https://en.wikipedia.org/wiki/Hawthorne,_California" TargetMode="External"/><Relationship Id="rId73" Type="http://schemas.openxmlformats.org/officeDocument/2006/relationships/hyperlink" Target="http://www.nasdaq.com/symbol/csgs" TargetMode="External"/><Relationship Id="rId72" Type="http://schemas.openxmlformats.org/officeDocument/2006/relationships/hyperlink" Target="https://en.wikipedia.org/wiki/CSG_Systems_International,_Inc." TargetMode="External"/><Relationship Id="rId75" Type="http://schemas.openxmlformats.org/officeDocument/2006/relationships/hyperlink" Target="https://www.sec.gov/cgi-bin/browse-edgar?CIK=CSGS&amp;action=getcompany" TargetMode="External"/><Relationship Id="rId74" Type="http://schemas.openxmlformats.org/officeDocument/2006/relationships/hyperlink" Target="https://en.wikipedia.org/wiki/Greenwood_Village,_Colorado" TargetMode="External"/><Relationship Id="rId77" Type="http://schemas.openxmlformats.org/officeDocument/2006/relationships/hyperlink" Target="https://www.sec.gov/cgi-bin/browse-edgar?CIK=CTS&amp;action=getcompany" TargetMode="External"/><Relationship Id="rId76" Type="http://schemas.openxmlformats.org/officeDocument/2006/relationships/hyperlink" Target="https://www.nyse.com/quote/XNYS:CTS" TargetMode="External"/><Relationship Id="rId79" Type="http://schemas.openxmlformats.org/officeDocument/2006/relationships/hyperlink" Target="http://www.nasdaq.com/symbol/dgii" TargetMode="External"/><Relationship Id="rId78" Type="http://schemas.openxmlformats.org/officeDocument/2006/relationships/hyperlink" Target="https://en.wikipedia.org/wiki/Digi_International" TargetMode="External"/><Relationship Id="rId71" Type="http://schemas.openxmlformats.org/officeDocument/2006/relationships/hyperlink" Target="https://www.sec.gov/cgi-bin/browse-edgar?CIK=CRSR&amp;action=getcompany" TargetMode="External"/><Relationship Id="rId70" Type="http://schemas.openxmlformats.org/officeDocument/2006/relationships/hyperlink" Target="https://en.wikipedia.org/wiki/Milpitas,_California" TargetMode="External"/><Relationship Id="rId139" Type="http://schemas.openxmlformats.org/officeDocument/2006/relationships/hyperlink" Target="https://www.nyse.com/quote/XNYS:ONTO" TargetMode="External"/><Relationship Id="rId138" Type="http://schemas.openxmlformats.org/officeDocument/2006/relationships/hyperlink" Target="https://en.wikipedia.org/wiki/Onto_Innovation" TargetMode="External"/><Relationship Id="rId137" Type="http://schemas.openxmlformats.org/officeDocument/2006/relationships/hyperlink" Target="https://www.sec.gov/cgi-bin/browse-edgar?CIK=NTGR&amp;action=getcompany" TargetMode="External"/><Relationship Id="rId132" Type="http://schemas.openxmlformats.org/officeDocument/2006/relationships/hyperlink" Target="https://en.wikipedia.org/wiki/Westford,_Massachusetts" TargetMode="External"/><Relationship Id="rId131" Type="http://schemas.openxmlformats.org/officeDocument/2006/relationships/hyperlink" Target="http://www.nasdaq.com/symbol/ntct" TargetMode="External"/><Relationship Id="rId130" Type="http://schemas.openxmlformats.org/officeDocument/2006/relationships/hyperlink" Target="https://en.wikipedia.org/wiki/NetScout_Systems" TargetMode="External"/><Relationship Id="rId136" Type="http://schemas.openxmlformats.org/officeDocument/2006/relationships/hyperlink" Target="https://en.wikipedia.org/wiki/San_Jose,_California" TargetMode="External"/><Relationship Id="rId135" Type="http://schemas.openxmlformats.org/officeDocument/2006/relationships/hyperlink" Target="http://www.nasdaq.com/symbol/ntgr" TargetMode="External"/><Relationship Id="rId134" Type="http://schemas.openxmlformats.org/officeDocument/2006/relationships/hyperlink" Target="https://en.wikipedia.org/wiki/Netgear" TargetMode="External"/><Relationship Id="rId133" Type="http://schemas.openxmlformats.org/officeDocument/2006/relationships/hyperlink" Target="https://www.sec.gov/cgi-bin/browse-edgar?CIK=NTCT&amp;action=getcompany" TargetMode="External"/><Relationship Id="rId62" Type="http://schemas.openxmlformats.org/officeDocument/2006/relationships/hyperlink" Target="http://www.nasdaq.com/symbol/cohu" TargetMode="External"/><Relationship Id="rId61" Type="http://schemas.openxmlformats.org/officeDocument/2006/relationships/hyperlink" Target="https://www.sec.gov/cgi-bin/browse-edgar?CIK=CNXN&amp;action=getcompany" TargetMode="External"/><Relationship Id="rId64" Type="http://schemas.openxmlformats.org/officeDocument/2006/relationships/hyperlink" Target="https://en.wikipedia.org/wiki/Cerence" TargetMode="External"/><Relationship Id="rId63" Type="http://schemas.openxmlformats.org/officeDocument/2006/relationships/hyperlink" Target="https://www.sec.gov/cgi-bin/browse-edgar?CIK=COHU&amp;action=getcompany" TargetMode="External"/><Relationship Id="rId66" Type="http://schemas.openxmlformats.org/officeDocument/2006/relationships/hyperlink" Target="https://en.wikipedia.org/wiki/Burlington,_Massachusetts" TargetMode="External"/><Relationship Id="rId172" Type="http://schemas.openxmlformats.org/officeDocument/2006/relationships/hyperlink" Target="https://en.wikipedia.org/wiki/Progress_Software" TargetMode="External"/><Relationship Id="rId65" Type="http://schemas.openxmlformats.org/officeDocument/2006/relationships/hyperlink" Target="http://www.nasdaq.com/symbol/crnc" TargetMode="External"/><Relationship Id="rId171" Type="http://schemas.openxmlformats.org/officeDocument/2006/relationships/hyperlink" Target="https://www.sec.gov/cgi-bin/browse-edgar?CIK=PRFT&amp;action=getcompany" TargetMode="External"/><Relationship Id="rId68" Type="http://schemas.openxmlformats.org/officeDocument/2006/relationships/hyperlink" Target="https://en.wikipedia.org/wiki/Corsair_Gaming" TargetMode="External"/><Relationship Id="rId170" Type="http://schemas.openxmlformats.org/officeDocument/2006/relationships/hyperlink" Target="https://en.wikipedia.org/wiki/St._Louis,_Missouri" TargetMode="External"/><Relationship Id="rId67" Type="http://schemas.openxmlformats.org/officeDocument/2006/relationships/hyperlink" Target="https://www.sec.gov/cgi-bin/browse-edgar?CIK=CRNC&amp;action=getcompany" TargetMode="External"/><Relationship Id="rId60" Type="http://schemas.openxmlformats.org/officeDocument/2006/relationships/hyperlink" Target="https://en.wikipedia.org/wiki/Merrimack,_New_Hampshire" TargetMode="External"/><Relationship Id="rId165" Type="http://schemas.openxmlformats.org/officeDocument/2006/relationships/hyperlink" Target="https://www.sec.gov/cgi-bin/browse-edgar?CIK=PLUS&amp;action=getcompany" TargetMode="External"/><Relationship Id="rId69" Type="http://schemas.openxmlformats.org/officeDocument/2006/relationships/hyperlink" Target="http://www.nasdaq.com/symbol/crsr" TargetMode="External"/><Relationship Id="rId164" Type="http://schemas.openxmlformats.org/officeDocument/2006/relationships/hyperlink" Target="https://en.wikipedia.org/wiki/Herndon,_Virginia" TargetMode="External"/><Relationship Id="rId163" Type="http://schemas.openxmlformats.org/officeDocument/2006/relationships/hyperlink" Target="http://www.nasdaq.com/symbol/plus" TargetMode="External"/><Relationship Id="rId162" Type="http://schemas.openxmlformats.org/officeDocument/2006/relationships/hyperlink" Target="https://en.wikipedia.org/wiki/EPlus" TargetMode="External"/><Relationship Id="rId169" Type="http://schemas.openxmlformats.org/officeDocument/2006/relationships/hyperlink" Target="http://www.nasdaq.com/symbol/prft" TargetMode="External"/><Relationship Id="rId168" Type="http://schemas.openxmlformats.org/officeDocument/2006/relationships/hyperlink" Target="https://en.wikipedia.org/wiki/Perficient" TargetMode="External"/><Relationship Id="rId167" Type="http://schemas.openxmlformats.org/officeDocument/2006/relationships/hyperlink" Target="https://www.sec.gov/cgi-bin/browse-edgar?CIK=PLXS&amp;action=getcompany" TargetMode="External"/><Relationship Id="rId166" Type="http://schemas.openxmlformats.org/officeDocument/2006/relationships/hyperlink" Target="http://www.nasdaq.com/symbol/plxs" TargetMode="External"/><Relationship Id="rId51" Type="http://schemas.openxmlformats.org/officeDocument/2006/relationships/hyperlink" Target="http://www.nasdaq.com/symbol/ceva" TargetMode="External"/><Relationship Id="rId50" Type="http://schemas.openxmlformats.org/officeDocument/2006/relationships/hyperlink" Target="https://en.wikipedia.org/wiki/CEVA,_Inc." TargetMode="External"/><Relationship Id="rId53" Type="http://schemas.openxmlformats.org/officeDocument/2006/relationships/hyperlink" Target="https://www.sec.gov/cgi-bin/browse-edgar?CIK=CEVA&amp;action=getcompany" TargetMode="External"/><Relationship Id="rId52" Type="http://schemas.openxmlformats.org/officeDocument/2006/relationships/hyperlink" Target="https://en.wikipedia.org/wiki/Rockville,_Maryland" TargetMode="External"/><Relationship Id="rId55" Type="http://schemas.openxmlformats.org/officeDocument/2006/relationships/hyperlink" Target="https://www.sec.gov/edgar/browse/?CIK=0000796505" TargetMode="External"/><Relationship Id="rId161" Type="http://schemas.openxmlformats.org/officeDocument/2006/relationships/hyperlink" Target="https://www.sec.gov/cgi-bin/browse-edgar?CIK=PLAB&amp;action=getcompany" TargetMode="External"/><Relationship Id="rId54" Type="http://schemas.openxmlformats.org/officeDocument/2006/relationships/hyperlink" Target="http://www.nasdaq.com/symbol/clfd" TargetMode="External"/><Relationship Id="rId160" Type="http://schemas.openxmlformats.org/officeDocument/2006/relationships/hyperlink" Target="https://en.wikipedia.org/wiki/Brookfield,_Connecticut" TargetMode="External"/><Relationship Id="rId57" Type="http://schemas.openxmlformats.org/officeDocument/2006/relationships/hyperlink" Target="https://www.sec.gov/cgi-bin/browse-edgar?CIK=CMTL&amp;action=getcompany" TargetMode="External"/><Relationship Id="rId56" Type="http://schemas.openxmlformats.org/officeDocument/2006/relationships/hyperlink" Target="http://www.nasdaq.com/symbol/cmtl" TargetMode="External"/><Relationship Id="rId159" Type="http://schemas.openxmlformats.org/officeDocument/2006/relationships/hyperlink" Target="http://www.nasdaq.com/symbol/plab" TargetMode="External"/><Relationship Id="rId59" Type="http://schemas.openxmlformats.org/officeDocument/2006/relationships/hyperlink" Target="http://www.nasdaq.com/symbol/cnxn" TargetMode="External"/><Relationship Id="rId154" Type="http://schemas.openxmlformats.org/officeDocument/2006/relationships/hyperlink" Target="https://en.wikipedia.org/wiki/PDF_Solutions" TargetMode="External"/><Relationship Id="rId58" Type="http://schemas.openxmlformats.org/officeDocument/2006/relationships/hyperlink" Target="https://en.wikipedia.org/wiki/PC_Connection" TargetMode="External"/><Relationship Id="rId153" Type="http://schemas.openxmlformats.org/officeDocument/2006/relationships/hyperlink" Target="https://www.sec.gov/edgar/browse/?CIK=0001845815" TargetMode="External"/><Relationship Id="rId152" Type="http://schemas.openxmlformats.org/officeDocument/2006/relationships/hyperlink" Target="https://en.wikipedia.org/wiki/New_York_City,_New_York" TargetMode="External"/><Relationship Id="rId151" Type="http://schemas.openxmlformats.org/officeDocument/2006/relationships/hyperlink" Target="http://www.nasdaq.com/symbol/payo" TargetMode="External"/><Relationship Id="rId158" Type="http://schemas.openxmlformats.org/officeDocument/2006/relationships/hyperlink" Target="https://en.wikipedia.org/wiki/Photronics_Inc" TargetMode="External"/><Relationship Id="rId157" Type="http://schemas.openxmlformats.org/officeDocument/2006/relationships/hyperlink" Target="https://www.sec.gov/cgi-bin/browse-edgar?CIK=PDFS&amp;action=getcompany" TargetMode="External"/><Relationship Id="rId156" Type="http://schemas.openxmlformats.org/officeDocument/2006/relationships/hyperlink" Target="https://en.wikipedia.org/wiki/Santa_Clara,_California" TargetMode="External"/><Relationship Id="rId155" Type="http://schemas.openxmlformats.org/officeDocument/2006/relationships/hyperlink" Target="http://www.nasdaq.com/symbol/pdfs" TargetMode="External"/><Relationship Id="rId107" Type="http://schemas.openxmlformats.org/officeDocument/2006/relationships/hyperlink" Target="https://www.sec.gov/cgi-bin/browse-edgar?CIK=HLIT&amp;action=getcompany" TargetMode="External"/><Relationship Id="rId228" Type="http://schemas.openxmlformats.org/officeDocument/2006/relationships/hyperlink" Target="https://en.wikipedia.org/wiki/San_Jose,_California" TargetMode="External"/><Relationship Id="rId106" Type="http://schemas.openxmlformats.org/officeDocument/2006/relationships/hyperlink" Target="https://en.wikipedia.org/wiki/San_Jose,_California" TargetMode="External"/><Relationship Id="rId227" Type="http://schemas.openxmlformats.org/officeDocument/2006/relationships/hyperlink" Target="http://www.nasdaq.com/symbol/xper" TargetMode="External"/><Relationship Id="rId105" Type="http://schemas.openxmlformats.org/officeDocument/2006/relationships/hyperlink" Target="http://www.nasdaq.com/symbol/hlit" TargetMode="External"/><Relationship Id="rId226" Type="http://schemas.openxmlformats.org/officeDocument/2006/relationships/hyperlink" Target="https://en.wikipedia.org/wiki/Xperi" TargetMode="External"/><Relationship Id="rId104" Type="http://schemas.openxmlformats.org/officeDocument/2006/relationships/hyperlink" Target="https://en.wikipedia.org/wiki/Harmonic_Inc." TargetMode="External"/><Relationship Id="rId225" Type="http://schemas.openxmlformats.org/officeDocument/2006/relationships/hyperlink" Target="https://www.sec.gov/cgi-bin/browse-edgar?CIK=VIAV&amp;action=getcompany" TargetMode="External"/><Relationship Id="rId109" Type="http://schemas.openxmlformats.org/officeDocument/2006/relationships/hyperlink" Target="https://www.sec.gov/cgi-bin/browse-edgar?CIK=ICHR&amp;action=getcompany" TargetMode="External"/><Relationship Id="rId108" Type="http://schemas.openxmlformats.org/officeDocument/2006/relationships/hyperlink" Target="http://www.nasdaq.com/symbol/ichr" TargetMode="External"/><Relationship Id="rId229" Type="http://schemas.openxmlformats.org/officeDocument/2006/relationships/hyperlink" Target="https://www.sec.gov/edgar/browse/?CIK=1788999" TargetMode="External"/><Relationship Id="rId220" Type="http://schemas.openxmlformats.org/officeDocument/2006/relationships/hyperlink" Target="https://en.wikipedia.org/wiki/Plainview,_New_York" TargetMode="External"/><Relationship Id="rId103" Type="http://schemas.openxmlformats.org/officeDocument/2006/relationships/hyperlink" Target="https://www.sec.gov/cgi-bin/browse-edgar?CIK=FORM&amp;action=getcompany" TargetMode="External"/><Relationship Id="rId224" Type="http://schemas.openxmlformats.org/officeDocument/2006/relationships/hyperlink" Target="https://en.wikipedia.org/wiki/Chandler,_Arizona" TargetMode="External"/><Relationship Id="rId102" Type="http://schemas.openxmlformats.org/officeDocument/2006/relationships/hyperlink" Target="http://www.nasdaq.com/symbol/form" TargetMode="External"/><Relationship Id="rId223" Type="http://schemas.openxmlformats.org/officeDocument/2006/relationships/hyperlink" Target="http://www.nasdaq.com/symbol/viav" TargetMode="External"/><Relationship Id="rId101" Type="http://schemas.openxmlformats.org/officeDocument/2006/relationships/hyperlink" Target="https://www.sec.gov/cgi-bin/browse-edgar?CIK=FN&amp;action=getcompany" TargetMode="External"/><Relationship Id="rId222" Type="http://schemas.openxmlformats.org/officeDocument/2006/relationships/hyperlink" Target="https://en.wikipedia.org/wiki/Viavi_Solutions" TargetMode="External"/><Relationship Id="rId100" Type="http://schemas.openxmlformats.org/officeDocument/2006/relationships/hyperlink" Target="https://www.nyse.com/quote/XNYS:FN" TargetMode="External"/><Relationship Id="rId221" Type="http://schemas.openxmlformats.org/officeDocument/2006/relationships/hyperlink" Target="https://www.sec.gov/cgi-bin/browse-edgar?CIK=VECO&amp;action=getcompany" TargetMode="External"/><Relationship Id="rId217" Type="http://schemas.openxmlformats.org/officeDocument/2006/relationships/hyperlink" Target="https://www.sec.gov/cgi-bin/browse-edgar?CIK=UIS&amp;action=getcompany" TargetMode="External"/><Relationship Id="rId216" Type="http://schemas.openxmlformats.org/officeDocument/2006/relationships/hyperlink" Target="https://en.wikipedia.org/wiki/Blue_Bell,_Pennsylvania" TargetMode="External"/><Relationship Id="rId215" Type="http://schemas.openxmlformats.org/officeDocument/2006/relationships/hyperlink" Target="https://www.nyse.com/quote/XNYS:UIS" TargetMode="External"/><Relationship Id="rId214" Type="http://schemas.openxmlformats.org/officeDocument/2006/relationships/hyperlink" Target="https://en.wikipedia.org/wiki/Unisys" TargetMode="External"/><Relationship Id="rId219" Type="http://schemas.openxmlformats.org/officeDocument/2006/relationships/hyperlink" Target="http://www.nasdaq.com/symbol/veco" TargetMode="External"/><Relationship Id="rId218" Type="http://schemas.openxmlformats.org/officeDocument/2006/relationships/hyperlink" Target="https://en.wikipedia.org/wiki/Veeco" TargetMode="External"/><Relationship Id="rId213" Type="http://schemas.openxmlformats.org/officeDocument/2006/relationships/hyperlink" Target="https://www.sec.gov/cgi-bin/browse-edgar?CIK=UCTT&amp;action=getcompany" TargetMode="External"/><Relationship Id="rId212" Type="http://schemas.openxmlformats.org/officeDocument/2006/relationships/hyperlink" Target="http://www.nasdaq.com/symbol/uctt" TargetMode="External"/><Relationship Id="rId211" Type="http://schemas.openxmlformats.org/officeDocument/2006/relationships/hyperlink" Target="https://www.sec.gov/cgi-bin/browse-edgar?CIK=TTMI&amp;action=getcompany" TargetMode="External"/><Relationship Id="rId210" Type="http://schemas.openxmlformats.org/officeDocument/2006/relationships/hyperlink" Target="http://www.nasdaq.com/symbol/ttmi" TargetMode="External"/><Relationship Id="rId129" Type="http://schemas.openxmlformats.org/officeDocument/2006/relationships/hyperlink" Target="https://www.sec.gov/edgar/browse/?CIK=0001288469" TargetMode="External"/><Relationship Id="rId128" Type="http://schemas.openxmlformats.org/officeDocument/2006/relationships/hyperlink" Target="https://en.wikipedia.org/wiki/Carlsbad,_California" TargetMode="External"/><Relationship Id="rId127" Type="http://schemas.openxmlformats.org/officeDocument/2006/relationships/hyperlink" Target="https://www.nyse.com/quote/XNYS:MXL" TargetMode="External"/><Relationship Id="rId126" Type="http://schemas.openxmlformats.org/officeDocument/2006/relationships/hyperlink" Target="https://en.wikipedia.org/wiki/MaxLinear" TargetMode="External"/><Relationship Id="rId121" Type="http://schemas.openxmlformats.org/officeDocument/2006/relationships/hyperlink" Target="https://www.sec.gov/cgi-bin/browse-edgar?CIK=KN&amp;action=getcompany" TargetMode="External"/><Relationship Id="rId120" Type="http://schemas.openxmlformats.org/officeDocument/2006/relationships/hyperlink" Target="https://www.nyse.com/quote/XNYS:KN" TargetMode="External"/><Relationship Id="rId125" Type="http://schemas.openxmlformats.org/officeDocument/2006/relationships/hyperlink" Target="https://www.sec.gov/cgi-bin/browse-edgar?CIK=MEI&amp;action=getcompany" TargetMode="External"/><Relationship Id="rId124" Type="http://schemas.openxmlformats.org/officeDocument/2006/relationships/hyperlink" Target="https://en.wikipedia.org/wiki/Chicago,_Illinois" TargetMode="External"/><Relationship Id="rId123" Type="http://schemas.openxmlformats.org/officeDocument/2006/relationships/hyperlink" Target="https://www.nyse.com/quote/XNYS:MEI" TargetMode="External"/><Relationship Id="rId122" Type="http://schemas.openxmlformats.org/officeDocument/2006/relationships/hyperlink" Target="https://en.wikipedia.org/wiki/Methode_Electronics" TargetMode="External"/><Relationship Id="rId95" Type="http://schemas.openxmlformats.org/officeDocument/2006/relationships/hyperlink" Target="http://www.nasdaq.com/symbol/extr" TargetMode="External"/><Relationship Id="rId94" Type="http://schemas.openxmlformats.org/officeDocument/2006/relationships/hyperlink" Target="https://en.wikipedia.org/wiki/Extreme_Networks" TargetMode="External"/><Relationship Id="rId97" Type="http://schemas.openxmlformats.org/officeDocument/2006/relationships/hyperlink" Target="https://www.sec.gov/cgi-bin/browse-edgar?CIK=EXTR&amp;action=getcompany" TargetMode="External"/><Relationship Id="rId96" Type="http://schemas.openxmlformats.org/officeDocument/2006/relationships/hyperlink" Target="https://en.wikipedia.org/wiki/Morrisville,_North_Carolina" TargetMode="External"/><Relationship Id="rId99" Type="http://schemas.openxmlformats.org/officeDocument/2006/relationships/hyperlink" Target="https://www.sec.gov/cgi-bin/browse-edgar?CIK=FARO&amp;action=getcompany" TargetMode="External"/><Relationship Id="rId98" Type="http://schemas.openxmlformats.org/officeDocument/2006/relationships/hyperlink" Target="http://www.nasdaq.com/symbol/faro" TargetMode="External"/><Relationship Id="rId91" Type="http://schemas.openxmlformats.org/officeDocument/2006/relationships/hyperlink" Target="https://www.sec.gov/cgi-bin/browse-edgar?CIK=EGHT&amp;action=getcompany" TargetMode="External"/><Relationship Id="rId90" Type="http://schemas.openxmlformats.org/officeDocument/2006/relationships/hyperlink" Target="https://en.wikipedia.org/wiki/Campbell,_California" TargetMode="External"/><Relationship Id="rId93" Type="http://schemas.openxmlformats.org/officeDocument/2006/relationships/hyperlink" Target="https://www.sec.gov/cgi-bin/browse-edgar?CIK=EVTC&amp;action=getcompany" TargetMode="External"/><Relationship Id="rId92" Type="http://schemas.openxmlformats.org/officeDocument/2006/relationships/hyperlink" Target="https://www.nyse.com/quote/XNYS:EVTC" TargetMode="External"/><Relationship Id="rId118" Type="http://schemas.openxmlformats.org/officeDocument/2006/relationships/hyperlink" Target="http://www.nasdaq.com/symbol/klic" TargetMode="External"/><Relationship Id="rId117" Type="http://schemas.openxmlformats.org/officeDocument/2006/relationships/hyperlink" Target="https://www.sec.gov/cgi-bin/browse-edgar?CIK=ITRI&amp;action=getcompany" TargetMode="External"/><Relationship Id="rId116" Type="http://schemas.openxmlformats.org/officeDocument/2006/relationships/hyperlink" Target="https://en.wikipedia.org/wiki/Liberty_Lake,_Washington" TargetMode="External"/><Relationship Id="rId237" Type="http://schemas.openxmlformats.org/officeDocument/2006/relationships/table" Target="../tables/table3.xml"/><Relationship Id="rId115" Type="http://schemas.openxmlformats.org/officeDocument/2006/relationships/hyperlink" Target="http://www.nasdaq.com/symbol/itri" TargetMode="External"/><Relationship Id="rId236" Type="http://schemas.openxmlformats.org/officeDocument/2006/relationships/table" Target="../tables/table2.xml"/><Relationship Id="rId119" Type="http://schemas.openxmlformats.org/officeDocument/2006/relationships/hyperlink" Target="https://www.sec.gov/cgi-bin/browse-edgar?CIK=KLIC&amp;action=getcompany" TargetMode="External"/><Relationship Id="rId110" Type="http://schemas.openxmlformats.org/officeDocument/2006/relationships/hyperlink" Target="https://en.wikipedia.org/wiki/InterDigital" TargetMode="External"/><Relationship Id="rId231" Type="http://schemas.openxmlformats.org/officeDocument/2006/relationships/vmlDrawing" Target="../drawings/vmlDrawing1.vml"/><Relationship Id="rId230" Type="http://schemas.openxmlformats.org/officeDocument/2006/relationships/drawing" Target="../drawings/drawing1.xml"/><Relationship Id="rId114" Type="http://schemas.openxmlformats.org/officeDocument/2006/relationships/hyperlink" Target="https://en.wikipedia.org/wiki/Itron" TargetMode="External"/><Relationship Id="rId235" Type="http://schemas.openxmlformats.org/officeDocument/2006/relationships/table" Target="../tables/table1.xml"/><Relationship Id="rId113" Type="http://schemas.openxmlformats.org/officeDocument/2006/relationships/hyperlink" Target="https://www.sec.gov/cgi-bin/browse-edgar?CIK=IDCC&amp;action=getcompany" TargetMode="External"/><Relationship Id="rId112" Type="http://schemas.openxmlformats.org/officeDocument/2006/relationships/hyperlink" Target="https://en.wikipedia.org/wiki/Wilmington,_Delaware" TargetMode="External"/><Relationship Id="rId111" Type="http://schemas.openxmlformats.org/officeDocument/2006/relationships/hyperlink" Target="http://www.nasdaq.com/symbol/idcc" TargetMode="External"/><Relationship Id="rId206" Type="http://schemas.openxmlformats.org/officeDocument/2006/relationships/hyperlink" Target="https://en.wikipedia.org/wiki/Minneapolis,_Minnesota" TargetMode="External"/><Relationship Id="rId205" Type="http://schemas.openxmlformats.org/officeDocument/2006/relationships/hyperlink" Target="http://www.nasdaq.com/symbol/spsc" TargetMode="External"/><Relationship Id="rId204" Type="http://schemas.openxmlformats.org/officeDocument/2006/relationships/hyperlink" Target="https://en.wikipedia.org/wiki/SPS_Commerce" TargetMode="External"/><Relationship Id="rId203" Type="http://schemas.openxmlformats.org/officeDocument/2006/relationships/hyperlink" Target="https://www.sec.gov/cgi-bin/browse-edgar?CIK=SMTC&amp;action=getcompany" TargetMode="External"/><Relationship Id="rId209" Type="http://schemas.openxmlformats.org/officeDocument/2006/relationships/hyperlink" Target="https://www.sec.gov/cgi-bin/browse-edgar?CIK=TTEC&amp;action=getcompany" TargetMode="External"/><Relationship Id="rId208" Type="http://schemas.openxmlformats.org/officeDocument/2006/relationships/hyperlink" Target="http://www.nasdaq.com/symbol/ttec" TargetMode="External"/><Relationship Id="rId207" Type="http://schemas.openxmlformats.org/officeDocument/2006/relationships/hyperlink" Target="https://www.sec.gov/cgi-bin/browse-edgar?CIK=SPSC&amp;action=getcompany" TargetMode="External"/><Relationship Id="rId202" Type="http://schemas.openxmlformats.org/officeDocument/2006/relationships/hyperlink" Target="https://en.wikipedia.org/wiki/Camarillo,_California" TargetMode="External"/><Relationship Id="rId201" Type="http://schemas.openxmlformats.org/officeDocument/2006/relationships/hyperlink" Target="http://www.nasdaq.com/symbol/smtc" TargetMode="External"/><Relationship Id="rId200" Type="http://schemas.openxmlformats.org/officeDocument/2006/relationships/hyperlink" Target="https://en.wikipedia.org/wiki/Semtech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okenterminal.com/terminal/projects/curve" TargetMode="External"/><Relationship Id="rId3" Type="http://schemas.openxmlformats.org/officeDocument/2006/relationships/hyperlink" Target="https://tokenterminal.com/terminal/projects/biswap" TargetMode="External"/><Relationship Id="rId4" Type="http://schemas.openxmlformats.org/officeDocument/2006/relationships/drawing" Target="../drawings/drawing2.xml"/><Relationship Id="rId9" Type="http://schemas.openxmlformats.org/officeDocument/2006/relationships/table" Target="../tables/table5.xml"/><Relationship Id="rId5" Type="http://schemas.openxmlformats.org/officeDocument/2006/relationships/vmlDrawing" Target="../drawings/vmlDrawing2.v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0"/>
    <col customWidth="1" min="2" max="2" width="16.38"/>
    <col customWidth="1" min="3" max="3" width="3.13"/>
    <col customWidth="1" min="4" max="4" width="2.63"/>
    <col customWidth="1" min="5" max="6" width="2.75"/>
    <col customWidth="1" min="7" max="7" width="3.13"/>
    <col customWidth="1" min="8" max="8" width="10.0"/>
    <col customWidth="1" min="9" max="9" width="12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5" t="s">
        <v>10</v>
      </c>
    </row>
    <row r="2" ht="15.75" customHeight="1">
      <c r="A2" s="6" t="s">
        <v>11</v>
      </c>
      <c r="B2" s="7" t="s">
        <v>12</v>
      </c>
      <c r="C2" s="8" t="s">
        <v>13</v>
      </c>
      <c r="D2" s="8" t="s">
        <v>14</v>
      </c>
      <c r="E2" s="6" t="s">
        <v>15</v>
      </c>
      <c r="F2" s="7" t="s">
        <v>16</v>
      </c>
      <c r="G2" s="8">
        <v>1113232.0</v>
      </c>
      <c r="H2" s="3">
        <f> 5350237184 / 1000000</f>
        <v>5350.237184</v>
      </c>
      <c r="I2" s="9">
        <v>970.423</v>
      </c>
      <c r="J2" s="3">
        <v>189.162</v>
      </c>
      <c r="K2" s="5">
        <f t="shared" ref="K2:K68" si="1">if(H2 / J2&gt;0,H2 / J2)</f>
        <v>28.28388991</v>
      </c>
    </row>
    <row r="3" ht="15.75" customHeight="1">
      <c r="A3" s="6" t="s">
        <v>17</v>
      </c>
      <c r="B3" s="7" t="s">
        <v>18</v>
      </c>
      <c r="C3" s="8" t="s">
        <v>13</v>
      </c>
      <c r="D3" s="8" t="s">
        <v>19</v>
      </c>
      <c r="E3" s="8"/>
      <c r="F3" s="7" t="s">
        <v>16</v>
      </c>
      <c r="G3" s="8">
        <v>1803696.0</v>
      </c>
      <c r="H3" s="3">
        <f> 1056854656 / 1000000</f>
        <v>1056.854656</v>
      </c>
      <c r="I3" s="9">
        <v>393.11</v>
      </c>
      <c r="J3" s="3">
        <v>-284.759</v>
      </c>
      <c r="K3" s="5" t="b">
        <f t="shared" si="1"/>
        <v>0</v>
      </c>
    </row>
    <row r="4" ht="15.75" customHeight="1">
      <c r="A4" s="6" t="s">
        <v>20</v>
      </c>
      <c r="B4" s="7" t="s">
        <v>21</v>
      </c>
      <c r="C4" s="8" t="s">
        <v>13</v>
      </c>
      <c r="D4" s="8" t="s">
        <v>22</v>
      </c>
      <c r="E4" s="6" t="s">
        <v>23</v>
      </c>
      <c r="F4" s="7" t="s">
        <v>16</v>
      </c>
      <c r="G4" s="8">
        <v>926282.0</v>
      </c>
      <c r="H4" s="3">
        <f> 639683072/ 1000000</f>
        <v>639.683072</v>
      </c>
      <c r="I4" s="9">
        <v>1350.27</v>
      </c>
      <c r="J4" s="3">
        <v>-70.851</v>
      </c>
      <c r="K4" s="5" t="b">
        <f t="shared" si="1"/>
        <v>0</v>
      </c>
    </row>
    <row r="5" ht="15.75" customHeight="1">
      <c r="A5" s="6" t="s">
        <v>24</v>
      </c>
      <c r="B5" s="7" t="s">
        <v>25</v>
      </c>
      <c r="C5" s="8" t="s">
        <v>13</v>
      </c>
      <c r="D5" s="8" t="s">
        <v>14</v>
      </c>
      <c r="E5" s="6" t="s">
        <v>26</v>
      </c>
      <c r="F5" s="7" t="s">
        <v>16</v>
      </c>
      <c r="G5" s="8">
        <v>927003.0</v>
      </c>
      <c r="H5" s="3">
        <f> 3796350464 / 1000000</f>
        <v>3796.350464</v>
      </c>
      <c r="I5" s="9">
        <v>1847.562</v>
      </c>
      <c r="J5" s="3">
        <v>175.973</v>
      </c>
      <c r="K5" s="5">
        <f t="shared" si="1"/>
        <v>21.57348266</v>
      </c>
    </row>
    <row r="6" ht="15.75" customHeight="1">
      <c r="A6" s="6" t="s">
        <v>27</v>
      </c>
      <c r="B6" s="7" t="s">
        <v>28</v>
      </c>
      <c r="C6" s="8" t="s">
        <v>13</v>
      </c>
      <c r="D6" s="8" t="s">
        <v>29</v>
      </c>
      <c r="E6" s="6" t="s">
        <v>30</v>
      </c>
      <c r="F6" s="7" t="s">
        <v>16</v>
      </c>
      <c r="G6" s="8">
        <v>78749.0</v>
      </c>
      <c r="H6" s="3">
        <f>1682484864/ 1000000</f>
        <v>1682.484864</v>
      </c>
      <c r="I6" s="9">
        <v>206.618</v>
      </c>
      <c r="J6" s="3">
        <v>11.255</v>
      </c>
      <c r="K6" s="5">
        <f t="shared" si="1"/>
        <v>149.4877711</v>
      </c>
    </row>
    <row r="7" ht="15.75" customHeight="1">
      <c r="A7" s="8" t="s">
        <v>31</v>
      </c>
      <c r="B7" s="7" t="s">
        <v>32</v>
      </c>
      <c r="C7" s="8" t="s">
        <v>13</v>
      </c>
      <c r="D7" s="8" t="s">
        <v>33</v>
      </c>
      <c r="E7" s="8"/>
      <c r="F7" s="7" t="s">
        <v>16</v>
      </c>
      <c r="G7" s="8">
        <v>1387467.0</v>
      </c>
      <c r="H7" s="3">
        <f>790126208/ 1000000</f>
        <v>790.126208</v>
      </c>
      <c r="I7" s="9">
        <v>691.321</v>
      </c>
      <c r="J7" s="3">
        <v>12.364</v>
      </c>
      <c r="K7" s="5">
        <f t="shared" si="1"/>
        <v>63.90538725</v>
      </c>
    </row>
    <row r="8" ht="15.75" customHeight="1">
      <c r="A8" s="8" t="s">
        <v>34</v>
      </c>
      <c r="B8" s="7" t="s">
        <v>35</v>
      </c>
      <c r="C8" s="8" t="s">
        <v>13</v>
      </c>
      <c r="D8" s="8" t="s">
        <v>29</v>
      </c>
      <c r="E8" s="8"/>
      <c r="F8" s="7" t="s">
        <v>16</v>
      </c>
      <c r="G8" s="8">
        <v>317788.0</v>
      </c>
      <c r="H8" s="3">
        <f>660396736/ 1000000</f>
        <v>660.396736</v>
      </c>
      <c r="I8" s="9">
        <v>623.653</v>
      </c>
      <c r="J8" s="3">
        <v>-6.428</v>
      </c>
      <c r="K8" s="5" t="b">
        <f t="shared" si="1"/>
        <v>0</v>
      </c>
    </row>
    <row r="9" ht="15.75" customHeight="1">
      <c r="A9" s="6" t="s">
        <v>36</v>
      </c>
      <c r="B9" s="7" t="s">
        <v>37</v>
      </c>
      <c r="C9" s="8" t="s">
        <v>13</v>
      </c>
      <c r="D9" s="8" t="s">
        <v>22</v>
      </c>
      <c r="E9" s="6" t="s">
        <v>38</v>
      </c>
      <c r="F9" s="7" t="s">
        <v>16</v>
      </c>
      <c r="G9" s="8">
        <v>1736946.0</v>
      </c>
      <c r="H9" s="3">
        <f>1031782208/ 1000000</f>
        <v>1031.782208</v>
      </c>
      <c r="I9" s="9">
        <v>472.764</v>
      </c>
      <c r="J9" s="3">
        <v>-58.198</v>
      </c>
      <c r="K9" s="5" t="b">
        <f t="shared" si="1"/>
        <v>0</v>
      </c>
    </row>
    <row r="10" ht="15.75" customHeight="1">
      <c r="A10" s="6" t="s">
        <v>39</v>
      </c>
      <c r="B10" s="7" t="s">
        <v>40</v>
      </c>
      <c r="C10" s="8" t="s">
        <v>13</v>
      </c>
      <c r="D10" s="8" t="s">
        <v>41</v>
      </c>
      <c r="E10" s="6" t="s">
        <v>38</v>
      </c>
      <c r="F10" s="7" t="s">
        <v>16</v>
      </c>
      <c r="G10" s="10">
        <v>1580808.0</v>
      </c>
      <c r="H10" s="3">
        <f>1090165376/ 1000000</f>
        <v>1090.165376</v>
      </c>
      <c r="I10" s="9">
        <v>273.201</v>
      </c>
      <c r="J10" s="3">
        <v>45.727</v>
      </c>
      <c r="K10" s="5">
        <f t="shared" si="1"/>
        <v>23.8407369</v>
      </c>
    </row>
    <row r="11" ht="15.75" customHeight="1">
      <c r="A11" s="6" t="s">
        <v>42</v>
      </c>
      <c r="B11" s="7" t="s">
        <v>43</v>
      </c>
      <c r="C11" s="8" t="s">
        <v>13</v>
      </c>
      <c r="D11" s="8" t="s">
        <v>44</v>
      </c>
      <c r="E11" s="6" t="s">
        <v>45</v>
      </c>
      <c r="F11" s="7" t="s">
        <v>16</v>
      </c>
      <c r="G11" s="8">
        <v>896841.0</v>
      </c>
      <c r="H11" s="3">
        <f>1182079232/ 1000000</f>
        <v>1182.079232</v>
      </c>
      <c r="I11" s="9">
        <v>425.437</v>
      </c>
      <c r="J11" s="3">
        <v>32.305</v>
      </c>
      <c r="K11" s="5">
        <f t="shared" si="1"/>
        <v>36.59121597</v>
      </c>
    </row>
    <row r="12" ht="15.75" customHeight="1">
      <c r="A12" s="6" t="s">
        <v>46</v>
      </c>
      <c r="B12" s="7" t="s">
        <v>47</v>
      </c>
      <c r="C12" s="8" t="s">
        <v>13</v>
      </c>
      <c r="D12" s="8" t="s">
        <v>48</v>
      </c>
      <c r="E12" s="6" t="s">
        <v>49</v>
      </c>
      <c r="F12" s="7" t="s">
        <v>16</v>
      </c>
      <c r="G12" s="8">
        <v>863436.0</v>
      </c>
      <c r="H12" s="3">
        <f>843609664/ 1000000</f>
        <v>843.609664</v>
      </c>
      <c r="I12" s="11">
        <v>2950.146</v>
      </c>
      <c r="J12" s="3">
        <v>66.399</v>
      </c>
      <c r="K12" s="5">
        <f t="shared" si="1"/>
        <v>12.70515616</v>
      </c>
    </row>
    <row r="13" ht="15.75" customHeight="1">
      <c r="A13" s="8" t="s">
        <v>50</v>
      </c>
      <c r="B13" s="7" t="s">
        <v>51</v>
      </c>
      <c r="C13" s="8" t="s">
        <v>13</v>
      </c>
      <c r="D13" s="8" t="s">
        <v>52</v>
      </c>
      <c r="E13" s="8"/>
      <c r="F13" s="7" t="s">
        <v>16</v>
      </c>
      <c r="G13" s="8">
        <v>9092.0</v>
      </c>
      <c r="H13" s="3">
        <f>4625485312/ 1000000</f>
        <v>4625.485312</v>
      </c>
      <c r="I13" s="11">
        <v>630.292</v>
      </c>
      <c r="J13" s="3">
        <v>77.38</v>
      </c>
      <c r="K13" s="5">
        <f t="shared" si="1"/>
        <v>59.7762382</v>
      </c>
    </row>
    <row r="14" ht="15.75" customHeight="1">
      <c r="A14" s="8" t="s">
        <v>53</v>
      </c>
      <c r="B14" s="7" t="s">
        <v>54</v>
      </c>
      <c r="C14" s="8" t="s">
        <v>13</v>
      </c>
      <c r="D14" s="8" t="s">
        <v>55</v>
      </c>
      <c r="E14" s="8"/>
      <c r="F14" s="7" t="s">
        <v>16</v>
      </c>
      <c r="G14" s="8">
        <v>1866633.0</v>
      </c>
      <c r="H14" s="3">
        <f>497691424/ 1000000</f>
        <v>497.691424</v>
      </c>
      <c r="I14" s="11">
        <v>366.255</v>
      </c>
      <c r="J14" s="3">
        <v>68.705</v>
      </c>
      <c r="K14" s="5">
        <f t="shared" si="1"/>
        <v>7.24388944</v>
      </c>
    </row>
    <row r="15" ht="15.75" customHeight="1">
      <c r="A15" s="6" t="s">
        <v>56</v>
      </c>
      <c r="B15" s="7" t="s">
        <v>57</v>
      </c>
      <c r="C15" s="8" t="s">
        <v>13</v>
      </c>
      <c r="D15" s="8" t="s">
        <v>33</v>
      </c>
      <c r="E15" s="6" t="s">
        <v>58</v>
      </c>
      <c r="F15" s="7" t="s">
        <v>16</v>
      </c>
      <c r="G15" s="10">
        <v>1173489.0</v>
      </c>
      <c r="H15" s="3">
        <f>484949184/ 1000000</f>
        <v>484.949184</v>
      </c>
      <c r="I15" s="11">
        <v>121.969</v>
      </c>
      <c r="J15" s="3">
        <v>-31.054</v>
      </c>
      <c r="K15" s="5" t="b">
        <f t="shared" si="1"/>
        <v>0</v>
      </c>
    </row>
    <row r="16" ht="15.75" customHeight="1">
      <c r="A16" s="8" t="s">
        <v>59</v>
      </c>
      <c r="B16" s="7" t="s">
        <v>60</v>
      </c>
      <c r="C16" s="8" t="s">
        <v>13</v>
      </c>
      <c r="D16" s="8" t="s">
        <v>22</v>
      </c>
      <c r="E16" s="8"/>
      <c r="F16" s="7" t="s">
        <v>16</v>
      </c>
      <c r="G16" s="8">
        <v>796505.0</v>
      </c>
      <c r="H16" s="3">
        <f>456480448/ 1000000</f>
        <v>456.480448</v>
      </c>
      <c r="I16" s="11">
        <v>314.064</v>
      </c>
      <c r="J16" s="3">
        <v>46.829</v>
      </c>
      <c r="K16" s="5">
        <f t="shared" si="1"/>
        <v>9.747815414</v>
      </c>
    </row>
    <row r="17" ht="15.75" customHeight="1">
      <c r="A17" s="8" t="s">
        <v>61</v>
      </c>
      <c r="B17" s="7" t="s">
        <v>62</v>
      </c>
      <c r="C17" s="8" t="s">
        <v>13</v>
      </c>
      <c r="D17" s="8" t="s">
        <v>22</v>
      </c>
      <c r="E17" s="8"/>
      <c r="F17" s="7" t="s">
        <v>16</v>
      </c>
      <c r="G17" s="8">
        <v>23197.0</v>
      </c>
      <c r="H17" s="3">
        <f>237014848/ 1000000</f>
        <v>237.014848</v>
      </c>
      <c r="I17" s="11">
        <v>528.163</v>
      </c>
      <c r="J17" s="3">
        <v>-35.423</v>
      </c>
      <c r="K17" s="5" t="b">
        <f t="shared" si="1"/>
        <v>0</v>
      </c>
    </row>
    <row r="18" ht="15.75" customHeight="1">
      <c r="A18" s="6" t="s">
        <v>63</v>
      </c>
      <c r="B18" s="7" t="s">
        <v>64</v>
      </c>
      <c r="C18" s="8" t="s">
        <v>13</v>
      </c>
      <c r="D18" s="8" t="s">
        <v>65</v>
      </c>
      <c r="E18" s="6" t="s">
        <v>66</v>
      </c>
      <c r="F18" s="7" t="s">
        <v>16</v>
      </c>
      <c r="G18" s="8">
        <v>1050377.0</v>
      </c>
      <c r="H18" s="3">
        <f>1401325440/ 1000000</f>
        <v>1401.32544</v>
      </c>
      <c r="I18" s="11">
        <v>2969.235</v>
      </c>
      <c r="J18" s="3">
        <v>75.924</v>
      </c>
      <c r="K18" s="5">
        <f t="shared" si="1"/>
        <v>18.45694958</v>
      </c>
    </row>
    <row r="19" ht="15.75" customHeight="1">
      <c r="A19" s="8" t="s">
        <v>67</v>
      </c>
      <c r="B19" s="7" t="s">
        <v>68</v>
      </c>
      <c r="C19" s="8" t="s">
        <v>13</v>
      </c>
      <c r="D19" s="8" t="s">
        <v>14</v>
      </c>
      <c r="E19" s="8"/>
      <c r="F19" s="7" t="s">
        <v>16</v>
      </c>
      <c r="G19" s="8">
        <v>21535.0</v>
      </c>
      <c r="H19" s="3">
        <f>1637874688/ 1000000</f>
        <v>1637.874688</v>
      </c>
      <c r="I19" s="11">
        <v>746.084</v>
      </c>
      <c r="J19" s="3">
        <v>72.779</v>
      </c>
      <c r="K19" s="5">
        <f t="shared" si="1"/>
        <v>22.50477044</v>
      </c>
    </row>
    <row r="20" ht="15.75" customHeight="1">
      <c r="A20" s="6" t="s">
        <v>69</v>
      </c>
      <c r="B20" s="7" t="s">
        <v>70</v>
      </c>
      <c r="C20" s="8" t="s">
        <v>13</v>
      </c>
      <c r="D20" s="8" t="s">
        <v>29</v>
      </c>
      <c r="E20" s="6" t="s">
        <v>45</v>
      </c>
      <c r="F20" s="7" t="s">
        <v>16</v>
      </c>
      <c r="G20" s="8">
        <v>1768267.0</v>
      </c>
      <c r="H20" s="3">
        <f>867163776/ 1000000</f>
        <v>867.163776</v>
      </c>
      <c r="I20" s="11">
        <v>271.855</v>
      </c>
      <c r="J20" s="3">
        <v>-274.829</v>
      </c>
      <c r="K20" s="5" t="b">
        <f t="shared" si="1"/>
        <v>0</v>
      </c>
    </row>
    <row r="21" ht="15.75" customHeight="1">
      <c r="A21" s="6" t="s">
        <v>71</v>
      </c>
      <c r="B21" s="7" t="s">
        <v>72</v>
      </c>
      <c r="C21" s="8" t="s">
        <v>13</v>
      </c>
      <c r="D21" s="8" t="s">
        <v>44</v>
      </c>
      <c r="E21" s="6" t="s">
        <v>73</v>
      </c>
      <c r="F21" s="7" t="s">
        <v>16</v>
      </c>
      <c r="G21" s="8">
        <v>1743759.0</v>
      </c>
      <c r="H21" s="3">
        <f>1533507456/ 1000000</f>
        <v>1533.507456</v>
      </c>
      <c r="I21" s="11">
        <v>1389.895</v>
      </c>
      <c r="J21" s="3">
        <v>10.181</v>
      </c>
      <c r="K21" s="5">
        <f t="shared" si="1"/>
        <v>150.6244432</v>
      </c>
    </row>
    <row r="22" ht="15.75" customHeight="1">
      <c r="A22" s="6" t="s">
        <v>74</v>
      </c>
      <c r="B22" s="7" t="s">
        <v>75</v>
      </c>
      <c r="C22" s="8" t="s">
        <v>13</v>
      </c>
      <c r="D22" s="8" t="s">
        <v>76</v>
      </c>
      <c r="E22" s="6" t="s">
        <v>77</v>
      </c>
      <c r="F22" s="7" t="s">
        <v>16</v>
      </c>
      <c r="G22" s="8">
        <v>1005757.0</v>
      </c>
      <c r="H22" s="3">
        <f>1664907008/ 1000000</f>
        <v>1664.907008</v>
      </c>
      <c r="I22" s="11">
        <v>1124.091</v>
      </c>
      <c r="J22" s="3">
        <v>58.875</v>
      </c>
      <c r="K22" s="5">
        <f t="shared" si="1"/>
        <v>28.2786753</v>
      </c>
    </row>
    <row r="23" ht="15.75" customHeight="1">
      <c r="A23" s="8" t="s">
        <v>78</v>
      </c>
      <c r="B23" s="7" t="s">
        <v>79</v>
      </c>
      <c r="C23" s="8" t="s">
        <v>13</v>
      </c>
      <c r="D23" s="8" t="s">
        <v>48</v>
      </c>
      <c r="E23" s="8"/>
      <c r="F23" s="7" t="s">
        <v>16</v>
      </c>
      <c r="G23" s="8">
        <v>26058.0</v>
      </c>
      <c r="H23" s="3">
        <f>1307206528/ 1000000</f>
        <v>1307.206528</v>
      </c>
      <c r="I23" s="11">
        <v>585.368</v>
      </c>
      <c r="J23" s="3">
        <v>57.979</v>
      </c>
      <c r="K23" s="5">
        <f t="shared" si="1"/>
        <v>22.54620687</v>
      </c>
    </row>
    <row r="24" ht="15.75" customHeight="1">
      <c r="A24" s="6" t="s">
        <v>80</v>
      </c>
      <c r="B24" s="7" t="s">
        <v>81</v>
      </c>
      <c r="C24" s="8" t="s">
        <v>13</v>
      </c>
      <c r="D24" s="8" t="s">
        <v>22</v>
      </c>
      <c r="E24" s="6" t="s">
        <v>82</v>
      </c>
      <c r="F24" s="7" t="s">
        <v>16</v>
      </c>
      <c r="G24" s="8">
        <v>854775.0</v>
      </c>
      <c r="H24" s="3">
        <f>1051025856/ 1000000</f>
        <v>1051.025856</v>
      </c>
      <c r="I24" s="11">
        <v>438.424</v>
      </c>
      <c r="J24" s="3">
        <v>29.628</v>
      </c>
      <c r="K24" s="5">
        <f t="shared" si="1"/>
        <v>35.47407371</v>
      </c>
    </row>
    <row r="25" ht="15.75" customHeight="1">
      <c r="A25" s="6" t="s">
        <v>83</v>
      </c>
      <c r="B25" s="7" t="s">
        <v>84</v>
      </c>
      <c r="C25" s="8" t="s">
        <v>13</v>
      </c>
      <c r="D25" s="8" t="s">
        <v>33</v>
      </c>
      <c r="E25" s="6" t="s">
        <v>85</v>
      </c>
      <c r="F25" s="7" t="s">
        <v>16</v>
      </c>
      <c r="G25" s="8">
        <v>29002.0</v>
      </c>
      <c r="H25" s="3">
        <f>3454597632/ 1000000</f>
        <v>3454.597632</v>
      </c>
      <c r="I25" s="11">
        <v>1951.878</v>
      </c>
      <c r="J25" s="3">
        <v>331.607</v>
      </c>
      <c r="K25" s="5">
        <f t="shared" si="1"/>
        <v>10.4177464</v>
      </c>
    </row>
    <row r="26" ht="15.75" customHeight="1">
      <c r="A26" s="8" t="s">
        <v>86</v>
      </c>
      <c r="B26" s="7" t="s">
        <v>87</v>
      </c>
      <c r="C26" s="8" t="s">
        <v>13</v>
      </c>
      <c r="D26" s="8" t="s">
        <v>29</v>
      </c>
      <c r="E26" s="8"/>
      <c r="F26" s="7" t="s">
        <v>16</v>
      </c>
      <c r="G26" s="8">
        <v>814549.0</v>
      </c>
      <c r="H26" s="3">
        <f>360310304/ 1000000</f>
        <v>360.310304</v>
      </c>
      <c r="I26" s="11">
        <v>1061.765</v>
      </c>
      <c r="J26" s="3">
        <v>72.209</v>
      </c>
      <c r="K26" s="5">
        <f t="shared" si="1"/>
        <v>4.989825423</v>
      </c>
    </row>
    <row r="27" ht="15.75" customHeight="1">
      <c r="A27" s="6" t="s">
        <v>88</v>
      </c>
      <c r="B27" s="7" t="s">
        <v>89</v>
      </c>
      <c r="C27" s="8" t="s">
        <v>13</v>
      </c>
      <c r="D27" s="8" t="s">
        <v>29</v>
      </c>
      <c r="E27" s="6" t="s">
        <v>90</v>
      </c>
      <c r="F27" s="7" t="s">
        <v>16</v>
      </c>
      <c r="G27" s="8">
        <v>1023731.0</v>
      </c>
      <c r="H27" s="3">
        <f>292668256/ 1000000</f>
        <v>292.668256</v>
      </c>
      <c r="I27" s="11">
        <v>739.605</v>
      </c>
      <c r="J27" s="3">
        <v>-62.427</v>
      </c>
      <c r="K27" s="5" t="b">
        <f t="shared" si="1"/>
        <v>0</v>
      </c>
    </row>
    <row r="28" ht="15.75" customHeight="1">
      <c r="A28" s="8" t="s">
        <v>91</v>
      </c>
      <c r="B28" s="7" t="s">
        <v>92</v>
      </c>
      <c r="C28" s="8" t="s">
        <v>13</v>
      </c>
      <c r="D28" s="8" t="s">
        <v>76</v>
      </c>
      <c r="E28" s="8"/>
      <c r="F28" s="7" t="s">
        <v>16</v>
      </c>
      <c r="G28" s="8">
        <v>1559865.0</v>
      </c>
      <c r="H28" s="3">
        <f>2400380416/ 1000000</f>
        <v>2400.380416</v>
      </c>
      <c r="I28" s="11">
        <v>634.48</v>
      </c>
      <c r="J28" s="3">
        <v>224.729</v>
      </c>
      <c r="K28" s="5">
        <f t="shared" si="1"/>
        <v>10.68122234</v>
      </c>
    </row>
    <row r="29" ht="15.75" customHeight="1">
      <c r="A29" s="6" t="s">
        <v>93</v>
      </c>
      <c r="B29" s="7" t="s">
        <v>94</v>
      </c>
      <c r="C29" s="8" t="s">
        <v>13</v>
      </c>
      <c r="D29" s="8" t="s">
        <v>22</v>
      </c>
      <c r="E29" s="6" t="s">
        <v>95</v>
      </c>
      <c r="F29" s="7" t="s">
        <v>16</v>
      </c>
      <c r="G29" s="8">
        <v>1078271.0</v>
      </c>
      <c r="H29" s="3">
        <f>3152096768/ 1000000</f>
        <v>3152.096768</v>
      </c>
      <c r="I29" s="11">
        <v>1312.454</v>
      </c>
      <c r="J29" s="3">
        <v>78.074</v>
      </c>
      <c r="K29" s="5">
        <f t="shared" si="1"/>
        <v>40.37319425</v>
      </c>
    </row>
    <row r="30" ht="15.75" customHeight="1">
      <c r="A30" s="8" t="s">
        <v>96</v>
      </c>
      <c r="B30" s="12" t="s">
        <v>97</v>
      </c>
      <c r="C30" s="8" t="s">
        <v>13</v>
      </c>
      <c r="D30" s="8" t="s">
        <v>52</v>
      </c>
      <c r="E30" s="8"/>
      <c r="F30" s="7" t="s">
        <v>16</v>
      </c>
      <c r="G30" s="8">
        <v>917491.0</v>
      </c>
      <c r="H30" s="3">
        <f>299402112/ 1000000</f>
        <v>299.402112</v>
      </c>
      <c r="I30" s="11">
        <v>362.37</v>
      </c>
      <c r="J30" s="3">
        <v>-57.904</v>
      </c>
      <c r="K30" s="5" t="b">
        <f t="shared" si="1"/>
        <v>0</v>
      </c>
    </row>
    <row r="31" ht="15.75" customHeight="1">
      <c r="A31" s="8" t="s">
        <v>98</v>
      </c>
      <c r="B31" s="7" t="s">
        <v>99</v>
      </c>
      <c r="C31" s="8" t="s">
        <v>13</v>
      </c>
      <c r="D31" s="8" t="s">
        <v>48</v>
      </c>
      <c r="E31" s="8"/>
      <c r="F31" s="7" t="s">
        <v>16</v>
      </c>
      <c r="G31" s="8">
        <v>1408710.0</v>
      </c>
      <c r="H31" s="3">
        <f>5564697088/ 1000000</f>
        <v>5564.697088</v>
      </c>
      <c r="I31" s="11">
        <v>2645.237</v>
      </c>
      <c r="J31" s="3">
        <v>247.913</v>
      </c>
      <c r="K31" s="5">
        <f t="shared" si="1"/>
        <v>22.44616897</v>
      </c>
    </row>
    <row r="32" ht="15.75" customHeight="1">
      <c r="A32" s="8" t="s">
        <v>100</v>
      </c>
      <c r="B32" s="7" t="s">
        <v>101</v>
      </c>
      <c r="C32" s="8" t="s">
        <v>13</v>
      </c>
      <c r="D32" s="8" t="s">
        <v>14</v>
      </c>
      <c r="E32" s="8"/>
      <c r="F32" s="7" t="s">
        <v>16</v>
      </c>
      <c r="G32" s="8">
        <v>1039399.0</v>
      </c>
      <c r="H32" s="3">
        <f>2620126976/ 1000000</f>
        <v>2620.126976</v>
      </c>
      <c r="I32" s="11">
        <v>670.22</v>
      </c>
      <c r="J32" s="3">
        <v>-7.206</v>
      </c>
      <c r="K32" s="5" t="b">
        <f t="shared" si="1"/>
        <v>0</v>
      </c>
    </row>
    <row r="33" ht="15.75" customHeight="1">
      <c r="A33" s="6" t="s">
        <v>102</v>
      </c>
      <c r="B33" s="7" t="s">
        <v>103</v>
      </c>
      <c r="C33" s="8" t="s">
        <v>13</v>
      </c>
      <c r="D33" s="8" t="s">
        <v>22</v>
      </c>
      <c r="E33" s="6" t="s">
        <v>38</v>
      </c>
      <c r="F33" s="7" t="s">
        <v>16</v>
      </c>
      <c r="G33" s="8">
        <v>851310.0</v>
      </c>
      <c r="H33" s="3">
        <f>1067669120/ 1000000</f>
        <v>1067.66912</v>
      </c>
      <c r="I33" s="11">
        <v>633.684</v>
      </c>
      <c r="J33" s="3">
        <v>21.519</v>
      </c>
      <c r="K33" s="5">
        <f t="shared" si="1"/>
        <v>49.61518286</v>
      </c>
    </row>
    <row r="34" ht="15.75" customHeight="1">
      <c r="A34" s="8" t="s">
        <v>104</v>
      </c>
      <c r="B34" s="7" t="s">
        <v>105</v>
      </c>
      <c r="C34" s="8" t="s">
        <v>13</v>
      </c>
      <c r="D34" s="8" t="s">
        <v>14</v>
      </c>
      <c r="E34" s="8"/>
      <c r="F34" s="7" t="s">
        <v>16</v>
      </c>
      <c r="G34" s="8">
        <v>1652535.0</v>
      </c>
      <c r="H34" s="3">
        <f>877279488/ 1000000</f>
        <v>877.279488</v>
      </c>
      <c r="I34" s="11">
        <v>1068.241</v>
      </c>
      <c r="J34" s="13">
        <v>22.567</v>
      </c>
      <c r="K34" s="5">
        <f t="shared" si="1"/>
        <v>38.87444002</v>
      </c>
    </row>
    <row r="35" ht="15.75" customHeight="1">
      <c r="A35" s="6" t="s">
        <v>106</v>
      </c>
      <c r="B35" s="7" t="s">
        <v>107</v>
      </c>
      <c r="C35" s="8" t="s">
        <v>13</v>
      </c>
      <c r="D35" s="8" t="s">
        <v>22</v>
      </c>
      <c r="E35" s="6" t="s">
        <v>108</v>
      </c>
      <c r="F35" s="7" t="s">
        <v>16</v>
      </c>
      <c r="G35" s="8">
        <v>1405495.0</v>
      </c>
      <c r="H35" s="3">
        <f>2162741504/ 1000000</f>
        <v>2162.741504</v>
      </c>
      <c r="I35" s="11">
        <v>558.849</v>
      </c>
      <c r="J35" s="13">
        <v>180.958</v>
      </c>
      <c r="K35" s="5">
        <f t="shared" si="1"/>
        <v>11.95162139</v>
      </c>
    </row>
    <row r="36" ht="15.75" customHeight="1">
      <c r="A36" s="6" t="s">
        <v>109</v>
      </c>
      <c r="B36" s="7" t="s">
        <v>110</v>
      </c>
      <c r="C36" s="8" t="s">
        <v>13</v>
      </c>
      <c r="D36" s="8" t="s">
        <v>52</v>
      </c>
      <c r="E36" s="6" t="s">
        <v>111</v>
      </c>
      <c r="F36" s="7" t="s">
        <v>16</v>
      </c>
      <c r="G36" s="14" t="s">
        <v>112</v>
      </c>
      <c r="H36" s="3">
        <f>2773981440/ 1000000</f>
        <v>2773.98144</v>
      </c>
      <c r="I36" s="11">
        <v>1924.039</v>
      </c>
      <c r="J36" s="13">
        <v>38.694</v>
      </c>
      <c r="K36" s="5">
        <f t="shared" si="1"/>
        <v>71.69022174</v>
      </c>
    </row>
    <row r="37" ht="15.75" customHeight="1">
      <c r="A37" s="8" t="s">
        <v>113</v>
      </c>
      <c r="B37" s="7" t="s">
        <v>114</v>
      </c>
      <c r="C37" s="8" t="s">
        <v>13</v>
      </c>
      <c r="D37" s="8" t="s">
        <v>14</v>
      </c>
      <c r="E37" s="8"/>
      <c r="F37" s="7" t="s">
        <v>16</v>
      </c>
      <c r="G37" s="8">
        <v>56978.0</v>
      </c>
      <c r="H37" s="3">
        <f>2689258496/ 1000000</f>
        <v>2689.258496</v>
      </c>
      <c r="I37" s="11">
        <v>826.484</v>
      </c>
      <c r="J37" s="9">
        <v>98.695</v>
      </c>
      <c r="K37" s="5">
        <f t="shared" si="1"/>
        <v>27.24817363</v>
      </c>
    </row>
    <row r="38" ht="15.75" customHeight="1">
      <c r="A38" s="8" t="s">
        <v>115</v>
      </c>
      <c r="B38" s="7" t="s">
        <v>116</v>
      </c>
      <c r="C38" s="8" t="s">
        <v>13</v>
      </c>
      <c r="D38" s="8" t="s">
        <v>117</v>
      </c>
      <c r="E38" s="8"/>
      <c r="F38" s="7" t="s">
        <v>16</v>
      </c>
      <c r="G38" s="8">
        <v>1587523.0</v>
      </c>
      <c r="H38" s="3">
        <f>1368984320/ 1000000</f>
        <v>1368.98432</v>
      </c>
      <c r="I38" s="11">
        <v>692.6</v>
      </c>
      <c r="J38" s="9">
        <v>-196.9</v>
      </c>
      <c r="K38" s="5" t="b">
        <f t="shared" si="1"/>
        <v>0</v>
      </c>
    </row>
    <row r="39" ht="15.75" customHeight="1">
      <c r="A39" s="6" t="s">
        <v>118</v>
      </c>
      <c r="B39" s="7" t="s">
        <v>119</v>
      </c>
      <c r="C39" s="8" t="s">
        <v>13</v>
      </c>
      <c r="D39" s="8" t="s">
        <v>48</v>
      </c>
      <c r="E39" s="6" t="s">
        <v>120</v>
      </c>
      <c r="F39" s="7" t="s">
        <v>16</v>
      </c>
      <c r="G39" s="8">
        <v>65270.0</v>
      </c>
      <c r="H39" s="3">
        <f>800491200/ 1000000</f>
        <v>800.4912</v>
      </c>
      <c r="I39" s="11">
        <v>1186.9</v>
      </c>
      <c r="J39" s="13">
        <v>56.5</v>
      </c>
      <c r="K39" s="5">
        <f t="shared" si="1"/>
        <v>14.16798584</v>
      </c>
    </row>
    <row r="40" ht="15.75" customHeight="1">
      <c r="A40" s="6" t="s">
        <v>121</v>
      </c>
      <c r="B40" s="7" t="s">
        <v>122</v>
      </c>
      <c r="C40" s="8" t="s">
        <v>13</v>
      </c>
      <c r="D40" s="8" t="s">
        <v>33</v>
      </c>
      <c r="E40" s="6" t="s">
        <v>123</v>
      </c>
      <c r="F40" s="7" t="s">
        <v>16</v>
      </c>
      <c r="G40" s="8">
        <v>1288469.0</v>
      </c>
      <c r="H40" s="3">
        <f>1758852992/ 1000000</f>
        <v>1758.852992</v>
      </c>
      <c r="I40" s="11">
        <v>1008.696</v>
      </c>
      <c r="J40" s="13">
        <v>64.67</v>
      </c>
      <c r="K40" s="5">
        <f t="shared" si="1"/>
        <v>27.19735568</v>
      </c>
    </row>
    <row r="41" ht="15.75" customHeight="1">
      <c r="A41" s="6" t="s">
        <v>124</v>
      </c>
      <c r="B41" s="7" t="s">
        <v>125</v>
      </c>
      <c r="C41" s="8" t="s">
        <v>13</v>
      </c>
      <c r="D41" s="8" t="s">
        <v>22</v>
      </c>
      <c r="E41" s="6" t="s">
        <v>126</v>
      </c>
      <c r="F41" s="7" t="s">
        <v>16</v>
      </c>
      <c r="G41" s="8">
        <v>1078075.0</v>
      </c>
      <c r="H41" s="3">
        <f>2012940288/ 1000000</f>
        <v>2012.940288</v>
      </c>
      <c r="I41" s="11">
        <v>916.856</v>
      </c>
      <c r="J41" s="3">
        <v>62.58</v>
      </c>
      <c r="K41" s="5">
        <f t="shared" si="1"/>
        <v>32.16587229</v>
      </c>
    </row>
    <row r="42" ht="15.75" customHeight="1">
      <c r="A42" s="6" t="s">
        <v>127</v>
      </c>
      <c r="B42" s="7" t="s">
        <v>128</v>
      </c>
      <c r="C42" s="8" t="s">
        <v>13</v>
      </c>
      <c r="D42" s="8" t="s">
        <v>22</v>
      </c>
      <c r="E42" s="6" t="s">
        <v>38</v>
      </c>
      <c r="F42" s="7" t="s">
        <v>16</v>
      </c>
      <c r="G42" s="8">
        <v>1122904.0</v>
      </c>
      <c r="H42" s="3">
        <f>368383232/ 1000000</f>
        <v>368.383232</v>
      </c>
      <c r="I42" s="11">
        <v>853.011</v>
      </c>
      <c r="J42" s="3">
        <v>-21.542</v>
      </c>
      <c r="K42" s="5" t="b">
        <f t="shared" si="1"/>
        <v>0</v>
      </c>
    </row>
    <row r="43" ht="15.75" customHeight="1">
      <c r="A43" s="6" t="s">
        <v>129</v>
      </c>
      <c r="B43" s="7" t="s">
        <v>130</v>
      </c>
      <c r="C43" s="8" t="s">
        <v>13</v>
      </c>
      <c r="D43" s="8" t="s">
        <v>14</v>
      </c>
      <c r="E43" s="6" t="s">
        <v>131</v>
      </c>
      <c r="F43" s="7" t="s">
        <v>16</v>
      </c>
      <c r="G43" s="8">
        <v>704532.0</v>
      </c>
      <c r="H43" s="3">
        <f>6026261504/ 1000000</f>
        <v>6026.261504</v>
      </c>
      <c r="I43" s="11">
        <v>897.35</v>
      </c>
      <c r="J43" s="3">
        <v>173.393</v>
      </c>
      <c r="K43" s="5">
        <f t="shared" si="1"/>
        <v>34.75492958</v>
      </c>
    </row>
    <row r="44" ht="15.75" customHeight="1">
      <c r="A44" s="6" t="s">
        <v>132</v>
      </c>
      <c r="B44" s="7" t="s">
        <v>133</v>
      </c>
      <c r="C44" s="8" t="s">
        <v>13</v>
      </c>
      <c r="D44" s="8" t="s">
        <v>52</v>
      </c>
      <c r="E44" s="6" t="s">
        <v>134</v>
      </c>
      <c r="F44" s="7" t="s">
        <v>16</v>
      </c>
      <c r="G44" s="8">
        <v>1039065.0</v>
      </c>
      <c r="H44" s="3">
        <f>1948214784/ 1000000</f>
        <v>1948.214784</v>
      </c>
      <c r="I44" s="11">
        <v>1278.427</v>
      </c>
      <c r="J44" s="3">
        <v>91.778</v>
      </c>
      <c r="K44" s="5">
        <f t="shared" si="1"/>
        <v>21.22747046</v>
      </c>
    </row>
    <row r="45" ht="15.75" customHeight="1">
      <c r="A45" s="6" t="s">
        <v>135</v>
      </c>
      <c r="B45" s="7" t="s">
        <v>136</v>
      </c>
      <c r="C45" s="8" t="s">
        <v>13</v>
      </c>
      <c r="D45" s="8" t="s">
        <v>41</v>
      </c>
      <c r="E45" s="6" t="s">
        <v>120</v>
      </c>
      <c r="F45" s="7" t="s">
        <v>16</v>
      </c>
      <c r="G45" s="8">
        <v>1044777.0</v>
      </c>
      <c r="H45" s="3">
        <f>449758112/ 1000000</f>
        <v>449.758112</v>
      </c>
      <c r="I45" s="11">
        <v>227.109</v>
      </c>
      <c r="J45" s="3">
        <v>-36.405</v>
      </c>
      <c r="K45" s="5" t="b">
        <f t="shared" si="1"/>
        <v>0</v>
      </c>
    </row>
    <row r="46" ht="15.75" customHeight="1">
      <c r="A46" s="6" t="s">
        <v>137</v>
      </c>
      <c r="B46" s="7" t="s">
        <v>138</v>
      </c>
      <c r="C46" s="8" t="s">
        <v>13</v>
      </c>
      <c r="D46" s="8" t="s">
        <v>76</v>
      </c>
      <c r="E46" s="6" t="s">
        <v>139</v>
      </c>
      <c r="F46" s="7" t="s">
        <v>16</v>
      </c>
      <c r="G46" s="8">
        <v>1845815.0</v>
      </c>
      <c r="H46" s="3">
        <f>2101150336/ 1000000</f>
        <v>2101.150336</v>
      </c>
      <c r="I46" s="11">
        <v>741.223</v>
      </c>
      <c r="J46" s="3">
        <v>16.884</v>
      </c>
      <c r="K46" s="5">
        <f t="shared" si="1"/>
        <v>124.4462412</v>
      </c>
    </row>
    <row r="47" ht="15.75" customHeight="1">
      <c r="A47" s="6" t="s">
        <v>140</v>
      </c>
      <c r="B47" s="7" t="s">
        <v>141</v>
      </c>
      <c r="C47" s="8" t="s">
        <v>13</v>
      </c>
      <c r="D47" s="8" t="s">
        <v>14</v>
      </c>
      <c r="E47" s="6" t="s">
        <v>142</v>
      </c>
      <c r="F47" s="7" t="s">
        <v>16</v>
      </c>
      <c r="G47" s="8">
        <v>1120914.0</v>
      </c>
      <c r="H47" s="3">
        <f>1210910336/ 1000000</f>
        <v>1210.910336</v>
      </c>
      <c r="I47" s="11">
        <v>162.743</v>
      </c>
      <c r="J47" s="3">
        <v>9.058</v>
      </c>
      <c r="K47" s="5">
        <f t="shared" si="1"/>
        <v>133.6840733</v>
      </c>
    </row>
    <row r="48" ht="15.75" customHeight="1">
      <c r="A48" s="6" t="s">
        <v>143</v>
      </c>
      <c r="B48" s="7" t="s">
        <v>144</v>
      </c>
      <c r="C48" s="8" t="s">
        <v>13</v>
      </c>
      <c r="D48" s="8" t="s">
        <v>14</v>
      </c>
      <c r="E48" s="6" t="s">
        <v>145</v>
      </c>
      <c r="F48" s="7" t="s">
        <v>16</v>
      </c>
      <c r="G48" s="8">
        <v>810136.0</v>
      </c>
      <c r="H48" s="3">
        <f>1214691840/ 1000000</f>
        <v>1214.69184</v>
      </c>
      <c r="I48" s="11">
        <v>874.869</v>
      </c>
      <c r="J48" s="3">
        <v>117.934</v>
      </c>
      <c r="K48" s="5">
        <f t="shared" si="1"/>
        <v>10.29975953</v>
      </c>
    </row>
    <row r="49" ht="15.75" customHeight="1">
      <c r="A49" s="6" t="s">
        <v>146</v>
      </c>
      <c r="B49" s="7" t="s">
        <v>147</v>
      </c>
      <c r="C49" s="8" t="s">
        <v>13</v>
      </c>
      <c r="D49" s="8" t="s">
        <v>65</v>
      </c>
      <c r="E49" s="6" t="s">
        <v>148</v>
      </c>
      <c r="F49" s="7" t="s">
        <v>16</v>
      </c>
      <c r="G49" s="8">
        <v>1022408.0</v>
      </c>
      <c r="H49" s="3">
        <f>1672304896/ 1000000</f>
        <v>1672.304896</v>
      </c>
      <c r="I49" s="11">
        <v>2183.534</v>
      </c>
      <c r="J49" s="3">
        <v>130.864</v>
      </c>
      <c r="K49" s="5">
        <f t="shared" si="1"/>
        <v>12.77895293</v>
      </c>
    </row>
    <row r="50" ht="15.75" customHeight="1">
      <c r="A50" s="8" t="s">
        <v>149</v>
      </c>
      <c r="B50" s="7" t="s">
        <v>150</v>
      </c>
      <c r="C50" s="8" t="s">
        <v>13</v>
      </c>
      <c r="D50" s="8" t="s">
        <v>48</v>
      </c>
      <c r="E50" s="8"/>
      <c r="F50" s="7" t="s">
        <v>16</v>
      </c>
      <c r="G50" s="8">
        <v>785786.0</v>
      </c>
      <c r="H50" s="3">
        <f>2495283968/ 1000000</f>
        <v>2495.283968</v>
      </c>
      <c r="I50" s="11">
        <v>4310.206</v>
      </c>
      <c r="J50" s="3">
        <v>149.29</v>
      </c>
      <c r="K50" s="5">
        <f t="shared" si="1"/>
        <v>16.714341</v>
      </c>
    </row>
    <row r="51" ht="15.75" customHeight="1">
      <c r="A51" s="6" t="s">
        <v>151</v>
      </c>
      <c r="B51" s="7" t="s">
        <v>152</v>
      </c>
      <c r="C51" s="8" t="s">
        <v>13</v>
      </c>
      <c r="D51" s="8" t="s">
        <v>19</v>
      </c>
      <c r="E51" s="6" t="s">
        <v>153</v>
      </c>
      <c r="F51" s="7" t="s">
        <v>16</v>
      </c>
      <c r="G51" s="8">
        <v>1085869.0</v>
      </c>
      <c r="H51" s="3">
        <f>2086805120/ 1000000</f>
        <v>2086.80512</v>
      </c>
      <c r="I51" s="11">
        <v>922.726</v>
      </c>
      <c r="J51" s="3">
        <v>102.636</v>
      </c>
      <c r="K51" s="5">
        <f t="shared" si="1"/>
        <v>20.33209712</v>
      </c>
    </row>
    <row r="52" ht="15.75" customHeight="1">
      <c r="A52" s="6" t="s">
        <v>154</v>
      </c>
      <c r="B52" s="7" t="s">
        <v>155</v>
      </c>
      <c r="C52" s="8" t="s">
        <v>13</v>
      </c>
      <c r="D52" s="8" t="s">
        <v>41</v>
      </c>
      <c r="E52" s="6" t="s">
        <v>45</v>
      </c>
      <c r="F52" s="7" t="s">
        <v>16</v>
      </c>
      <c r="G52" s="8">
        <v>876167.0</v>
      </c>
      <c r="H52" s="3">
        <f>2465357056/ 1000000</f>
        <v>2465.357056</v>
      </c>
      <c r="I52" s="11">
        <v>650.821</v>
      </c>
      <c r="J52" s="3">
        <v>81.269</v>
      </c>
      <c r="K52" s="5">
        <f t="shared" si="1"/>
        <v>30.33576217</v>
      </c>
    </row>
    <row r="53" ht="15.75" customHeight="1">
      <c r="A53" s="6" t="s">
        <v>156</v>
      </c>
      <c r="B53" s="12" t="s">
        <v>157</v>
      </c>
      <c r="C53" s="8" t="s">
        <v>13</v>
      </c>
      <c r="D53" s="8" t="s">
        <v>29</v>
      </c>
      <c r="E53" s="6" t="s">
        <v>158</v>
      </c>
      <c r="F53" s="7" t="s">
        <v>16</v>
      </c>
      <c r="G53" s="8">
        <v>733269.0</v>
      </c>
      <c r="H53" s="3">
        <f>2007573760/ 1000000</f>
        <v>2007.57376</v>
      </c>
      <c r="I53" s="11">
        <v>608.409</v>
      </c>
      <c r="J53" s="3">
        <v>-93.07</v>
      </c>
      <c r="K53" s="5" t="b">
        <f t="shared" si="1"/>
        <v>0</v>
      </c>
    </row>
    <row r="54" ht="15.75" customHeight="1">
      <c r="A54" s="6" t="s">
        <v>159</v>
      </c>
      <c r="B54" s="7" t="s">
        <v>160</v>
      </c>
      <c r="C54" s="8" t="s">
        <v>13</v>
      </c>
      <c r="D54" s="8" t="s">
        <v>33</v>
      </c>
      <c r="E54" s="6" t="s">
        <v>38</v>
      </c>
      <c r="F54" s="7" t="s">
        <v>16</v>
      </c>
      <c r="G54" s="8">
        <v>917273.0</v>
      </c>
      <c r="H54" s="3">
        <f>5944365568/ 1000000</f>
        <v>5944.365568</v>
      </c>
      <c r="I54" s="11">
        <v>468.205</v>
      </c>
      <c r="J54" s="3">
        <v>189.049</v>
      </c>
      <c r="K54" s="5">
        <f t="shared" si="1"/>
        <v>31.44351765</v>
      </c>
    </row>
    <row r="55" ht="15.75" customHeight="1">
      <c r="A55" s="6" t="s">
        <v>161</v>
      </c>
      <c r="B55" s="7" t="s">
        <v>162</v>
      </c>
      <c r="C55" s="8" t="s">
        <v>13</v>
      </c>
      <c r="D55" s="8" t="s">
        <v>117</v>
      </c>
      <c r="E55" s="6" t="s">
        <v>163</v>
      </c>
      <c r="F55" s="7" t="s">
        <v>16</v>
      </c>
      <c r="G55" s="8">
        <v>84748.0</v>
      </c>
      <c r="H55" s="3">
        <f>2565657344/ 1000000</f>
        <v>2565.657344</v>
      </c>
      <c r="I55" s="11">
        <v>945.603</v>
      </c>
      <c r="J55" s="3">
        <v>96.505</v>
      </c>
      <c r="K55" s="5">
        <f t="shared" si="1"/>
        <v>26.58574524</v>
      </c>
    </row>
    <row r="56" ht="15.75" customHeight="1">
      <c r="A56" s="6" t="s">
        <v>164</v>
      </c>
      <c r="B56" s="7" t="s">
        <v>165</v>
      </c>
      <c r="C56" s="8" t="s">
        <v>13</v>
      </c>
      <c r="D56" s="8" t="s">
        <v>76</v>
      </c>
      <c r="E56" s="6" t="s">
        <v>166</v>
      </c>
      <c r="F56" s="7" t="s">
        <v>16</v>
      </c>
      <c r="G56" s="8">
        <v>1597033.0</v>
      </c>
      <c r="H56" s="3">
        <f>1515433856/ 1000000</f>
        <v>1515.433856</v>
      </c>
      <c r="I56" s="9">
        <v>2774.797</v>
      </c>
      <c r="J56" s="3">
        <v>-539.717</v>
      </c>
      <c r="K56" s="5" t="b">
        <f t="shared" si="1"/>
        <v>0</v>
      </c>
    </row>
    <row r="57" ht="15.75" customHeight="1">
      <c r="A57" s="6" t="s">
        <v>167</v>
      </c>
      <c r="B57" s="7" t="s">
        <v>168</v>
      </c>
      <c r="C57" s="8" t="s">
        <v>13</v>
      </c>
      <c r="D57" s="8" t="s">
        <v>48</v>
      </c>
      <c r="E57" s="6" t="s">
        <v>38</v>
      </c>
      <c r="F57" s="7" t="s">
        <v>16</v>
      </c>
      <c r="G57" s="8">
        <v>897723.0</v>
      </c>
      <c r="H57" s="3">
        <f>3013568512/ 1000000</f>
        <v>3013.568512</v>
      </c>
      <c r="I57" s="11">
        <v>9078.747</v>
      </c>
      <c r="J57" s="3">
        <v>322.23</v>
      </c>
      <c r="K57" s="5">
        <f t="shared" si="1"/>
        <v>9.352228259</v>
      </c>
    </row>
    <row r="58" ht="15.75" customHeight="1">
      <c r="A58" s="8" t="s">
        <v>169</v>
      </c>
      <c r="B58" s="7" t="s">
        <v>170</v>
      </c>
      <c r="C58" s="8" t="s">
        <v>13</v>
      </c>
      <c r="D58" s="8" t="s">
        <v>65</v>
      </c>
      <c r="E58" s="8"/>
      <c r="F58" s="7" t="s">
        <v>16</v>
      </c>
      <c r="G58" s="8">
        <v>918965.0</v>
      </c>
      <c r="H58" s="3">
        <f>748804160/ 1000000</f>
        <v>748.80416</v>
      </c>
      <c r="I58" s="11">
        <v>3787.721</v>
      </c>
      <c r="J58" s="3">
        <v>89.809</v>
      </c>
      <c r="K58" s="5">
        <f t="shared" si="1"/>
        <v>8.337740761</v>
      </c>
    </row>
    <row r="59" ht="15.75" customHeight="1">
      <c r="A59" s="8" t="s">
        <v>171</v>
      </c>
      <c r="B59" s="7" t="s">
        <v>172</v>
      </c>
      <c r="C59" s="8" t="s">
        <v>13</v>
      </c>
      <c r="D59" s="8" t="s">
        <v>33</v>
      </c>
      <c r="E59" s="8"/>
      <c r="F59" s="7" t="s">
        <v>16</v>
      </c>
      <c r="G59" s="8">
        <v>1616533.0</v>
      </c>
      <c r="H59" s="3">
        <f>1156067840/ 1000000</f>
        <v>1156.06784</v>
      </c>
      <c r="I59" s="11">
        <v>1814.886</v>
      </c>
      <c r="J59" s="3">
        <v>51.522</v>
      </c>
      <c r="K59" s="5">
        <f t="shared" si="1"/>
        <v>22.43833392</v>
      </c>
    </row>
    <row r="60" ht="15.75" customHeight="1">
      <c r="A60" s="6" t="s">
        <v>173</v>
      </c>
      <c r="B60" s="7" t="s">
        <v>174</v>
      </c>
      <c r="C60" s="8" t="s">
        <v>13</v>
      </c>
      <c r="D60" s="8"/>
      <c r="E60" s="6" t="s">
        <v>175</v>
      </c>
      <c r="F60" s="7" t="s">
        <v>16</v>
      </c>
      <c r="G60" s="8"/>
      <c r="H60" s="3">
        <f>1635163648/ 1000000</f>
        <v>1635.163648</v>
      </c>
      <c r="I60" s="11">
        <v>820.041</v>
      </c>
      <c r="J60" s="3">
        <v>-439.684</v>
      </c>
      <c r="K60" s="5" t="b">
        <f t="shared" si="1"/>
        <v>0</v>
      </c>
    </row>
    <row r="61" ht="15.75" customHeight="1">
      <c r="A61" s="6" t="s">
        <v>176</v>
      </c>
      <c r="B61" s="7" t="s">
        <v>177</v>
      </c>
      <c r="C61" s="8" t="s">
        <v>13</v>
      </c>
      <c r="D61" s="8" t="s">
        <v>29</v>
      </c>
      <c r="E61" s="6" t="s">
        <v>178</v>
      </c>
      <c r="F61" s="7" t="s">
        <v>16</v>
      </c>
      <c r="G61" s="8">
        <v>1092699.0</v>
      </c>
      <c r="H61" s="3">
        <f>6296309248/ 1000000</f>
        <v>6296.309248</v>
      </c>
      <c r="I61" s="11">
        <v>492.788</v>
      </c>
      <c r="J61" s="3">
        <v>61.749</v>
      </c>
      <c r="K61" s="5">
        <f t="shared" si="1"/>
        <v>101.9661735</v>
      </c>
    </row>
    <row r="62" ht="15.75" customHeight="1">
      <c r="A62" s="8" t="s">
        <v>179</v>
      </c>
      <c r="B62" s="7" t="s">
        <v>180</v>
      </c>
      <c r="C62" s="8" t="s">
        <v>13</v>
      </c>
      <c r="D62" s="8" t="s">
        <v>76</v>
      </c>
      <c r="E62" s="8"/>
      <c r="F62" s="7" t="s">
        <v>16</v>
      </c>
      <c r="G62" s="8">
        <v>1013880.0</v>
      </c>
      <c r="H62" s="3">
        <f>1262730624/ 1000000</f>
        <v>1262.730624</v>
      </c>
      <c r="I62" s="11">
        <v>2484.411</v>
      </c>
      <c r="J62" s="3">
        <v>64.46</v>
      </c>
      <c r="K62" s="5">
        <f t="shared" si="1"/>
        <v>19.58936742</v>
      </c>
    </row>
    <row r="63" ht="15.75" customHeight="1">
      <c r="A63" s="8" t="s">
        <v>181</v>
      </c>
      <c r="B63" s="7" t="s">
        <v>182</v>
      </c>
      <c r="C63" s="8" t="s">
        <v>13</v>
      </c>
      <c r="D63" s="8" t="s">
        <v>48</v>
      </c>
      <c r="E63" s="8"/>
      <c r="F63" s="7" t="s">
        <v>16</v>
      </c>
      <c r="G63" s="8">
        <v>1116942.0</v>
      </c>
      <c r="H63" s="3">
        <f>1331626240/ 1000000</f>
        <v>1331.62624</v>
      </c>
      <c r="I63" s="11">
        <v>2379.182</v>
      </c>
      <c r="J63" s="3">
        <v>50.555</v>
      </c>
      <c r="K63" s="5">
        <f t="shared" si="1"/>
        <v>26.34014914</v>
      </c>
    </row>
    <row r="64" ht="15.75" customHeight="1">
      <c r="A64" s="8" t="s">
        <v>183</v>
      </c>
      <c r="B64" s="7" t="s">
        <v>184</v>
      </c>
      <c r="C64" s="8" t="s">
        <v>13</v>
      </c>
      <c r="D64" s="8" t="s">
        <v>14</v>
      </c>
      <c r="E64" s="8"/>
      <c r="F64" s="7" t="s">
        <v>16</v>
      </c>
      <c r="G64" s="8">
        <v>1275014.0</v>
      </c>
      <c r="H64" s="3">
        <f>1287655424/ 1000000</f>
        <v>1287.655424</v>
      </c>
      <c r="I64" s="11">
        <v>2056.2</v>
      </c>
      <c r="J64" s="3">
        <v>24.8</v>
      </c>
      <c r="K64" s="5">
        <f t="shared" si="1"/>
        <v>51.92158968</v>
      </c>
    </row>
    <row r="65" ht="15.75" customHeight="1">
      <c r="A65" s="6" t="s">
        <v>185</v>
      </c>
      <c r="B65" s="7" t="s">
        <v>186</v>
      </c>
      <c r="C65" s="8" t="s">
        <v>13</v>
      </c>
      <c r="D65" s="8" t="s">
        <v>19</v>
      </c>
      <c r="E65" s="6" t="s">
        <v>187</v>
      </c>
      <c r="F65" s="7" t="s">
        <v>16</v>
      </c>
      <c r="G65" s="8">
        <v>746838.0</v>
      </c>
      <c r="H65" s="3">
        <f>221293600/ 1000000</f>
        <v>221.2936</v>
      </c>
      <c r="I65" s="9">
        <v>2011.4</v>
      </c>
      <c r="J65" s="3">
        <v>-247.0</v>
      </c>
      <c r="K65" s="5" t="b">
        <f t="shared" si="1"/>
        <v>0</v>
      </c>
    </row>
    <row r="66" ht="15.75" customHeight="1">
      <c r="A66" s="6" t="s">
        <v>188</v>
      </c>
      <c r="B66" s="7" t="s">
        <v>189</v>
      </c>
      <c r="C66" s="8" t="s">
        <v>13</v>
      </c>
      <c r="D66" s="8" t="s">
        <v>14</v>
      </c>
      <c r="E66" s="6" t="s">
        <v>190</v>
      </c>
      <c r="F66" s="7" t="s">
        <v>16</v>
      </c>
      <c r="G66" s="8">
        <v>103145.0</v>
      </c>
      <c r="H66" s="3">
        <f>1495972992/ 1000000</f>
        <v>1495.972992</v>
      </c>
      <c r="I66" s="11">
        <v>640.857</v>
      </c>
      <c r="J66" s="3">
        <v>75.664</v>
      </c>
      <c r="K66" s="5">
        <f t="shared" si="1"/>
        <v>19.77126496</v>
      </c>
    </row>
    <row r="67" ht="15.75" customHeight="1">
      <c r="A67" s="6" t="s">
        <v>191</v>
      </c>
      <c r="B67" s="7" t="s">
        <v>192</v>
      </c>
      <c r="C67" s="8" t="s">
        <v>13</v>
      </c>
      <c r="D67" s="8" t="s">
        <v>22</v>
      </c>
      <c r="E67" s="6" t="s">
        <v>163</v>
      </c>
      <c r="F67" s="7" t="s">
        <v>16</v>
      </c>
      <c r="G67" s="8">
        <v>912093.0</v>
      </c>
      <c r="H67" s="3">
        <f>2110847360/ 1000000</f>
        <v>2110.84736</v>
      </c>
      <c r="I67" s="11">
        <v>1106.1</v>
      </c>
      <c r="J67" s="3">
        <v>25.5</v>
      </c>
      <c r="K67" s="5">
        <f t="shared" si="1"/>
        <v>82.77832784</v>
      </c>
    </row>
    <row r="68" ht="15.75" customHeight="1">
      <c r="A68" s="6" t="s">
        <v>193</v>
      </c>
      <c r="B68" s="7" t="s">
        <v>194</v>
      </c>
      <c r="C68" s="8" t="s">
        <v>13</v>
      </c>
      <c r="D68" s="8" t="s">
        <v>14</v>
      </c>
      <c r="E68" s="6" t="s">
        <v>38</v>
      </c>
      <c r="F68" s="7" t="s">
        <v>16</v>
      </c>
      <c r="G68" s="8">
        <v>1788999.0</v>
      </c>
      <c r="H68" s="3">
        <f>425610496/ 1000000</f>
        <v>425.610496</v>
      </c>
      <c r="I68" s="11">
        <v>510.879</v>
      </c>
      <c r="J68" s="3">
        <v>-768.227</v>
      </c>
      <c r="K68" s="5" t="b">
        <f t="shared" si="1"/>
        <v>0</v>
      </c>
    </row>
    <row r="69" ht="15.75" customHeight="1">
      <c r="A69" s="15"/>
      <c r="B69" s="15"/>
      <c r="C69" s="15"/>
      <c r="D69" s="15"/>
      <c r="E69" s="15"/>
      <c r="F69" s="16"/>
      <c r="G69" s="16"/>
      <c r="H69" s="17"/>
      <c r="I69" s="18"/>
      <c r="J69" s="3"/>
      <c r="K69" s="5"/>
    </row>
    <row r="70" ht="15.75" customHeight="1">
      <c r="A70" s="15"/>
      <c r="B70" s="15"/>
      <c r="C70" s="19" t="s">
        <v>195</v>
      </c>
      <c r="D70" s="15"/>
      <c r="E70" s="15"/>
      <c r="F70" s="16"/>
      <c r="H70" s="20">
        <f t="shared" ref="H70:K70" si="2">AVERAGE(H2:H68)</f>
        <v>1829.890774</v>
      </c>
      <c r="I70" s="20">
        <f t="shared" si="2"/>
        <v>1238.310493</v>
      </c>
      <c r="J70" s="21">
        <f t="shared" si="2"/>
        <v>18.2911194</v>
      </c>
      <c r="K70" s="22">
        <f t="shared" si="2"/>
        <v>37.91750569</v>
      </c>
    </row>
    <row r="71" ht="15.75" customHeight="1">
      <c r="A71" s="15"/>
      <c r="B71" s="15"/>
      <c r="C71" s="19" t="s">
        <v>196</v>
      </c>
      <c r="D71" s="15"/>
      <c r="E71" s="15"/>
      <c r="F71" s="16"/>
      <c r="H71" s="20">
        <f t="shared" ref="H71:K71" si="3">MEDIAN(H2:H68)</f>
        <v>1401.32544</v>
      </c>
      <c r="I71" s="20">
        <f t="shared" si="3"/>
        <v>826.484</v>
      </c>
      <c r="J71" s="21">
        <f t="shared" si="3"/>
        <v>51.522</v>
      </c>
      <c r="K71" s="22">
        <f t="shared" si="3"/>
        <v>26.34014914</v>
      </c>
    </row>
    <row r="72" ht="15.75" customHeight="1">
      <c r="A72" s="15"/>
      <c r="B72" s="15"/>
      <c r="C72" s="23" t="s">
        <v>197</v>
      </c>
      <c r="D72" s="15"/>
      <c r="E72" s="15"/>
      <c r="F72" s="16"/>
      <c r="G72" s="16"/>
      <c r="H72" s="17">
        <f>min(H2:H68)</f>
        <v>221.2936</v>
      </c>
      <c r="I72" s="18"/>
      <c r="J72" s="3"/>
      <c r="K72" s="5"/>
    </row>
    <row r="73" ht="15.75" customHeight="1">
      <c r="A73" s="15"/>
      <c r="B73" s="15"/>
      <c r="C73" s="23" t="s">
        <v>198</v>
      </c>
      <c r="D73" s="15"/>
      <c r="E73" s="15"/>
      <c r="F73" s="16"/>
      <c r="G73" s="16"/>
      <c r="H73" s="17">
        <f>MAX(H2:H68)</f>
        <v>6296.309248</v>
      </c>
      <c r="I73" s="18"/>
      <c r="J73" s="3"/>
      <c r="K73" s="5">
        <f>countif(K2:K68,"&gt;0")</f>
        <v>49</v>
      </c>
    </row>
    <row r="74" ht="15.75" customHeight="1">
      <c r="A74" s="15"/>
      <c r="B74" s="15"/>
      <c r="C74" s="15"/>
      <c r="D74" s="15"/>
      <c r="E74" s="15"/>
      <c r="F74" s="16"/>
      <c r="G74" s="16"/>
      <c r="H74" s="17"/>
      <c r="I74" s="18"/>
      <c r="J74" s="3"/>
      <c r="K74" s="5">
        <f>count(J2:J68)</f>
        <v>67</v>
      </c>
    </row>
    <row r="75" ht="15.75" customHeight="1">
      <c r="A75" s="15"/>
      <c r="B75" s="15"/>
      <c r="C75" s="15"/>
      <c r="D75" s="15"/>
      <c r="E75" s="15"/>
      <c r="F75" s="16"/>
      <c r="G75" s="16"/>
      <c r="H75" s="17"/>
      <c r="I75" s="18"/>
      <c r="J75" s="3"/>
      <c r="K75" s="5"/>
    </row>
    <row r="76" ht="15.75" customHeight="1">
      <c r="A76" s="15"/>
      <c r="B76" s="15"/>
      <c r="C76" s="15"/>
      <c r="D76" s="15"/>
      <c r="E76" s="15"/>
      <c r="F76" s="16"/>
      <c r="G76" s="16"/>
      <c r="H76" s="17"/>
      <c r="I76" s="18"/>
      <c r="J76" s="3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3"/>
      <c r="I77" s="11"/>
      <c r="J77" s="3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3"/>
      <c r="I78" s="11"/>
      <c r="J78" s="3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3"/>
      <c r="I79" s="11"/>
      <c r="J79" s="3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3"/>
      <c r="I80" s="11"/>
      <c r="J80" s="3"/>
      <c r="K80" s="5"/>
    </row>
    <row r="81" ht="15.75" customHeight="1">
      <c r="H81" s="3"/>
      <c r="I81" s="11"/>
      <c r="J81" s="3"/>
    </row>
    <row r="82" ht="15.75" customHeight="1">
      <c r="H82" s="3"/>
      <c r="I82" s="11"/>
      <c r="J82" s="3"/>
    </row>
    <row r="83" ht="15.75" customHeight="1">
      <c r="H83" s="3"/>
      <c r="I83" s="11"/>
      <c r="J83" s="3"/>
    </row>
    <row r="84" ht="15.75" customHeight="1">
      <c r="H84" s="3"/>
      <c r="I84" s="11"/>
      <c r="J84" s="3"/>
    </row>
    <row r="85" ht="15.75" customHeight="1">
      <c r="H85" s="3"/>
      <c r="I85" s="11"/>
      <c r="J85" s="3"/>
    </row>
    <row r="86" ht="15.75" customHeight="1">
      <c r="H86" s="3"/>
      <c r="I86" s="11"/>
      <c r="J86" s="3"/>
    </row>
    <row r="87" ht="15.75" customHeight="1">
      <c r="H87" s="3"/>
      <c r="I87" s="11"/>
      <c r="J87" s="3"/>
    </row>
    <row r="88" ht="15.75" customHeight="1">
      <c r="H88" s="3"/>
      <c r="I88" s="11"/>
      <c r="J88" s="3"/>
    </row>
    <row r="89" ht="15.75" customHeight="1">
      <c r="H89" s="3"/>
      <c r="I89" s="11"/>
      <c r="J89" s="3"/>
    </row>
    <row r="90" ht="15.75" customHeight="1">
      <c r="H90" s="3"/>
      <c r="I90" s="11"/>
      <c r="J90" s="3"/>
    </row>
    <row r="91" ht="15.75" customHeight="1">
      <c r="H91" s="3"/>
      <c r="I91" s="11"/>
      <c r="J91" s="3"/>
    </row>
    <row r="92" ht="15.75" customHeight="1">
      <c r="H92" s="3"/>
      <c r="I92" s="11"/>
      <c r="J92" s="3"/>
    </row>
    <row r="93" ht="15.75" customHeight="1">
      <c r="H93" s="3"/>
      <c r="I93" s="11"/>
      <c r="J93" s="3"/>
    </row>
    <row r="94" ht="15.75" customHeight="1">
      <c r="H94" s="3"/>
      <c r="I94" s="11"/>
      <c r="J94" s="3"/>
    </row>
    <row r="95" ht="15.75" customHeight="1">
      <c r="H95" s="3"/>
      <c r="I95" s="11"/>
      <c r="J95" s="3"/>
    </row>
    <row r="96" ht="15.75" customHeight="1">
      <c r="H96" s="3"/>
      <c r="I96" s="11"/>
      <c r="J96" s="3"/>
    </row>
    <row r="97" ht="15.75" customHeight="1">
      <c r="H97" s="3"/>
      <c r="I97" s="11"/>
      <c r="J97" s="3"/>
    </row>
    <row r="98" ht="15.75" customHeight="1">
      <c r="H98" s="3"/>
      <c r="I98" s="11"/>
      <c r="J98" s="3"/>
    </row>
    <row r="99" ht="15.75" customHeight="1">
      <c r="H99" s="3"/>
      <c r="I99" s="11"/>
      <c r="J99" s="3"/>
    </row>
    <row r="100" ht="15.75" customHeight="1">
      <c r="H100" s="3"/>
      <c r="I100" s="11"/>
      <c r="J100" s="3"/>
    </row>
    <row r="101" ht="15.75" customHeight="1">
      <c r="H101" s="3"/>
      <c r="I101" s="11"/>
      <c r="J101" s="3"/>
    </row>
    <row r="102" ht="15.75" customHeight="1">
      <c r="H102" s="3"/>
      <c r="I102" s="11"/>
      <c r="J102" s="3"/>
    </row>
    <row r="103" ht="15.75" customHeight="1">
      <c r="H103" s="3"/>
      <c r="I103" s="11"/>
      <c r="J103" s="3"/>
    </row>
    <row r="104" ht="15.75" customHeight="1">
      <c r="H104" s="3"/>
      <c r="I104" s="11"/>
      <c r="J104" s="3"/>
    </row>
    <row r="105" ht="15.75" customHeight="1">
      <c r="H105" s="3"/>
      <c r="I105" s="11"/>
      <c r="J105" s="3"/>
    </row>
    <row r="106" ht="15.75" customHeight="1">
      <c r="H106" s="3"/>
      <c r="I106" s="11"/>
      <c r="J106" s="3"/>
    </row>
    <row r="107" ht="15.75" customHeight="1">
      <c r="H107" s="3"/>
      <c r="I107" s="11"/>
      <c r="J107" s="3"/>
    </row>
    <row r="108" ht="15.75" customHeight="1">
      <c r="H108" s="3"/>
      <c r="I108" s="11"/>
      <c r="J108" s="3"/>
    </row>
    <row r="109" ht="15.75" customHeight="1">
      <c r="H109" s="3"/>
      <c r="I109" s="11"/>
      <c r="J109" s="3"/>
    </row>
    <row r="110" ht="15.75" customHeight="1">
      <c r="H110" s="3"/>
      <c r="I110" s="11"/>
      <c r="J110" s="3"/>
    </row>
    <row r="111" ht="15.75" customHeight="1">
      <c r="H111" s="3"/>
      <c r="I111" s="11"/>
      <c r="J111" s="3"/>
    </row>
    <row r="112" ht="15.75" customHeight="1">
      <c r="H112" s="3"/>
      <c r="I112" s="11"/>
      <c r="J112" s="3"/>
    </row>
    <row r="113" ht="15.75" customHeight="1">
      <c r="H113" s="3"/>
      <c r="I113" s="11"/>
      <c r="J113" s="3"/>
    </row>
    <row r="114" ht="15.75" customHeight="1">
      <c r="H114" s="3"/>
      <c r="I114" s="11"/>
      <c r="J114" s="3"/>
    </row>
    <row r="115" ht="15.75" customHeight="1">
      <c r="H115" s="3"/>
      <c r="I115" s="11"/>
      <c r="J115" s="3"/>
    </row>
    <row r="116" ht="15.75" customHeight="1">
      <c r="H116" s="3"/>
      <c r="I116" s="11"/>
      <c r="J116" s="3"/>
    </row>
    <row r="117" ht="15.75" customHeight="1">
      <c r="H117" s="3"/>
      <c r="I117" s="11"/>
      <c r="J117" s="3"/>
    </row>
    <row r="118" ht="15.75" customHeight="1">
      <c r="H118" s="3"/>
      <c r="I118" s="11"/>
      <c r="J118" s="3"/>
    </row>
    <row r="119" ht="15.75" customHeight="1">
      <c r="H119" s="3"/>
      <c r="I119" s="11"/>
      <c r="J119" s="3"/>
    </row>
    <row r="120" ht="15.75" customHeight="1">
      <c r="H120" s="3"/>
      <c r="I120" s="11"/>
      <c r="J120" s="3"/>
    </row>
    <row r="121" ht="15.75" customHeight="1">
      <c r="H121" s="3"/>
      <c r="I121" s="11"/>
      <c r="J121" s="3"/>
    </row>
    <row r="122" ht="15.75" customHeight="1">
      <c r="H122" s="3"/>
      <c r="I122" s="11"/>
      <c r="J122" s="3"/>
    </row>
    <row r="123" ht="15.75" customHeight="1">
      <c r="H123" s="3"/>
      <c r="I123" s="11"/>
      <c r="J123" s="3"/>
    </row>
    <row r="124" ht="15.75" customHeight="1">
      <c r="H124" s="3"/>
      <c r="I124" s="11"/>
      <c r="J124" s="3"/>
    </row>
    <row r="125" ht="15.75" customHeight="1">
      <c r="H125" s="3"/>
      <c r="I125" s="11"/>
      <c r="J125" s="3"/>
    </row>
    <row r="126" ht="15.75" customHeight="1">
      <c r="H126" s="3"/>
      <c r="I126" s="11"/>
      <c r="J126" s="3"/>
    </row>
    <row r="127" ht="15.75" customHeight="1">
      <c r="H127" s="3"/>
      <c r="I127" s="11"/>
      <c r="J127" s="3"/>
    </row>
    <row r="128" ht="15.75" customHeight="1">
      <c r="H128" s="3"/>
      <c r="I128" s="11"/>
      <c r="J128" s="3"/>
    </row>
    <row r="129" ht="15.75" customHeight="1">
      <c r="H129" s="3"/>
      <c r="I129" s="11"/>
      <c r="J129" s="3"/>
    </row>
    <row r="130" ht="15.75" customHeight="1">
      <c r="H130" s="3"/>
      <c r="I130" s="11"/>
      <c r="J130" s="3"/>
    </row>
    <row r="131" ht="15.75" customHeight="1">
      <c r="H131" s="3"/>
      <c r="I131" s="11"/>
      <c r="J131" s="3"/>
    </row>
    <row r="132" ht="15.75" customHeight="1">
      <c r="H132" s="3"/>
      <c r="I132" s="11"/>
      <c r="J132" s="3"/>
    </row>
    <row r="133" ht="15.75" customHeight="1">
      <c r="H133" s="3"/>
      <c r="I133" s="11"/>
      <c r="J133" s="3"/>
    </row>
    <row r="134" ht="15.75" customHeight="1">
      <c r="H134" s="3"/>
      <c r="I134" s="11"/>
      <c r="J134" s="3"/>
    </row>
    <row r="135" ht="15.75" customHeight="1">
      <c r="H135" s="3"/>
      <c r="I135" s="11"/>
      <c r="J135" s="3"/>
    </row>
    <row r="136" ht="15.75" customHeight="1">
      <c r="H136" s="3"/>
      <c r="I136" s="11"/>
      <c r="J136" s="3"/>
    </row>
    <row r="137" ht="15.75" customHeight="1">
      <c r="H137" s="3"/>
      <c r="I137" s="11"/>
      <c r="J137" s="3"/>
    </row>
    <row r="138" ht="15.75" customHeight="1">
      <c r="H138" s="3"/>
      <c r="I138" s="11"/>
      <c r="J138" s="3"/>
    </row>
    <row r="139" ht="15.75" customHeight="1">
      <c r="H139" s="3"/>
      <c r="I139" s="11"/>
      <c r="J139" s="3"/>
    </row>
    <row r="140" ht="15.75" customHeight="1">
      <c r="H140" s="3"/>
      <c r="I140" s="11"/>
      <c r="J140" s="3"/>
    </row>
    <row r="141" ht="15.75" customHeight="1">
      <c r="H141" s="3"/>
      <c r="I141" s="11"/>
      <c r="J141" s="3"/>
    </row>
    <row r="142" ht="15.75" customHeight="1">
      <c r="H142" s="3"/>
      <c r="I142" s="11"/>
      <c r="J142" s="3"/>
    </row>
    <row r="143" ht="15.75" customHeight="1">
      <c r="H143" s="3"/>
      <c r="I143" s="11"/>
      <c r="J143" s="3"/>
    </row>
    <row r="144" ht="15.75" customHeight="1">
      <c r="H144" s="3"/>
      <c r="I144" s="11"/>
      <c r="J144" s="3"/>
    </row>
    <row r="145" ht="15.75" customHeight="1">
      <c r="H145" s="3"/>
      <c r="I145" s="11"/>
      <c r="J145" s="3"/>
    </row>
    <row r="146" ht="15.75" customHeight="1">
      <c r="H146" s="3"/>
      <c r="I146" s="11"/>
      <c r="J146" s="3"/>
    </row>
    <row r="147" ht="15.75" customHeight="1">
      <c r="H147" s="3"/>
      <c r="I147" s="11"/>
      <c r="J147" s="3"/>
    </row>
    <row r="148" ht="15.75" customHeight="1">
      <c r="H148" s="3"/>
      <c r="I148" s="11"/>
      <c r="J148" s="3"/>
    </row>
    <row r="149" ht="15.75" customHeight="1">
      <c r="H149" s="3"/>
      <c r="I149" s="11"/>
      <c r="J149" s="3"/>
    </row>
    <row r="150" ht="15.75" customHeight="1">
      <c r="H150" s="3"/>
      <c r="I150" s="11"/>
      <c r="J150" s="3"/>
    </row>
    <row r="151" ht="15.75" customHeight="1">
      <c r="H151" s="3"/>
      <c r="I151" s="11"/>
      <c r="J151" s="3"/>
    </row>
    <row r="152" ht="15.75" customHeight="1">
      <c r="H152" s="3"/>
      <c r="I152" s="11"/>
      <c r="J152" s="3"/>
    </row>
    <row r="153" ht="15.75" customHeight="1">
      <c r="H153" s="3"/>
      <c r="I153" s="11"/>
      <c r="J153" s="3"/>
    </row>
    <row r="154" ht="15.75" customHeight="1">
      <c r="H154" s="3"/>
      <c r="I154" s="11"/>
      <c r="J154" s="3"/>
    </row>
    <row r="155" ht="15.75" customHeight="1">
      <c r="H155" s="3"/>
      <c r="I155" s="11"/>
      <c r="J155" s="3"/>
    </row>
    <row r="156" ht="15.75" customHeight="1">
      <c r="H156" s="3"/>
      <c r="I156" s="11"/>
      <c r="J156" s="3"/>
    </row>
    <row r="157" ht="15.75" customHeight="1">
      <c r="H157" s="3"/>
      <c r="I157" s="11"/>
      <c r="J157" s="3"/>
    </row>
    <row r="158" ht="15.75" customHeight="1">
      <c r="H158" s="3"/>
      <c r="I158" s="11"/>
      <c r="J158" s="3"/>
    </row>
    <row r="159" ht="15.75" customHeight="1">
      <c r="H159" s="3"/>
      <c r="I159" s="11"/>
      <c r="J159" s="3"/>
    </row>
    <row r="160" ht="15.75" customHeight="1">
      <c r="H160" s="3"/>
      <c r="I160" s="11"/>
      <c r="J160" s="3"/>
    </row>
    <row r="161" ht="15.75" customHeight="1">
      <c r="H161" s="3"/>
      <c r="I161" s="11"/>
      <c r="J161" s="3"/>
    </row>
    <row r="162" ht="15.75" customHeight="1">
      <c r="H162" s="3"/>
      <c r="I162" s="11"/>
      <c r="J162" s="3"/>
    </row>
    <row r="163" ht="15.75" customHeight="1">
      <c r="H163" s="3"/>
      <c r="I163" s="11"/>
      <c r="J163" s="3"/>
    </row>
    <row r="164" ht="15.75" customHeight="1">
      <c r="H164" s="3"/>
      <c r="I164" s="11"/>
      <c r="J164" s="3"/>
    </row>
    <row r="165" ht="15.75" customHeight="1">
      <c r="H165" s="3"/>
      <c r="I165" s="11"/>
      <c r="J165" s="3"/>
    </row>
    <row r="166" ht="15.75" customHeight="1">
      <c r="H166" s="3"/>
      <c r="I166" s="11"/>
      <c r="J166" s="3"/>
    </row>
    <row r="167" ht="15.75" customHeight="1">
      <c r="H167" s="3"/>
      <c r="I167" s="11"/>
      <c r="J167" s="3"/>
    </row>
    <row r="168" ht="15.75" customHeight="1">
      <c r="H168" s="3"/>
      <c r="I168" s="11"/>
      <c r="J168" s="3"/>
    </row>
    <row r="169" ht="15.75" customHeight="1">
      <c r="H169" s="3"/>
      <c r="I169" s="11"/>
      <c r="J169" s="3"/>
    </row>
    <row r="170" ht="15.75" customHeight="1">
      <c r="H170" s="3"/>
      <c r="I170" s="11"/>
      <c r="J170" s="3"/>
    </row>
    <row r="171" ht="15.75" customHeight="1">
      <c r="H171" s="3"/>
      <c r="I171" s="11"/>
      <c r="J171" s="3"/>
    </row>
    <row r="172" ht="15.75" customHeight="1">
      <c r="H172" s="3"/>
      <c r="I172" s="11"/>
      <c r="J172" s="3"/>
    </row>
    <row r="173" ht="15.75" customHeight="1">
      <c r="H173" s="3"/>
      <c r="I173" s="11"/>
      <c r="J173" s="3"/>
    </row>
    <row r="174" ht="15.75" customHeight="1">
      <c r="H174" s="3"/>
      <c r="I174" s="11"/>
      <c r="J174" s="3"/>
    </row>
    <row r="175" ht="15.75" customHeight="1">
      <c r="H175" s="3"/>
      <c r="I175" s="11"/>
      <c r="J175" s="3"/>
    </row>
    <row r="176" ht="15.75" customHeight="1">
      <c r="H176" s="3"/>
      <c r="I176" s="11"/>
      <c r="J176" s="3"/>
    </row>
    <row r="177" ht="15.75" customHeight="1">
      <c r="H177" s="3"/>
      <c r="I177" s="11"/>
      <c r="J177" s="3"/>
    </row>
    <row r="178" ht="15.75" customHeight="1">
      <c r="H178" s="3"/>
      <c r="I178" s="11"/>
      <c r="J178" s="3"/>
    </row>
    <row r="179" ht="15.75" customHeight="1">
      <c r="H179" s="3"/>
      <c r="I179" s="11"/>
      <c r="J179" s="3"/>
    </row>
    <row r="180" ht="15.75" customHeight="1">
      <c r="H180" s="3"/>
      <c r="I180" s="11"/>
      <c r="J180" s="3"/>
    </row>
    <row r="181" ht="15.75" customHeight="1">
      <c r="H181" s="3"/>
      <c r="I181" s="11"/>
      <c r="J181" s="3"/>
    </row>
    <row r="182" ht="15.75" customHeight="1">
      <c r="H182" s="3"/>
      <c r="I182" s="11"/>
      <c r="J182" s="3"/>
    </row>
    <row r="183" ht="15.75" customHeight="1">
      <c r="H183" s="3"/>
      <c r="I183" s="11"/>
      <c r="J183" s="3"/>
    </row>
    <row r="184" ht="15.75" customHeight="1">
      <c r="H184" s="3"/>
      <c r="I184" s="11"/>
      <c r="J184" s="3"/>
    </row>
    <row r="185" ht="15.75" customHeight="1">
      <c r="H185" s="3"/>
      <c r="I185" s="11"/>
      <c r="J185" s="3"/>
    </row>
    <row r="186" ht="15.75" customHeight="1">
      <c r="H186" s="3"/>
      <c r="I186" s="11"/>
      <c r="J186" s="3"/>
    </row>
    <row r="187" ht="15.75" customHeight="1">
      <c r="H187" s="3"/>
      <c r="I187" s="11"/>
      <c r="J187" s="3"/>
    </row>
    <row r="188" ht="15.75" customHeight="1">
      <c r="H188" s="3"/>
      <c r="I188" s="11"/>
      <c r="J188" s="3"/>
    </row>
    <row r="189" ht="15.75" customHeight="1">
      <c r="H189" s="3"/>
      <c r="I189" s="11"/>
      <c r="J189" s="3"/>
    </row>
    <row r="190" ht="15.75" customHeight="1">
      <c r="H190" s="3"/>
      <c r="I190" s="11"/>
      <c r="J190" s="3"/>
    </row>
    <row r="191" ht="15.75" customHeight="1">
      <c r="H191" s="3"/>
      <c r="I191" s="11"/>
      <c r="J191" s="3"/>
    </row>
    <row r="192" ht="15.75" customHeight="1">
      <c r="H192" s="3"/>
      <c r="I192" s="11"/>
      <c r="J192" s="3"/>
    </row>
    <row r="193" ht="15.75" customHeight="1">
      <c r="H193" s="3"/>
      <c r="I193" s="11"/>
      <c r="J193" s="3"/>
    </row>
    <row r="194" ht="15.75" customHeight="1">
      <c r="H194" s="3"/>
      <c r="I194" s="11"/>
      <c r="J194" s="3"/>
    </row>
    <row r="195" ht="15.75" customHeight="1">
      <c r="H195" s="3"/>
      <c r="I195" s="11"/>
      <c r="J195" s="3"/>
    </row>
    <row r="196" ht="15.75" customHeight="1">
      <c r="H196" s="3"/>
      <c r="I196" s="11"/>
      <c r="J196" s="3"/>
    </row>
    <row r="197" ht="15.75" customHeight="1">
      <c r="H197" s="3"/>
      <c r="I197" s="11"/>
      <c r="J197" s="3"/>
    </row>
    <row r="198" ht="15.75" customHeight="1">
      <c r="H198" s="3"/>
      <c r="I198" s="11"/>
      <c r="J198" s="3"/>
    </row>
    <row r="199" ht="15.75" customHeight="1">
      <c r="H199" s="3"/>
      <c r="I199" s="11"/>
      <c r="J199" s="3"/>
    </row>
    <row r="200" ht="15.75" customHeight="1">
      <c r="H200" s="3"/>
      <c r="I200" s="11"/>
      <c r="J200" s="3"/>
    </row>
    <row r="201" ht="15.75" customHeight="1">
      <c r="H201" s="3"/>
      <c r="I201" s="11"/>
      <c r="J201" s="3"/>
    </row>
    <row r="202" ht="15.75" customHeight="1">
      <c r="H202" s="3"/>
      <c r="I202" s="11"/>
      <c r="J202" s="3"/>
    </row>
    <row r="203" ht="15.75" customHeight="1">
      <c r="H203" s="3"/>
      <c r="I203" s="11"/>
      <c r="J203" s="3"/>
    </row>
    <row r="204" ht="15.75" customHeight="1">
      <c r="H204" s="3"/>
      <c r="I204" s="11"/>
      <c r="J204" s="3"/>
    </row>
    <row r="205" ht="15.75" customHeight="1">
      <c r="H205" s="3"/>
      <c r="I205" s="11"/>
      <c r="J205" s="3"/>
    </row>
    <row r="206" ht="15.75" customHeight="1">
      <c r="H206" s="3"/>
      <c r="I206" s="11"/>
      <c r="J206" s="3"/>
    </row>
    <row r="207" ht="15.75" customHeight="1">
      <c r="H207" s="3"/>
      <c r="I207" s="11"/>
      <c r="J207" s="3"/>
    </row>
    <row r="208" ht="15.75" customHeight="1">
      <c r="H208" s="3"/>
      <c r="I208" s="11"/>
      <c r="J208" s="3"/>
    </row>
    <row r="209" ht="15.75" customHeight="1">
      <c r="H209" s="3"/>
      <c r="I209" s="11"/>
      <c r="J209" s="3"/>
    </row>
    <row r="210" ht="15.75" customHeight="1">
      <c r="H210" s="3"/>
      <c r="I210" s="11"/>
      <c r="J210" s="3"/>
    </row>
    <row r="211" ht="15.75" customHeight="1">
      <c r="H211" s="3"/>
      <c r="I211" s="11"/>
      <c r="J211" s="3"/>
    </row>
    <row r="212" ht="15.75" customHeight="1">
      <c r="H212" s="3"/>
      <c r="I212" s="11"/>
      <c r="J212" s="3"/>
    </row>
    <row r="213" ht="15.75" customHeight="1">
      <c r="H213" s="3"/>
      <c r="I213" s="11"/>
      <c r="J213" s="3"/>
    </row>
    <row r="214" ht="15.75" customHeight="1">
      <c r="H214" s="3"/>
      <c r="I214" s="11"/>
      <c r="J214" s="3"/>
    </row>
    <row r="215" ht="15.75" customHeight="1">
      <c r="H215" s="3"/>
      <c r="I215" s="11"/>
      <c r="J215" s="3"/>
    </row>
    <row r="216" ht="15.75" customHeight="1">
      <c r="H216" s="3"/>
      <c r="I216" s="11"/>
      <c r="J216" s="3"/>
    </row>
    <row r="217" ht="15.75" customHeight="1">
      <c r="H217" s="3"/>
      <c r="I217" s="11"/>
      <c r="J217" s="3"/>
    </row>
    <row r="218" ht="15.75" customHeight="1">
      <c r="H218" s="3"/>
      <c r="I218" s="11"/>
      <c r="J218" s="3"/>
    </row>
    <row r="219" ht="15.75" customHeight="1">
      <c r="H219" s="3"/>
      <c r="I219" s="11"/>
      <c r="J219" s="3"/>
    </row>
    <row r="220" ht="15.75" customHeight="1">
      <c r="H220" s="3"/>
      <c r="I220" s="11"/>
      <c r="J220" s="3"/>
    </row>
    <row r="221" ht="15.75" customHeight="1">
      <c r="H221" s="3"/>
      <c r="I221" s="11"/>
      <c r="J221" s="3"/>
    </row>
    <row r="222" ht="15.75" customHeight="1">
      <c r="H222" s="3"/>
      <c r="I222" s="11"/>
      <c r="J222" s="3"/>
    </row>
    <row r="223" ht="15.75" customHeight="1">
      <c r="H223" s="3"/>
      <c r="I223" s="11"/>
      <c r="J223" s="3"/>
    </row>
    <row r="224" ht="15.75" customHeight="1">
      <c r="H224" s="3"/>
      <c r="I224" s="11"/>
      <c r="J224" s="3"/>
    </row>
    <row r="225" ht="15.75" customHeight="1">
      <c r="H225" s="3"/>
      <c r="I225" s="11"/>
      <c r="J225" s="3"/>
    </row>
    <row r="226" ht="15.75" customHeight="1">
      <c r="H226" s="3"/>
      <c r="I226" s="11"/>
      <c r="J226" s="3"/>
    </row>
    <row r="227" ht="15.75" customHeight="1">
      <c r="H227" s="3"/>
      <c r="I227" s="11"/>
      <c r="J227" s="3"/>
    </row>
    <row r="228" ht="15.75" customHeight="1">
      <c r="H228" s="3"/>
      <c r="I228" s="11"/>
      <c r="J228" s="3"/>
    </row>
    <row r="229" ht="15.75" customHeight="1">
      <c r="H229" s="3"/>
      <c r="I229" s="11"/>
      <c r="J229" s="3"/>
    </row>
    <row r="230" ht="15.75" customHeight="1">
      <c r="H230" s="3"/>
      <c r="I230" s="11"/>
      <c r="J230" s="3"/>
    </row>
    <row r="231" ht="15.75" customHeight="1">
      <c r="H231" s="3"/>
      <c r="I231" s="11"/>
      <c r="J231" s="3"/>
    </row>
    <row r="232" ht="15.75" customHeight="1">
      <c r="H232" s="3"/>
      <c r="I232" s="11"/>
      <c r="J232" s="3"/>
    </row>
    <row r="233" ht="15.75" customHeight="1">
      <c r="H233" s="3"/>
      <c r="I233" s="11"/>
      <c r="J233" s="3"/>
    </row>
    <row r="234" ht="15.75" customHeight="1">
      <c r="H234" s="3"/>
      <c r="I234" s="11"/>
      <c r="J234" s="3"/>
    </row>
    <row r="235" ht="15.75" customHeight="1">
      <c r="H235" s="3"/>
      <c r="I235" s="11"/>
      <c r="J235" s="3"/>
    </row>
    <row r="236" ht="15.75" customHeight="1">
      <c r="H236" s="3"/>
      <c r="I236" s="11"/>
      <c r="J236" s="3"/>
    </row>
    <row r="237" ht="15.75" customHeight="1">
      <c r="H237" s="3"/>
      <c r="I237" s="11"/>
      <c r="J237" s="3"/>
    </row>
    <row r="238" ht="15.75" customHeight="1">
      <c r="H238" s="3"/>
      <c r="I238" s="11"/>
      <c r="J238" s="3"/>
    </row>
    <row r="239" ht="15.75" customHeight="1">
      <c r="H239" s="3"/>
      <c r="I239" s="11"/>
      <c r="J239" s="3"/>
    </row>
    <row r="240" ht="15.75" customHeight="1">
      <c r="H240" s="3"/>
      <c r="I240" s="11"/>
      <c r="J240" s="3"/>
    </row>
    <row r="241" ht="15.75" customHeight="1">
      <c r="H241" s="3"/>
      <c r="I241" s="11"/>
      <c r="J241" s="3"/>
    </row>
    <row r="242" ht="15.75" customHeight="1">
      <c r="H242" s="3"/>
      <c r="I242" s="11"/>
      <c r="J242" s="3"/>
    </row>
    <row r="243" ht="15.75" customHeight="1">
      <c r="H243" s="3"/>
      <c r="I243" s="11"/>
      <c r="J243" s="3"/>
    </row>
    <row r="244" ht="15.75" customHeight="1">
      <c r="H244" s="3"/>
      <c r="I244" s="11"/>
      <c r="J244" s="3"/>
    </row>
    <row r="245" ht="15.75" customHeight="1">
      <c r="H245" s="3"/>
      <c r="I245" s="11"/>
      <c r="J245" s="3"/>
    </row>
    <row r="246" ht="15.75" customHeight="1">
      <c r="H246" s="3"/>
      <c r="I246" s="11"/>
      <c r="J246" s="3"/>
    </row>
    <row r="247" ht="15.75" customHeight="1">
      <c r="H247" s="3"/>
      <c r="I247" s="11"/>
      <c r="J247" s="3"/>
    </row>
    <row r="248" ht="15.75" customHeight="1">
      <c r="H248" s="3"/>
      <c r="I248" s="11"/>
      <c r="J248" s="3"/>
    </row>
    <row r="249" ht="15.75" customHeight="1">
      <c r="H249" s="3"/>
      <c r="I249" s="11"/>
      <c r="J249" s="3"/>
    </row>
    <row r="250" ht="15.75" customHeight="1">
      <c r="H250" s="3"/>
      <c r="I250" s="11"/>
      <c r="J250" s="3"/>
    </row>
    <row r="251" ht="15.75" customHeight="1">
      <c r="H251" s="3"/>
      <c r="I251" s="11"/>
      <c r="J251" s="3"/>
    </row>
    <row r="252" ht="15.75" customHeight="1">
      <c r="H252" s="3"/>
      <c r="I252" s="11"/>
      <c r="J252" s="3"/>
    </row>
    <row r="253" ht="15.75" customHeight="1">
      <c r="H253" s="3"/>
      <c r="I253" s="11"/>
      <c r="J253" s="3"/>
    </row>
    <row r="254" ht="15.75" customHeight="1">
      <c r="H254" s="3"/>
      <c r="I254" s="11"/>
      <c r="J254" s="3"/>
    </row>
    <row r="255" ht="15.75" customHeight="1">
      <c r="H255" s="3"/>
      <c r="I255" s="11"/>
      <c r="J255" s="3"/>
    </row>
    <row r="256" ht="15.75" customHeight="1">
      <c r="H256" s="3"/>
      <c r="I256" s="11"/>
      <c r="J256" s="3"/>
    </row>
    <row r="257" ht="15.75" customHeight="1">
      <c r="H257" s="3"/>
      <c r="I257" s="11"/>
      <c r="J257" s="3"/>
    </row>
    <row r="258" ht="15.75" customHeight="1">
      <c r="H258" s="3"/>
      <c r="I258" s="11"/>
      <c r="J258" s="3"/>
    </row>
    <row r="259" ht="15.75" customHeight="1">
      <c r="H259" s="3"/>
      <c r="I259" s="11"/>
      <c r="J259" s="3"/>
    </row>
    <row r="260" ht="15.75" customHeight="1">
      <c r="H260" s="3"/>
      <c r="I260" s="11"/>
      <c r="J260" s="3"/>
    </row>
    <row r="261" ht="15.75" customHeight="1">
      <c r="H261" s="3"/>
      <c r="I261" s="11"/>
      <c r="J261" s="3"/>
    </row>
    <row r="262" ht="15.75" customHeight="1">
      <c r="H262" s="3"/>
      <c r="I262" s="11"/>
      <c r="J262" s="3"/>
    </row>
    <row r="263" ht="15.75" customHeight="1">
      <c r="H263" s="3"/>
      <c r="I263" s="11"/>
      <c r="J263" s="3"/>
    </row>
    <row r="264" ht="15.75" customHeight="1">
      <c r="H264" s="3"/>
      <c r="I264" s="11"/>
      <c r="J264" s="3"/>
    </row>
    <row r="265" ht="15.75" customHeight="1">
      <c r="H265" s="3"/>
      <c r="I265" s="11"/>
      <c r="J265" s="3"/>
    </row>
    <row r="266" ht="15.75" customHeight="1">
      <c r="H266" s="3"/>
      <c r="I266" s="11"/>
      <c r="J266" s="3"/>
    </row>
    <row r="267" ht="15.75" customHeight="1">
      <c r="H267" s="3"/>
      <c r="I267" s="11"/>
      <c r="J267" s="3"/>
    </row>
    <row r="268" ht="15.75" customHeight="1">
      <c r="H268" s="3"/>
      <c r="I268" s="11"/>
      <c r="J268" s="3"/>
    </row>
    <row r="269" ht="15.75" customHeight="1">
      <c r="H269" s="3"/>
      <c r="I269" s="11"/>
      <c r="J269" s="3"/>
    </row>
    <row r="270" ht="15.75" customHeight="1">
      <c r="H270" s="3"/>
      <c r="I270" s="11"/>
      <c r="J270" s="3"/>
    </row>
    <row r="271" ht="15.75" customHeight="1">
      <c r="H271" s="3"/>
      <c r="I271" s="11"/>
      <c r="J271" s="3"/>
    </row>
    <row r="272" ht="15.75" customHeight="1">
      <c r="H272" s="3"/>
      <c r="I272" s="11"/>
      <c r="J272" s="3"/>
    </row>
    <row r="273" ht="15.75" customHeight="1">
      <c r="H273" s="3"/>
      <c r="I273" s="11"/>
      <c r="J273" s="3"/>
    </row>
    <row r="274" ht="15.75" customHeight="1">
      <c r="H274" s="3"/>
      <c r="I274" s="11"/>
      <c r="J274" s="3"/>
    </row>
    <row r="275" ht="15.75" customHeight="1">
      <c r="H275" s="3"/>
      <c r="I275" s="11"/>
      <c r="J275" s="3"/>
    </row>
    <row r="276" ht="15.75" customHeight="1">
      <c r="H276" s="3"/>
      <c r="I276" s="11"/>
      <c r="J276" s="3"/>
    </row>
    <row r="277" ht="15.75" customHeight="1">
      <c r="H277" s="3"/>
      <c r="I277" s="11"/>
      <c r="J277" s="3"/>
    </row>
    <row r="278" ht="15.75" customHeight="1">
      <c r="H278" s="3"/>
      <c r="I278" s="11"/>
      <c r="J278" s="3"/>
    </row>
    <row r="279" ht="15.75" customHeight="1">
      <c r="H279" s="3"/>
      <c r="I279" s="11"/>
      <c r="J279" s="3"/>
    </row>
    <row r="280" ht="15.75" customHeight="1">
      <c r="H280" s="3"/>
      <c r="I280" s="11"/>
      <c r="J280" s="3"/>
    </row>
    <row r="281" ht="15.75" customHeight="1">
      <c r="H281" s="3"/>
      <c r="I281" s="11"/>
      <c r="J281" s="3"/>
    </row>
    <row r="282" ht="15.75" customHeight="1">
      <c r="H282" s="3"/>
      <c r="I282" s="11"/>
      <c r="J282" s="3"/>
    </row>
    <row r="283" ht="15.75" customHeight="1">
      <c r="H283" s="3"/>
      <c r="I283" s="11"/>
      <c r="J283" s="3"/>
    </row>
    <row r="284" ht="15.75" customHeight="1">
      <c r="H284" s="3"/>
      <c r="I284" s="11"/>
      <c r="J284" s="3"/>
    </row>
    <row r="285" ht="15.75" customHeight="1">
      <c r="H285" s="3"/>
      <c r="I285" s="11"/>
      <c r="J285" s="3"/>
    </row>
    <row r="286" ht="15.75" customHeight="1">
      <c r="H286" s="3"/>
      <c r="I286" s="11"/>
      <c r="J286" s="3"/>
    </row>
    <row r="287" ht="15.75" customHeight="1">
      <c r="H287" s="3"/>
      <c r="I287" s="11"/>
      <c r="J287" s="3"/>
    </row>
    <row r="288" ht="15.75" customHeight="1">
      <c r="H288" s="3"/>
      <c r="I288" s="11"/>
      <c r="J288" s="3"/>
    </row>
    <row r="289" ht="15.75" customHeight="1">
      <c r="H289" s="3"/>
      <c r="I289" s="11"/>
      <c r="J289" s="3"/>
    </row>
    <row r="290" ht="15.75" customHeight="1">
      <c r="H290" s="3"/>
      <c r="I290" s="11"/>
      <c r="J290" s="3"/>
    </row>
    <row r="291" ht="15.75" customHeight="1">
      <c r="H291" s="3"/>
      <c r="I291" s="11"/>
      <c r="J291" s="3"/>
    </row>
    <row r="292" ht="15.75" customHeight="1">
      <c r="H292" s="3"/>
      <c r="I292" s="11"/>
      <c r="J292" s="3"/>
    </row>
    <row r="293" ht="15.75" customHeight="1">
      <c r="H293" s="3"/>
      <c r="I293" s="11"/>
      <c r="J293" s="3"/>
    </row>
    <row r="294" ht="15.75" customHeight="1">
      <c r="H294" s="3"/>
      <c r="I294" s="11"/>
      <c r="J294" s="3"/>
    </row>
    <row r="295" ht="15.75" customHeight="1">
      <c r="H295" s="3"/>
      <c r="I295" s="11"/>
      <c r="J295" s="3"/>
    </row>
    <row r="296" ht="15.75" customHeight="1">
      <c r="H296" s="3"/>
      <c r="I296" s="11"/>
      <c r="J296" s="3"/>
    </row>
    <row r="297" ht="15.75" customHeight="1">
      <c r="H297" s="3"/>
      <c r="I297" s="11"/>
      <c r="J297" s="3"/>
    </row>
    <row r="298" ht="15.75" customHeight="1">
      <c r="H298" s="3"/>
      <c r="I298" s="11"/>
      <c r="J298" s="3"/>
    </row>
    <row r="299" ht="15.75" customHeight="1">
      <c r="H299" s="3"/>
      <c r="I299" s="11"/>
      <c r="J299" s="3"/>
    </row>
    <row r="300" ht="15.75" customHeight="1">
      <c r="H300" s="3"/>
      <c r="I300" s="11"/>
      <c r="J300" s="3"/>
    </row>
    <row r="301" ht="15.75" customHeight="1">
      <c r="H301" s="3"/>
      <c r="I301" s="11"/>
      <c r="J301" s="3"/>
    </row>
    <row r="302" ht="15.75" customHeight="1">
      <c r="H302" s="3"/>
      <c r="I302" s="11"/>
      <c r="J302" s="3"/>
    </row>
    <row r="303" ht="15.75" customHeight="1">
      <c r="H303" s="3"/>
      <c r="I303" s="11"/>
      <c r="J303" s="3"/>
    </row>
    <row r="304" ht="15.75" customHeight="1">
      <c r="H304" s="3"/>
      <c r="I304" s="11"/>
      <c r="J304" s="3"/>
    </row>
    <row r="305" ht="15.75" customHeight="1">
      <c r="H305" s="3"/>
      <c r="I305" s="11"/>
      <c r="J305" s="3"/>
    </row>
    <row r="306" ht="15.75" customHeight="1">
      <c r="H306" s="3"/>
      <c r="I306" s="11"/>
      <c r="J306" s="3"/>
    </row>
    <row r="307" ht="15.75" customHeight="1">
      <c r="H307" s="3"/>
      <c r="I307" s="11"/>
      <c r="J307" s="3"/>
    </row>
    <row r="308" ht="15.75" customHeight="1">
      <c r="H308" s="3"/>
      <c r="I308" s="11"/>
      <c r="J308" s="3"/>
    </row>
    <row r="309" ht="15.75" customHeight="1">
      <c r="H309" s="3"/>
      <c r="I309" s="11"/>
      <c r="J309" s="3"/>
    </row>
    <row r="310" ht="15.75" customHeight="1">
      <c r="H310" s="3"/>
      <c r="I310" s="11"/>
      <c r="J310" s="3"/>
    </row>
    <row r="311" ht="15.75" customHeight="1">
      <c r="H311" s="3"/>
      <c r="I311" s="11"/>
      <c r="J311" s="3"/>
    </row>
    <row r="312" ht="15.75" customHeight="1">
      <c r="H312" s="3"/>
      <c r="I312" s="11"/>
      <c r="J312" s="3"/>
    </row>
    <row r="313" ht="15.75" customHeight="1">
      <c r="H313" s="3"/>
      <c r="I313" s="11"/>
      <c r="J313" s="3"/>
    </row>
    <row r="314" ht="15.75" customHeight="1">
      <c r="H314" s="3"/>
      <c r="I314" s="11"/>
      <c r="J314" s="3"/>
    </row>
    <row r="315" ht="15.75" customHeight="1">
      <c r="H315" s="3"/>
      <c r="I315" s="11"/>
      <c r="J315" s="3"/>
    </row>
    <row r="316" ht="15.75" customHeight="1">
      <c r="H316" s="3"/>
      <c r="I316" s="11"/>
      <c r="J316" s="3"/>
    </row>
    <row r="317" ht="15.75" customHeight="1">
      <c r="H317" s="3"/>
      <c r="I317" s="11"/>
      <c r="J317" s="3"/>
    </row>
    <row r="318" ht="15.75" customHeight="1">
      <c r="H318" s="3"/>
      <c r="I318" s="11"/>
      <c r="J318" s="3"/>
    </row>
    <row r="319" ht="15.75" customHeight="1">
      <c r="H319" s="3"/>
      <c r="I319" s="11"/>
      <c r="J319" s="3"/>
    </row>
    <row r="320" ht="15.75" customHeight="1">
      <c r="H320" s="3"/>
      <c r="I320" s="11"/>
      <c r="J320" s="3"/>
    </row>
    <row r="321" ht="15.75" customHeight="1">
      <c r="H321" s="3"/>
      <c r="I321" s="11"/>
      <c r="J321" s="3"/>
    </row>
    <row r="322" ht="15.75" customHeight="1">
      <c r="H322" s="3"/>
      <c r="I322" s="11"/>
      <c r="J322" s="3"/>
    </row>
    <row r="323" ht="15.75" customHeight="1">
      <c r="H323" s="3"/>
      <c r="I323" s="11"/>
      <c r="J323" s="3"/>
    </row>
    <row r="324" ht="15.75" customHeight="1">
      <c r="H324" s="3"/>
      <c r="I324" s="11"/>
      <c r="J324" s="3"/>
    </row>
    <row r="325" ht="15.75" customHeight="1">
      <c r="H325" s="3"/>
      <c r="I325" s="11"/>
      <c r="J325" s="3"/>
    </row>
    <row r="326" ht="15.75" customHeight="1">
      <c r="H326" s="3"/>
      <c r="I326" s="11"/>
      <c r="J326" s="3"/>
    </row>
    <row r="327" ht="15.75" customHeight="1">
      <c r="H327" s="3"/>
      <c r="I327" s="11"/>
      <c r="J327" s="3"/>
    </row>
    <row r="328" ht="15.75" customHeight="1">
      <c r="H328" s="3"/>
      <c r="I328" s="11"/>
      <c r="J328" s="3"/>
    </row>
    <row r="329" ht="15.75" customHeight="1">
      <c r="H329" s="3"/>
      <c r="I329" s="11"/>
      <c r="J329" s="3"/>
    </row>
    <row r="330" ht="15.75" customHeight="1">
      <c r="H330" s="3"/>
      <c r="I330" s="11"/>
      <c r="J330" s="3"/>
    </row>
    <row r="331" ht="15.75" customHeight="1">
      <c r="H331" s="3"/>
      <c r="I331" s="11"/>
      <c r="J331" s="3"/>
    </row>
    <row r="332" ht="15.75" customHeight="1">
      <c r="H332" s="3"/>
      <c r="I332" s="11"/>
      <c r="J332" s="3"/>
    </row>
    <row r="333" ht="15.75" customHeight="1">
      <c r="H333" s="3"/>
      <c r="I333" s="11"/>
      <c r="J333" s="3"/>
    </row>
    <row r="334" ht="15.75" customHeight="1">
      <c r="H334" s="3"/>
      <c r="I334" s="11"/>
      <c r="J334" s="3"/>
    </row>
    <row r="335" ht="15.75" customHeight="1">
      <c r="H335" s="3"/>
      <c r="I335" s="11"/>
      <c r="J335" s="3"/>
    </row>
    <row r="336" ht="15.75" customHeight="1">
      <c r="H336" s="3"/>
      <c r="I336" s="11"/>
      <c r="J336" s="3"/>
    </row>
    <row r="337" ht="15.75" customHeight="1">
      <c r="H337" s="3"/>
      <c r="I337" s="11"/>
      <c r="J337" s="3"/>
    </row>
    <row r="338" ht="15.75" customHeight="1">
      <c r="H338" s="3"/>
      <c r="I338" s="11"/>
      <c r="J338" s="3"/>
    </row>
    <row r="339" ht="15.75" customHeight="1">
      <c r="H339" s="3"/>
      <c r="I339" s="11"/>
      <c r="J339" s="3"/>
    </row>
    <row r="340" ht="15.75" customHeight="1">
      <c r="H340" s="3"/>
      <c r="I340" s="11"/>
      <c r="J340" s="3"/>
    </row>
    <row r="341" ht="15.75" customHeight="1">
      <c r="H341" s="3"/>
      <c r="I341" s="11"/>
      <c r="J341" s="3"/>
    </row>
    <row r="342" ht="15.75" customHeight="1">
      <c r="H342" s="3"/>
      <c r="I342" s="11"/>
      <c r="J342" s="3"/>
    </row>
    <row r="343" ht="15.75" customHeight="1">
      <c r="H343" s="3"/>
      <c r="I343" s="11"/>
      <c r="J343" s="3"/>
    </row>
    <row r="344" ht="15.75" customHeight="1">
      <c r="H344" s="3"/>
      <c r="I344" s="11"/>
      <c r="J344" s="3"/>
    </row>
    <row r="345" ht="15.75" customHeight="1">
      <c r="H345" s="3"/>
      <c r="I345" s="11"/>
      <c r="J345" s="3"/>
    </row>
    <row r="346" ht="15.75" customHeight="1">
      <c r="H346" s="3"/>
      <c r="I346" s="11"/>
      <c r="J346" s="3"/>
    </row>
    <row r="347" ht="15.75" customHeight="1">
      <c r="H347" s="3"/>
      <c r="I347" s="11"/>
      <c r="J347" s="3"/>
    </row>
    <row r="348" ht="15.75" customHeight="1">
      <c r="H348" s="3"/>
      <c r="I348" s="11"/>
      <c r="J348" s="3"/>
    </row>
    <row r="349" ht="15.75" customHeight="1">
      <c r="H349" s="3"/>
      <c r="I349" s="11"/>
      <c r="J349" s="3"/>
    </row>
    <row r="350" ht="15.75" customHeight="1">
      <c r="H350" s="3"/>
      <c r="I350" s="11"/>
      <c r="J350" s="3"/>
    </row>
    <row r="351" ht="15.75" customHeight="1">
      <c r="H351" s="3"/>
      <c r="I351" s="11"/>
      <c r="J351" s="3"/>
    </row>
    <row r="352" ht="15.75" customHeight="1">
      <c r="H352" s="3"/>
      <c r="I352" s="11"/>
      <c r="J352" s="3"/>
    </row>
    <row r="353" ht="15.75" customHeight="1">
      <c r="H353" s="3"/>
      <c r="I353" s="11"/>
      <c r="J353" s="3"/>
    </row>
    <row r="354" ht="15.75" customHeight="1">
      <c r="H354" s="3"/>
      <c r="I354" s="11"/>
      <c r="J354" s="3"/>
    </row>
    <row r="355" ht="15.75" customHeight="1">
      <c r="H355" s="3"/>
      <c r="I355" s="11"/>
      <c r="J355" s="3"/>
    </row>
    <row r="356" ht="15.75" customHeight="1">
      <c r="H356" s="3"/>
      <c r="I356" s="11"/>
      <c r="J356" s="3"/>
    </row>
    <row r="357" ht="15.75" customHeight="1">
      <c r="H357" s="3"/>
      <c r="I357" s="11"/>
      <c r="J357" s="3"/>
    </row>
    <row r="358" ht="15.75" customHeight="1">
      <c r="H358" s="3"/>
      <c r="I358" s="11"/>
      <c r="J358" s="3"/>
    </row>
    <row r="359" ht="15.75" customHeight="1">
      <c r="H359" s="3"/>
      <c r="I359" s="11"/>
      <c r="J359" s="3"/>
    </row>
    <row r="360" ht="15.75" customHeight="1">
      <c r="H360" s="3"/>
      <c r="I360" s="11"/>
      <c r="J360" s="3"/>
    </row>
    <row r="361" ht="15.75" customHeight="1">
      <c r="H361" s="3"/>
      <c r="I361" s="11"/>
      <c r="J361" s="3"/>
    </row>
    <row r="362" ht="15.75" customHeight="1">
      <c r="H362" s="3"/>
      <c r="I362" s="11"/>
      <c r="J362" s="3"/>
    </row>
    <row r="363" ht="15.75" customHeight="1">
      <c r="H363" s="3"/>
      <c r="I363" s="11"/>
      <c r="J363" s="3"/>
    </row>
    <row r="364" ht="15.75" customHeight="1">
      <c r="H364" s="3"/>
      <c r="I364" s="11"/>
      <c r="J364" s="3"/>
    </row>
    <row r="365" ht="15.75" customHeight="1">
      <c r="H365" s="3"/>
      <c r="I365" s="11"/>
      <c r="J365" s="3"/>
    </row>
    <row r="366" ht="15.75" customHeight="1">
      <c r="H366" s="3"/>
      <c r="I366" s="11"/>
      <c r="J366" s="3"/>
    </row>
    <row r="367" ht="15.75" customHeight="1">
      <c r="H367" s="3"/>
      <c r="I367" s="11"/>
      <c r="J367" s="3"/>
    </row>
    <row r="368" ht="15.75" customHeight="1">
      <c r="H368" s="3"/>
      <c r="I368" s="11"/>
      <c r="J368" s="3"/>
    </row>
    <row r="369" ht="15.75" customHeight="1">
      <c r="H369" s="3"/>
      <c r="I369" s="11"/>
      <c r="J369" s="3"/>
    </row>
    <row r="370" ht="15.75" customHeight="1">
      <c r="H370" s="3"/>
      <c r="I370" s="11"/>
      <c r="J370" s="3"/>
    </row>
    <row r="371" ht="15.75" customHeight="1">
      <c r="H371" s="3"/>
      <c r="I371" s="11"/>
      <c r="J371" s="3"/>
    </row>
    <row r="372" ht="15.75" customHeight="1">
      <c r="H372" s="3"/>
      <c r="I372" s="11"/>
      <c r="J372" s="3"/>
    </row>
    <row r="373" ht="15.75" customHeight="1">
      <c r="H373" s="3"/>
      <c r="I373" s="11"/>
      <c r="J373" s="3"/>
    </row>
    <row r="374" ht="15.75" customHeight="1">
      <c r="H374" s="3"/>
      <c r="I374" s="11"/>
      <c r="J374" s="3"/>
    </row>
    <row r="375" ht="15.75" customHeight="1">
      <c r="H375" s="3"/>
      <c r="I375" s="11"/>
      <c r="J375" s="3"/>
    </row>
    <row r="376" ht="15.75" customHeight="1">
      <c r="H376" s="3"/>
      <c r="I376" s="11"/>
      <c r="J376" s="3"/>
    </row>
    <row r="377" ht="15.75" customHeight="1">
      <c r="H377" s="3"/>
      <c r="I377" s="11"/>
      <c r="J377" s="3"/>
    </row>
    <row r="378" ht="15.75" customHeight="1">
      <c r="H378" s="3"/>
      <c r="I378" s="11"/>
      <c r="J378" s="3"/>
    </row>
    <row r="379" ht="15.75" customHeight="1">
      <c r="H379" s="3"/>
      <c r="I379" s="11"/>
      <c r="J379" s="3"/>
    </row>
    <row r="380" ht="15.75" customHeight="1">
      <c r="H380" s="3"/>
      <c r="I380" s="11"/>
      <c r="J380" s="3"/>
    </row>
    <row r="381" ht="15.75" customHeight="1">
      <c r="H381" s="3"/>
      <c r="I381" s="11"/>
      <c r="J381" s="3"/>
    </row>
    <row r="382" ht="15.75" customHeight="1">
      <c r="H382" s="3"/>
      <c r="I382" s="11"/>
      <c r="J382" s="3"/>
    </row>
    <row r="383" ht="15.75" customHeight="1">
      <c r="H383" s="3"/>
      <c r="I383" s="11"/>
      <c r="J383" s="3"/>
    </row>
    <row r="384" ht="15.75" customHeight="1">
      <c r="H384" s="3"/>
      <c r="I384" s="11"/>
      <c r="J384" s="3"/>
    </row>
    <row r="385" ht="15.75" customHeight="1">
      <c r="H385" s="3"/>
      <c r="I385" s="11"/>
      <c r="J385" s="3"/>
    </row>
    <row r="386" ht="15.75" customHeight="1">
      <c r="H386" s="3"/>
      <c r="I386" s="11"/>
      <c r="J386" s="3"/>
    </row>
    <row r="387" ht="15.75" customHeight="1">
      <c r="H387" s="3"/>
      <c r="I387" s="11"/>
      <c r="J387" s="3"/>
    </row>
    <row r="388" ht="15.75" customHeight="1">
      <c r="H388" s="3"/>
      <c r="I388" s="11"/>
      <c r="J388" s="3"/>
    </row>
    <row r="389" ht="15.75" customHeight="1">
      <c r="H389" s="3"/>
      <c r="I389" s="11"/>
      <c r="J389" s="3"/>
    </row>
    <row r="390" ht="15.75" customHeight="1">
      <c r="H390" s="3"/>
      <c r="I390" s="11"/>
      <c r="J390" s="3"/>
    </row>
    <row r="391" ht="15.75" customHeight="1">
      <c r="H391" s="3"/>
      <c r="I391" s="11"/>
      <c r="J391" s="3"/>
    </row>
    <row r="392" ht="15.75" customHeight="1">
      <c r="H392" s="3"/>
      <c r="I392" s="11"/>
      <c r="J392" s="3"/>
    </row>
    <row r="393" ht="15.75" customHeight="1">
      <c r="H393" s="3"/>
      <c r="I393" s="11"/>
      <c r="J393" s="3"/>
    </row>
    <row r="394" ht="15.75" customHeight="1">
      <c r="H394" s="3"/>
      <c r="I394" s="11"/>
      <c r="J394" s="3"/>
    </row>
    <row r="395" ht="15.75" customHeight="1">
      <c r="H395" s="3"/>
      <c r="I395" s="11"/>
      <c r="J395" s="3"/>
    </row>
    <row r="396" ht="15.75" customHeight="1">
      <c r="H396" s="3"/>
      <c r="I396" s="11"/>
      <c r="J396" s="3"/>
    </row>
    <row r="397" ht="15.75" customHeight="1">
      <c r="H397" s="3"/>
      <c r="I397" s="11"/>
      <c r="J397" s="3"/>
    </row>
    <row r="398" ht="15.75" customHeight="1">
      <c r="H398" s="3"/>
      <c r="I398" s="11"/>
      <c r="J398" s="3"/>
    </row>
    <row r="399" ht="15.75" customHeight="1">
      <c r="H399" s="3"/>
      <c r="I399" s="11"/>
      <c r="J399" s="3"/>
    </row>
    <row r="400" ht="15.75" customHeight="1">
      <c r="H400" s="3"/>
      <c r="I400" s="11"/>
      <c r="J400" s="3"/>
    </row>
    <row r="401" ht="15.75" customHeight="1">
      <c r="H401" s="3"/>
      <c r="I401" s="11"/>
      <c r="J401" s="3"/>
    </row>
    <row r="402" ht="15.75" customHeight="1">
      <c r="H402" s="3"/>
      <c r="I402" s="11"/>
      <c r="J402" s="3"/>
    </row>
    <row r="403" ht="15.75" customHeight="1">
      <c r="H403" s="3"/>
      <c r="I403" s="11"/>
      <c r="J403" s="3"/>
    </row>
    <row r="404" ht="15.75" customHeight="1">
      <c r="H404" s="3"/>
      <c r="I404" s="11"/>
      <c r="J404" s="3"/>
    </row>
    <row r="405" ht="15.75" customHeight="1">
      <c r="H405" s="3"/>
      <c r="I405" s="11"/>
      <c r="J405" s="3"/>
    </row>
    <row r="406" ht="15.75" customHeight="1">
      <c r="H406" s="3"/>
      <c r="I406" s="11"/>
      <c r="J406" s="3"/>
    </row>
    <row r="407" ht="15.75" customHeight="1">
      <c r="H407" s="3"/>
      <c r="I407" s="11"/>
      <c r="J407" s="3"/>
    </row>
    <row r="408" ht="15.75" customHeight="1">
      <c r="H408" s="3"/>
      <c r="I408" s="11"/>
      <c r="J408" s="3"/>
    </row>
    <row r="409" ht="15.75" customHeight="1">
      <c r="H409" s="3"/>
      <c r="I409" s="11"/>
      <c r="J409" s="3"/>
    </row>
    <row r="410" ht="15.75" customHeight="1">
      <c r="H410" s="3"/>
      <c r="I410" s="11"/>
      <c r="J410" s="3"/>
    </row>
    <row r="411" ht="15.75" customHeight="1">
      <c r="H411" s="3"/>
      <c r="I411" s="11"/>
      <c r="J411" s="3"/>
    </row>
    <row r="412" ht="15.75" customHeight="1">
      <c r="H412" s="3"/>
      <c r="I412" s="11"/>
      <c r="J412" s="3"/>
    </row>
    <row r="413" ht="15.75" customHeight="1">
      <c r="H413" s="3"/>
      <c r="I413" s="11"/>
      <c r="J413" s="3"/>
    </row>
    <row r="414" ht="15.75" customHeight="1">
      <c r="H414" s="3"/>
      <c r="I414" s="11"/>
      <c r="J414" s="3"/>
    </row>
    <row r="415" ht="15.75" customHeight="1">
      <c r="H415" s="3"/>
      <c r="I415" s="11"/>
      <c r="J415" s="3"/>
    </row>
    <row r="416" ht="15.75" customHeight="1">
      <c r="H416" s="3"/>
      <c r="I416" s="11"/>
      <c r="J416" s="3"/>
    </row>
    <row r="417" ht="15.75" customHeight="1">
      <c r="H417" s="3"/>
      <c r="I417" s="11"/>
      <c r="J417" s="3"/>
    </row>
    <row r="418" ht="15.75" customHeight="1">
      <c r="H418" s="3"/>
      <c r="I418" s="11"/>
      <c r="J418" s="3"/>
    </row>
    <row r="419" ht="15.75" customHeight="1">
      <c r="H419" s="3"/>
      <c r="I419" s="11"/>
      <c r="J419" s="3"/>
    </row>
    <row r="420" ht="15.75" customHeight="1">
      <c r="H420" s="3"/>
      <c r="I420" s="11"/>
      <c r="J420" s="3"/>
    </row>
    <row r="421" ht="15.75" customHeight="1">
      <c r="H421" s="3"/>
      <c r="I421" s="11"/>
      <c r="J421" s="3"/>
    </row>
    <row r="422" ht="15.75" customHeight="1">
      <c r="H422" s="3"/>
      <c r="I422" s="11"/>
      <c r="J422" s="3"/>
    </row>
    <row r="423" ht="15.75" customHeight="1">
      <c r="H423" s="3"/>
      <c r="I423" s="11"/>
      <c r="J423" s="3"/>
    </row>
    <row r="424" ht="15.75" customHeight="1">
      <c r="H424" s="3"/>
      <c r="I424" s="11"/>
      <c r="J424" s="3"/>
    </row>
    <row r="425" ht="15.75" customHeight="1">
      <c r="H425" s="3"/>
      <c r="I425" s="11"/>
      <c r="J425" s="3"/>
    </row>
    <row r="426" ht="15.75" customHeight="1">
      <c r="H426" s="3"/>
      <c r="I426" s="11"/>
      <c r="J426" s="3"/>
    </row>
    <row r="427" ht="15.75" customHeight="1">
      <c r="H427" s="3"/>
      <c r="I427" s="11"/>
      <c r="J427" s="3"/>
    </row>
    <row r="428" ht="15.75" customHeight="1">
      <c r="H428" s="3"/>
      <c r="I428" s="11"/>
      <c r="J428" s="3"/>
    </row>
    <row r="429" ht="15.75" customHeight="1">
      <c r="H429" s="3"/>
      <c r="I429" s="11"/>
      <c r="J429" s="3"/>
    </row>
    <row r="430" ht="15.75" customHeight="1">
      <c r="H430" s="3"/>
      <c r="I430" s="11"/>
      <c r="J430" s="3"/>
    </row>
    <row r="431" ht="15.75" customHeight="1">
      <c r="H431" s="3"/>
      <c r="I431" s="11"/>
      <c r="J431" s="3"/>
    </row>
    <row r="432" ht="15.75" customHeight="1">
      <c r="H432" s="3"/>
      <c r="I432" s="11"/>
      <c r="J432" s="3"/>
    </row>
    <row r="433" ht="15.75" customHeight="1">
      <c r="H433" s="3"/>
      <c r="I433" s="11"/>
      <c r="J433" s="3"/>
    </row>
    <row r="434" ht="15.75" customHeight="1">
      <c r="H434" s="3"/>
      <c r="I434" s="11"/>
      <c r="J434" s="3"/>
    </row>
    <row r="435" ht="15.75" customHeight="1">
      <c r="H435" s="3"/>
      <c r="I435" s="11"/>
      <c r="J435" s="3"/>
    </row>
    <row r="436" ht="15.75" customHeight="1">
      <c r="H436" s="3"/>
      <c r="I436" s="11"/>
      <c r="J436" s="3"/>
    </row>
    <row r="437" ht="15.75" customHeight="1">
      <c r="H437" s="3"/>
      <c r="I437" s="11"/>
      <c r="J437" s="3"/>
    </row>
    <row r="438" ht="15.75" customHeight="1">
      <c r="H438" s="3"/>
      <c r="I438" s="11"/>
      <c r="J438" s="3"/>
    </row>
    <row r="439" ht="15.75" customHeight="1">
      <c r="H439" s="3"/>
      <c r="I439" s="11"/>
      <c r="J439" s="3"/>
    </row>
    <row r="440" ht="15.75" customHeight="1">
      <c r="H440" s="3"/>
      <c r="I440" s="11"/>
      <c r="J440" s="3"/>
    </row>
    <row r="441" ht="15.75" customHeight="1">
      <c r="H441" s="3"/>
      <c r="I441" s="11"/>
      <c r="J441" s="3"/>
    </row>
    <row r="442" ht="15.75" customHeight="1">
      <c r="H442" s="3"/>
      <c r="I442" s="11"/>
      <c r="J442" s="3"/>
    </row>
    <row r="443" ht="15.75" customHeight="1">
      <c r="H443" s="3"/>
      <c r="I443" s="11"/>
      <c r="J443" s="3"/>
    </row>
    <row r="444" ht="15.75" customHeight="1">
      <c r="H444" s="3"/>
      <c r="I444" s="11"/>
      <c r="J444" s="3"/>
    </row>
    <row r="445" ht="15.75" customHeight="1">
      <c r="H445" s="3"/>
      <c r="I445" s="11"/>
      <c r="J445" s="3"/>
    </row>
    <row r="446" ht="15.75" customHeight="1">
      <c r="H446" s="3"/>
      <c r="I446" s="11"/>
      <c r="J446" s="3"/>
    </row>
    <row r="447" ht="15.75" customHeight="1">
      <c r="H447" s="3"/>
      <c r="I447" s="11"/>
      <c r="J447" s="3"/>
    </row>
    <row r="448" ht="15.75" customHeight="1">
      <c r="H448" s="3"/>
      <c r="I448" s="11"/>
      <c r="J448" s="3"/>
    </row>
    <row r="449" ht="15.75" customHeight="1">
      <c r="H449" s="3"/>
      <c r="I449" s="11"/>
      <c r="J449" s="3"/>
    </row>
    <row r="450" ht="15.75" customHeight="1">
      <c r="H450" s="3"/>
      <c r="I450" s="11"/>
      <c r="J450" s="3"/>
    </row>
    <row r="451" ht="15.75" customHeight="1">
      <c r="H451" s="3"/>
      <c r="I451" s="11"/>
      <c r="J451" s="3"/>
    </row>
    <row r="452" ht="15.75" customHeight="1">
      <c r="H452" s="3"/>
      <c r="I452" s="11"/>
      <c r="J452" s="3"/>
    </row>
    <row r="453" ht="15.75" customHeight="1">
      <c r="H453" s="3"/>
      <c r="I453" s="11"/>
      <c r="J453" s="3"/>
    </row>
    <row r="454" ht="15.75" customHeight="1">
      <c r="H454" s="3"/>
      <c r="I454" s="11"/>
      <c r="J454" s="3"/>
    </row>
    <row r="455" ht="15.75" customHeight="1">
      <c r="H455" s="3"/>
      <c r="I455" s="11"/>
      <c r="J455" s="3"/>
    </row>
    <row r="456" ht="15.75" customHeight="1">
      <c r="H456" s="3"/>
      <c r="I456" s="11"/>
      <c r="J456" s="3"/>
    </row>
    <row r="457" ht="15.75" customHeight="1">
      <c r="H457" s="3"/>
      <c r="I457" s="11"/>
      <c r="J457" s="3"/>
    </row>
    <row r="458" ht="15.75" customHeight="1">
      <c r="H458" s="3"/>
      <c r="I458" s="11"/>
      <c r="J458" s="3"/>
    </row>
    <row r="459" ht="15.75" customHeight="1">
      <c r="H459" s="3"/>
      <c r="I459" s="11"/>
      <c r="J459" s="3"/>
    </row>
    <row r="460" ht="15.75" customHeight="1">
      <c r="H460" s="3"/>
      <c r="I460" s="11"/>
      <c r="J460" s="3"/>
    </row>
    <row r="461" ht="15.75" customHeight="1">
      <c r="H461" s="3"/>
      <c r="I461" s="11"/>
      <c r="J461" s="3"/>
    </row>
    <row r="462" ht="15.75" customHeight="1">
      <c r="H462" s="3"/>
      <c r="I462" s="11"/>
      <c r="J462" s="3"/>
    </row>
    <row r="463" ht="15.75" customHeight="1">
      <c r="H463" s="3"/>
      <c r="I463" s="11"/>
      <c r="J463" s="3"/>
    </row>
    <row r="464" ht="15.75" customHeight="1">
      <c r="H464" s="3"/>
      <c r="I464" s="11"/>
      <c r="J464" s="3"/>
    </row>
    <row r="465" ht="15.75" customHeight="1">
      <c r="H465" s="3"/>
      <c r="I465" s="11"/>
      <c r="J465" s="3"/>
    </row>
    <row r="466" ht="15.75" customHeight="1">
      <c r="H466" s="3"/>
      <c r="I466" s="11"/>
      <c r="J466" s="3"/>
    </row>
    <row r="467" ht="15.75" customHeight="1">
      <c r="H467" s="3"/>
      <c r="I467" s="11"/>
      <c r="J467" s="3"/>
    </row>
    <row r="468" ht="15.75" customHeight="1">
      <c r="H468" s="3"/>
      <c r="I468" s="11"/>
      <c r="J468" s="3"/>
    </row>
    <row r="469" ht="15.75" customHeight="1">
      <c r="H469" s="3"/>
      <c r="I469" s="11"/>
      <c r="J469" s="3"/>
    </row>
    <row r="470" ht="15.75" customHeight="1">
      <c r="H470" s="3"/>
      <c r="I470" s="11"/>
      <c r="J470" s="3"/>
    </row>
    <row r="471" ht="15.75" customHeight="1">
      <c r="H471" s="3"/>
      <c r="I471" s="11"/>
      <c r="J471" s="3"/>
    </row>
    <row r="472" ht="15.75" customHeight="1">
      <c r="H472" s="3"/>
      <c r="I472" s="11"/>
      <c r="J472" s="3"/>
    </row>
    <row r="473" ht="15.75" customHeight="1">
      <c r="H473" s="3"/>
      <c r="I473" s="11"/>
      <c r="J473" s="3"/>
    </row>
    <row r="474" ht="15.75" customHeight="1">
      <c r="H474" s="3"/>
      <c r="I474" s="11"/>
      <c r="J474" s="3"/>
    </row>
    <row r="475" ht="15.75" customHeight="1">
      <c r="H475" s="3"/>
      <c r="I475" s="11"/>
      <c r="J475" s="3"/>
    </row>
    <row r="476" ht="15.75" customHeight="1">
      <c r="H476" s="3"/>
      <c r="I476" s="11"/>
      <c r="J476" s="3"/>
    </row>
    <row r="477" ht="15.75" customHeight="1">
      <c r="H477" s="3"/>
      <c r="I477" s="11"/>
      <c r="J477" s="3"/>
    </row>
    <row r="478" ht="15.75" customHeight="1">
      <c r="H478" s="3"/>
      <c r="I478" s="11"/>
      <c r="J478" s="3"/>
    </row>
    <row r="479" ht="15.75" customHeight="1">
      <c r="H479" s="3"/>
      <c r="I479" s="11"/>
      <c r="J479" s="3"/>
    </row>
    <row r="480" ht="15.75" customHeight="1">
      <c r="H480" s="3"/>
      <c r="I480" s="11"/>
      <c r="J480" s="3"/>
    </row>
    <row r="481" ht="15.75" customHeight="1">
      <c r="H481" s="3"/>
      <c r="I481" s="11"/>
      <c r="J481" s="3"/>
    </row>
    <row r="482" ht="15.75" customHeight="1">
      <c r="H482" s="3"/>
      <c r="I482" s="11"/>
      <c r="J482" s="3"/>
    </row>
    <row r="483" ht="15.75" customHeight="1">
      <c r="H483" s="3"/>
      <c r="I483" s="11"/>
      <c r="J483" s="3"/>
    </row>
    <row r="484" ht="15.75" customHeight="1">
      <c r="H484" s="3"/>
      <c r="I484" s="11"/>
      <c r="J484" s="3"/>
    </row>
    <row r="485" ht="15.75" customHeight="1">
      <c r="H485" s="3"/>
      <c r="I485" s="11"/>
      <c r="J485" s="3"/>
    </row>
    <row r="486" ht="15.75" customHeight="1">
      <c r="H486" s="3"/>
      <c r="I486" s="11"/>
      <c r="J486" s="3"/>
    </row>
    <row r="487" ht="15.75" customHeight="1">
      <c r="H487" s="3"/>
      <c r="I487" s="11"/>
      <c r="J487" s="3"/>
    </row>
    <row r="488" ht="15.75" customHeight="1">
      <c r="H488" s="3"/>
      <c r="I488" s="11"/>
      <c r="J488" s="3"/>
    </row>
    <row r="489" ht="15.75" customHeight="1">
      <c r="H489" s="3"/>
      <c r="I489" s="11"/>
      <c r="J489" s="3"/>
    </row>
    <row r="490" ht="15.75" customHeight="1">
      <c r="H490" s="3"/>
      <c r="I490" s="11"/>
      <c r="J490" s="3"/>
    </row>
    <row r="491" ht="15.75" customHeight="1">
      <c r="H491" s="3"/>
      <c r="I491" s="11"/>
      <c r="J491" s="3"/>
    </row>
    <row r="492" ht="15.75" customHeight="1">
      <c r="H492" s="3"/>
      <c r="I492" s="11"/>
      <c r="J492" s="3"/>
    </row>
    <row r="493" ht="15.75" customHeight="1">
      <c r="H493" s="3"/>
      <c r="I493" s="11"/>
      <c r="J493" s="3"/>
    </row>
    <row r="494" ht="15.75" customHeight="1">
      <c r="H494" s="3"/>
      <c r="I494" s="11"/>
      <c r="J494" s="3"/>
    </row>
    <row r="495" ht="15.75" customHeight="1">
      <c r="H495" s="3"/>
      <c r="I495" s="11"/>
      <c r="J495" s="3"/>
    </row>
    <row r="496" ht="15.75" customHeight="1">
      <c r="H496" s="3"/>
      <c r="I496" s="11"/>
      <c r="J496" s="3"/>
    </row>
    <row r="497" ht="15.75" customHeight="1">
      <c r="H497" s="3"/>
      <c r="I497" s="11"/>
      <c r="J497" s="3"/>
    </row>
    <row r="498" ht="15.75" customHeight="1">
      <c r="H498" s="3"/>
      <c r="I498" s="11"/>
      <c r="J498" s="3"/>
    </row>
    <row r="499" ht="15.75" customHeight="1">
      <c r="H499" s="3"/>
      <c r="I499" s="11"/>
      <c r="J499" s="3"/>
    </row>
    <row r="500" ht="15.75" customHeight="1">
      <c r="H500" s="3"/>
      <c r="I500" s="11"/>
      <c r="J500" s="3"/>
    </row>
    <row r="501" ht="15.75" customHeight="1">
      <c r="H501" s="3"/>
      <c r="I501" s="11"/>
      <c r="J501" s="3"/>
    </row>
    <row r="502" ht="15.75" customHeight="1">
      <c r="H502" s="3"/>
      <c r="I502" s="11"/>
      <c r="J502" s="3"/>
    </row>
    <row r="503" ht="15.75" customHeight="1">
      <c r="H503" s="3"/>
      <c r="I503" s="11"/>
      <c r="J503" s="3"/>
    </row>
    <row r="504" ht="15.75" customHeight="1">
      <c r="H504" s="3"/>
      <c r="I504" s="11"/>
      <c r="J504" s="3"/>
    </row>
    <row r="505" ht="15.75" customHeight="1">
      <c r="H505" s="3"/>
      <c r="I505" s="11"/>
      <c r="J505" s="3"/>
    </row>
    <row r="506" ht="15.75" customHeight="1">
      <c r="H506" s="3"/>
      <c r="I506" s="11"/>
      <c r="J506" s="3"/>
    </row>
    <row r="507" ht="15.75" customHeight="1">
      <c r="H507" s="3"/>
      <c r="I507" s="11"/>
      <c r="J507" s="3"/>
    </row>
    <row r="508" ht="15.75" customHeight="1">
      <c r="H508" s="3"/>
      <c r="I508" s="11"/>
      <c r="J508" s="3"/>
    </row>
    <row r="509" ht="15.75" customHeight="1">
      <c r="H509" s="3"/>
      <c r="I509" s="11"/>
      <c r="J509" s="3"/>
    </row>
    <row r="510" ht="15.75" customHeight="1">
      <c r="H510" s="3"/>
      <c r="I510" s="11"/>
      <c r="J510" s="3"/>
    </row>
    <row r="511" ht="15.75" customHeight="1">
      <c r="H511" s="3"/>
      <c r="I511" s="11"/>
      <c r="J511" s="3"/>
    </row>
    <row r="512" ht="15.75" customHeight="1">
      <c r="H512" s="3"/>
      <c r="I512" s="11"/>
      <c r="J512" s="3"/>
    </row>
    <row r="513" ht="15.75" customHeight="1">
      <c r="H513" s="3"/>
      <c r="I513" s="11"/>
      <c r="J513" s="3"/>
    </row>
    <row r="514" ht="15.75" customHeight="1">
      <c r="H514" s="3"/>
      <c r="I514" s="11"/>
      <c r="J514" s="3"/>
    </row>
    <row r="515" ht="15.75" customHeight="1">
      <c r="H515" s="3"/>
      <c r="I515" s="11"/>
      <c r="J515" s="3"/>
    </row>
    <row r="516" ht="15.75" customHeight="1">
      <c r="H516" s="3"/>
      <c r="I516" s="11"/>
      <c r="J516" s="3"/>
    </row>
    <row r="517" ht="15.75" customHeight="1">
      <c r="H517" s="3"/>
      <c r="I517" s="11"/>
      <c r="J517" s="3"/>
    </row>
    <row r="518" ht="15.75" customHeight="1">
      <c r="H518" s="3"/>
      <c r="I518" s="11"/>
      <c r="J518" s="3"/>
    </row>
    <row r="519" ht="15.75" customHeight="1">
      <c r="H519" s="3"/>
      <c r="I519" s="11"/>
      <c r="J519" s="3"/>
    </row>
    <row r="520" ht="15.75" customHeight="1">
      <c r="H520" s="3"/>
      <c r="I520" s="11"/>
      <c r="J520" s="3"/>
    </row>
    <row r="521" ht="15.75" customHeight="1">
      <c r="H521" s="3"/>
      <c r="I521" s="11"/>
      <c r="J521" s="3"/>
    </row>
    <row r="522" ht="15.75" customHeight="1">
      <c r="H522" s="3"/>
      <c r="I522" s="11"/>
      <c r="J522" s="3"/>
    </row>
    <row r="523" ht="15.75" customHeight="1">
      <c r="H523" s="3"/>
      <c r="I523" s="11"/>
      <c r="J523" s="3"/>
    </row>
    <row r="524" ht="15.75" customHeight="1">
      <c r="H524" s="3"/>
      <c r="I524" s="11"/>
      <c r="J524" s="3"/>
    </row>
    <row r="525" ht="15.75" customHeight="1">
      <c r="H525" s="3"/>
      <c r="I525" s="11"/>
      <c r="J525" s="3"/>
    </row>
    <row r="526" ht="15.75" customHeight="1">
      <c r="H526" s="3"/>
      <c r="I526" s="11"/>
      <c r="J526" s="3"/>
    </row>
    <row r="527" ht="15.75" customHeight="1">
      <c r="H527" s="3"/>
      <c r="I527" s="11"/>
      <c r="J527" s="3"/>
    </row>
    <row r="528" ht="15.75" customHeight="1">
      <c r="H528" s="3"/>
      <c r="I528" s="11"/>
      <c r="J528" s="3"/>
    </row>
    <row r="529" ht="15.75" customHeight="1">
      <c r="H529" s="3"/>
      <c r="I529" s="11"/>
      <c r="J529" s="3"/>
    </row>
    <row r="530" ht="15.75" customHeight="1">
      <c r="H530" s="3"/>
      <c r="I530" s="11"/>
      <c r="J530" s="3"/>
    </row>
    <row r="531" ht="15.75" customHeight="1">
      <c r="H531" s="3"/>
      <c r="I531" s="11"/>
      <c r="J531" s="3"/>
    </row>
    <row r="532" ht="15.75" customHeight="1">
      <c r="H532" s="3"/>
      <c r="I532" s="11"/>
      <c r="J532" s="3"/>
    </row>
    <row r="533" ht="15.75" customHeight="1">
      <c r="H533" s="3"/>
      <c r="I533" s="11"/>
      <c r="J533" s="3"/>
    </row>
    <row r="534" ht="15.75" customHeight="1">
      <c r="H534" s="3"/>
      <c r="I534" s="11"/>
      <c r="J534" s="3"/>
    </row>
    <row r="535" ht="15.75" customHeight="1">
      <c r="H535" s="3"/>
      <c r="I535" s="11"/>
      <c r="J535" s="3"/>
    </row>
    <row r="536" ht="15.75" customHeight="1">
      <c r="H536" s="3"/>
      <c r="I536" s="11"/>
      <c r="J536" s="3"/>
    </row>
    <row r="537" ht="15.75" customHeight="1">
      <c r="H537" s="3"/>
      <c r="I537" s="11"/>
      <c r="J537" s="3"/>
    </row>
    <row r="538" ht="15.75" customHeight="1">
      <c r="H538" s="3"/>
      <c r="I538" s="11"/>
      <c r="J538" s="3"/>
    </row>
    <row r="539" ht="15.75" customHeight="1">
      <c r="H539" s="3"/>
      <c r="I539" s="11"/>
      <c r="J539" s="3"/>
    </row>
    <row r="540" ht="15.75" customHeight="1">
      <c r="H540" s="3"/>
      <c r="I540" s="11"/>
      <c r="J540" s="3"/>
    </row>
    <row r="541" ht="15.75" customHeight="1">
      <c r="H541" s="3"/>
      <c r="I541" s="11"/>
      <c r="J541" s="3"/>
    </row>
    <row r="542" ht="15.75" customHeight="1">
      <c r="H542" s="3"/>
      <c r="I542" s="11"/>
      <c r="J542" s="3"/>
    </row>
    <row r="543" ht="15.75" customHeight="1">
      <c r="H543" s="3"/>
      <c r="I543" s="11"/>
      <c r="J543" s="3"/>
    </row>
    <row r="544" ht="15.75" customHeight="1">
      <c r="H544" s="3"/>
      <c r="I544" s="11"/>
      <c r="J544" s="3"/>
    </row>
    <row r="545" ht="15.75" customHeight="1">
      <c r="H545" s="3"/>
      <c r="I545" s="11"/>
      <c r="J545" s="3"/>
    </row>
    <row r="546" ht="15.75" customHeight="1">
      <c r="H546" s="3"/>
      <c r="I546" s="11"/>
      <c r="J546" s="3"/>
    </row>
    <row r="547" ht="15.75" customHeight="1">
      <c r="H547" s="3"/>
      <c r="I547" s="11"/>
      <c r="J547" s="3"/>
    </row>
    <row r="548" ht="15.75" customHeight="1">
      <c r="H548" s="3"/>
      <c r="I548" s="11"/>
      <c r="J548" s="3"/>
    </row>
    <row r="549" ht="15.75" customHeight="1">
      <c r="H549" s="3"/>
      <c r="I549" s="11"/>
      <c r="J549" s="3"/>
    </row>
    <row r="550" ht="15.75" customHeight="1">
      <c r="H550" s="3"/>
      <c r="I550" s="11"/>
      <c r="J550" s="3"/>
    </row>
    <row r="551" ht="15.75" customHeight="1">
      <c r="H551" s="3"/>
      <c r="I551" s="11"/>
      <c r="J551" s="3"/>
    </row>
    <row r="552" ht="15.75" customHeight="1">
      <c r="H552" s="3"/>
      <c r="I552" s="11"/>
      <c r="J552" s="3"/>
    </row>
    <row r="553" ht="15.75" customHeight="1">
      <c r="H553" s="3"/>
      <c r="I553" s="11"/>
      <c r="J553" s="3"/>
    </row>
    <row r="554" ht="15.75" customHeight="1">
      <c r="H554" s="3"/>
      <c r="I554" s="11"/>
      <c r="J554" s="3"/>
    </row>
    <row r="555" ht="15.75" customHeight="1">
      <c r="H555" s="3"/>
      <c r="I555" s="11"/>
      <c r="J555" s="3"/>
    </row>
    <row r="556" ht="15.75" customHeight="1">
      <c r="H556" s="3"/>
      <c r="I556" s="11"/>
      <c r="J556" s="3"/>
    </row>
    <row r="557" ht="15.75" customHeight="1">
      <c r="H557" s="3"/>
      <c r="I557" s="11"/>
      <c r="J557" s="3"/>
    </row>
    <row r="558" ht="15.75" customHeight="1">
      <c r="H558" s="3"/>
      <c r="I558" s="11"/>
      <c r="J558" s="3"/>
    </row>
    <row r="559" ht="15.75" customHeight="1">
      <c r="H559" s="3"/>
      <c r="I559" s="11"/>
      <c r="J559" s="3"/>
    </row>
    <row r="560" ht="15.75" customHeight="1">
      <c r="H560" s="3"/>
      <c r="I560" s="11"/>
      <c r="J560" s="3"/>
    </row>
    <row r="561" ht="15.75" customHeight="1">
      <c r="H561" s="3"/>
      <c r="I561" s="11"/>
      <c r="J561" s="3"/>
    </row>
    <row r="562" ht="15.75" customHeight="1">
      <c r="H562" s="3"/>
      <c r="I562" s="11"/>
      <c r="J562" s="3"/>
    </row>
    <row r="563" ht="15.75" customHeight="1">
      <c r="H563" s="3"/>
      <c r="I563" s="11"/>
      <c r="J563" s="3"/>
    </row>
    <row r="564" ht="15.75" customHeight="1">
      <c r="H564" s="3"/>
      <c r="I564" s="11"/>
      <c r="J564" s="3"/>
    </row>
    <row r="565" ht="15.75" customHeight="1">
      <c r="H565" s="3"/>
      <c r="I565" s="11"/>
      <c r="J565" s="3"/>
    </row>
    <row r="566" ht="15.75" customHeight="1">
      <c r="H566" s="3"/>
      <c r="I566" s="11"/>
      <c r="J566" s="3"/>
    </row>
    <row r="567" ht="15.75" customHeight="1">
      <c r="H567" s="3"/>
      <c r="I567" s="11"/>
      <c r="J567" s="3"/>
    </row>
    <row r="568" ht="15.75" customHeight="1">
      <c r="H568" s="3"/>
      <c r="I568" s="11"/>
      <c r="J568" s="3"/>
    </row>
    <row r="569" ht="15.75" customHeight="1">
      <c r="H569" s="3"/>
      <c r="I569" s="11"/>
      <c r="J569" s="3"/>
    </row>
    <row r="570" ht="15.75" customHeight="1">
      <c r="H570" s="3"/>
      <c r="I570" s="11"/>
      <c r="J570" s="3"/>
    </row>
    <row r="571" ht="15.75" customHeight="1">
      <c r="H571" s="3"/>
      <c r="I571" s="11"/>
      <c r="J571" s="3"/>
    </row>
    <row r="572" ht="15.75" customHeight="1">
      <c r="H572" s="3"/>
      <c r="I572" s="11"/>
      <c r="J572" s="3"/>
    </row>
    <row r="573" ht="15.75" customHeight="1">
      <c r="H573" s="3"/>
      <c r="I573" s="11"/>
      <c r="J573" s="3"/>
    </row>
    <row r="574" ht="15.75" customHeight="1">
      <c r="H574" s="3"/>
      <c r="I574" s="11"/>
      <c r="J574" s="3"/>
    </row>
    <row r="575" ht="15.75" customHeight="1">
      <c r="H575" s="3"/>
      <c r="I575" s="11"/>
      <c r="J575" s="3"/>
    </row>
    <row r="576" ht="15.75" customHeight="1">
      <c r="H576" s="3"/>
      <c r="I576" s="11"/>
      <c r="J576" s="3"/>
    </row>
    <row r="577" ht="15.75" customHeight="1">
      <c r="H577" s="3"/>
      <c r="I577" s="11"/>
      <c r="J577" s="3"/>
    </row>
    <row r="578" ht="15.75" customHeight="1">
      <c r="H578" s="3"/>
      <c r="I578" s="11"/>
      <c r="J578" s="3"/>
    </row>
    <row r="579" ht="15.75" customHeight="1">
      <c r="H579" s="3"/>
      <c r="I579" s="11"/>
      <c r="J579" s="3"/>
    </row>
    <row r="580" ht="15.75" customHeight="1">
      <c r="H580" s="3"/>
      <c r="I580" s="11"/>
      <c r="J580" s="3"/>
    </row>
    <row r="581" ht="15.75" customHeight="1">
      <c r="H581" s="3"/>
      <c r="I581" s="11"/>
      <c r="J581" s="3"/>
    </row>
    <row r="582" ht="15.75" customHeight="1">
      <c r="H582" s="3"/>
      <c r="I582" s="11"/>
      <c r="J582" s="3"/>
    </row>
    <row r="583" ht="15.75" customHeight="1">
      <c r="H583" s="3"/>
      <c r="I583" s="11"/>
      <c r="J583" s="3"/>
    </row>
    <row r="584" ht="15.75" customHeight="1">
      <c r="H584" s="3"/>
      <c r="I584" s="11"/>
      <c r="J584" s="3"/>
    </row>
    <row r="585" ht="15.75" customHeight="1">
      <c r="H585" s="3"/>
      <c r="I585" s="11"/>
      <c r="J585" s="3"/>
    </row>
    <row r="586" ht="15.75" customHeight="1">
      <c r="H586" s="3"/>
      <c r="I586" s="11"/>
      <c r="J586" s="3"/>
    </row>
    <row r="587" ht="15.75" customHeight="1">
      <c r="H587" s="3"/>
      <c r="I587" s="11"/>
      <c r="J587" s="3"/>
    </row>
    <row r="588" ht="15.75" customHeight="1">
      <c r="H588" s="3"/>
      <c r="I588" s="11"/>
      <c r="J588" s="3"/>
    </row>
    <row r="589" ht="15.75" customHeight="1">
      <c r="H589" s="3"/>
      <c r="I589" s="11"/>
      <c r="J589" s="3"/>
    </row>
    <row r="590" ht="15.75" customHeight="1">
      <c r="H590" s="3"/>
      <c r="I590" s="11"/>
      <c r="J590" s="3"/>
    </row>
    <row r="591" ht="15.75" customHeight="1">
      <c r="H591" s="3"/>
      <c r="I591" s="11"/>
      <c r="J591" s="3"/>
    </row>
    <row r="592" ht="15.75" customHeight="1">
      <c r="H592" s="3"/>
      <c r="I592" s="11"/>
      <c r="J592" s="3"/>
    </row>
    <row r="593" ht="15.75" customHeight="1">
      <c r="H593" s="3"/>
      <c r="I593" s="11"/>
      <c r="J593" s="3"/>
    </row>
    <row r="594" ht="15.75" customHeight="1">
      <c r="H594" s="3"/>
      <c r="I594" s="11"/>
      <c r="J594" s="3"/>
    </row>
    <row r="595" ht="15.75" customHeight="1">
      <c r="H595" s="3"/>
      <c r="I595" s="11"/>
      <c r="J595" s="3"/>
    </row>
    <row r="596" ht="15.75" customHeight="1">
      <c r="H596" s="3"/>
      <c r="I596" s="11"/>
      <c r="J596" s="3"/>
    </row>
    <row r="597" ht="15.75" customHeight="1">
      <c r="H597" s="3"/>
      <c r="I597" s="11"/>
      <c r="J597" s="3"/>
    </row>
    <row r="598" ht="15.75" customHeight="1">
      <c r="H598" s="3"/>
      <c r="I598" s="11"/>
      <c r="J598" s="3"/>
    </row>
    <row r="599" ht="15.75" customHeight="1">
      <c r="H599" s="3"/>
      <c r="I599" s="11"/>
      <c r="J599" s="3"/>
    </row>
    <row r="600" ht="15.75" customHeight="1">
      <c r="H600" s="3"/>
      <c r="I600" s="11"/>
      <c r="J600" s="3"/>
    </row>
    <row r="601" ht="15.75" customHeight="1">
      <c r="H601" s="3"/>
      <c r="I601" s="11"/>
      <c r="J601" s="3"/>
    </row>
    <row r="602" ht="15.75" customHeight="1">
      <c r="H602" s="3"/>
      <c r="I602" s="11"/>
      <c r="J602" s="3"/>
    </row>
    <row r="603" ht="15.75" customHeight="1">
      <c r="H603" s="3"/>
      <c r="I603" s="11"/>
      <c r="J603" s="3"/>
    </row>
    <row r="604" ht="15.75" customHeight="1">
      <c r="H604" s="3"/>
      <c r="I604" s="11"/>
      <c r="J604" s="3"/>
    </row>
    <row r="605" ht="15.75" customHeight="1">
      <c r="H605" s="3"/>
      <c r="I605" s="11"/>
      <c r="J605" s="3"/>
    </row>
    <row r="606" ht="15.75" customHeight="1">
      <c r="H606" s="3"/>
      <c r="I606" s="11"/>
      <c r="J606" s="3"/>
    </row>
    <row r="607" ht="15.75" customHeight="1">
      <c r="H607" s="3"/>
      <c r="I607" s="11"/>
      <c r="J607" s="3"/>
    </row>
    <row r="608" ht="15.75" customHeight="1">
      <c r="H608" s="3"/>
      <c r="I608" s="11"/>
      <c r="J608" s="3"/>
    </row>
    <row r="609" ht="15.75" customHeight="1">
      <c r="H609" s="3"/>
      <c r="I609" s="11"/>
      <c r="J609" s="3"/>
    </row>
    <row r="610" ht="15.75" customHeight="1">
      <c r="H610" s="3"/>
      <c r="I610" s="11"/>
      <c r="J610" s="3"/>
    </row>
    <row r="611" ht="15.75" customHeight="1">
      <c r="H611" s="3"/>
      <c r="I611" s="11"/>
      <c r="J611" s="3"/>
    </row>
    <row r="612" ht="15.75" customHeight="1">
      <c r="H612" s="3"/>
      <c r="I612" s="11"/>
      <c r="J612" s="3"/>
    </row>
    <row r="613" ht="15.75" customHeight="1">
      <c r="H613" s="3"/>
      <c r="I613" s="11"/>
      <c r="J613" s="3"/>
    </row>
    <row r="614" ht="15.75" customHeight="1">
      <c r="H614" s="3"/>
      <c r="I614" s="11"/>
      <c r="J614" s="3"/>
    </row>
    <row r="615" ht="15.75" customHeight="1">
      <c r="H615" s="3"/>
      <c r="I615" s="11"/>
      <c r="J615" s="3"/>
    </row>
    <row r="616" ht="15.75" customHeight="1">
      <c r="H616" s="3"/>
      <c r="I616" s="11"/>
      <c r="J616" s="3"/>
    </row>
    <row r="617" ht="15.75" customHeight="1">
      <c r="H617" s="3"/>
      <c r="I617" s="11"/>
      <c r="J617" s="3"/>
    </row>
    <row r="618" ht="15.75" customHeight="1">
      <c r="H618" s="3"/>
      <c r="I618" s="11"/>
      <c r="J618" s="3"/>
    </row>
    <row r="619" ht="15.75" customHeight="1">
      <c r="H619" s="3"/>
      <c r="I619" s="11"/>
      <c r="J619" s="3"/>
    </row>
    <row r="620" ht="15.75" customHeight="1">
      <c r="H620" s="3"/>
      <c r="I620" s="11"/>
      <c r="J620" s="3"/>
    </row>
    <row r="621" ht="15.75" customHeight="1">
      <c r="H621" s="3"/>
      <c r="I621" s="11"/>
      <c r="J621" s="3"/>
    </row>
    <row r="622" ht="15.75" customHeight="1">
      <c r="H622" s="3"/>
      <c r="I622" s="11"/>
      <c r="J622" s="3"/>
    </row>
    <row r="623" ht="15.75" customHeight="1">
      <c r="H623" s="3"/>
      <c r="I623" s="11"/>
      <c r="J623" s="3"/>
    </row>
    <row r="624" ht="15.75" customHeight="1">
      <c r="H624" s="3"/>
      <c r="I624" s="11"/>
      <c r="J624" s="3"/>
    </row>
    <row r="625" ht="15.75" customHeight="1">
      <c r="H625" s="3"/>
      <c r="I625" s="11"/>
      <c r="J625" s="3"/>
    </row>
    <row r="626" ht="15.75" customHeight="1">
      <c r="H626" s="3"/>
      <c r="I626" s="11"/>
      <c r="J626" s="3"/>
    </row>
    <row r="627" ht="15.75" customHeight="1">
      <c r="H627" s="3"/>
      <c r="I627" s="11"/>
      <c r="J627" s="3"/>
    </row>
    <row r="628" ht="15.75" customHeight="1">
      <c r="H628" s="3"/>
      <c r="I628" s="11"/>
      <c r="J628" s="3"/>
    </row>
    <row r="629" ht="15.75" customHeight="1">
      <c r="H629" s="3"/>
      <c r="I629" s="11"/>
      <c r="J629" s="3"/>
    </row>
    <row r="630" ht="15.75" customHeight="1">
      <c r="H630" s="3"/>
      <c r="I630" s="11"/>
      <c r="J630" s="3"/>
    </row>
    <row r="631" ht="15.75" customHeight="1">
      <c r="H631" s="3"/>
      <c r="I631" s="11"/>
      <c r="J631" s="3"/>
    </row>
    <row r="632" ht="15.75" customHeight="1">
      <c r="H632" s="3"/>
      <c r="I632" s="11"/>
      <c r="J632" s="3"/>
    </row>
    <row r="633" ht="15.75" customHeight="1">
      <c r="H633" s="3"/>
      <c r="I633" s="11"/>
      <c r="J633" s="3"/>
    </row>
    <row r="634" ht="15.75" customHeight="1">
      <c r="H634" s="3"/>
      <c r="I634" s="11"/>
      <c r="J634" s="3"/>
    </row>
    <row r="635" ht="15.75" customHeight="1">
      <c r="H635" s="3"/>
      <c r="I635" s="11"/>
      <c r="J635" s="3"/>
    </row>
    <row r="636" ht="15.75" customHeight="1">
      <c r="H636" s="3"/>
      <c r="I636" s="11"/>
      <c r="J636" s="3"/>
    </row>
    <row r="637" ht="15.75" customHeight="1">
      <c r="H637" s="3"/>
      <c r="I637" s="11"/>
      <c r="J637" s="3"/>
    </row>
    <row r="638" ht="15.75" customHeight="1">
      <c r="H638" s="3"/>
      <c r="I638" s="11"/>
      <c r="J638" s="3"/>
    </row>
    <row r="639" ht="15.75" customHeight="1">
      <c r="H639" s="3"/>
      <c r="I639" s="11"/>
      <c r="J639" s="3"/>
    </row>
    <row r="640" ht="15.75" customHeight="1">
      <c r="H640" s="3"/>
      <c r="I640" s="11"/>
      <c r="J640" s="3"/>
    </row>
    <row r="641" ht="15.75" customHeight="1">
      <c r="H641" s="3"/>
      <c r="I641" s="11"/>
      <c r="J641" s="3"/>
    </row>
    <row r="642" ht="15.75" customHeight="1">
      <c r="H642" s="3"/>
      <c r="I642" s="11"/>
      <c r="J642" s="3"/>
    </row>
    <row r="643" ht="15.75" customHeight="1">
      <c r="H643" s="3"/>
      <c r="I643" s="11"/>
      <c r="J643" s="3"/>
    </row>
    <row r="644" ht="15.75" customHeight="1">
      <c r="H644" s="3"/>
      <c r="I644" s="11"/>
      <c r="J644" s="3"/>
    </row>
    <row r="645" ht="15.75" customHeight="1">
      <c r="H645" s="3"/>
      <c r="I645" s="11"/>
      <c r="J645" s="3"/>
    </row>
    <row r="646" ht="15.75" customHeight="1">
      <c r="H646" s="3"/>
      <c r="I646" s="11"/>
      <c r="J646" s="3"/>
    </row>
    <row r="647" ht="15.75" customHeight="1">
      <c r="H647" s="3"/>
      <c r="I647" s="11"/>
      <c r="J647" s="3"/>
    </row>
    <row r="648" ht="15.75" customHeight="1">
      <c r="H648" s="3"/>
      <c r="I648" s="11"/>
      <c r="J648" s="3"/>
    </row>
    <row r="649" ht="15.75" customHeight="1">
      <c r="H649" s="3"/>
      <c r="I649" s="11"/>
      <c r="J649" s="3"/>
    </row>
    <row r="650" ht="15.75" customHeight="1">
      <c r="H650" s="3"/>
      <c r="I650" s="11"/>
      <c r="J650" s="3"/>
    </row>
    <row r="651" ht="15.75" customHeight="1">
      <c r="H651" s="3"/>
      <c r="I651" s="11"/>
      <c r="J651" s="3"/>
    </row>
    <row r="652" ht="15.75" customHeight="1">
      <c r="H652" s="3"/>
      <c r="I652" s="11"/>
      <c r="J652" s="3"/>
    </row>
    <row r="653" ht="15.75" customHeight="1">
      <c r="H653" s="3"/>
      <c r="I653" s="11"/>
      <c r="J653" s="3"/>
    </row>
    <row r="654" ht="15.75" customHeight="1">
      <c r="H654" s="3"/>
      <c r="I654" s="11"/>
      <c r="J654" s="3"/>
    </row>
    <row r="655" ht="15.75" customHeight="1">
      <c r="H655" s="3"/>
      <c r="I655" s="11"/>
      <c r="J655" s="3"/>
    </row>
    <row r="656" ht="15.75" customHeight="1">
      <c r="H656" s="3"/>
      <c r="I656" s="11"/>
      <c r="J656" s="3"/>
    </row>
    <row r="657" ht="15.75" customHeight="1">
      <c r="H657" s="3"/>
      <c r="I657" s="11"/>
      <c r="J657" s="3"/>
    </row>
    <row r="658" ht="15.75" customHeight="1">
      <c r="H658" s="3"/>
      <c r="I658" s="11"/>
      <c r="J658" s="3"/>
    </row>
    <row r="659" ht="15.75" customHeight="1">
      <c r="H659" s="3"/>
      <c r="I659" s="11"/>
      <c r="J659" s="3"/>
    </row>
    <row r="660" ht="15.75" customHeight="1">
      <c r="H660" s="3"/>
      <c r="I660" s="11"/>
      <c r="J660" s="3"/>
    </row>
    <row r="661" ht="15.75" customHeight="1">
      <c r="H661" s="3"/>
      <c r="I661" s="11"/>
      <c r="J661" s="3"/>
    </row>
    <row r="662" ht="15.75" customHeight="1">
      <c r="H662" s="3"/>
      <c r="I662" s="11"/>
      <c r="J662" s="3"/>
    </row>
    <row r="663" ht="15.75" customHeight="1">
      <c r="H663" s="3"/>
      <c r="I663" s="11"/>
      <c r="J663" s="3"/>
    </row>
    <row r="664" ht="15.75" customHeight="1">
      <c r="H664" s="3"/>
      <c r="I664" s="11"/>
      <c r="J664" s="3"/>
    </row>
    <row r="665" ht="15.75" customHeight="1">
      <c r="H665" s="3"/>
      <c r="I665" s="11"/>
      <c r="J665" s="3"/>
    </row>
    <row r="666" ht="15.75" customHeight="1">
      <c r="H666" s="3"/>
      <c r="I666" s="11"/>
      <c r="J666" s="3"/>
    </row>
    <row r="667" ht="15.75" customHeight="1">
      <c r="H667" s="3"/>
      <c r="I667" s="11"/>
      <c r="J667" s="3"/>
    </row>
    <row r="668" ht="15.75" customHeight="1">
      <c r="H668" s="3"/>
      <c r="I668" s="11"/>
      <c r="J668" s="3"/>
    </row>
    <row r="669" ht="15.75" customHeight="1">
      <c r="H669" s="3"/>
      <c r="I669" s="11"/>
      <c r="J669" s="3"/>
    </row>
    <row r="670" ht="15.75" customHeight="1">
      <c r="H670" s="3"/>
      <c r="I670" s="11"/>
      <c r="J670" s="3"/>
    </row>
    <row r="671" ht="15.75" customHeight="1">
      <c r="H671" s="3"/>
      <c r="I671" s="11"/>
      <c r="J671" s="3"/>
    </row>
    <row r="672" ht="15.75" customHeight="1">
      <c r="H672" s="3"/>
      <c r="I672" s="11"/>
      <c r="J672" s="3"/>
    </row>
    <row r="673" ht="15.75" customHeight="1">
      <c r="H673" s="3"/>
      <c r="I673" s="11"/>
      <c r="J673" s="3"/>
    </row>
    <row r="674" ht="15.75" customHeight="1">
      <c r="H674" s="3"/>
      <c r="I674" s="11"/>
      <c r="J674" s="3"/>
    </row>
    <row r="675" ht="15.75" customHeight="1">
      <c r="H675" s="3"/>
      <c r="I675" s="11"/>
      <c r="J675" s="3"/>
    </row>
    <row r="676" ht="15.75" customHeight="1">
      <c r="H676" s="3"/>
      <c r="I676" s="11"/>
      <c r="J676" s="3"/>
    </row>
    <row r="677" ht="15.75" customHeight="1">
      <c r="H677" s="3"/>
      <c r="I677" s="11"/>
      <c r="J677" s="3"/>
    </row>
    <row r="678" ht="15.75" customHeight="1">
      <c r="H678" s="3"/>
      <c r="I678" s="11"/>
      <c r="J678" s="3"/>
    </row>
    <row r="679" ht="15.75" customHeight="1">
      <c r="H679" s="3"/>
      <c r="I679" s="11"/>
      <c r="J679" s="3"/>
    </row>
    <row r="680" ht="15.75" customHeight="1">
      <c r="H680" s="3"/>
      <c r="I680" s="11"/>
      <c r="J680" s="3"/>
    </row>
    <row r="681" ht="15.75" customHeight="1">
      <c r="H681" s="3"/>
      <c r="I681" s="11"/>
      <c r="J681" s="3"/>
    </row>
    <row r="682" ht="15.75" customHeight="1">
      <c r="H682" s="3"/>
      <c r="I682" s="11"/>
      <c r="J682" s="3"/>
    </row>
    <row r="683" ht="15.75" customHeight="1">
      <c r="H683" s="3"/>
      <c r="I683" s="11"/>
      <c r="J683" s="3"/>
    </row>
    <row r="684" ht="15.75" customHeight="1">
      <c r="H684" s="3"/>
      <c r="I684" s="11"/>
      <c r="J684" s="3"/>
    </row>
    <row r="685" ht="15.75" customHeight="1">
      <c r="H685" s="3"/>
      <c r="I685" s="11"/>
      <c r="J685" s="3"/>
    </row>
    <row r="686" ht="15.75" customHeight="1">
      <c r="H686" s="3"/>
      <c r="I686" s="11"/>
      <c r="J686" s="3"/>
    </row>
    <row r="687" ht="15.75" customHeight="1">
      <c r="H687" s="3"/>
      <c r="I687" s="11"/>
      <c r="J687" s="3"/>
    </row>
    <row r="688" ht="15.75" customHeight="1">
      <c r="H688" s="3"/>
      <c r="I688" s="11"/>
      <c r="J688" s="3"/>
    </row>
    <row r="689" ht="15.75" customHeight="1">
      <c r="H689" s="3"/>
      <c r="I689" s="11"/>
      <c r="J689" s="3"/>
    </row>
    <row r="690" ht="15.75" customHeight="1">
      <c r="H690" s="3"/>
      <c r="I690" s="11"/>
      <c r="J690" s="3"/>
    </row>
    <row r="691" ht="15.75" customHeight="1">
      <c r="H691" s="3"/>
      <c r="I691" s="11"/>
      <c r="J691" s="3"/>
    </row>
    <row r="692" ht="15.75" customHeight="1">
      <c r="H692" s="3"/>
      <c r="I692" s="11"/>
      <c r="J692" s="3"/>
    </row>
    <row r="693" ht="15.75" customHeight="1">
      <c r="H693" s="3"/>
      <c r="I693" s="11"/>
      <c r="J693" s="3"/>
    </row>
    <row r="694" ht="15.75" customHeight="1">
      <c r="H694" s="3"/>
      <c r="I694" s="11"/>
      <c r="J694" s="3"/>
    </row>
    <row r="695" ht="15.75" customHeight="1">
      <c r="H695" s="3"/>
      <c r="I695" s="11"/>
      <c r="J695" s="3"/>
    </row>
    <row r="696" ht="15.75" customHeight="1">
      <c r="H696" s="3"/>
      <c r="I696" s="11"/>
      <c r="J696" s="3"/>
    </row>
    <row r="697" ht="15.75" customHeight="1">
      <c r="H697" s="3"/>
      <c r="I697" s="11"/>
      <c r="J697" s="3"/>
    </row>
    <row r="698" ht="15.75" customHeight="1">
      <c r="H698" s="3"/>
      <c r="I698" s="11"/>
      <c r="J698" s="3"/>
    </row>
    <row r="699" ht="15.75" customHeight="1">
      <c r="H699" s="3"/>
      <c r="I699" s="11"/>
      <c r="J699" s="3"/>
    </row>
    <row r="700" ht="15.75" customHeight="1">
      <c r="H700" s="3"/>
      <c r="I700" s="11"/>
      <c r="J700" s="3"/>
    </row>
    <row r="701" ht="15.75" customHeight="1">
      <c r="H701" s="3"/>
      <c r="I701" s="11"/>
      <c r="J701" s="3"/>
    </row>
    <row r="702" ht="15.75" customHeight="1">
      <c r="H702" s="3"/>
      <c r="I702" s="11"/>
      <c r="J702" s="3"/>
    </row>
    <row r="703" ht="15.75" customHeight="1">
      <c r="H703" s="3"/>
      <c r="I703" s="11"/>
      <c r="J703" s="3"/>
    </row>
    <row r="704" ht="15.75" customHeight="1">
      <c r="H704" s="3"/>
      <c r="I704" s="11"/>
      <c r="J704" s="3"/>
    </row>
    <row r="705" ht="15.75" customHeight="1">
      <c r="H705" s="3"/>
      <c r="I705" s="11"/>
      <c r="J705" s="3"/>
    </row>
    <row r="706" ht="15.75" customHeight="1">
      <c r="H706" s="3"/>
      <c r="I706" s="11"/>
      <c r="J706" s="3"/>
    </row>
    <row r="707" ht="15.75" customHeight="1">
      <c r="H707" s="3"/>
      <c r="I707" s="11"/>
      <c r="J707" s="3"/>
    </row>
    <row r="708" ht="15.75" customHeight="1">
      <c r="H708" s="3"/>
      <c r="I708" s="11"/>
      <c r="J708" s="3"/>
    </row>
    <row r="709" ht="15.75" customHeight="1">
      <c r="H709" s="3"/>
      <c r="I709" s="11"/>
      <c r="J709" s="3"/>
    </row>
    <row r="710" ht="15.75" customHeight="1">
      <c r="H710" s="3"/>
      <c r="I710" s="11"/>
      <c r="J710" s="3"/>
    </row>
    <row r="711" ht="15.75" customHeight="1">
      <c r="H711" s="3"/>
      <c r="I711" s="11"/>
      <c r="J711" s="3"/>
    </row>
    <row r="712" ht="15.75" customHeight="1">
      <c r="H712" s="3"/>
      <c r="I712" s="11"/>
      <c r="J712" s="3"/>
    </row>
    <row r="713" ht="15.75" customHeight="1">
      <c r="H713" s="3"/>
      <c r="I713" s="11"/>
      <c r="J713" s="3"/>
    </row>
    <row r="714" ht="15.75" customHeight="1">
      <c r="H714" s="3"/>
      <c r="I714" s="11"/>
      <c r="J714" s="3"/>
    </row>
    <row r="715" ht="15.75" customHeight="1">
      <c r="H715" s="3"/>
      <c r="I715" s="11"/>
      <c r="J715" s="3"/>
    </row>
    <row r="716" ht="15.75" customHeight="1">
      <c r="H716" s="3"/>
      <c r="I716" s="11"/>
      <c r="J716" s="3"/>
    </row>
    <row r="717" ht="15.75" customHeight="1">
      <c r="H717" s="3"/>
      <c r="I717" s="11"/>
      <c r="J717" s="3"/>
    </row>
    <row r="718" ht="15.75" customHeight="1">
      <c r="H718" s="3"/>
      <c r="I718" s="11"/>
      <c r="J718" s="3"/>
    </row>
    <row r="719" ht="15.75" customHeight="1">
      <c r="H719" s="3"/>
      <c r="I719" s="11"/>
      <c r="J719" s="3"/>
    </row>
    <row r="720" ht="15.75" customHeight="1">
      <c r="H720" s="3"/>
      <c r="I720" s="11"/>
      <c r="J720" s="3"/>
    </row>
    <row r="721" ht="15.75" customHeight="1">
      <c r="H721" s="3"/>
      <c r="I721" s="11"/>
      <c r="J721" s="3"/>
    </row>
    <row r="722" ht="15.75" customHeight="1">
      <c r="H722" s="3"/>
      <c r="I722" s="11"/>
      <c r="J722" s="3"/>
    </row>
    <row r="723" ht="15.75" customHeight="1">
      <c r="H723" s="3"/>
      <c r="I723" s="11"/>
      <c r="J723" s="3"/>
    </row>
    <row r="724" ht="15.75" customHeight="1">
      <c r="H724" s="3"/>
      <c r="I724" s="11"/>
      <c r="J724" s="3"/>
    </row>
    <row r="725" ht="15.75" customHeight="1">
      <c r="H725" s="3"/>
      <c r="I725" s="11"/>
      <c r="J725" s="3"/>
    </row>
    <row r="726" ht="15.75" customHeight="1">
      <c r="H726" s="3"/>
      <c r="I726" s="11"/>
      <c r="J726" s="3"/>
    </row>
    <row r="727" ht="15.75" customHeight="1">
      <c r="H727" s="3"/>
      <c r="I727" s="11"/>
      <c r="J727" s="3"/>
    </row>
    <row r="728" ht="15.75" customHeight="1">
      <c r="H728" s="3"/>
      <c r="I728" s="11"/>
      <c r="J728" s="3"/>
    </row>
    <row r="729" ht="15.75" customHeight="1">
      <c r="H729" s="3"/>
      <c r="I729" s="11"/>
      <c r="J729" s="3"/>
    </row>
    <row r="730" ht="15.75" customHeight="1">
      <c r="H730" s="3"/>
      <c r="I730" s="11"/>
      <c r="J730" s="3"/>
    </row>
    <row r="731" ht="15.75" customHeight="1">
      <c r="H731" s="3"/>
      <c r="I731" s="11"/>
      <c r="J731" s="3"/>
    </row>
    <row r="732" ht="15.75" customHeight="1">
      <c r="H732" s="3"/>
      <c r="I732" s="11"/>
      <c r="J732" s="3"/>
    </row>
    <row r="733" ht="15.75" customHeight="1">
      <c r="H733" s="3"/>
      <c r="I733" s="11"/>
      <c r="J733" s="3"/>
    </row>
    <row r="734" ht="15.75" customHeight="1">
      <c r="H734" s="3"/>
      <c r="I734" s="11"/>
      <c r="J734" s="3"/>
    </row>
    <row r="735" ht="15.75" customHeight="1">
      <c r="H735" s="3"/>
      <c r="I735" s="11"/>
      <c r="J735" s="3"/>
    </row>
    <row r="736" ht="15.75" customHeight="1">
      <c r="H736" s="3"/>
      <c r="I736" s="11"/>
      <c r="J736" s="3"/>
    </row>
    <row r="737" ht="15.75" customHeight="1">
      <c r="H737" s="3"/>
      <c r="I737" s="11"/>
      <c r="J737" s="3"/>
    </row>
    <row r="738" ht="15.75" customHeight="1">
      <c r="H738" s="3"/>
      <c r="I738" s="11"/>
      <c r="J738" s="3"/>
    </row>
    <row r="739" ht="15.75" customHeight="1">
      <c r="H739" s="3"/>
      <c r="I739" s="11"/>
      <c r="J739" s="3"/>
    </row>
    <row r="740" ht="15.75" customHeight="1">
      <c r="H740" s="3"/>
      <c r="I740" s="11"/>
      <c r="J740" s="3"/>
    </row>
    <row r="741" ht="15.75" customHeight="1">
      <c r="H741" s="3"/>
      <c r="I741" s="11"/>
      <c r="J741" s="3"/>
    </row>
    <row r="742" ht="15.75" customHeight="1">
      <c r="H742" s="3"/>
      <c r="I742" s="11"/>
      <c r="J742" s="3"/>
    </row>
    <row r="743" ht="15.75" customHeight="1">
      <c r="H743" s="3"/>
      <c r="I743" s="11"/>
      <c r="J743" s="3"/>
    </row>
    <row r="744" ht="15.75" customHeight="1">
      <c r="H744" s="3"/>
      <c r="I744" s="11"/>
      <c r="J744" s="3"/>
    </row>
    <row r="745" ht="15.75" customHeight="1">
      <c r="H745" s="3"/>
      <c r="I745" s="11"/>
      <c r="J745" s="3"/>
    </row>
    <row r="746" ht="15.75" customHeight="1">
      <c r="H746" s="3"/>
      <c r="I746" s="11"/>
      <c r="J746" s="3"/>
    </row>
    <row r="747" ht="15.75" customHeight="1">
      <c r="H747" s="3"/>
      <c r="I747" s="11"/>
      <c r="J747" s="3"/>
    </row>
    <row r="748" ht="15.75" customHeight="1">
      <c r="H748" s="3"/>
      <c r="I748" s="11"/>
      <c r="J748" s="3"/>
    </row>
    <row r="749" ht="15.75" customHeight="1">
      <c r="H749" s="3"/>
      <c r="I749" s="11"/>
      <c r="J749" s="3"/>
    </row>
    <row r="750" ht="15.75" customHeight="1">
      <c r="H750" s="3"/>
      <c r="I750" s="11"/>
      <c r="J750" s="3"/>
    </row>
    <row r="751" ht="15.75" customHeight="1">
      <c r="H751" s="3"/>
      <c r="I751" s="11"/>
      <c r="J751" s="3"/>
    </row>
    <row r="752" ht="15.75" customHeight="1">
      <c r="H752" s="3"/>
      <c r="I752" s="11"/>
      <c r="J752" s="3"/>
    </row>
    <row r="753" ht="15.75" customHeight="1">
      <c r="H753" s="3"/>
      <c r="I753" s="11"/>
      <c r="J753" s="3"/>
    </row>
    <row r="754" ht="15.75" customHeight="1">
      <c r="H754" s="3"/>
      <c r="I754" s="11"/>
      <c r="J754" s="3"/>
    </row>
    <row r="755" ht="15.75" customHeight="1">
      <c r="H755" s="3"/>
      <c r="I755" s="11"/>
      <c r="J755" s="3"/>
    </row>
    <row r="756" ht="15.75" customHeight="1">
      <c r="H756" s="3"/>
      <c r="I756" s="11"/>
      <c r="J756" s="3"/>
    </row>
    <row r="757" ht="15.75" customHeight="1">
      <c r="H757" s="3"/>
      <c r="I757" s="11"/>
      <c r="J757" s="3"/>
    </row>
    <row r="758" ht="15.75" customHeight="1">
      <c r="H758" s="3"/>
      <c r="I758" s="11"/>
      <c r="J758" s="3"/>
    </row>
    <row r="759" ht="15.75" customHeight="1">
      <c r="H759" s="3"/>
      <c r="I759" s="11"/>
      <c r="J759" s="3"/>
    </row>
    <row r="760" ht="15.75" customHeight="1">
      <c r="H760" s="3"/>
      <c r="I760" s="11"/>
      <c r="J760" s="3"/>
    </row>
    <row r="761" ht="15.75" customHeight="1">
      <c r="H761" s="3"/>
      <c r="I761" s="11"/>
      <c r="J761" s="3"/>
    </row>
    <row r="762" ht="15.75" customHeight="1">
      <c r="H762" s="3"/>
      <c r="I762" s="11"/>
      <c r="J762" s="3"/>
    </row>
    <row r="763" ht="15.75" customHeight="1">
      <c r="H763" s="3"/>
      <c r="I763" s="11"/>
      <c r="J763" s="3"/>
    </row>
    <row r="764" ht="15.75" customHeight="1">
      <c r="H764" s="3"/>
      <c r="I764" s="11"/>
      <c r="J764" s="3"/>
    </row>
    <row r="765" ht="15.75" customHeight="1">
      <c r="H765" s="3"/>
      <c r="I765" s="11"/>
      <c r="J765" s="3"/>
    </row>
    <row r="766" ht="15.75" customHeight="1">
      <c r="H766" s="3"/>
      <c r="I766" s="11"/>
      <c r="J766" s="3"/>
    </row>
    <row r="767" ht="15.75" customHeight="1">
      <c r="H767" s="3"/>
      <c r="I767" s="11"/>
      <c r="J767" s="3"/>
    </row>
    <row r="768" ht="15.75" customHeight="1">
      <c r="H768" s="3"/>
      <c r="I768" s="11"/>
      <c r="J768" s="3"/>
    </row>
    <row r="769" ht="15.75" customHeight="1">
      <c r="H769" s="3"/>
      <c r="I769" s="11"/>
      <c r="J769" s="3"/>
    </row>
    <row r="770" ht="15.75" customHeight="1">
      <c r="H770" s="3"/>
      <c r="I770" s="11"/>
      <c r="J770" s="3"/>
    </row>
    <row r="771" ht="15.75" customHeight="1">
      <c r="H771" s="3"/>
      <c r="I771" s="11"/>
      <c r="J771" s="3"/>
    </row>
    <row r="772" ht="15.75" customHeight="1">
      <c r="H772" s="3"/>
      <c r="I772" s="11"/>
      <c r="J772" s="3"/>
    </row>
    <row r="773" ht="15.75" customHeight="1">
      <c r="H773" s="3"/>
      <c r="I773" s="11"/>
      <c r="J773" s="3"/>
    </row>
    <row r="774" ht="15.75" customHeight="1">
      <c r="H774" s="3"/>
      <c r="I774" s="11"/>
      <c r="J774" s="3"/>
    </row>
    <row r="775" ht="15.75" customHeight="1">
      <c r="H775" s="3"/>
      <c r="I775" s="11"/>
      <c r="J775" s="3"/>
    </row>
    <row r="776" ht="15.75" customHeight="1">
      <c r="H776" s="3"/>
      <c r="I776" s="11"/>
      <c r="J776" s="3"/>
    </row>
    <row r="777" ht="15.75" customHeight="1">
      <c r="H777" s="3"/>
      <c r="I777" s="11"/>
      <c r="J777" s="3"/>
    </row>
    <row r="778" ht="15.75" customHeight="1">
      <c r="H778" s="3"/>
      <c r="I778" s="11"/>
      <c r="J778" s="3"/>
    </row>
    <row r="779" ht="15.75" customHeight="1">
      <c r="H779" s="3"/>
      <c r="I779" s="11"/>
      <c r="J779" s="3"/>
    </row>
    <row r="780" ht="15.75" customHeight="1">
      <c r="H780" s="3"/>
      <c r="I780" s="11"/>
      <c r="J780" s="3"/>
    </row>
    <row r="781" ht="15.75" customHeight="1">
      <c r="H781" s="3"/>
      <c r="I781" s="11"/>
      <c r="J781" s="3"/>
    </row>
    <row r="782" ht="15.75" customHeight="1">
      <c r="H782" s="3"/>
      <c r="I782" s="11"/>
      <c r="J782" s="3"/>
    </row>
    <row r="783" ht="15.75" customHeight="1">
      <c r="H783" s="3"/>
      <c r="I783" s="11"/>
      <c r="J783" s="3"/>
    </row>
    <row r="784" ht="15.75" customHeight="1">
      <c r="H784" s="3"/>
      <c r="I784" s="11"/>
      <c r="J784" s="3"/>
    </row>
    <row r="785" ht="15.75" customHeight="1">
      <c r="H785" s="3"/>
      <c r="I785" s="11"/>
      <c r="J785" s="3"/>
    </row>
    <row r="786" ht="15.75" customHeight="1">
      <c r="H786" s="3"/>
      <c r="I786" s="11"/>
      <c r="J786" s="3"/>
    </row>
    <row r="787" ht="15.75" customHeight="1">
      <c r="H787" s="3"/>
      <c r="I787" s="11"/>
      <c r="J787" s="3"/>
    </row>
    <row r="788" ht="15.75" customHeight="1">
      <c r="H788" s="3"/>
      <c r="I788" s="11"/>
      <c r="J788" s="3"/>
    </row>
    <row r="789" ht="15.75" customHeight="1">
      <c r="H789" s="3"/>
      <c r="I789" s="11"/>
      <c r="J789" s="3"/>
    </row>
    <row r="790" ht="15.75" customHeight="1">
      <c r="H790" s="3"/>
      <c r="I790" s="11"/>
      <c r="J790" s="3"/>
    </row>
    <row r="791" ht="15.75" customHeight="1">
      <c r="H791" s="3"/>
      <c r="I791" s="11"/>
      <c r="J791" s="3"/>
    </row>
    <row r="792" ht="15.75" customHeight="1">
      <c r="H792" s="3"/>
      <c r="I792" s="11"/>
      <c r="J792" s="3"/>
    </row>
    <row r="793" ht="15.75" customHeight="1">
      <c r="H793" s="3"/>
      <c r="I793" s="11"/>
      <c r="J793" s="3"/>
    </row>
    <row r="794" ht="15.75" customHeight="1">
      <c r="H794" s="3"/>
      <c r="I794" s="11"/>
      <c r="J794" s="3"/>
    </row>
    <row r="795" ht="15.75" customHeight="1">
      <c r="H795" s="3"/>
      <c r="I795" s="11"/>
      <c r="J795" s="3"/>
    </row>
    <row r="796" ht="15.75" customHeight="1">
      <c r="H796" s="3"/>
      <c r="I796" s="11"/>
      <c r="J796" s="3"/>
    </row>
    <row r="797" ht="15.75" customHeight="1">
      <c r="H797" s="3"/>
      <c r="I797" s="11"/>
      <c r="J797" s="3"/>
    </row>
    <row r="798" ht="15.75" customHeight="1">
      <c r="H798" s="3"/>
      <c r="I798" s="11"/>
      <c r="J798" s="3"/>
    </row>
    <row r="799" ht="15.75" customHeight="1">
      <c r="H799" s="3"/>
      <c r="I799" s="11"/>
      <c r="J799" s="3"/>
    </row>
    <row r="800" ht="15.75" customHeight="1">
      <c r="H800" s="3"/>
      <c r="I800" s="11"/>
      <c r="J800" s="3"/>
    </row>
    <row r="801" ht="15.75" customHeight="1">
      <c r="H801" s="3"/>
      <c r="I801" s="11"/>
      <c r="J801" s="3"/>
    </row>
    <row r="802" ht="15.75" customHeight="1">
      <c r="H802" s="3"/>
      <c r="I802" s="11"/>
      <c r="J802" s="3"/>
    </row>
    <row r="803" ht="15.75" customHeight="1">
      <c r="H803" s="3"/>
      <c r="I803" s="11"/>
      <c r="J803" s="3"/>
    </row>
    <row r="804" ht="15.75" customHeight="1">
      <c r="H804" s="3"/>
      <c r="I804" s="11"/>
      <c r="J804" s="3"/>
    </row>
    <row r="805" ht="15.75" customHeight="1">
      <c r="H805" s="3"/>
      <c r="I805" s="11"/>
      <c r="J805" s="3"/>
    </row>
    <row r="806" ht="15.75" customHeight="1">
      <c r="H806" s="3"/>
      <c r="I806" s="11"/>
      <c r="J806" s="3"/>
    </row>
    <row r="807" ht="15.75" customHeight="1">
      <c r="H807" s="3"/>
      <c r="I807" s="11"/>
      <c r="J807" s="3"/>
    </row>
    <row r="808" ht="15.75" customHeight="1">
      <c r="H808" s="3"/>
      <c r="I808" s="11"/>
      <c r="J808" s="3"/>
    </row>
    <row r="809" ht="15.75" customHeight="1">
      <c r="H809" s="3"/>
      <c r="I809" s="11"/>
      <c r="J809" s="3"/>
    </row>
    <row r="810" ht="15.75" customHeight="1">
      <c r="H810" s="3"/>
      <c r="I810" s="11"/>
      <c r="J810" s="3"/>
    </row>
    <row r="811" ht="15.75" customHeight="1">
      <c r="H811" s="3"/>
      <c r="I811" s="11"/>
      <c r="J811" s="3"/>
    </row>
    <row r="812" ht="15.75" customHeight="1">
      <c r="H812" s="3"/>
      <c r="I812" s="11"/>
      <c r="J812" s="3"/>
    </row>
    <row r="813" ht="15.75" customHeight="1">
      <c r="H813" s="3"/>
      <c r="I813" s="11"/>
      <c r="J813" s="3"/>
    </row>
    <row r="814" ht="15.75" customHeight="1">
      <c r="H814" s="3"/>
      <c r="I814" s="11"/>
      <c r="J814" s="3"/>
    </row>
    <row r="815" ht="15.75" customHeight="1">
      <c r="H815" s="3"/>
      <c r="I815" s="11"/>
      <c r="J815" s="3"/>
    </row>
    <row r="816" ht="15.75" customHeight="1">
      <c r="H816" s="3"/>
      <c r="I816" s="11"/>
      <c r="J816" s="3"/>
    </row>
    <row r="817" ht="15.75" customHeight="1">
      <c r="H817" s="3"/>
      <c r="I817" s="11"/>
      <c r="J817" s="3"/>
    </row>
    <row r="818" ht="15.75" customHeight="1">
      <c r="H818" s="3"/>
      <c r="I818" s="11"/>
      <c r="J818" s="3"/>
    </row>
    <row r="819" ht="15.75" customHeight="1">
      <c r="H819" s="3"/>
      <c r="I819" s="11"/>
      <c r="J819" s="3"/>
    </row>
    <row r="820" ht="15.75" customHeight="1">
      <c r="H820" s="3"/>
      <c r="I820" s="11"/>
      <c r="J820" s="3"/>
    </row>
    <row r="821" ht="15.75" customHeight="1">
      <c r="H821" s="3"/>
      <c r="I821" s="11"/>
      <c r="J821" s="3"/>
    </row>
    <row r="822" ht="15.75" customHeight="1">
      <c r="H822" s="3"/>
      <c r="I822" s="11"/>
      <c r="J822" s="3"/>
    </row>
    <row r="823" ht="15.75" customHeight="1">
      <c r="H823" s="3"/>
      <c r="I823" s="11"/>
      <c r="J823" s="3"/>
    </row>
    <row r="824" ht="15.75" customHeight="1">
      <c r="H824" s="3"/>
      <c r="I824" s="11"/>
      <c r="J824" s="3"/>
    </row>
    <row r="825" ht="15.75" customHeight="1">
      <c r="H825" s="3"/>
      <c r="I825" s="11"/>
      <c r="J825" s="3"/>
    </row>
    <row r="826" ht="15.75" customHeight="1">
      <c r="H826" s="3"/>
      <c r="I826" s="11"/>
      <c r="J826" s="3"/>
    </row>
    <row r="827" ht="15.75" customHeight="1">
      <c r="H827" s="3"/>
      <c r="I827" s="11"/>
      <c r="J827" s="3"/>
    </row>
    <row r="828" ht="15.75" customHeight="1">
      <c r="H828" s="3"/>
      <c r="I828" s="11"/>
      <c r="J828" s="3"/>
    </row>
    <row r="829" ht="15.75" customHeight="1">
      <c r="H829" s="3"/>
      <c r="I829" s="11"/>
      <c r="J829" s="3"/>
    </row>
    <row r="830" ht="15.75" customHeight="1">
      <c r="H830" s="3"/>
      <c r="I830" s="11"/>
      <c r="J830" s="3"/>
    </row>
    <row r="831" ht="15.75" customHeight="1">
      <c r="H831" s="3"/>
      <c r="I831" s="11"/>
      <c r="J831" s="3"/>
    </row>
    <row r="832" ht="15.75" customHeight="1">
      <c r="H832" s="3"/>
      <c r="I832" s="11"/>
      <c r="J832" s="3"/>
    </row>
    <row r="833" ht="15.75" customHeight="1">
      <c r="H833" s="3"/>
      <c r="I833" s="11"/>
      <c r="J833" s="3"/>
    </row>
    <row r="834" ht="15.75" customHeight="1">
      <c r="H834" s="3"/>
      <c r="I834" s="11"/>
      <c r="J834" s="3"/>
    </row>
    <row r="835" ht="15.75" customHeight="1">
      <c r="H835" s="3"/>
      <c r="I835" s="11"/>
      <c r="J835" s="3"/>
    </row>
    <row r="836" ht="15.75" customHeight="1">
      <c r="H836" s="3"/>
      <c r="I836" s="11"/>
      <c r="J836" s="3"/>
    </row>
    <row r="837" ht="15.75" customHeight="1">
      <c r="H837" s="3"/>
      <c r="I837" s="11"/>
      <c r="J837" s="3"/>
    </row>
    <row r="838" ht="15.75" customHeight="1">
      <c r="H838" s="3"/>
      <c r="I838" s="11"/>
      <c r="J838" s="3"/>
    </row>
    <row r="839" ht="15.75" customHeight="1">
      <c r="H839" s="3"/>
      <c r="I839" s="11"/>
      <c r="J839" s="3"/>
    </row>
    <row r="840" ht="15.75" customHeight="1">
      <c r="H840" s="3"/>
      <c r="I840" s="11"/>
      <c r="J840" s="3"/>
    </row>
    <row r="841" ht="15.75" customHeight="1">
      <c r="H841" s="3"/>
      <c r="I841" s="11"/>
      <c r="J841" s="3"/>
    </row>
    <row r="842" ht="15.75" customHeight="1">
      <c r="H842" s="3"/>
      <c r="I842" s="11"/>
      <c r="J842" s="3"/>
    </row>
    <row r="843" ht="15.75" customHeight="1">
      <c r="H843" s="3"/>
      <c r="I843" s="11"/>
      <c r="J843" s="3"/>
    </row>
    <row r="844" ht="15.75" customHeight="1">
      <c r="H844" s="3"/>
      <c r="I844" s="11"/>
      <c r="J844" s="3"/>
    </row>
    <row r="845" ht="15.75" customHeight="1">
      <c r="H845" s="3"/>
      <c r="I845" s="11"/>
      <c r="J845" s="3"/>
    </row>
    <row r="846" ht="15.75" customHeight="1">
      <c r="H846" s="3"/>
      <c r="I846" s="11"/>
      <c r="J846" s="3"/>
    </row>
    <row r="847" ht="15.75" customHeight="1">
      <c r="H847" s="3"/>
      <c r="I847" s="11"/>
      <c r="J847" s="3"/>
    </row>
    <row r="848" ht="15.75" customHeight="1">
      <c r="H848" s="3"/>
      <c r="I848" s="11"/>
      <c r="J848" s="3"/>
    </row>
    <row r="849" ht="15.75" customHeight="1">
      <c r="H849" s="3"/>
      <c r="I849" s="11"/>
      <c r="J849" s="3"/>
    </row>
    <row r="850" ht="15.75" customHeight="1">
      <c r="H850" s="3"/>
      <c r="I850" s="11"/>
      <c r="J850" s="3"/>
    </row>
    <row r="851" ht="15.75" customHeight="1">
      <c r="H851" s="3"/>
      <c r="I851" s="11"/>
      <c r="J851" s="3"/>
    </row>
    <row r="852" ht="15.75" customHeight="1">
      <c r="H852" s="3"/>
      <c r="I852" s="11"/>
      <c r="J852" s="3"/>
    </row>
    <row r="853" ht="15.75" customHeight="1">
      <c r="H853" s="3"/>
      <c r="I853" s="11"/>
      <c r="J853" s="3"/>
    </row>
    <row r="854" ht="15.75" customHeight="1">
      <c r="H854" s="3"/>
      <c r="I854" s="11"/>
      <c r="J854" s="3"/>
    </row>
    <row r="855" ht="15.75" customHeight="1">
      <c r="H855" s="3"/>
      <c r="I855" s="11"/>
      <c r="J855" s="3"/>
    </row>
    <row r="856" ht="15.75" customHeight="1">
      <c r="H856" s="3"/>
      <c r="I856" s="11"/>
      <c r="J856" s="3"/>
    </row>
    <row r="857" ht="15.75" customHeight="1">
      <c r="H857" s="3"/>
      <c r="I857" s="11"/>
      <c r="J857" s="3"/>
    </row>
    <row r="858" ht="15.75" customHeight="1">
      <c r="H858" s="3"/>
      <c r="I858" s="11"/>
      <c r="J858" s="3"/>
    </row>
    <row r="859" ht="15.75" customHeight="1">
      <c r="H859" s="3"/>
      <c r="I859" s="11"/>
      <c r="J859" s="3"/>
    </row>
    <row r="860" ht="15.75" customHeight="1">
      <c r="H860" s="3"/>
      <c r="I860" s="11"/>
      <c r="J860" s="3"/>
    </row>
    <row r="861" ht="15.75" customHeight="1">
      <c r="H861" s="3"/>
      <c r="I861" s="11"/>
      <c r="J861" s="3"/>
    </row>
    <row r="862" ht="15.75" customHeight="1">
      <c r="H862" s="3"/>
      <c r="I862" s="11"/>
      <c r="J862" s="3"/>
    </row>
    <row r="863" ht="15.75" customHeight="1">
      <c r="H863" s="3"/>
      <c r="I863" s="11"/>
      <c r="J863" s="3"/>
    </row>
    <row r="864" ht="15.75" customHeight="1">
      <c r="H864" s="3"/>
      <c r="I864" s="11"/>
      <c r="J864" s="3"/>
    </row>
    <row r="865" ht="15.75" customHeight="1">
      <c r="H865" s="3"/>
      <c r="I865" s="11"/>
      <c r="J865" s="3"/>
    </row>
    <row r="866" ht="15.75" customHeight="1">
      <c r="H866" s="3"/>
      <c r="I866" s="11"/>
      <c r="J866" s="3"/>
    </row>
    <row r="867" ht="15.75" customHeight="1">
      <c r="H867" s="3"/>
      <c r="I867" s="11"/>
      <c r="J867" s="3"/>
    </row>
    <row r="868" ht="15.75" customHeight="1">
      <c r="H868" s="3"/>
      <c r="I868" s="11"/>
      <c r="J868" s="3"/>
    </row>
    <row r="869" ht="15.75" customHeight="1">
      <c r="H869" s="3"/>
      <c r="I869" s="11"/>
      <c r="J869" s="3"/>
    </row>
    <row r="870" ht="15.75" customHeight="1">
      <c r="H870" s="3"/>
      <c r="I870" s="11"/>
      <c r="J870" s="3"/>
    </row>
    <row r="871" ht="15.75" customHeight="1">
      <c r="H871" s="3"/>
      <c r="I871" s="11"/>
      <c r="J871" s="3"/>
    </row>
    <row r="872" ht="15.75" customHeight="1">
      <c r="H872" s="3"/>
      <c r="I872" s="11"/>
      <c r="J872" s="3"/>
    </row>
    <row r="873" ht="15.75" customHeight="1">
      <c r="H873" s="3"/>
      <c r="I873" s="11"/>
      <c r="J873" s="3"/>
    </row>
    <row r="874" ht="15.75" customHeight="1">
      <c r="H874" s="3"/>
      <c r="I874" s="11"/>
      <c r="J874" s="3"/>
    </row>
    <row r="875" ht="15.75" customHeight="1">
      <c r="H875" s="3"/>
      <c r="I875" s="11"/>
      <c r="J875" s="3"/>
    </row>
    <row r="876" ht="15.75" customHeight="1">
      <c r="H876" s="3"/>
      <c r="I876" s="11"/>
      <c r="J876" s="3"/>
    </row>
    <row r="877" ht="15.75" customHeight="1">
      <c r="H877" s="3"/>
      <c r="I877" s="11"/>
      <c r="J877" s="3"/>
    </row>
    <row r="878" ht="15.75" customHeight="1">
      <c r="H878" s="3"/>
      <c r="I878" s="11"/>
      <c r="J878" s="3"/>
    </row>
    <row r="879" ht="15.75" customHeight="1">
      <c r="H879" s="3"/>
      <c r="I879" s="11"/>
      <c r="J879" s="3"/>
    </row>
    <row r="880" ht="15.75" customHeight="1">
      <c r="H880" s="3"/>
      <c r="I880" s="11"/>
      <c r="J880" s="3"/>
    </row>
    <row r="881" ht="15.75" customHeight="1">
      <c r="H881" s="3"/>
      <c r="I881" s="11"/>
      <c r="J881" s="3"/>
    </row>
    <row r="882" ht="15.75" customHeight="1">
      <c r="H882" s="3"/>
      <c r="I882" s="11"/>
      <c r="J882" s="3"/>
    </row>
    <row r="883" ht="15.75" customHeight="1">
      <c r="H883" s="3"/>
      <c r="I883" s="11"/>
      <c r="J883" s="3"/>
    </row>
    <row r="884" ht="15.75" customHeight="1">
      <c r="H884" s="3"/>
      <c r="I884" s="11"/>
      <c r="J884" s="3"/>
    </row>
    <row r="885" ht="15.75" customHeight="1">
      <c r="H885" s="3"/>
      <c r="I885" s="11"/>
      <c r="J885" s="3"/>
    </row>
    <row r="886" ht="15.75" customHeight="1">
      <c r="H886" s="3"/>
      <c r="I886" s="11"/>
      <c r="J886" s="3"/>
    </row>
    <row r="887" ht="15.75" customHeight="1">
      <c r="H887" s="3"/>
      <c r="I887" s="11"/>
      <c r="J887" s="3"/>
    </row>
    <row r="888" ht="15.75" customHeight="1">
      <c r="H888" s="3"/>
      <c r="I888" s="11"/>
      <c r="J888" s="3"/>
    </row>
    <row r="889" ht="15.75" customHeight="1">
      <c r="H889" s="3"/>
      <c r="I889" s="11"/>
      <c r="J889" s="3"/>
    </row>
    <row r="890" ht="15.75" customHeight="1">
      <c r="H890" s="3"/>
      <c r="I890" s="11"/>
      <c r="J890" s="3"/>
    </row>
    <row r="891" ht="15.75" customHeight="1">
      <c r="H891" s="3"/>
      <c r="I891" s="11"/>
      <c r="J891" s="3"/>
    </row>
    <row r="892" ht="15.75" customHeight="1">
      <c r="H892" s="3"/>
      <c r="I892" s="11"/>
      <c r="J892" s="3"/>
    </row>
    <row r="893" ht="15.75" customHeight="1">
      <c r="H893" s="3"/>
      <c r="I893" s="11"/>
      <c r="J893" s="3"/>
    </row>
    <row r="894" ht="15.75" customHeight="1">
      <c r="H894" s="3"/>
      <c r="I894" s="11"/>
      <c r="J894" s="3"/>
    </row>
    <row r="895" ht="15.75" customHeight="1">
      <c r="H895" s="3"/>
      <c r="I895" s="11"/>
      <c r="J895" s="3"/>
    </row>
    <row r="896" ht="15.75" customHeight="1">
      <c r="H896" s="3"/>
      <c r="I896" s="11"/>
      <c r="J896" s="3"/>
    </row>
    <row r="897" ht="15.75" customHeight="1">
      <c r="H897" s="3"/>
      <c r="I897" s="11"/>
      <c r="J897" s="3"/>
    </row>
    <row r="898" ht="15.75" customHeight="1">
      <c r="H898" s="3"/>
      <c r="I898" s="11"/>
      <c r="J898" s="3"/>
    </row>
    <row r="899" ht="15.75" customHeight="1">
      <c r="H899" s="3"/>
      <c r="I899" s="11"/>
      <c r="J899" s="3"/>
    </row>
    <row r="900" ht="15.75" customHeight="1">
      <c r="H900" s="3"/>
      <c r="I900" s="11"/>
      <c r="J900" s="3"/>
    </row>
    <row r="901" ht="15.75" customHeight="1">
      <c r="H901" s="3"/>
      <c r="I901" s="11"/>
      <c r="J901" s="3"/>
    </row>
    <row r="902" ht="15.75" customHeight="1">
      <c r="H902" s="3"/>
      <c r="I902" s="11"/>
      <c r="J902" s="3"/>
    </row>
    <row r="903" ht="15.75" customHeight="1">
      <c r="H903" s="3"/>
      <c r="I903" s="11"/>
      <c r="J903" s="3"/>
    </row>
    <row r="904" ht="15.75" customHeight="1">
      <c r="H904" s="3"/>
      <c r="I904" s="11"/>
      <c r="J904" s="3"/>
    </row>
    <row r="905" ht="15.75" customHeight="1">
      <c r="H905" s="3"/>
      <c r="I905" s="11"/>
      <c r="J905" s="3"/>
    </row>
    <row r="906" ht="15.75" customHeight="1">
      <c r="H906" s="3"/>
      <c r="I906" s="11"/>
      <c r="J906" s="3"/>
    </row>
    <row r="907" ht="15.75" customHeight="1">
      <c r="H907" s="3"/>
      <c r="I907" s="11"/>
      <c r="J907" s="3"/>
    </row>
    <row r="908" ht="15.75" customHeight="1">
      <c r="H908" s="3"/>
      <c r="I908" s="11"/>
      <c r="J908" s="3"/>
    </row>
    <row r="909" ht="15.75" customHeight="1">
      <c r="H909" s="3"/>
      <c r="I909" s="11"/>
      <c r="J909" s="3"/>
    </row>
    <row r="910" ht="15.75" customHeight="1">
      <c r="H910" s="3"/>
      <c r="I910" s="11"/>
      <c r="J910" s="3"/>
    </row>
    <row r="911" ht="15.75" customHeight="1">
      <c r="H911" s="3"/>
      <c r="I911" s="11"/>
      <c r="J911" s="3"/>
    </row>
    <row r="912" ht="15.75" customHeight="1">
      <c r="H912" s="3"/>
      <c r="I912" s="11"/>
      <c r="J912" s="3"/>
    </row>
    <row r="913" ht="15.75" customHeight="1">
      <c r="H913" s="3"/>
      <c r="I913" s="11"/>
      <c r="J913" s="3"/>
    </row>
    <row r="914" ht="15.75" customHeight="1">
      <c r="H914" s="3"/>
      <c r="I914" s="11"/>
      <c r="J914" s="3"/>
    </row>
    <row r="915" ht="15.75" customHeight="1">
      <c r="H915" s="3"/>
      <c r="I915" s="11"/>
      <c r="J915" s="3"/>
    </row>
    <row r="916" ht="15.75" customHeight="1">
      <c r="H916" s="3"/>
      <c r="I916" s="11"/>
      <c r="J916" s="3"/>
    </row>
    <row r="917" ht="15.75" customHeight="1">
      <c r="H917" s="3"/>
      <c r="I917" s="11"/>
      <c r="J917" s="3"/>
    </row>
    <row r="918" ht="15.75" customHeight="1">
      <c r="H918" s="3"/>
      <c r="I918" s="11"/>
      <c r="J918" s="3"/>
    </row>
    <row r="919" ht="15.75" customHeight="1">
      <c r="H919" s="3"/>
      <c r="I919" s="11"/>
      <c r="J919" s="3"/>
    </row>
    <row r="920" ht="15.75" customHeight="1">
      <c r="H920" s="3"/>
      <c r="I920" s="11"/>
      <c r="J920" s="3"/>
    </row>
    <row r="921" ht="15.75" customHeight="1">
      <c r="H921" s="3"/>
      <c r="I921" s="11"/>
      <c r="J921" s="3"/>
    </row>
    <row r="922" ht="15.75" customHeight="1">
      <c r="H922" s="3"/>
      <c r="I922" s="11"/>
      <c r="J922" s="3"/>
    </row>
    <row r="923" ht="15.75" customHeight="1">
      <c r="H923" s="3"/>
      <c r="I923" s="11"/>
      <c r="J923" s="3"/>
    </row>
    <row r="924" ht="15.75" customHeight="1">
      <c r="H924" s="3"/>
      <c r="I924" s="11"/>
      <c r="J924" s="3"/>
    </row>
    <row r="925" ht="15.75" customHeight="1">
      <c r="H925" s="3"/>
      <c r="I925" s="11"/>
      <c r="J925" s="3"/>
    </row>
    <row r="926" ht="15.75" customHeight="1">
      <c r="H926" s="3"/>
      <c r="I926" s="11"/>
      <c r="J926" s="3"/>
    </row>
    <row r="927" ht="15.75" customHeight="1">
      <c r="H927" s="3"/>
      <c r="I927" s="11"/>
      <c r="J927" s="3"/>
    </row>
    <row r="928" ht="15.75" customHeight="1">
      <c r="H928" s="3"/>
      <c r="I928" s="11"/>
      <c r="J928" s="3"/>
    </row>
    <row r="929" ht="15.75" customHeight="1">
      <c r="H929" s="3"/>
      <c r="I929" s="11"/>
      <c r="J929" s="3"/>
    </row>
    <row r="930" ht="15.75" customHeight="1">
      <c r="H930" s="3"/>
      <c r="I930" s="11"/>
      <c r="J930" s="3"/>
    </row>
    <row r="931" ht="15.75" customHeight="1">
      <c r="H931" s="3"/>
      <c r="I931" s="11"/>
      <c r="J931" s="3"/>
    </row>
    <row r="932" ht="15.75" customHeight="1">
      <c r="H932" s="3"/>
      <c r="I932" s="11"/>
      <c r="J932" s="3"/>
    </row>
    <row r="933" ht="15.75" customHeight="1">
      <c r="H933" s="3"/>
      <c r="I933" s="11"/>
      <c r="J933" s="3"/>
    </row>
    <row r="934" ht="15.75" customHeight="1">
      <c r="H934" s="3"/>
      <c r="I934" s="11"/>
      <c r="J934" s="3"/>
    </row>
    <row r="935" ht="15.75" customHeight="1">
      <c r="H935" s="3"/>
      <c r="I935" s="11"/>
      <c r="J935" s="3"/>
    </row>
    <row r="936" ht="15.75" customHeight="1">
      <c r="H936" s="3"/>
      <c r="I936" s="11"/>
      <c r="J936" s="3"/>
    </row>
    <row r="937" ht="15.75" customHeight="1">
      <c r="H937" s="3"/>
      <c r="I937" s="11"/>
      <c r="J937" s="3"/>
    </row>
    <row r="938" ht="15.75" customHeight="1">
      <c r="H938" s="3"/>
      <c r="I938" s="11"/>
      <c r="J938" s="3"/>
    </row>
    <row r="939" ht="15.75" customHeight="1">
      <c r="H939" s="3"/>
      <c r="I939" s="11"/>
      <c r="J939" s="3"/>
    </row>
    <row r="940" ht="15.75" customHeight="1">
      <c r="H940" s="3"/>
      <c r="I940" s="11"/>
      <c r="J940" s="3"/>
    </row>
    <row r="941" ht="15.75" customHeight="1">
      <c r="H941" s="3"/>
      <c r="I941" s="11"/>
      <c r="J941" s="3"/>
    </row>
    <row r="942" ht="15.75" customHeight="1">
      <c r="H942" s="3"/>
      <c r="I942" s="11"/>
      <c r="J942" s="3"/>
    </row>
    <row r="943" ht="15.75" customHeight="1">
      <c r="H943" s="3"/>
      <c r="I943" s="11"/>
      <c r="J943" s="3"/>
    </row>
    <row r="944" ht="15.75" customHeight="1">
      <c r="H944" s="3"/>
      <c r="I944" s="11"/>
      <c r="J944" s="3"/>
    </row>
    <row r="945" ht="15.75" customHeight="1">
      <c r="H945" s="3"/>
      <c r="I945" s="11"/>
      <c r="J945" s="3"/>
    </row>
    <row r="946" ht="15.75" customHeight="1">
      <c r="H946" s="3"/>
      <c r="I946" s="11"/>
      <c r="J946" s="3"/>
    </row>
    <row r="947" ht="15.75" customHeight="1">
      <c r="H947" s="3"/>
      <c r="I947" s="11"/>
      <c r="J947" s="3"/>
    </row>
    <row r="948" ht="15.75" customHeight="1">
      <c r="H948" s="3"/>
      <c r="I948" s="11"/>
      <c r="J948" s="3"/>
    </row>
    <row r="949" ht="15.75" customHeight="1">
      <c r="H949" s="3"/>
      <c r="I949" s="11"/>
      <c r="J949" s="3"/>
    </row>
    <row r="950" ht="15.75" customHeight="1">
      <c r="H950" s="3"/>
      <c r="I950" s="11"/>
      <c r="J950" s="3"/>
    </row>
    <row r="951" ht="15.75" customHeight="1">
      <c r="H951" s="3"/>
      <c r="I951" s="11"/>
      <c r="J951" s="3"/>
    </row>
    <row r="952" ht="15.75" customHeight="1">
      <c r="H952" s="3"/>
      <c r="I952" s="11"/>
      <c r="J952" s="3"/>
    </row>
    <row r="953" ht="15.75" customHeight="1">
      <c r="H953" s="3"/>
      <c r="I953" s="11"/>
      <c r="J953" s="3"/>
    </row>
    <row r="954" ht="15.75" customHeight="1">
      <c r="H954" s="3"/>
      <c r="I954" s="11"/>
      <c r="J954" s="3"/>
    </row>
    <row r="955" ht="15.75" customHeight="1">
      <c r="H955" s="3"/>
      <c r="I955" s="11"/>
      <c r="J955" s="3"/>
    </row>
    <row r="956" ht="15.75" customHeight="1">
      <c r="H956" s="3"/>
      <c r="I956" s="11"/>
      <c r="J956" s="3"/>
    </row>
    <row r="957" ht="15.75" customHeight="1">
      <c r="H957" s="3"/>
      <c r="I957" s="11"/>
      <c r="J957" s="3"/>
    </row>
    <row r="958" ht="15.75" customHeight="1">
      <c r="H958" s="3"/>
      <c r="I958" s="11"/>
      <c r="J958" s="3"/>
    </row>
    <row r="959" ht="15.75" customHeight="1">
      <c r="H959" s="3"/>
      <c r="I959" s="11"/>
      <c r="J959" s="3"/>
    </row>
    <row r="960" ht="15.75" customHeight="1">
      <c r="H960" s="3"/>
      <c r="I960" s="11"/>
      <c r="J960" s="3"/>
    </row>
    <row r="961" ht="15.75" customHeight="1">
      <c r="H961" s="3"/>
      <c r="I961" s="11"/>
      <c r="J961" s="3"/>
    </row>
    <row r="962" ht="15.75" customHeight="1">
      <c r="H962" s="3"/>
      <c r="I962" s="11"/>
      <c r="J962" s="3"/>
    </row>
    <row r="963" ht="15.75" customHeight="1">
      <c r="H963" s="3"/>
      <c r="I963" s="11"/>
      <c r="J963" s="3"/>
    </row>
    <row r="964" ht="15.75" customHeight="1">
      <c r="H964" s="3"/>
      <c r="I964" s="11"/>
      <c r="J964" s="3"/>
    </row>
    <row r="965" ht="15.75" customHeight="1">
      <c r="H965" s="3"/>
      <c r="I965" s="11"/>
      <c r="J965" s="3"/>
    </row>
    <row r="966" ht="15.75" customHeight="1">
      <c r="H966" s="3"/>
      <c r="I966" s="11"/>
      <c r="J966" s="3"/>
    </row>
    <row r="967" ht="15.75" customHeight="1">
      <c r="H967" s="3"/>
      <c r="I967" s="11"/>
      <c r="J967" s="3"/>
    </row>
    <row r="968" ht="15.75" customHeight="1">
      <c r="H968" s="3"/>
      <c r="I968" s="11"/>
      <c r="J968" s="3"/>
    </row>
    <row r="969" ht="15.75" customHeight="1">
      <c r="H969" s="3"/>
      <c r="I969" s="11"/>
      <c r="J969" s="3"/>
    </row>
    <row r="970" ht="15.75" customHeight="1">
      <c r="H970" s="3"/>
      <c r="I970" s="11"/>
      <c r="J970" s="3"/>
    </row>
    <row r="971" ht="15.75" customHeight="1">
      <c r="H971" s="3"/>
      <c r="I971" s="11"/>
      <c r="J971" s="3"/>
    </row>
    <row r="972" ht="15.75" customHeight="1">
      <c r="H972" s="3"/>
      <c r="I972" s="11"/>
      <c r="J972" s="3"/>
    </row>
    <row r="973" ht="15.75" customHeight="1">
      <c r="H973" s="3"/>
      <c r="I973" s="11"/>
      <c r="J973" s="3"/>
    </row>
    <row r="974" ht="15.75" customHeight="1">
      <c r="H974" s="3"/>
      <c r="I974" s="11"/>
      <c r="J974" s="3"/>
    </row>
    <row r="975" ht="15.75" customHeight="1">
      <c r="H975" s="3"/>
      <c r="I975" s="11"/>
      <c r="J975" s="3"/>
    </row>
    <row r="976" ht="15.75" customHeight="1">
      <c r="H976" s="3"/>
      <c r="I976" s="11"/>
      <c r="J976" s="3"/>
    </row>
    <row r="977" ht="15.75" customHeight="1">
      <c r="H977" s="3"/>
      <c r="I977" s="11"/>
      <c r="J977" s="3"/>
    </row>
    <row r="978" ht="15.75" customHeight="1">
      <c r="H978" s="3"/>
      <c r="I978" s="11"/>
      <c r="J978" s="3"/>
    </row>
    <row r="979" ht="15.75" customHeight="1">
      <c r="H979" s="3"/>
      <c r="I979" s="11"/>
      <c r="J979" s="3"/>
    </row>
    <row r="980" ht="15.75" customHeight="1">
      <c r="H980" s="3"/>
      <c r="I980" s="11"/>
      <c r="J980" s="3"/>
    </row>
    <row r="981" ht="15.75" customHeight="1">
      <c r="H981" s="3"/>
      <c r="I981" s="11"/>
      <c r="J981" s="3"/>
    </row>
    <row r="982" ht="15.75" customHeight="1">
      <c r="H982" s="3"/>
      <c r="I982" s="11"/>
      <c r="J982" s="3"/>
    </row>
    <row r="983" ht="15.75" customHeight="1">
      <c r="H983" s="3"/>
      <c r="I983" s="11"/>
      <c r="J983" s="3"/>
    </row>
    <row r="984" ht="15.75" customHeight="1">
      <c r="H984" s="3"/>
      <c r="I984" s="11"/>
      <c r="J984" s="3"/>
    </row>
    <row r="985" ht="15.75" customHeight="1">
      <c r="H985" s="3"/>
      <c r="I985" s="11"/>
      <c r="J985" s="3"/>
    </row>
    <row r="986" ht="15.75" customHeight="1">
      <c r="H986" s="3"/>
      <c r="I986" s="11"/>
      <c r="J986" s="3"/>
    </row>
    <row r="987" ht="15.75" customHeight="1">
      <c r="H987" s="3"/>
      <c r="I987" s="11"/>
      <c r="J987" s="3"/>
    </row>
    <row r="988" ht="15.75" customHeight="1">
      <c r="H988" s="3"/>
      <c r="I988" s="11"/>
      <c r="J988" s="3"/>
    </row>
    <row r="989" ht="15.75" customHeight="1">
      <c r="H989" s="3"/>
      <c r="I989" s="11"/>
      <c r="J989" s="3"/>
    </row>
    <row r="990" ht="15.75" customHeight="1">
      <c r="H990" s="3"/>
      <c r="I990" s="11"/>
      <c r="J990" s="3"/>
    </row>
    <row r="991" ht="15.75" customHeight="1">
      <c r="H991" s="3"/>
      <c r="I991" s="11"/>
      <c r="J991" s="3"/>
    </row>
    <row r="992" ht="15.75" customHeight="1">
      <c r="H992" s="3"/>
      <c r="I992" s="11"/>
      <c r="J992" s="3"/>
    </row>
    <row r="993" ht="15.75" customHeight="1">
      <c r="H993" s="3"/>
      <c r="I993" s="11"/>
      <c r="J993" s="3"/>
    </row>
    <row r="994" ht="15.75" customHeight="1">
      <c r="H994" s="3"/>
      <c r="I994" s="11"/>
      <c r="J994" s="3"/>
    </row>
    <row r="995" ht="15.75" customHeight="1">
      <c r="H995" s="3"/>
      <c r="I995" s="11"/>
      <c r="J995" s="3"/>
    </row>
    <row r="996" ht="15.75" customHeight="1">
      <c r="H996" s="3"/>
      <c r="I996" s="11"/>
      <c r="J996" s="3"/>
    </row>
    <row r="997" ht="15.75" customHeight="1">
      <c r="H997" s="3"/>
      <c r="I997" s="11"/>
      <c r="J997" s="3"/>
    </row>
    <row r="998" ht="15.75" customHeight="1">
      <c r="H998" s="3"/>
      <c r="I998" s="11"/>
      <c r="J998" s="3"/>
    </row>
    <row r="999" ht="15.75" customHeight="1">
      <c r="H999" s="3"/>
      <c r="I999" s="11"/>
      <c r="J999" s="3"/>
    </row>
  </sheetData>
  <hyperlinks>
    <hyperlink r:id="rId2" ref="A1"/>
    <hyperlink r:id="rId3" ref="B1"/>
    <hyperlink r:id="rId4" ref="C1"/>
    <hyperlink r:id="rId5" ref="F1"/>
    <hyperlink r:id="rId6" ref="G1"/>
    <hyperlink r:id="rId7" ref="A2"/>
    <hyperlink r:id="rId8" ref="B2"/>
    <hyperlink r:id="rId9" ref="E2"/>
    <hyperlink r:id="rId10" ref="F2"/>
    <hyperlink r:id="rId11" ref="A3"/>
    <hyperlink r:id="rId12" ref="B3"/>
    <hyperlink r:id="rId13" ref="F3"/>
    <hyperlink r:id="rId14" ref="A4"/>
    <hyperlink r:id="rId15" ref="B4"/>
    <hyperlink r:id="rId16" ref="E4"/>
    <hyperlink r:id="rId17" ref="F4"/>
    <hyperlink r:id="rId18" ref="A5"/>
    <hyperlink r:id="rId19" ref="B5"/>
    <hyperlink r:id="rId20" ref="E5"/>
    <hyperlink r:id="rId21" ref="F5"/>
    <hyperlink r:id="rId22" ref="A6"/>
    <hyperlink r:id="rId23" ref="B6"/>
    <hyperlink r:id="rId24" ref="E6"/>
    <hyperlink r:id="rId25" ref="F6"/>
    <hyperlink r:id="rId26" ref="B7"/>
    <hyperlink r:id="rId27" ref="F7"/>
    <hyperlink r:id="rId28" ref="B8"/>
    <hyperlink r:id="rId29" ref="F8"/>
    <hyperlink r:id="rId30" ref="A9"/>
    <hyperlink r:id="rId31" ref="B9"/>
    <hyperlink r:id="rId32" ref="E9"/>
    <hyperlink r:id="rId33" ref="F9"/>
    <hyperlink r:id="rId34" ref="A10"/>
    <hyperlink r:id="rId35" ref="B10"/>
    <hyperlink r:id="rId36" ref="E10"/>
    <hyperlink r:id="rId37" ref="F10"/>
    <hyperlink r:id="rId38" ref="A11"/>
    <hyperlink r:id="rId39" ref="B11"/>
    <hyperlink r:id="rId40" ref="E11"/>
    <hyperlink r:id="rId41" ref="F11"/>
    <hyperlink r:id="rId42" ref="A12"/>
    <hyperlink r:id="rId43" ref="B12"/>
    <hyperlink r:id="rId44" ref="E12"/>
    <hyperlink r:id="rId45" ref="F12"/>
    <hyperlink r:id="rId46" ref="B13"/>
    <hyperlink r:id="rId47" ref="F13"/>
    <hyperlink r:id="rId48" ref="B14"/>
    <hyperlink r:id="rId49" ref="F14"/>
    <hyperlink r:id="rId50" ref="A15"/>
    <hyperlink r:id="rId51" ref="B15"/>
    <hyperlink r:id="rId52" ref="E15"/>
    <hyperlink r:id="rId53" ref="F15"/>
    <hyperlink r:id="rId54" ref="B16"/>
    <hyperlink r:id="rId55" ref="F16"/>
    <hyperlink r:id="rId56" ref="B17"/>
    <hyperlink r:id="rId57" ref="F17"/>
    <hyperlink r:id="rId58" ref="A18"/>
    <hyperlink r:id="rId59" ref="B18"/>
    <hyperlink r:id="rId60" ref="E18"/>
    <hyperlink r:id="rId61" ref="F18"/>
    <hyperlink r:id="rId62" ref="B19"/>
    <hyperlink r:id="rId63" ref="F19"/>
    <hyperlink r:id="rId64" ref="A20"/>
    <hyperlink r:id="rId65" ref="B20"/>
    <hyperlink r:id="rId66" ref="E20"/>
    <hyperlink r:id="rId67" ref="F20"/>
    <hyperlink r:id="rId68" ref="A21"/>
    <hyperlink r:id="rId69" ref="B21"/>
    <hyperlink r:id="rId70" ref="E21"/>
    <hyperlink r:id="rId71" ref="F21"/>
    <hyperlink r:id="rId72" ref="A22"/>
    <hyperlink r:id="rId73" ref="B22"/>
    <hyperlink r:id="rId74" ref="E22"/>
    <hyperlink r:id="rId75" ref="F22"/>
    <hyperlink r:id="rId76" ref="B23"/>
    <hyperlink r:id="rId77" ref="F23"/>
    <hyperlink r:id="rId78" ref="A24"/>
    <hyperlink r:id="rId79" ref="B24"/>
    <hyperlink r:id="rId80" ref="E24"/>
    <hyperlink r:id="rId81" ref="F24"/>
    <hyperlink r:id="rId82" ref="A25"/>
    <hyperlink r:id="rId83" ref="B25"/>
    <hyperlink r:id="rId84" ref="E25"/>
    <hyperlink r:id="rId85" ref="F25"/>
    <hyperlink r:id="rId86" ref="B26"/>
    <hyperlink r:id="rId87" ref="F26"/>
    <hyperlink r:id="rId88" ref="A27"/>
    <hyperlink r:id="rId89" ref="B27"/>
    <hyperlink r:id="rId90" ref="E27"/>
    <hyperlink r:id="rId91" ref="F27"/>
    <hyperlink r:id="rId92" ref="B28"/>
    <hyperlink r:id="rId93" ref="F28"/>
    <hyperlink r:id="rId94" ref="A29"/>
    <hyperlink r:id="rId95" ref="B29"/>
    <hyperlink r:id="rId96" ref="E29"/>
    <hyperlink r:id="rId97" ref="F29"/>
    <hyperlink r:id="rId98" ref="B30"/>
    <hyperlink r:id="rId99" ref="F30"/>
    <hyperlink r:id="rId100" ref="B31"/>
    <hyperlink r:id="rId101" ref="F31"/>
    <hyperlink r:id="rId102" ref="B32"/>
    <hyperlink r:id="rId103" ref="F32"/>
    <hyperlink r:id="rId104" ref="A33"/>
    <hyperlink r:id="rId105" ref="B33"/>
    <hyperlink r:id="rId106" ref="E33"/>
    <hyperlink r:id="rId107" ref="F33"/>
    <hyperlink r:id="rId108" ref="B34"/>
    <hyperlink r:id="rId109" ref="F34"/>
    <hyperlink r:id="rId110" ref="A35"/>
    <hyperlink r:id="rId111" ref="B35"/>
    <hyperlink r:id="rId112" ref="E35"/>
    <hyperlink r:id="rId113" ref="F35"/>
    <hyperlink r:id="rId114" ref="A36"/>
    <hyperlink r:id="rId115" ref="B36"/>
    <hyperlink r:id="rId116" ref="E36"/>
    <hyperlink r:id="rId117" ref="F36"/>
    <hyperlink r:id="rId118" ref="B37"/>
    <hyperlink r:id="rId119" ref="F37"/>
    <hyperlink r:id="rId120" ref="B38"/>
    <hyperlink r:id="rId121" ref="F38"/>
    <hyperlink r:id="rId122" ref="A39"/>
    <hyperlink r:id="rId123" ref="B39"/>
    <hyperlink r:id="rId124" ref="E39"/>
    <hyperlink r:id="rId125" ref="F39"/>
    <hyperlink r:id="rId126" ref="A40"/>
    <hyperlink r:id="rId127" ref="B40"/>
    <hyperlink r:id="rId128" ref="E40"/>
    <hyperlink r:id="rId129" ref="F40"/>
    <hyperlink r:id="rId130" ref="A41"/>
    <hyperlink r:id="rId131" ref="B41"/>
    <hyperlink r:id="rId132" ref="E41"/>
    <hyperlink r:id="rId133" ref="F41"/>
    <hyperlink r:id="rId134" ref="A42"/>
    <hyperlink r:id="rId135" ref="B42"/>
    <hyperlink r:id="rId136" ref="E42"/>
    <hyperlink r:id="rId137" ref="F42"/>
    <hyperlink r:id="rId138" ref="A43"/>
    <hyperlink r:id="rId139" ref="B43"/>
    <hyperlink r:id="rId140" ref="E43"/>
    <hyperlink r:id="rId141" ref="F43"/>
    <hyperlink r:id="rId142" ref="A44"/>
    <hyperlink r:id="rId143" ref="B44"/>
    <hyperlink r:id="rId144" ref="E44"/>
    <hyperlink r:id="rId145" ref="F44"/>
    <hyperlink r:id="rId146" ref="A45"/>
    <hyperlink r:id="rId147" ref="B45"/>
    <hyperlink r:id="rId148" ref="E45"/>
    <hyperlink r:id="rId149" ref="F45"/>
    <hyperlink r:id="rId150" ref="A46"/>
    <hyperlink r:id="rId151" ref="B46"/>
    <hyperlink r:id="rId152" ref="E46"/>
    <hyperlink r:id="rId153" ref="F46"/>
    <hyperlink r:id="rId154" ref="A47"/>
    <hyperlink r:id="rId155" ref="B47"/>
    <hyperlink r:id="rId156" ref="E47"/>
    <hyperlink r:id="rId157" ref="F47"/>
    <hyperlink r:id="rId158" ref="A48"/>
    <hyperlink r:id="rId159" ref="B48"/>
    <hyperlink r:id="rId160" ref="E48"/>
    <hyperlink r:id="rId161" ref="F48"/>
    <hyperlink r:id="rId162" ref="A49"/>
    <hyperlink r:id="rId163" ref="B49"/>
    <hyperlink r:id="rId164" ref="E49"/>
    <hyperlink r:id="rId165" ref="F49"/>
    <hyperlink r:id="rId166" ref="B50"/>
    <hyperlink r:id="rId167" ref="F50"/>
    <hyperlink r:id="rId168" ref="A51"/>
    <hyperlink r:id="rId169" ref="B51"/>
    <hyperlink r:id="rId170" ref="E51"/>
    <hyperlink r:id="rId171" ref="F51"/>
    <hyperlink r:id="rId172" ref="A52"/>
    <hyperlink r:id="rId173" ref="B52"/>
    <hyperlink r:id="rId174" ref="E52"/>
    <hyperlink r:id="rId175" ref="F52"/>
    <hyperlink r:id="rId176" ref="A53"/>
    <hyperlink r:id="rId177" ref="B53"/>
    <hyperlink r:id="rId178" ref="E53"/>
    <hyperlink r:id="rId179" ref="F53"/>
    <hyperlink r:id="rId180" ref="A54"/>
    <hyperlink r:id="rId181" ref="B54"/>
    <hyperlink r:id="rId182" ref="E54"/>
    <hyperlink r:id="rId183" ref="F54"/>
    <hyperlink r:id="rId184" ref="A55"/>
    <hyperlink r:id="rId185" ref="B55"/>
    <hyperlink r:id="rId186" ref="E55"/>
    <hyperlink r:id="rId187" ref="F55"/>
    <hyperlink r:id="rId188" ref="A56"/>
    <hyperlink r:id="rId189" ref="B56"/>
    <hyperlink r:id="rId190" ref="E56"/>
    <hyperlink r:id="rId191" ref="F56"/>
    <hyperlink r:id="rId192" ref="A57"/>
    <hyperlink r:id="rId193" ref="B57"/>
    <hyperlink r:id="rId194" ref="E57"/>
    <hyperlink r:id="rId195" ref="F57"/>
    <hyperlink r:id="rId196" ref="B58"/>
    <hyperlink r:id="rId197" ref="F58"/>
    <hyperlink r:id="rId198" ref="B59"/>
    <hyperlink r:id="rId199" ref="F59"/>
    <hyperlink r:id="rId200" ref="A60"/>
    <hyperlink r:id="rId201" ref="B60"/>
    <hyperlink r:id="rId202" ref="E60"/>
    <hyperlink r:id="rId203" ref="F60"/>
    <hyperlink r:id="rId204" ref="A61"/>
    <hyperlink r:id="rId205" ref="B61"/>
    <hyperlink r:id="rId206" ref="E61"/>
    <hyperlink r:id="rId207" ref="F61"/>
    <hyperlink r:id="rId208" ref="B62"/>
    <hyperlink r:id="rId209" ref="F62"/>
    <hyperlink r:id="rId210" ref="B63"/>
    <hyperlink r:id="rId211" ref="F63"/>
    <hyperlink r:id="rId212" ref="B64"/>
    <hyperlink r:id="rId213" ref="F64"/>
    <hyperlink r:id="rId214" ref="A65"/>
    <hyperlink r:id="rId215" ref="B65"/>
    <hyperlink r:id="rId216" ref="E65"/>
    <hyperlink r:id="rId217" ref="F65"/>
    <hyperlink r:id="rId218" ref="A66"/>
    <hyperlink r:id="rId219" ref="B66"/>
    <hyperlink r:id="rId220" ref="E66"/>
    <hyperlink r:id="rId221" ref="F66"/>
    <hyperlink r:id="rId222" ref="A67"/>
    <hyperlink r:id="rId223" ref="B67"/>
    <hyperlink r:id="rId224" ref="E67"/>
    <hyperlink r:id="rId225" ref="F67"/>
    <hyperlink r:id="rId226" ref="A68"/>
    <hyperlink r:id="rId227" ref="B68"/>
    <hyperlink r:id="rId228" ref="E68"/>
    <hyperlink r:id="rId229" ref="F68"/>
  </hyperlinks>
  <drawing r:id="rId230"/>
  <legacyDrawing r:id="rId231"/>
  <tableParts count="3"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 t="s">
        <v>199</v>
      </c>
      <c r="B1" s="25" t="s">
        <v>200</v>
      </c>
      <c r="C1" s="25" t="s">
        <v>7</v>
      </c>
      <c r="D1" s="24" t="s">
        <v>201</v>
      </c>
      <c r="E1" s="26" t="s">
        <v>202</v>
      </c>
      <c r="F1" s="27" t="s">
        <v>203</v>
      </c>
      <c r="G1" s="27" t="s">
        <v>204</v>
      </c>
      <c r="H1" s="27" t="s">
        <v>205</v>
      </c>
      <c r="I1" s="27" t="s">
        <v>206</v>
      </c>
      <c r="J1" s="27" t="s">
        <v>207</v>
      </c>
      <c r="K1" s="27" t="s">
        <v>208</v>
      </c>
      <c r="L1" s="27" t="s">
        <v>209</v>
      </c>
      <c r="M1" s="27" t="s">
        <v>210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A2" s="29" t="s">
        <v>211</v>
      </c>
      <c r="B2" s="30">
        <f>'Token Revenue'!X5</f>
        <v>18.30461538</v>
      </c>
      <c r="C2" s="30">
        <v>804.55</v>
      </c>
      <c r="D2" s="30">
        <f> C2 * 1.09884491683</f>
        <v>884.0756778</v>
      </c>
      <c r="E2" s="31">
        <v>103.59</v>
      </c>
      <c r="F2" s="29">
        <v>2.26619338595414</v>
      </c>
      <c r="G2" s="29">
        <v>14.64</v>
      </c>
      <c r="H2" s="29">
        <v>0.142878702367936</v>
      </c>
      <c r="I2" s="29">
        <v>405.367450758246</v>
      </c>
      <c r="J2" s="29">
        <v>1.98474248116141</v>
      </c>
      <c r="K2" s="29">
        <v>54.9556010928961</v>
      </c>
      <c r="L2" s="29">
        <v>2.18093484897791</v>
      </c>
      <c r="M2" s="29">
        <v>60.3879781420765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9" t="s">
        <v>212</v>
      </c>
      <c r="B3" s="30">
        <f>'Token Revenue'!X8</f>
        <v>2.464615385</v>
      </c>
      <c r="C3" s="30">
        <v>322.22</v>
      </c>
      <c r="D3" s="30">
        <f>C3 * 1.2775877785</f>
        <v>411.664334</v>
      </c>
      <c r="E3" s="31">
        <v>102.05</v>
      </c>
      <c r="F3" s="29">
        <v>1.8815273133381</v>
      </c>
      <c r="G3" s="29">
        <v>1.968</v>
      </c>
      <c r="H3" s="29">
        <v>0.125568729100214</v>
      </c>
      <c r="I3" s="29">
        <v>162.359155099586</v>
      </c>
      <c r="J3" s="29">
        <v>1.98461244641461</v>
      </c>
      <c r="K3" s="29">
        <v>163.729674796748</v>
      </c>
      <c r="L3" s="29">
        <v>2.53548991276469</v>
      </c>
      <c r="M3" s="29">
        <v>209.176829268292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9" t="s">
        <v>213</v>
      </c>
      <c r="B4" s="30">
        <f>'Token Revenue'!X2</f>
        <v>48.07384615</v>
      </c>
      <c r="C4" s="30">
        <v>1380.0</v>
      </c>
      <c r="D4" s="30">
        <f>C4 * 1.1235401308</f>
        <v>1550.485381</v>
      </c>
      <c r="E4" s="31">
        <v>248.79</v>
      </c>
      <c r="F4" s="29">
        <v>3.09947926430337</v>
      </c>
      <c r="G4" s="29">
        <v>38.456</v>
      </c>
      <c r="H4" s="29">
        <v>0.180376566893651</v>
      </c>
      <c r="I4" s="29">
        <v>712.594296188022</v>
      </c>
      <c r="J4" s="29">
        <v>1.93658580679388</v>
      </c>
      <c r="K4" s="29">
        <v>35.8851674641148</v>
      </c>
      <c r="L4" s="29">
        <v>2.17583835331583</v>
      </c>
      <c r="M4" s="29">
        <v>40.3185458706053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9" t="s">
        <v>214</v>
      </c>
      <c r="B5" s="30">
        <f>'Token Revenue'!X3</f>
        <v>17.83384615</v>
      </c>
      <c r="C5" s="30">
        <v>389.71</v>
      </c>
      <c r="D5" s="30">
        <f> C5 * 3.7592938368</f>
        <v>1465.034401</v>
      </c>
      <c r="E5" s="32">
        <v>54.0</v>
      </c>
      <c r="F5" s="29">
        <v>2.17388015122589</v>
      </c>
      <c r="G5" s="29">
        <v>14.264</v>
      </c>
      <c r="H5" s="29">
        <v>0.138724606805165</v>
      </c>
      <c r="I5" s="29">
        <v>373.094622193067</v>
      </c>
      <c r="J5" s="29">
        <v>1.04453395149269</v>
      </c>
      <c r="K5" s="29">
        <v>27.3212282669657</v>
      </c>
      <c r="L5" s="29">
        <v>3.92669824986617</v>
      </c>
      <c r="M5" s="29">
        <v>102.708216489063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9" t="s">
        <v>215</v>
      </c>
      <c r="B6" s="30">
        <f>'Token Revenue'!X4</f>
        <v>37.20923077</v>
      </c>
      <c r="C6" s="30">
        <v>220.71</v>
      </c>
      <c r="D6" s="30">
        <f> C6 * 1.2417614057</f>
        <v>274.0691599</v>
      </c>
      <c r="E6" s="31">
        <v>3.13</v>
      </c>
      <c r="F6" s="29">
        <v>2.37347037211216</v>
      </c>
      <c r="G6" s="29">
        <v>29.768</v>
      </c>
      <c r="H6" s="29">
        <v>0.147706166745047</v>
      </c>
      <c r="I6" s="29">
        <v>565.411673349666</v>
      </c>
      <c r="J6" s="29">
        <v>0.390352747215933</v>
      </c>
      <c r="K6" s="29">
        <v>7.41433754367105</v>
      </c>
      <c r="L6" s="29">
        <v>0.484726462006573</v>
      </c>
      <c r="M6" s="29">
        <v>9.20686643375436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9" t="s">
        <v>216</v>
      </c>
      <c r="B7" s="30">
        <f>'Token Revenue'!X6</f>
        <v>8.630769231</v>
      </c>
      <c r="C7" s="30">
        <v>136.82</v>
      </c>
      <c r="D7" s="30">
        <f> C7 * 1.08183196985</f>
        <v>148.0162501</v>
      </c>
      <c r="E7" s="31">
        <v>8.13</v>
      </c>
      <c r="F7" s="29">
        <v>2.08803000829313</v>
      </c>
      <c r="G7" s="29">
        <v>6.904</v>
      </c>
      <c r="H7" s="29">
        <v>0.134861350373191</v>
      </c>
      <c r="I7" s="29">
        <v>175.877068186719</v>
      </c>
      <c r="J7" s="29">
        <v>0.777929729046571</v>
      </c>
      <c r="K7" s="29">
        <v>19.8174971031286</v>
      </c>
      <c r="L7" s="29">
        <v>0.841610572237052</v>
      </c>
      <c r="M7" s="29">
        <v>21.4397450753186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9" t="s">
        <v>217</v>
      </c>
      <c r="B8" s="30">
        <f>'Token Revenue'!X9</f>
        <v>3.363692308</v>
      </c>
      <c r="C8" s="30">
        <v>28.66</v>
      </c>
      <c r="D8" s="30">
        <f> C8 * 1.4909170972</f>
        <v>42.72968401</v>
      </c>
      <c r="E8" s="32">
        <v>0.08839</v>
      </c>
      <c r="F8" s="29">
        <v>1.94010886317864</v>
      </c>
      <c r="G8" s="29">
        <v>2.688</v>
      </c>
      <c r="H8" s="29">
        <v>0.128204898843039</v>
      </c>
      <c r="I8" s="29">
        <v>76.7796416095035</v>
      </c>
      <c r="J8" s="29">
        <v>0.373276032542102</v>
      </c>
      <c r="K8" s="29">
        <v>10.6622023809523</v>
      </c>
      <c r="L8" s="29">
        <v>0.556527734491417</v>
      </c>
      <c r="M8" s="29">
        <v>15.8965773809523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33" t="s">
        <v>218</v>
      </c>
      <c r="B9" s="34">
        <f>'Token Revenue'!X7</f>
        <v>10.38545455</v>
      </c>
      <c r="C9" s="34">
        <v>22.492</v>
      </c>
      <c r="D9" s="34">
        <f> C9 * 2.8368793285</f>
        <v>63.80708986</v>
      </c>
      <c r="E9" s="35">
        <v>0.55157</v>
      </c>
      <c r="F9" s="29">
        <v>2.16837706323762</v>
      </c>
      <c r="G9" s="29">
        <v>8.312</v>
      </c>
      <c r="H9" s="29">
        <v>0.138476967845693</v>
      </c>
      <c r="I9" s="29">
        <v>187.444527496833</v>
      </c>
      <c r="J9" s="29">
        <v>0.119982163791791</v>
      </c>
      <c r="K9" s="29">
        <v>2.70572666025024</v>
      </c>
      <c r="L9" s="29">
        <v>0.340420714608901</v>
      </c>
      <c r="M9" s="29">
        <v>7.67685274302213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B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27"/>
      <c r="B11" s="1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</sheetData>
  <hyperlinks>
    <hyperlink r:id="rId2" ref="E5"/>
    <hyperlink r:id="rId3" ref="E8"/>
  </hyperlinks>
  <drawing r:id="rId4"/>
  <legacyDrawing r:id="rId5"/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sheetData>
    <row r="1" ht="15.75" customHeight="1">
      <c r="A1" s="38" t="s">
        <v>219</v>
      </c>
      <c r="B1" s="39">
        <v>44561.0</v>
      </c>
      <c r="C1" s="39">
        <v>44592.0</v>
      </c>
      <c r="D1" s="39">
        <v>44620.0</v>
      </c>
      <c r="E1" s="39">
        <v>44651.0</v>
      </c>
      <c r="F1" s="39">
        <v>44681.0</v>
      </c>
      <c r="G1" s="39">
        <v>44712.0</v>
      </c>
      <c r="H1" s="39">
        <v>44742.0</v>
      </c>
      <c r="I1" s="39">
        <v>44773.0</v>
      </c>
      <c r="J1" s="39">
        <v>44804.0</v>
      </c>
      <c r="K1" s="39">
        <v>44834.0</v>
      </c>
      <c r="L1" s="39">
        <v>44865.0</v>
      </c>
      <c r="M1" s="39">
        <v>44895.0</v>
      </c>
      <c r="N1" s="40">
        <v>44925.0</v>
      </c>
      <c r="O1" s="41">
        <v>44956.0</v>
      </c>
      <c r="P1" s="38" t="s">
        <v>220</v>
      </c>
      <c r="Q1" s="41">
        <v>45015.0</v>
      </c>
      <c r="R1" s="41">
        <v>45046.0</v>
      </c>
      <c r="S1" s="41">
        <v>45076.0</v>
      </c>
      <c r="T1" s="41">
        <v>45107.0</v>
      </c>
      <c r="U1" s="41">
        <v>45137.0</v>
      </c>
      <c r="V1" s="41">
        <v>45168.0</v>
      </c>
      <c r="W1" s="38" t="s">
        <v>221</v>
      </c>
      <c r="X1" s="42" t="s">
        <v>222</v>
      </c>
      <c r="Y1" s="42" t="s">
        <v>223</v>
      </c>
    </row>
    <row r="2" ht="15.75" customHeight="1">
      <c r="A2" s="38" t="s">
        <v>213</v>
      </c>
      <c r="B2" s="43">
        <v>2.92</v>
      </c>
      <c r="C2" s="43">
        <v>2.31</v>
      </c>
      <c r="D2" s="43">
        <v>2.11</v>
      </c>
      <c r="E2" s="43">
        <v>2.79</v>
      </c>
      <c r="F2" s="43">
        <v>3.68</v>
      </c>
      <c r="G2" s="43">
        <v>3.23</v>
      </c>
      <c r="H2" s="43">
        <v>2.14</v>
      </c>
      <c r="I2" s="43">
        <v>2.12</v>
      </c>
      <c r="J2" s="43">
        <v>2.7</v>
      </c>
      <c r="K2" s="43">
        <v>2.63</v>
      </c>
      <c r="L2" s="43">
        <v>3.09</v>
      </c>
      <c r="M2" s="43">
        <v>3.79</v>
      </c>
      <c r="N2" s="44">
        <v>2.63</v>
      </c>
      <c r="O2" s="44">
        <v>3.34</v>
      </c>
      <c r="P2" s="44">
        <v>3.54</v>
      </c>
      <c r="Q2" s="45">
        <v>4.82</v>
      </c>
      <c r="R2" s="45">
        <v>4.98</v>
      </c>
      <c r="S2" s="45">
        <v>4.91</v>
      </c>
      <c r="T2" s="45">
        <v>4.78</v>
      </c>
      <c r="U2" s="45">
        <v>5.56</v>
      </c>
      <c r="V2" s="45">
        <v>5.31</v>
      </c>
      <c r="W2" s="43">
        <f t="shared" ref="W2:W9" si="1">average(J2:V2)</f>
        <v>4.006153846</v>
      </c>
      <c r="X2" s="43">
        <f t="shared" ref="X2:X9" si="2">W2*12</f>
        <v>48.07384615</v>
      </c>
      <c r="Y2" s="46">
        <f t="shared" ref="Y2:Y9" si="3">(V2-J2)/J2</f>
        <v>0.9666666667</v>
      </c>
    </row>
    <row r="3" ht="15.75" customHeight="1">
      <c r="A3" s="38" t="s">
        <v>214</v>
      </c>
      <c r="B3" s="43">
        <v>9.31</v>
      </c>
      <c r="C3" s="43">
        <v>11.6</v>
      </c>
      <c r="D3" s="43">
        <v>5.82</v>
      </c>
      <c r="E3" s="43">
        <v>6.21</v>
      </c>
      <c r="F3" s="43">
        <v>6.25</v>
      </c>
      <c r="G3" s="43">
        <v>10.64</v>
      </c>
      <c r="H3" s="43">
        <v>3.98</v>
      </c>
      <c r="I3" s="43">
        <v>2.38</v>
      </c>
      <c r="J3" s="43">
        <v>1.81</v>
      </c>
      <c r="K3" s="43">
        <v>1.61</v>
      </c>
      <c r="L3" s="43">
        <v>1.14</v>
      </c>
      <c r="M3" s="43">
        <v>2.92</v>
      </c>
      <c r="N3" s="44">
        <v>1.05</v>
      </c>
      <c r="O3" s="44">
        <v>1.61</v>
      </c>
      <c r="P3" s="44">
        <v>1.48</v>
      </c>
      <c r="Q3" s="45">
        <v>2.53</v>
      </c>
      <c r="R3" s="45">
        <v>1.03</v>
      </c>
      <c r="S3" s="45">
        <v>1.08</v>
      </c>
      <c r="T3" s="45">
        <v>1.14</v>
      </c>
      <c r="U3" s="45">
        <v>1.01</v>
      </c>
      <c r="V3" s="45">
        <v>0.91</v>
      </c>
      <c r="W3" s="43">
        <f t="shared" si="1"/>
        <v>1.486153846</v>
      </c>
      <c r="X3" s="43">
        <f t="shared" si="2"/>
        <v>17.83384615</v>
      </c>
      <c r="Y3" s="46">
        <f t="shared" si="3"/>
        <v>-0.4972375691</v>
      </c>
    </row>
    <row r="4" ht="15.75" customHeight="1">
      <c r="A4" s="38" t="s">
        <v>215</v>
      </c>
      <c r="B4" s="43">
        <v>5.95</v>
      </c>
      <c r="C4" s="43">
        <v>5.25</v>
      </c>
      <c r="D4" s="43">
        <v>3.15</v>
      </c>
      <c r="E4" s="43">
        <v>2.84</v>
      </c>
      <c r="F4" s="43">
        <v>2.99</v>
      </c>
      <c r="G4" s="43">
        <v>1.97</v>
      </c>
      <c r="H4" s="43">
        <v>1.01</v>
      </c>
      <c r="I4" s="43">
        <v>1.35</v>
      </c>
      <c r="J4" s="43">
        <v>1.47</v>
      </c>
      <c r="K4" s="43">
        <v>1.06</v>
      </c>
      <c r="L4" s="43">
        <v>0.97</v>
      </c>
      <c r="M4" s="43">
        <v>0.71</v>
      </c>
      <c r="N4" s="44">
        <v>0.61</v>
      </c>
      <c r="O4" s="44">
        <v>0.93</v>
      </c>
      <c r="P4" s="44">
        <v>4.04</v>
      </c>
      <c r="Q4" s="45">
        <v>6.74</v>
      </c>
      <c r="R4" s="45">
        <v>6.11</v>
      </c>
      <c r="S4" s="45">
        <v>5.87</v>
      </c>
      <c r="T4" s="45">
        <v>4.11</v>
      </c>
      <c r="U4" s="45">
        <v>4.34</v>
      </c>
      <c r="V4" s="45">
        <v>3.35</v>
      </c>
      <c r="W4" s="43">
        <f t="shared" si="1"/>
        <v>3.100769231</v>
      </c>
      <c r="X4" s="43">
        <f t="shared" si="2"/>
        <v>37.20923077</v>
      </c>
      <c r="Y4" s="46">
        <f t="shared" si="3"/>
        <v>1.278911565</v>
      </c>
    </row>
    <row r="5" ht="15.75" customHeight="1">
      <c r="A5" s="38" t="s">
        <v>211</v>
      </c>
      <c r="B5" s="45"/>
      <c r="C5" s="45"/>
      <c r="D5" s="45"/>
      <c r="E5" s="43">
        <v>0.88</v>
      </c>
      <c r="F5" s="43">
        <v>2.63</v>
      </c>
      <c r="G5" s="43">
        <v>1.99</v>
      </c>
      <c r="H5" s="43">
        <v>1.57</v>
      </c>
      <c r="I5" s="43">
        <v>1.07</v>
      </c>
      <c r="J5" s="43">
        <v>1.55</v>
      </c>
      <c r="K5" s="43">
        <v>1.75</v>
      </c>
      <c r="L5" s="43">
        <v>1.26</v>
      </c>
      <c r="M5" s="43">
        <v>0.94</v>
      </c>
      <c r="N5" s="44">
        <v>0.63</v>
      </c>
      <c r="O5" s="44">
        <v>1.4</v>
      </c>
      <c r="P5" s="44">
        <v>0.7</v>
      </c>
      <c r="Q5" s="45">
        <v>1.14</v>
      </c>
      <c r="R5" s="45">
        <v>0.81</v>
      </c>
      <c r="S5" s="45">
        <v>0.78</v>
      </c>
      <c r="T5" s="45">
        <v>0.91</v>
      </c>
      <c r="U5" s="45">
        <v>1.28</v>
      </c>
      <c r="V5" s="45">
        <v>6.68</v>
      </c>
      <c r="W5" s="43">
        <f t="shared" si="1"/>
        <v>1.525384615</v>
      </c>
      <c r="X5" s="43">
        <f t="shared" si="2"/>
        <v>18.30461538</v>
      </c>
      <c r="Y5" s="46">
        <f t="shared" si="3"/>
        <v>3.309677419</v>
      </c>
    </row>
    <row r="6" ht="15.75" customHeight="1">
      <c r="A6" s="38" t="s">
        <v>216</v>
      </c>
      <c r="B6" s="43">
        <v>6.93</v>
      </c>
      <c r="C6" s="43">
        <v>8.43</v>
      </c>
      <c r="D6" s="43">
        <v>3.43</v>
      </c>
      <c r="E6" s="43">
        <v>2.71</v>
      </c>
      <c r="F6" s="43">
        <v>2.4</v>
      </c>
      <c r="G6" s="43">
        <v>2.56</v>
      </c>
      <c r="H6" s="43">
        <v>1.2</v>
      </c>
      <c r="I6" s="43">
        <v>0.91</v>
      </c>
      <c r="J6" s="43">
        <v>1.0</v>
      </c>
      <c r="K6" s="43">
        <v>0.66</v>
      </c>
      <c r="L6" s="43">
        <v>0.66</v>
      </c>
      <c r="M6" s="43">
        <v>0.77</v>
      </c>
      <c r="N6" s="44">
        <v>0.53</v>
      </c>
      <c r="O6" s="44">
        <v>0.71</v>
      </c>
      <c r="P6" s="44">
        <v>1.92</v>
      </c>
      <c r="Q6" s="45">
        <v>1.54</v>
      </c>
      <c r="R6" s="45">
        <v>0.49</v>
      </c>
      <c r="S6" s="45">
        <v>0.43</v>
      </c>
      <c r="T6" s="45">
        <v>0.19</v>
      </c>
      <c r="U6" s="45">
        <v>0.22</v>
      </c>
      <c r="V6" s="45">
        <v>0.23</v>
      </c>
      <c r="W6" s="43">
        <f t="shared" si="1"/>
        <v>0.7192307692</v>
      </c>
      <c r="X6" s="43">
        <f t="shared" si="2"/>
        <v>8.630769231</v>
      </c>
      <c r="Y6" s="46">
        <f t="shared" si="3"/>
        <v>-0.77</v>
      </c>
    </row>
    <row r="7" ht="15.75" customHeight="1">
      <c r="A7" s="38" t="s">
        <v>218</v>
      </c>
      <c r="B7" s="45"/>
      <c r="C7" s="45"/>
      <c r="D7" s="45"/>
      <c r="E7" s="45"/>
      <c r="F7" s="45"/>
      <c r="G7" s="45"/>
      <c r="H7" s="43">
        <v>0.51</v>
      </c>
      <c r="I7" s="43">
        <v>1.09</v>
      </c>
      <c r="J7" s="43">
        <v>1.94</v>
      </c>
      <c r="K7" s="43">
        <v>0.83</v>
      </c>
      <c r="L7" s="43">
        <v>0.39</v>
      </c>
      <c r="M7" s="43">
        <v>0.73</v>
      </c>
      <c r="P7" s="44">
        <v>0.04</v>
      </c>
      <c r="Q7" s="45">
        <v>0.44</v>
      </c>
      <c r="R7" s="45">
        <v>0.2</v>
      </c>
      <c r="S7" s="45">
        <v>0.13</v>
      </c>
      <c r="T7" s="45">
        <v>0.14</v>
      </c>
      <c r="U7" s="45">
        <v>1.27</v>
      </c>
      <c r="V7" s="45">
        <v>3.41</v>
      </c>
      <c r="W7" s="43">
        <f t="shared" si="1"/>
        <v>0.8654545455</v>
      </c>
      <c r="X7" s="43">
        <f t="shared" si="2"/>
        <v>10.38545455</v>
      </c>
      <c r="Y7" s="46">
        <f t="shared" si="3"/>
        <v>0.7577319588</v>
      </c>
    </row>
    <row r="8" ht="15.75" customHeight="1">
      <c r="A8" s="38" t="s">
        <v>212</v>
      </c>
      <c r="B8" s="43">
        <v>3.12</v>
      </c>
      <c r="C8" s="43">
        <v>2.14</v>
      </c>
      <c r="D8" s="43">
        <v>1.33</v>
      </c>
      <c r="E8" s="43">
        <v>1.36</v>
      </c>
      <c r="F8" s="43">
        <v>1.12</v>
      </c>
      <c r="G8" s="43">
        <v>0.45</v>
      </c>
      <c r="H8" s="43">
        <v>0.23</v>
      </c>
      <c r="I8" s="43">
        <v>0.19</v>
      </c>
      <c r="J8" s="43">
        <v>0.21</v>
      </c>
      <c r="K8" s="43">
        <v>0.23</v>
      </c>
      <c r="L8" s="43">
        <v>0.21</v>
      </c>
      <c r="M8" s="43">
        <v>0.18</v>
      </c>
      <c r="N8" s="44">
        <v>0.16</v>
      </c>
      <c r="O8" s="44">
        <v>0.16</v>
      </c>
      <c r="P8" s="44">
        <v>0.21</v>
      </c>
      <c r="Q8" s="45">
        <v>0.23</v>
      </c>
      <c r="R8" s="45">
        <v>0.17</v>
      </c>
      <c r="S8" s="45">
        <v>0.17</v>
      </c>
      <c r="T8" s="45">
        <v>0.16</v>
      </c>
      <c r="U8" s="45">
        <v>0.24</v>
      </c>
      <c r="V8" s="45">
        <v>0.34</v>
      </c>
      <c r="W8" s="43">
        <f t="shared" si="1"/>
        <v>0.2053846154</v>
      </c>
      <c r="X8" s="43">
        <f t="shared" si="2"/>
        <v>2.464615385</v>
      </c>
      <c r="Y8" s="46">
        <f t="shared" si="3"/>
        <v>0.619047619</v>
      </c>
    </row>
    <row r="9" ht="15.75" customHeight="1">
      <c r="A9" s="38" t="s">
        <v>217</v>
      </c>
      <c r="B9" s="43">
        <v>4.0</v>
      </c>
      <c r="C9" s="43">
        <v>1.85</v>
      </c>
      <c r="D9" s="43">
        <v>1.18</v>
      </c>
      <c r="E9" s="43">
        <v>1.37</v>
      </c>
      <c r="F9" s="43">
        <v>2.78</v>
      </c>
      <c r="G9" s="43">
        <v>2.33</v>
      </c>
      <c r="H9" s="43">
        <v>1.0</v>
      </c>
      <c r="I9" s="43">
        <v>0.62</v>
      </c>
      <c r="J9" s="43">
        <v>0.39</v>
      </c>
      <c r="K9" s="43">
        <v>0.25</v>
      </c>
      <c r="L9" s="43">
        <v>0.233</v>
      </c>
      <c r="M9" s="43">
        <v>0.461</v>
      </c>
      <c r="N9" s="44">
        <v>0.16</v>
      </c>
      <c r="O9" s="44">
        <v>0.17</v>
      </c>
      <c r="P9" s="44">
        <v>0.18</v>
      </c>
      <c r="Q9" s="45">
        <v>0.19</v>
      </c>
      <c r="R9" s="45">
        <v>1.3</v>
      </c>
      <c r="S9" s="45">
        <v>0.09</v>
      </c>
      <c r="T9" s="45">
        <v>0.13</v>
      </c>
      <c r="U9" s="45">
        <v>0.05</v>
      </c>
      <c r="V9" s="45">
        <v>0.04</v>
      </c>
      <c r="W9" s="43">
        <f t="shared" si="1"/>
        <v>0.2803076923</v>
      </c>
      <c r="X9" s="43">
        <f t="shared" si="2"/>
        <v>3.363692308</v>
      </c>
      <c r="Y9" s="46">
        <f t="shared" si="3"/>
        <v>-0.8974358974</v>
      </c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15.75" customHeight="1">
      <c r="A11" s="47" t="s">
        <v>195</v>
      </c>
      <c r="B11" s="48">
        <f t="shared" ref="B11:Y11" si="4">AVERAGE(B2:B9)</f>
        <v>5.371666667</v>
      </c>
      <c r="C11" s="48">
        <f t="shared" si="4"/>
        <v>5.263333333</v>
      </c>
      <c r="D11" s="48">
        <f t="shared" si="4"/>
        <v>2.836666667</v>
      </c>
      <c r="E11" s="48">
        <f t="shared" si="4"/>
        <v>2.594285714</v>
      </c>
      <c r="F11" s="48">
        <f t="shared" si="4"/>
        <v>3.121428571</v>
      </c>
      <c r="G11" s="48">
        <f t="shared" si="4"/>
        <v>3.31</v>
      </c>
      <c r="H11" s="48">
        <f t="shared" si="4"/>
        <v>1.455</v>
      </c>
      <c r="I11" s="48">
        <f t="shared" si="4"/>
        <v>1.21625</v>
      </c>
      <c r="J11" s="48">
        <f t="shared" si="4"/>
        <v>1.38375</v>
      </c>
      <c r="K11" s="48">
        <f t="shared" si="4"/>
        <v>1.1275</v>
      </c>
      <c r="L11" s="48">
        <f t="shared" si="4"/>
        <v>0.994125</v>
      </c>
      <c r="M11" s="48">
        <f t="shared" si="4"/>
        <v>1.312625</v>
      </c>
      <c r="N11" s="48">
        <f t="shared" si="4"/>
        <v>0.8242857143</v>
      </c>
      <c r="O11" s="48">
        <f t="shared" si="4"/>
        <v>1.188571429</v>
      </c>
      <c r="P11" s="48">
        <f t="shared" si="4"/>
        <v>1.51375</v>
      </c>
      <c r="Q11" s="48">
        <f t="shared" si="4"/>
        <v>2.20375</v>
      </c>
      <c r="R11" s="48">
        <f t="shared" si="4"/>
        <v>1.88625</v>
      </c>
      <c r="S11" s="48">
        <f t="shared" si="4"/>
        <v>1.6825</v>
      </c>
      <c r="T11" s="48">
        <f t="shared" si="4"/>
        <v>1.445</v>
      </c>
      <c r="U11" s="48">
        <f t="shared" si="4"/>
        <v>1.74625</v>
      </c>
      <c r="V11" s="48">
        <f t="shared" si="4"/>
        <v>2.53375</v>
      </c>
      <c r="W11" s="48">
        <f t="shared" si="4"/>
        <v>1.523604895</v>
      </c>
      <c r="X11" s="48">
        <f t="shared" si="4"/>
        <v>18.28325874</v>
      </c>
      <c r="Y11" s="49">
        <f t="shared" si="4"/>
        <v>0.5959202202</v>
      </c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</cols>
  <sheetData>
    <row r="1" ht="44.25" customHeight="1">
      <c r="A1" s="50" t="s">
        <v>219</v>
      </c>
      <c r="B1" s="51" t="s">
        <v>224</v>
      </c>
      <c r="C1" s="52" t="s">
        <v>225</v>
      </c>
      <c r="D1" s="52" t="s">
        <v>226</v>
      </c>
      <c r="E1" s="53" t="s">
        <v>227</v>
      </c>
      <c r="F1" s="28"/>
    </row>
    <row r="2" ht="15.75" customHeight="1">
      <c r="A2" s="29" t="s">
        <v>212</v>
      </c>
      <c r="B2" s="54">
        <f>CFresults!D3</f>
        <v>411.664334</v>
      </c>
      <c r="C2" s="54">
        <f>CFresults!B3</f>
        <v>2.464615385</v>
      </c>
      <c r="D2" s="54">
        <f>CFresults!G3</f>
        <v>1.968</v>
      </c>
      <c r="E2" s="55">
        <f>CFresults!M3</f>
        <v>209.1768293</v>
      </c>
      <c r="F2" s="27"/>
    </row>
    <row r="3" ht="15.75" customHeight="1">
      <c r="A3" s="29" t="s">
        <v>214</v>
      </c>
      <c r="B3" s="54">
        <f>CFresults!D5</f>
        <v>1465.034401</v>
      </c>
      <c r="C3" s="54">
        <f>CFresults!B5</f>
        <v>17.83384615</v>
      </c>
      <c r="D3" s="54">
        <f>CFresults!G5</f>
        <v>14.264</v>
      </c>
      <c r="E3" s="55">
        <f>CFresults!M5</f>
        <v>102.7082165</v>
      </c>
      <c r="F3" s="27"/>
    </row>
    <row r="4" ht="15.75" customHeight="1">
      <c r="A4" s="29" t="s">
        <v>211</v>
      </c>
      <c r="B4" s="54">
        <f>CFresults!D2</f>
        <v>884.0756778</v>
      </c>
      <c r="C4" s="54">
        <f>CFresults!B2</f>
        <v>18.30461538</v>
      </c>
      <c r="D4" s="54">
        <f>CFresults!G2</f>
        <v>14.64</v>
      </c>
      <c r="E4" s="55">
        <f>CFresults!M2</f>
        <v>60.38797814</v>
      </c>
      <c r="F4" s="27"/>
    </row>
    <row r="5" ht="15.75" customHeight="1">
      <c r="A5" s="29" t="s">
        <v>213</v>
      </c>
      <c r="B5" s="54">
        <f>CFresults!D4</f>
        <v>1550.485381</v>
      </c>
      <c r="C5" s="54">
        <f>CFresults!B4</f>
        <v>48.07384615</v>
      </c>
      <c r="D5" s="54">
        <f>CFresults!G4</f>
        <v>38.456</v>
      </c>
      <c r="E5" s="55">
        <f>CFresults!M4</f>
        <v>40.31854587</v>
      </c>
      <c r="F5" s="27"/>
    </row>
    <row r="6" ht="15.75" customHeight="1">
      <c r="A6" s="29" t="s">
        <v>216</v>
      </c>
      <c r="B6" s="54">
        <f>CFresults!D7</f>
        <v>148.0162501</v>
      </c>
      <c r="C6" s="54">
        <f>CFresults!B7</f>
        <v>8.630769231</v>
      </c>
      <c r="D6" s="54">
        <f>CFresults!G7</f>
        <v>6.904</v>
      </c>
      <c r="E6" s="55">
        <f>CFresults!M7</f>
        <v>21.43974508</v>
      </c>
      <c r="F6" s="27"/>
    </row>
    <row r="7" ht="15.75" customHeight="1">
      <c r="A7" s="29" t="s">
        <v>217</v>
      </c>
      <c r="B7" s="54">
        <f>CFresults!D8</f>
        <v>42.72968401</v>
      </c>
      <c r="C7" s="54">
        <f>CFresults!B8</f>
        <v>3.363692308</v>
      </c>
      <c r="D7" s="54">
        <f>CFresults!G8</f>
        <v>2.688</v>
      </c>
      <c r="E7" s="55">
        <f>CFresults!M8</f>
        <v>15.89657738</v>
      </c>
      <c r="F7" s="27"/>
    </row>
    <row r="8" ht="15.75" customHeight="1">
      <c r="A8" s="29" t="s">
        <v>215</v>
      </c>
      <c r="B8" s="54">
        <f>CFresults!D6</f>
        <v>274.0691599</v>
      </c>
      <c r="C8" s="54">
        <f>CFresults!B6</f>
        <v>37.20923077</v>
      </c>
      <c r="D8" s="54">
        <f>CFresults!G6</f>
        <v>29.768</v>
      </c>
      <c r="E8" s="55">
        <f>CFresults!M6</f>
        <v>9.206866434</v>
      </c>
      <c r="F8" s="27"/>
    </row>
    <row r="9" ht="15.75" customHeight="1">
      <c r="A9" s="29" t="s">
        <v>218</v>
      </c>
      <c r="B9" s="54">
        <f>CFresults!D9</f>
        <v>63.80708986</v>
      </c>
      <c r="C9" s="54">
        <f>CFresults!B9</f>
        <v>10.38545455</v>
      </c>
      <c r="D9" s="54">
        <f>CFresults!G9</f>
        <v>8.312</v>
      </c>
      <c r="E9" s="55">
        <f>CFresults!M9</f>
        <v>7.676852743</v>
      </c>
      <c r="F9" s="27"/>
    </row>
    <row r="10" ht="15.75" customHeight="1"/>
    <row r="11" ht="15.75" customHeight="1">
      <c r="A11" s="56" t="s">
        <v>195</v>
      </c>
      <c r="B11" s="21">
        <f t="shared" ref="B11:E11" si="1">AVERAGE(B2:B9)</f>
        <v>604.9852472</v>
      </c>
      <c r="C11" s="21">
        <f t="shared" si="1"/>
        <v>18.28325874</v>
      </c>
      <c r="D11" s="21">
        <f t="shared" si="1"/>
        <v>14.625</v>
      </c>
      <c r="E11" s="22">
        <f t="shared" si="1"/>
        <v>58.35145143</v>
      </c>
    </row>
    <row r="12" ht="15.75" customHeight="1">
      <c r="A12" s="56" t="s">
        <v>196</v>
      </c>
      <c r="B12" s="21">
        <f t="shared" ref="B12:E12" si="2">MEDIAN(B2:B9)</f>
        <v>342.8667469</v>
      </c>
      <c r="C12" s="21">
        <f t="shared" si="2"/>
        <v>14.10965035</v>
      </c>
      <c r="D12" s="21">
        <f t="shared" si="2"/>
        <v>11.288</v>
      </c>
      <c r="E12" s="22">
        <f t="shared" si="2"/>
        <v>30.87914547</v>
      </c>
    </row>
    <row r="13" ht="15.75" customHeight="1">
      <c r="A13" s="57"/>
      <c r="B13" s="58"/>
      <c r="C13" s="57"/>
      <c r="D13" s="57"/>
      <c r="E13" s="59"/>
      <c r="F13" s="60"/>
    </row>
    <row r="14" ht="15.75" customHeight="1">
      <c r="A14" s="37"/>
      <c r="B14" s="61"/>
      <c r="C14" s="61"/>
      <c r="D14" s="62"/>
      <c r="E14" s="62"/>
      <c r="F14" s="62"/>
      <c r="G14" s="62"/>
      <c r="H14" s="62"/>
      <c r="I14" s="62"/>
      <c r="J14" s="63"/>
    </row>
    <row r="15" ht="15.75" customHeight="1">
      <c r="A15" s="37"/>
      <c r="B15" s="61"/>
      <c r="C15" s="61"/>
      <c r="D15" s="62"/>
      <c r="E15" s="62"/>
      <c r="F15" s="62"/>
      <c r="G15" s="62"/>
      <c r="H15" s="62"/>
      <c r="I15" s="62"/>
      <c r="J15" s="63"/>
    </row>
    <row r="16" ht="15.75" customHeight="1">
      <c r="A16" s="37"/>
      <c r="B16" s="61"/>
      <c r="C16" s="61"/>
      <c r="D16" s="62"/>
      <c r="E16" s="62"/>
      <c r="F16" s="62"/>
      <c r="G16" s="62"/>
      <c r="H16" s="62"/>
      <c r="I16" s="62"/>
      <c r="J16" s="63"/>
    </row>
    <row r="17" ht="15.75" customHeight="1">
      <c r="A17" s="37"/>
      <c r="B17" s="61"/>
      <c r="C17" s="61"/>
      <c r="D17" s="62"/>
      <c r="E17" s="62"/>
      <c r="F17" s="62"/>
      <c r="G17" s="62"/>
      <c r="H17" s="62"/>
      <c r="I17" s="62"/>
      <c r="J17" s="63"/>
    </row>
    <row r="18" ht="15.75" customHeight="1">
      <c r="A18" s="37"/>
      <c r="B18" s="61"/>
      <c r="C18" s="61"/>
      <c r="D18" s="62"/>
      <c r="E18" s="62"/>
      <c r="F18" s="62"/>
      <c r="G18" s="62"/>
      <c r="H18" s="62"/>
      <c r="I18" s="62"/>
      <c r="J18" s="63"/>
      <c r="K18" s="63"/>
    </row>
    <row r="19" ht="15.75" customHeight="1">
      <c r="A19" s="37"/>
      <c r="B19" s="61"/>
      <c r="C19" s="61"/>
      <c r="D19" s="62"/>
      <c r="E19" s="62"/>
      <c r="F19" s="62"/>
      <c r="G19" s="62"/>
      <c r="H19" s="62"/>
      <c r="I19" s="62"/>
      <c r="J19" s="63"/>
      <c r="K19" s="63"/>
    </row>
    <row r="20" ht="15.75" customHeight="1">
      <c r="A20" s="37"/>
      <c r="B20" s="61"/>
      <c r="C20" s="61"/>
      <c r="D20" s="62"/>
      <c r="E20" s="62"/>
      <c r="F20" s="62"/>
      <c r="G20" s="62"/>
      <c r="H20" s="62"/>
      <c r="I20" s="62"/>
      <c r="J20" s="63"/>
    </row>
    <row r="21" ht="15.75" customHeight="1">
      <c r="A21" s="37"/>
      <c r="B21" s="61"/>
      <c r="C21" s="61"/>
      <c r="D21" s="62"/>
      <c r="E21" s="62"/>
      <c r="F21" s="62"/>
      <c r="G21" s="62"/>
      <c r="H21" s="62"/>
      <c r="I21" s="62"/>
      <c r="J21" s="63"/>
      <c r="K21" s="63"/>
    </row>
    <row r="22" ht="15.75" customHeight="1">
      <c r="A22" s="64"/>
      <c r="B22" s="64"/>
      <c r="C22" s="64"/>
      <c r="D22" s="62"/>
      <c r="E22" s="62"/>
      <c r="F22" s="62"/>
      <c r="G22" s="62"/>
      <c r="H22" s="62"/>
      <c r="I22" s="62"/>
      <c r="J22" s="63"/>
      <c r="K22" s="63"/>
    </row>
    <row r="23" ht="15.75" customHeight="1">
      <c r="A23" s="60"/>
      <c r="B23" s="60"/>
      <c r="C23" s="60"/>
      <c r="D23" s="60"/>
      <c r="E23" s="60"/>
      <c r="F23" s="60"/>
    </row>
    <row r="24" ht="15.75" customHeight="1">
      <c r="A24" s="60"/>
      <c r="B24" s="60"/>
      <c r="C24" s="60"/>
      <c r="D24" s="60"/>
      <c r="E24" s="60"/>
      <c r="F24" s="6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65" t="s">
        <v>219</v>
      </c>
      <c r="B1" s="65" t="s">
        <v>228</v>
      </c>
      <c r="C1" s="65" t="s">
        <v>229</v>
      </c>
      <c r="E1" s="28"/>
    </row>
    <row r="2" ht="15.75" customHeight="1">
      <c r="A2" s="29" t="s">
        <v>213</v>
      </c>
      <c r="B2" s="66">
        <f> CFresults!F4</f>
        <v>3.099479264</v>
      </c>
      <c r="C2" s="67">
        <f> CFresults!H4</f>
        <v>0.1803765669</v>
      </c>
      <c r="E2" s="27"/>
    </row>
    <row r="3" ht="15.75" customHeight="1">
      <c r="A3" s="29" t="s">
        <v>215</v>
      </c>
      <c r="B3" s="66">
        <f> CFresults!F6</f>
        <v>2.373470372</v>
      </c>
      <c r="C3" s="67">
        <f> CFresults!H6</f>
        <v>0.1477061667</v>
      </c>
      <c r="E3" s="27"/>
    </row>
    <row r="4" ht="15.75" customHeight="1">
      <c r="A4" s="29" t="s">
        <v>211</v>
      </c>
      <c r="B4" s="66">
        <f> CFresults!F2</f>
        <v>2.266193386</v>
      </c>
      <c r="C4" s="67">
        <f> CFresults!H2</f>
        <v>0.1428787024</v>
      </c>
      <c r="E4" s="27"/>
    </row>
    <row r="5" ht="15.75" customHeight="1">
      <c r="A5" s="29" t="s">
        <v>214</v>
      </c>
      <c r="B5" s="66">
        <f> CFresults!F5</f>
        <v>2.173880151</v>
      </c>
      <c r="C5" s="67">
        <f> CFresults!H5</f>
        <v>0.1387246068</v>
      </c>
      <c r="E5" s="27"/>
    </row>
    <row r="6" ht="15.75" customHeight="1">
      <c r="A6" s="29" t="s">
        <v>218</v>
      </c>
      <c r="B6" s="66">
        <f> CFresults!F9</f>
        <v>2.168377063</v>
      </c>
      <c r="C6" s="67">
        <f> CFresults!H9</f>
        <v>0.1384769678</v>
      </c>
      <c r="E6" s="27"/>
    </row>
    <row r="7" ht="15.75" customHeight="1">
      <c r="A7" s="29" t="s">
        <v>216</v>
      </c>
      <c r="B7" s="66">
        <f> CFresults!F7</f>
        <v>2.088030008</v>
      </c>
      <c r="C7" s="67">
        <f> CFresults!H7</f>
        <v>0.1348613504</v>
      </c>
      <c r="E7" s="27"/>
    </row>
    <row r="8" ht="15.75" customHeight="1">
      <c r="A8" s="29" t="s">
        <v>217</v>
      </c>
      <c r="B8" s="66">
        <f> CFresults!F8</f>
        <v>1.940108863</v>
      </c>
      <c r="C8" s="67">
        <f> CFresults!H8</f>
        <v>0.1282048988</v>
      </c>
      <c r="E8" s="27"/>
    </row>
    <row r="9" ht="15.75" customHeight="1">
      <c r="A9" s="29" t="s">
        <v>212</v>
      </c>
      <c r="B9" s="66">
        <f> CFresults!F3</f>
        <v>1.881527313</v>
      </c>
      <c r="C9" s="67">
        <f> CFresults!H3</f>
        <v>0.1255687291</v>
      </c>
      <c r="E9" s="27"/>
    </row>
    <row r="10" ht="15.75" customHeight="1">
      <c r="E10" s="37"/>
    </row>
    <row r="11" ht="15.75" customHeight="1">
      <c r="E11" s="37"/>
    </row>
    <row r="12" ht="15.75" customHeight="1">
      <c r="E12" s="37"/>
    </row>
    <row r="13" ht="15.75" customHeight="1">
      <c r="E13" s="37"/>
    </row>
    <row r="14" ht="15.75" customHeight="1">
      <c r="E14" s="3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0"/>
    <col customWidth="1" min="3" max="3" width="9.38"/>
    <col customWidth="1" min="4" max="4" width="9.5"/>
    <col customWidth="1" min="5" max="5" width="10.0"/>
    <col customWidth="1" min="6" max="6" width="10.63"/>
    <col customWidth="1" min="7" max="7" width="13.5"/>
  </cols>
  <sheetData>
    <row r="1" ht="41.25" customHeight="1">
      <c r="A1" s="52" t="s">
        <v>219</v>
      </c>
      <c r="B1" s="52" t="s">
        <v>230</v>
      </c>
      <c r="C1" s="52" t="s">
        <v>226</v>
      </c>
      <c r="D1" s="52" t="s">
        <v>229</v>
      </c>
      <c r="E1" s="52" t="s">
        <v>231</v>
      </c>
      <c r="F1" s="52" t="s">
        <v>232</v>
      </c>
      <c r="G1" s="52" t="s">
        <v>233</v>
      </c>
      <c r="H1" s="28"/>
    </row>
    <row r="2" ht="15.75" customHeight="1">
      <c r="A2" s="29" t="s">
        <v>211</v>
      </c>
      <c r="B2" s="54">
        <f> CFresults!E2</f>
        <v>103.59</v>
      </c>
      <c r="C2" s="68">
        <f> CFresults!G2</f>
        <v>14.64</v>
      </c>
      <c r="D2" s="67">
        <f> CFresults!H2</f>
        <v>0.1428787024</v>
      </c>
      <c r="E2" s="68">
        <f>CFresults!I2</f>
        <v>405.3674508</v>
      </c>
      <c r="F2" s="54">
        <f> CFresults!C2</f>
        <v>804.55</v>
      </c>
      <c r="G2" s="30">
        <f> CFresults!J2</f>
        <v>1.984742481</v>
      </c>
      <c r="H2" s="27"/>
    </row>
    <row r="3" ht="15.75" customHeight="1">
      <c r="A3" s="29" t="s">
        <v>212</v>
      </c>
      <c r="B3" s="54">
        <f> CFresults!E3</f>
        <v>102.05</v>
      </c>
      <c r="C3" s="68">
        <f> CFresults!G3</f>
        <v>1.968</v>
      </c>
      <c r="D3" s="67">
        <f> CFresults!H3</f>
        <v>0.1255687291</v>
      </c>
      <c r="E3" s="68">
        <f>CFresults!I3</f>
        <v>162.3591551</v>
      </c>
      <c r="F3" s="54">
        <f> CFresults!C3</f>
        <v>322.22</v>
      </c>
      <c r="G3" s="30">
        <f> CFresults!J3</f>
        <v>1.984612446</v>
      </c>
      <c r="H3" s="27"/>
    </row>
    <row r="4" ht="15.75" customHeight="1">
      <c r="A4" s="29" t="s">
        <v>213</v>
      </c>
      <c r="B4" s="54">
        <f> CFresults!E4</f>
        <v>248.79</v>
      </c>
      <c r="C4" s="68">
        <f> CFresults!G4</f>
        <v>38.456</v>
      </c>
      <c r="D4" s="67">
        <f> CFresults!H4</f>
        <v>0.1803765669</v>
      </c>
      <c r="E4" s="69">
        <f>CFresults!I4</f>
        <v>712.5942962</v>
      </c>
      <c r="F4" s="54">
        <f> CFresults!C4</f>
        <v>1380</v>
      </c>
      <c r="G4" s="30">
        <f> CFresults!J4</f>
        <v>1.936585807</v>
      </c>
      <c r="H4" s="27"/>
    </row>
    <row r="5" ht="15.75" customHeight="1">
      <c r="A5" s="29" t="s">
        <v>214</v>
      </c>
      <c r="B5" s="70">
        <f> CFresults!E5</f>
        <v>54</v>
      </c>
      <c r="C5" s="68">
        <f> CFresults!G5</f>
        <v>14.264</v>
      </c>
      <c r="D5" s="67">
        <f> CFresults!H5</f>
        <v>0.1387246068</v>
      </c>
      <c r="E5" s="68">
        <f>CFresults!I5</f>
        <v>373.0946222</v>
      </c>
      <c r="F5" s="54">
        <f> CFresults!C5</f>
        <v>389.71</v>
      </c>
      <c r="G5" s="30">
        <f> CFresults!J5</f>
        <v>1.044533951</v>
      </c>
      <c r="H5" s="27"/>
    </row>
    <row r="6" ht="15.75" customHeight="1">
      <c r="A6" s="29" t="s">
        <v>216</v>
      </c>
      <c r="B6" s="68">
        <f> CFresults!E7</f>
        <v>8.13</v>
      </c>
      <c r="C6" s="68">
        <f> CFresults!G7</f>
        <v>6.904</v>
      </c>
      <c r="D6" s="67">
        <f> CFresults!H7</f>
        <v>0.1348613504</v>
      </c>
      <c r="E6" s="68">
        <f>CFresults!I7</f>
        <v>175.8770682</v>
      </c>
      <c r="F6" s="54">
        <f> CFresults!C7</f>
        <v>136.82</v>
      </c>
      <c r="G6" s="30">
        <f> CFresults!J7</f>
        <v>0.777929729</v>
      </c>
      <c r="H6" s="27"/>
    </row>
    <row r="7" ht="15.75" customHeight="1">
      <c r="A7" s="29" t="s">
        <v>215</v>
      </c>
      <c r="B7" s="68">
        <f> CFresults!E6</f>
        <v>3.13</v>
      </c>
      <c r="C7" s="68">
        <f> CFresults!G6</f>
        <v>29.768</v>
      </c>
      <c r="D7" s="67">
        <f> CFresults!H6</f>
        <v>0.1477061667</v>
      </c>
      <c r="E7" s="68">
        <f>CFresults!I6</f>
        <v>565.4116733</v>
      </c>
      <c r="F7" s="54">
        <f> CFresults!C6</f>
        <v>220.71</v>
      </c>
      <c r="G7" s="30">
        <f> CFresults!J6</f>
        <v>0.3903527472</v>
      </c>
      <c r="H7" s="27"/>
    </row>
    <row r="8" ht="15.75" customHeight="1">
      <c r="A8" s="29" t="s">
        <v>217</v>
      </c>
      <c r="B8" s="70">
        <f> CFresults!E8</f>
        <v>0.08839</v>
      </c>
      <c r="C8" s="68">
        <f> CFresults!G8</f>
        <v>2.688</v>
      </c>
      <c r="D8" s="67">
        <f> CFresults!H8</f>
        <v>0.1282048988</v>
      </c>
      <c r="E8" s="68">
        <f>CFresults!I8</f>
        <v>76.77964161</v>
      </c>
      <c r="F8" s="54">
        <f> CFresults!C8</f>
        <v>28.66</v>
      </c>
      <c r="G8" s="30">
        <f> CFresults!J8</f>
        <v>0.3732760325</v>
      </c>
      <c r="H8" s="27"/>
    </row>
    <row r="9" ht="15.75" customHeight="1">
      <c r="A9" s="29" t="s">
        <v>218</v>
      </c>
      <c r="B9" s="68">
        <f> CFresults!E9</f>
        <v>0.55157</v>
      </c>
      <c r="C9" s="68">
        <f> CFresults!G9</f>
        <v>8.312</v>
      </c>
      <c r="D9" s="67">
        <f> CFresults!H9</f>
        <v>0.1384769678</v>
      </c>
      <c r="E9" s="68">
        <f>CFresults!I9</f>
        <v>187.4445275</v>
      </c>
      <c r="F9" s="54">
        <f> CFresults!C9</f>
        <v>22.492</v>
      </c>
      <c r="G9" s="30">
        <f> CFresults!J9</f>
        <v>0.1199821638</v>
      </c>
      <c r="H9" s="27"/>
    </row>
    <row r="10" ht="15.75" customHeight="1">
      <c r="H10" s="37"/>
    </row>
    <row r="11" ht="15.75" customHeight="1">
      <c r="F11" s="56" t="s">
        <v>195</v>
      </c>
      <c r="G11" s="71">
        <f>AVERAGE(G2:G9)</f>
        <v>1.07650192</v>
      </c>
      <c r="H11" s="37"/>
    </row>
    <row r="12" ht="15.75" customHeight="1">
      <c r="A12" s="37"/>
      <c r="B12" s="6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56"/>
      <c r="B23" s="21"/>
      <c r="C23" s="21"/>
      <c r="D23" s="21"/>
      <c r="E23" s="21"/>
      <c r="F23" s="21"/>
      <c r="G23" s="22"/>
    </row>
    <row r="24" ht="15.75" customHeight="1">
      <c r="A24" s="56"/>
      <c r="B24" s="21"/>
      <c r="C24" s="21"/>
      <c r="D24" s="21"/>
      <c r="E24" s="21"/>
      <c r="F24" s="21"/>
      <c r="G24" s="2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