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620" firstSheet="3" activeTab="3"/>
  </bookViews>
  <sheets>
    <sheet name="2015" sheetId="7" r:id="rId1"/>
    <sheet name="2016" sheetId="1" r:id="rId2"/>
    <sheet name="Electronica2016" sheetId="6" r:id="rId3"/>
    <sheet name="Electronica2017" sheetId="9" r:id="rId4"/>
    <sheet name="Exenta" sheetId="4" r:id="rId5"/>
    <sheet name="Exportación" sheetId="5" r:id="rId6"/>
    <sheet name="Notas de credito" sheetId="8" r:id="rId7"/>
  </sheets>
  <definedNames>
    <definedName name="_xlnm._FilterDatabase" localSheetId="0" hidden="1">'2015'!$A$4:$T$341</definedName>
    <definedName name="_xlnm._FilterDatabase" localSheetId="1" hidden="1">'2016'!$A$3:$T$274</definedName>
    <definedName name="_xlnm._FilterDatabase" localSheetId="2" hidden="1">Electronica2016!$A$1:$T$256</definedName>
    <definedName name="_xlnm._FilterDatabase" localSheetId="3" hidden="1">Electronica2017!$A$1:$R$834</definedName>
    <definedName name="_xlnm._FilterDatabase" localSheetId="4" hidden="1">Exenta!$A$2:$N$23</definedName>
    <definedName name="_xlnm._FilterDatabase" localSheetId="6" hidden="1">'Notas de credito'!$A$1:$I$30</definedName>
    <definedName name="_xlnm.Print_Area" localSheetId="3">Electronica2017!$A$2:$F$347</definedName>
    <definedName name="fechaactual">'2016'!$C$2</definedName>
  </definedNames>
  <calcPr calcId="162913"/>
</workbook>
</file>

<file path=xl/calcChain.xml><?xml version="1.0" encoding="utf-8"?>
<calcChain xmlns="http://schemas.openxmlformats.org/spreadsheetml/2006/main">
  <c r="J529" i="9" l="1"/>
  <c r="J531" i="9"/>
  <c r="J533" i="9"/>
  <c r="J534" i="9"/>
  <c r="J535" i="9"/>
  <c r="J536" i="9"/>
  <c r="J537" i="9"/>
  <c r="J538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60" i="9"/>
  <c r="J561" i="9"/>
  <c r="J564" i="9"/>
  <c r="E597" i="9" l="1"/>
  <c r="F597" i="9" s="1"/>
  <c r="E567" i="9" l="1"/>
  <c r="F567" i="9" s="1"/>
  <c r="E566" i="9"/>
  <c r="F566" i="9" s="1"/>
  <c r="E565" i="9"/>
  <c r="F565" i="9" s="1"/>
  <c r="E571" i="9" l="1"/>
  <c r="F571" i="9" s="1"/>
  <c r="E570" i="9"/>
  <c r="F570" i="9" s="1"/>
  <c r="E569" i="9"/>
  <c r="F569" i="9" s="1"/>
  <c r="E568" i="9"/>
  <c r="F568" i="9" s="1"/>
  <c r="E564" i="9"/>
  <c r="F564" i="9" s="1"/>
  <c r="E563" i="9"/>
  <c r="F563" i="9" s="1"/>
  <c r="E562" i="9"/>
  <c r="F562" i="9" s="1"/>
  <c r="E561" i="9"/>
  <c r="F561" i="9" s="1"/>
  <c r="E560" i="9"/>
  <c r="F560" i="9" s="1"/>
  <c r="E559" i="9"/>
  <c r="F559" i="9" s="1"/>
  <c r="E558" i="9"/>
  <c r="F558" i="9" s="1"/>
  <c r="E557" i="9"/>
  <c r="F557" i="9" s="1"/>
  <c r="E556" i="9"/>
  <c r="F556" i="9" s="1"/>
  <c r="E555" i="9"/>
  <c r="F555" i="9" s="1"/>
  <c r="E554" i="9"/>
  <c r="F554" i="9" s="1"/>
  <c r="E553" i="9"/>
  <c r="F553" i="9" s="1"/>
  <c r="E552" i="9"/>
  <c r="F552" i="9" s="1"/>
  <c r="E551" i="9"/>
  <c r="F551" i="9" s="1"/>
  <c r="E550" i="9"/>
  <c r="F550" i="9" s="1"/>
  <c r="E549" i="9"/>
  <c r="F549" i="9" s="1"/>
  <c r="E548" i="9"/>
  <c r="F548" i="9" s="1"/>
  <c r="E547" i="9"/>
  <c r="F547" i="9" s="1"/>
  <c r="E546" i="9"/>
  <c r="F546" i="9" s="1"/>
  <c r="E545" i="9"/>
  <c r="F545" i="9" s="1"/>
  <c r="E544" i="9"/>
  <c r="F544" i="9" s="1"/>
  <c r="E543" i="9"/>
  <c r="F543" i="9" s="1"/>
  <c r="E542" i="9"/>
  <c r="F542" i="9" s="1"/>
  <c r="E529" i="9" l="1"/>
  <c r="F529" i="9" s="1"/>
  <c r="E530" i="9"/>
  <c r="F530" i="9" s="1"/>
  <c r="E531" i="9"/>
  <c r="F531" i="9" s="1"/>
  <c r="E532" i="9"/>
  <c r="F532" i="9" s="1"/>
  <c r="E533" i="9"/>
  <c r="F533" i="9" s="1"/>
  <c r="E534" i="9"/>
  <c r="F534" i="9" s="1"/>
  <c r="E535" i="9"/>
  <c r="F535" i="9" s="1"/>
  <c r="F834" i="9" l="1"/>
  <c r="E503" i="9"/>
  <c r="E504" i="9"/>
  <c r="E505" i="9"/>
  <c r="E506" i="9"/>
  <c r="E507" i="9"/>
  <c r="F507" i="9" s="1"/>
  <c r="E508" i="9"/>
  <c r="F508" i="9" s="1"/>
  <c r="E509" i="9"/>
  <c r="F509" i="9" s="1"/>
  <c r="E510" i="9"/>
  <c r="F510" i="9" s="1"/>
  <c r="E511" i="9"/>
  <c r="F511" i="9" s="1"/>
  <c r="E512" i="9"/>
  <c r="F512" i="9" s="1"/>
  <c r="E513" i="9"/>
  <c r="F513" i="9" s="1"/>
  <c r="E514" i="9"/>
  <c r="F514" i="9" s="1"/>
  <c r="E515" i="9"/>
  <c r="F515" i="9" s="1"/>
  <c r="E516" i="9"/>
  <c r="F516" i="9" s="1"/>
  <c r="E517" i="9"/>
  <c r="F517" i="9" s="1"/>
  <c r="E518" i="9"/>
  <c r="F518" i="9" s="1"/>
  <c r="E519" i="9"/>
  <c r="F519" i="9" s="1"/>
  <c r="E520" i="9"/>
  <c r="F520" i="9" s="1"/>
  <c r="E521" i="9"/>
  <c r="F521" i="9" s="1"/>
  <c r="E522" i="9"/>
  <c r="F522" i="9" s="1"/>
  <c r="E524" i="9"/>
  <c r="F524" i="9" s="1"/>
  <c r="E525" i="9"/>
  <c r="F525" i="9" s="1"/>
  <c r="E526" i="9"/>
  <c r="F526" i="9" s="1"/>
  <c r="E527" i="9"/>
  <c r="F527" i="9" s="1"/>
  <c r="E528" i="9"/>
  <c r="F528" i="9" s="1"/>
  <c r="E536" i="9"/>
  <c r="F536" i="9" s="1"/>
  <c r="E537" i="9"/>
  <c r="F537" i="9" s="1"/>
  <c r="E538" i="9"/>
  <c r="F538" i="9" s="1"/>
  <c r="E539" i="9"/>
  <c r="F539" i="9" s="1"/>
  <c r="E540" i="9"/>
  <c r="F540" i="9" s="1"/>
  <c r="E541" i="9"/>
  <c r="F541" i="9" s="1"/>
  <c r="E572" i="9"/>
  <c r="F572" i="9" s="1"/>
  <c r="E573" i="9"/>
  <c r="F573" i="9" s="1"/>
  <c r="E574" i="9"/>
  <c r="F574" i="9" s="1"/>
  <c r="E575" i="9"/>
  <c r="F575" i="9" s="1"/>
  <c r="E576" i="9"/>
  <c r="F576" i="9" s="1"/>
  <c r="E577" i="9"/>
  <c r="F577" i="9" s="1"/>
  <c r="E578" i="9"/>
  <c r="F578" i="9" s="1"/>
  <c r="E579" i="9"/>
  <c r="F579" i="9" s="1"/>
  <c r="E580" i="9"/>
  <c r="F580" i="9" s="1"/>
  <c r="E581" i="9"/>
  <c r="F581" i="9" s="1"/>
  <c r="E582" i="9"/>
  <c r="F582" i="9" s="1"/>
  <c r="E583" i="9"/>
  <c r="F583" i="9" s="1"/>
  <c r="E584" i="9"/>
  <c r="F584" i="9" s="1"/>
  <c r="E585" i="9"/>
  <c r="F585" i="9" s="1"/>
  <c r="E586" i="9"/>
  <c r="F586" i="9" s="1"/>
  <c r="E587" i="9"/>
  <c r="F587" i="9" s="1"/>
  <c r="E588" i="9"/>
  <c r="F588" i="9" s="1"/>
  <c r="E589" i="9"/>
  <c r="F589" i="9" s="1"/>
  <c r="E590" i="9"/>
  <c r="F590" i="9" s="1"/>
  <c r="E591" i="9"/>
  <c r="F591" i="9" s="1"/>
  <c r="E592" i="9"/>
  <c r="F592" i="9" s="1"/>
  <c r="E593" i="9"/>
  <c r="F593" i="9" s="1"/>
  <c r="E594" i="9"/>
  <c r="F594" i="9" s="1"/>
  <c r="E595" i="9"/>
  <c r="F595" i="9" s="1"/>
  <c r="E596" i="9"/>
  <c r="F596" i="9" s="1"/>
  <c r="E598" i="9"/>
  <c r="F598" i="9" s="1"/>
  <c r="E599" i="9"/>
  <c r="F599" i="9" s="1"/>
  <c r="E600" i="9"/>
  <c r="F600" i="9" s="1"/>
  <c r="E601" i="9"/>
  <c r="F601" i="9" s="1"/>
  <c r="E602" i="9"/>
  <c r="F602" i="9" s="1"/>
  <c r="E603" i="9"/>
  <c r="F603" i="9" s="1"/>
  <c r="E604" i="9"/>
  <c r="F604" i="9" s="1"/>
  <c r="E605" i="9"/>
  <c r="F605" i="9" s="1"/>
  <c r="E606" i="9"/>
  <c r="F606" i="9" s="1"/>
  <c r="E607" i="9"/>
  <c r="F607" i="9" s="1"/>
  <c r="E608" i="9"/>
  <c r="F608" i="9" s="1"/>
  <c r="E609" i="9"/>
  <c r="F609" i="9" s="1"/>
  <c r="E610" i="9"/>
  <c r="F610" i="9" s="1"/>
  <c r="E611" i="9"/>
  <c r="F611" i="9" s="1"/>
  <c r="E612" i="9"/>
  <c r="F612" i="9" s="1"/>
  <c r="E614" i="9"/>
  <c r="F614" i="9" s="1"/>
  <c r="E616" i="9"/>
  <c r="F616" i="9" s="1"/>
  <c r="E617" i="9"/>
  <c r="F617" i="9" s="1"/>
  <c r="E618" i="9"/>
  <c r="F618" i="9" s="1"/>
  <c r="E619" i="9"/>
  <c r="F619" i="9" s="1"/>
  <c r="E620" i="9"/>
  <c r="F620" i="9" s="1"/>
  <c r="E621" i="9"/>
  <c r="F621" i="9" s="1"/>
  <c r="E622" i="9"/>
  <c r="F622" i="9" s="1"/>
  <c r="E623" i="9"/>
  <c r="F623" i="9" s="1"/>
  <c r="E624" i="9"/>
  <c r="F624" i="9" s="1"/>
  <c r="E625" i="9"/>
  <c r="F625" i="9" s="1"/>
  <c r="E626" i="9"/>
  <c r="F626" i="9" s="1"/>
  <c r="E627" i="9"/>
  <c r="F627" i="9" s="1"/>
  <c r="E628" i="9"/>
  <c r="F628" i="9" s="1"/>
  <c r="E629" i="9"/>
  <c r="F629" i="9" s="1"/>
  <c r="E630" i="9"/>
  <c r="F630" i="9" s="1"/>
  <c r="E631" i="9"/>
  <c r="F631" i="9" s="1"/>
  <c r="E632" i="9"/>
  <c r="F632" i="9" s="1"/>
  <c r="E633" i="9"/>
  <c r="F633" i="9" s="1"/>
  <c r="E634" i="9"/>
  <c r="F634" i="9" s="1"/>
  <c r="E635" i="9"/>
  <c r="F635" i="9" s="1"/>
  <c r="E636" i="9"/>
  <c r="F636" i="9" s="1"/>
  <c r="E637" i="9"/>
  <c r="F637" i="9" s="1"/>
  <c r="E638" i="9"/>
  <c r="F638" i="9" s="1"/>
  <c r="E639" i="9"/>
  <c r="F639" i="9" s="1"/>
  <c r="E640" i="9"/>
  <c r="F640" i="9" s="1"/>
  <c r="E641" i="9"/>
  <c r="F641" i="9" s="1"/>
  <c r="E642" i="9"/>
  <c r="F642" i="9" s="1"/>
  <c r="E643" i="9"/>
  <c r="F643" i="9" s="1"/>
  <c r="E644" i="9"/>
  <c r="F644" i="9" s="1"/>
  <c r="E645" i="9"/>
  <c r="F645" i="9" s="1"/>
  <c r="E646" i="9"/>
  <c r="F646" i="9" s="1"/>
  <c r="E647" i="9"/>
  <c r="F647" i="9" s="1"/>
  <c r="E648" i="9"/>
  <c r="F648" i="9" s="1"/>
  <c r="E649" i="9"/>
  <c r="F649" i="9" s="1"/>
  <c r="E650" i="9"/>
  <c r="F650" i="9" s="1"/>
  <c r="E651" i="9"/>
  <c r="F651" i="9" s="1"/>
  <c r="E652" i="9"/>
  <c r="F652" i="9" s="1"/>
  <c r="E653" i="9"/>
  <c r="F653" i="9" s="1"/>
  <c r="E654" i="9"/>
  <c r="F654" i="9" s="1"/>
  <c r="E655" i="9"/>
  <c r="F655" i="9" s="1"/>
  <c r="E656" i="9"/>
  <c r="F656" i="9" s="1"/>
  <c r="E657" i="9"/>
  <c r="F657" i="9" s="1"/>
  <c r="E658" i="9"/>
  <c r="F658" i="9" s="1"/>
  <c r="E659" i="9"/>
  <c r="F659" i="9" s="1"/>
  <c r="E660" i="9"/>
  <c r="F660" i="9" s="1"/>
  <c r="E661" i="9"/>
  <c r="F661" i="9" s="1"/>
  <c r="E662" i="9"/>
  <c r="F662" i="9" s="1"/>
  <c r="E663" i="9"/>
  <c r="F663" i="9" s="1"/>
  <c r="E664" i="9"/>
  <c r="F664" i="9" s="1"/>
  <c r="E665" i="9"/>
  <c r="F665" i="9" s="1"/>
  <c r="E666" i="9"/>
  <c r="F666" i="9" s="1"/>
  <c r="E667" i="9"/>
  <c r="F667" i="9" s="1"/>
  <c r="E668" i="9"/>
  <c r="F668" i="9" s="1"/>
  <c r="E669" i="9"/>
  <c r="F669" i="9" s="1"/>
  <c r="E670" i="9"/>
  <c r="F670" i="9" s="1"/>
  <c r="E671" i="9"/>
  <c r="F671" i="9" s="1"/>
  <c r="E672" i="9"/>
  <c r="F672" i="9" s="1"/>
  <c r="E673" i="9"/>
  <c r="F673" i="9" s="1"/>
  <c r="E674" i="9"/>
  <c r="F674" i="9" s="1"/>
  <c r="E675" i="9"/>
  <c r="F675" i="9" s="1"/>
  <c r="E676" i="9"/>
  <c r="F676" i="9" s="1"/>
  <c r="E677" i="9"/>
  <c r="F677" i="9" s="1"/>
  <c r="E678" i="9"/>
  <c r="F678" i="9" s="1"/>
  <c r="E679" i="9"/>
  <c r="F679" i="9" s="1"/>
  <c r="E680" i="9"/>
  <c r="F680" i="9" s="1"/>
  <c r="E681" i="9"/>
  <c r="F681" i="9" s="1"/>
  <c r="E682" i="9"/>
  <c r="F682" i="9" s="1"/>
  <c r="E683" i="9"/>
  <c r="F683" i="9" s="1"/>
  <c r="E684" i="9"/>
  <c r="F684" i="9" s="1"/>
  <c r="E685" i="9"/>
  <c r="F685" i="9" s="1"/>
  <c r="E686" i="9"/>
  <c r="F686" i="9" s="1"/>
  <c r="E687" i="9"/>
  <c r="F687" i="9" s="1"/>
  <c r="E688" i="9"/>
  <c r="F688" i="9" s="1"/>
  <c r="E689" i="9"/>
  <c r="F689" i="9" s="1"/>
  <c r="E690" i="9"/>
  <c r="F690" i="9" s="1"/>
  <c r="E691" i="9"/>
  <c r="F691" i="9" s="1"/>
  <c r="E692" i="9"/>
  <c r="F692" i="9" s="1"/>
  <c r="E693" i="9"/>
  <c r="F693" i="9" s="1"/>
  <c r="E694" i="9"/>
  <c r="F694" i="9" s="1"/>
  <c r="E695" i="9"/>
  <c r="F695" i="9" s="1"/>
  <c r="E696" i="9"/>
  <c r="F696" i="9" s="1"/>
  <c r="E697" i="9"/>
  <c r="F697" i="9" s="1"/>
  <c r="E698" i="9"/>
  <c r="F698" i="9" s="1"/>
  <c r="E699" i="9"/>
  <c r="F699" i="9" s="1"/>
  <c r="E700" i="9"/>
  <c r="F700" i="9" s="1"/>
  <c r="E701" i="9"/>
  <c r="F701" i="9" s="1"/>
  <c r="E702" i="9"/>
  <c r="F702" i="9" s="1"/>
  <c r="E703" i="9"/>
  <c r="F703" i="9" s="1"/>
  <c r="E704" i="9"/>
  <c r="F704" i="9" s="1"/>
  <c r="E705" i="9"/>
  <c r="F705" i="9" s="1"/>
  <c r="E706" i="9"/>
  <c r="F706" i="9" s="1"/>
  <c r="E707" i="9"/>
  <c r="F707" i="9" s="1"/>
  <c r="E708" i="9"/>
  <c r="F708" i="9" s="1"/>
  <c r="E709" i="9"/>
  <c r="F709" i="9" s="1"/>
  <c r="E710" i="9"/>
  <c r="F710" i="9" s="1"/>
  <c r="E711" i="9"/>
  <c r="F711" i="9" s="1"/>
  <c r="E712" i="9"/>
  <c r="F712" i="9" s="1"/>
  <c r="E713" i="9"/>
  <c r="F713" i="9" s="1"/>
  <c r="E714" i="9"/>
  <c r="F714" i="9" s="1"/>
  <c r="E715" i="9"/>
  <c r="F715" i="9" s="1"/>
  <c r="E716" i="9"/>
  <c r="F716" i="9" s="1"/>
  <c r="E717" i="9"/>
  <c r="F717" i="9" s="1"/>
  <c r="E718" i="9"/>
  <c r="F718" i="9" s="1"/>
  <c r="E719" i="9"/>
  <c r="F719" i="9" s="1"/>
  <c r="E720" i="9"/>
  <c r="F720" i="9" s="1"/>
  <c r="E721" i="9"/>
  <c r="F721" i="9" s="1"/>
  <c r="E722" i="9"/>
  <c r="F722" i="9" s="1"/>
  <c r="E723" i="9"/>
  <c r="F723" i="9" s="1"/>
  <c r="E724" i="9"/>
  <c r="F724" i="9" s="1"/>
  <c r="E725" i="9"/>
  <c r="F725" i="9" s="1"/>
  <c r="E726" i="9"/>
  <c r="F726" i="9" s="1"/>
  <c r="E727" i="9"/>
  <c r="F727" i="9" s="1"/>
  <c r="E728" i="9"/>
  <c r="F728" i="9" s="1"/>
  <c r="E729" i="9"/>
  <c r="F729" i="9" s="1"/>
  <c r="E730" i="9"/>
  <c r="F730" i="9" s="1"/>
  <c r="E731" i="9"/>
  <c r="F731" i="9" s="1"/>
  <c r="E732" i="9"/>
  <c r="F732" i="9" s="1"/>
  <c r="E733" i="9"/>
  <c r="F733" i="9" s="1"/>
  <c r="E734" i="9"/>
  <c r="F734" i="9" s="1"/>
  <c r="E735" i="9"/>
  <c r="F735" i="9" s="1"/>
  <c r="E736" i="9"/>
  <c r="F736" i="9" s="1"/>
  <c r="E737" i="9"/>
  <c r="F737" i="9" s="1"/>
  <c r="E738" i="9"/>
  <c r="F738" i="9" s="1"/>
  <c r="E739" i="9"/>
  <c r="F739" i="9" s="1"/>
  <c r="E740" i="9"/>
  <c r="F740" i="9" s="1"/>
  <c r="E741" i="9"/>
  <c r="F741" i="9" s="1"/>
  <c r="E742" i="9"/>
  <c r="F742" i="9" s="1"/>
  <c r="E743" i="9"/>
  <c r="F743" i="9" s="1"/>
  <c r="E744" i="9"/>
  <c r="F744" i="9" s="1"/>
  <c r="E745" i="9"/>
  <c r="F745" i="9" s="1"/>
  <c r="E746" i="9"/>
  <c r="F746" i="9" s="1"/>
  <c r="E747" i="9"/>
  <c r="F747" i="9" s="1"/>
  <c r="E748" i="9"/>
  <c r="F748" i="9" s="1"/>
  <c r="E749" i="9"/>
  <c r="F749" i="9" s="1"/>
  <c r="E750" i="9"/>
  <c r="F750" i="9" s="1"/>
  <c r="E751" i="9"/>
  <c r="F751" i="9" s="1"/>
  <c r="E752" i="9"/>
  <c r="F752" i="9" s="1"/>
  <c r="E753" i="9"/>
  <c r="F753" i="9" s="1"/>
  <c r="E754" i="9"/>
  <c r="F754" i="9" s="1"/>
  <c r="E755" i="9"/>
  <c r="F755" i="9" s="1"/>
  <c r="E756" i="9"/>
  <c r="F756" i="9" s="1"/>
  <c r="E757" i="9"/>
  <c r="F757" i="9" s="1"/>
  <c r="E758" i="9"/>
  <c r="F758" i="9" s="1"/>
  <c r="E759" i="9"/>
  <c r="F759" i="9" s="1"/>
  <c r="E760" i="9"/>
  <c r="F760" i="9" s="1"/>
  <c r="E761" i="9"/>
  <c r="F761" i="9" s="1"/>
  <c r="E762" i="9"/>
  <c r="F762" i="9" s="1"/>
  <c r="E763" i="9"/>
  <c r="F763" i="9" s="1"/>
  <c r="E764" i="9"/>
  <c r="F764" i="9" s="1"/>
  <c r="E765" i="9"/>
  <c r="F765" i="9" s="1"/>
  <c r="E766" i="9"/>
  <c r="F766" i="9" s="1"/>
  <c r="E767" i="9"/>
  <c r="F767" i="9" s="1"/>
  <c r="E768" i="9"/>
  <c r="F768" i="9" s="1"/>
  <c r="E769" i="9"/>
  <c r="F769" i="9" s="1"/>
  <c r="E770" i="9"/>
  <c r="F770" i="9" s="1"/>
  <c r="E771" i="9"/>
  <c r="F771" i="9" s="1"/>
  <c r="E772" i="9"/>
  <c r="F772" i="9" s="1"/>
  <c r="E773" i="9"/>
  <c r="F773" i="9" s="1"/>
  <c r="E774" i="9"/>
  <c r="F774" i="9" s="1"/>
  <c r="E775" i="9"/>
  <c r="F775" i="9" s="1"/>
  <c r="E776" i="9"/>
  <c r="F776" i="9" s="1"/>
  <c r="E777" i="9"/>
  <c r="F777" i="9" s="1"/>
  <c r="E778" i="9"/>
  <c r="F778" i="9" s="1"/>
  <c r="E779" i="9"/>
  <c r="F779" i="9" s="1"/>
  <c r="E780" i="9"/>
  <c r="F780" i="9" s="1"/>
  <c r="E781" i="9"/>
  <c r="F781" i="9" s="1"/>
  <c r="E782" i="9"/>
  <c r="F782" i="9" s="1"/>
  <c r="E783" i="9"/>
  <c r="F783" i="9" s="1"/>
  <c r="E784" i="9"/>
  <c r="F784" i="9" s="1"/>
  <c r="E785" i="9"/>
  <c r="F785" i="9" s="1"/>
  <c r="E786" i="9"/>
  <c r="F786" i="9" s="1"/>
  <c r="E787" i="9"/>
  <c r="F787" i="9" s="1"/>
  <c r="E788" i="9"/>
  <c r="F788" i="9" s="1"/>
  <c r="E789" i="9"/>
  <c r="F789" i="9" s="1"/>
  <c r="E790" i="9"/>
  <c r="F790" i="9" s="1"/>
  <c r="E791" i="9"/>
  <c r="F791" i="9" s="1"/>
  <c r="E792" i="9"/>
  <c r="F792" i="9" s="1"/>
  <c r="E793" i="9"/>
  <c r="F793" i="9" s="1"/>
  <c r="E794" i="9"/>
  <c r="F794" i="9" s="1"/>
  <c r="E795" i="9"/>
  <c r="F795" i="9" s="1"/>
  <c r="E796" i="9"/>
  <c r="F796" i="9" s="1"/>
  <c r="E797" i="9"/>
  <c r="F797" i="9" s="1"/>
  <c r="E798" i="9"/>
  <c r="F798" i="9" s="1"/>
  <c r="E799" i="9"/>
  <c r="F799" i="9" s="1"/>
  <c r="E800" i="9"/>
  <c r="F800" i="9" s="1"/>
  <c r="E801" i="9"/>
  <c r="F801" i="9" s="1"/>
  <c r="E802" i="9"/>
  <c r="F802" i="9" s="1"/>
  <c r="E803" i="9"/>
  <c r="F803" i="9" s="1"/>
  <c r="E804" i="9"/>
  <c r="F804" i="9" s="1"/>
  <c r="E805" i="9"/>
  <c r="F805" i="9" s="1"/>
  <c r="E806" i="9"/>
  <c r="F806" i="9" s="1"/>
  <c r="E807" i="9"/>
  <c r="F807" i="9" s="1"/>
  <c r="E808" i="9"/>
  <c r="F808" i="9" s="1"/>
  <c r="E809" i="9"/>
  <c r="F809" i="9" s="1"/>
  <c r="E810" i="9"/>
  <c r="F810" i="9" s="1"/>
  <c r="E811" i="9"/>
  <c r="F811" i="9" s="1"/>
  <c r="E812" i="9"/>
  <c r="F812" i="9" s="1"/>
  <c r="E813" i="9"/>
  <c r="F813" i="9" s="1"/>
  <c r="E814" i="9"/>
  <c r="F814" i="9" s="1"/>
  <c r="E815" i="9"/>
  <c r="F815" i="9" s="1"/>
  <c r="E816" i="9"/>
  <c r="F816" i="9" s="1"/>
  <c r="E817" i="9"/>
  <c r="F817" i="9" s="1"/>
  <c r="E818" i="9"/>
  <c r="F818" i="9" s="1"/>
  <c r="E819" i="9"/>
  <c r="F819" i="9" s="1"/>
  <c r="E820" i="9"/>
  <c r="F820" i="9" s="1"/>
  <c r="E821" i="9"/>
  <c r="F821" i="9" s="1"/>
  <c r="E822" i="9"/>
  <c r="F822" i="9" s="1"/>
  <c r="E823" i="9"/>
  <c r="F823" i="9" s="1"/>
  <c r="E824" i="9"/>
  <c r="F824" i="9" s="1"/>
  <c r="E825" i="9"/>
  <c r="F825" i="9" s="1"/>
  <c r="E826" i="9"/>
  <c r="F826" i="9" s="1"/>
  <c r="E827" i="9"/>
  <c r="F827" i="9" s="1"/>
  <c r="E828" i="9"/>
  <c r="F828" i="9" s="1"/>
  <c r="E829" i="9"/>
  <c r="F829" i="9" s="1"/>
  <c r="E830" i="9"/>
  <c r="F830" i="9" s="1"/>
  <c r="E831" i="9"/>
  <c r="F831" i="9" s="1"/>
  <c r="E832" i="9"/>
  <c r="F832" i="9" s="1"/>
  <c r="E833" i="9"/>
  <c r="F833" i="9" s="1"/>
  <c r="F503" i="9" l="1"/>
  <c r="F504" i="9"/>
  <c r="F505" i="9"/>
  <c r="F506" i="9"/>
  <c r="E483" i="9"/>
  <c r="F483" i="9" s="1"/>
  <c r="E484" i="9"/>
  <c r="F484" i="9" s="1"/>
  <c r="E485" i="9"/>
  <c r="F485" i="9" s="1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F491" i="9" s="1"/>
  <c r="E492" i="9"/>
  <c r="F492" i="9" s="1"/>
  <c r="E493" i="9"/>
  <c r="F493" i="9" s="1"/>
  <c r="E494" i="9"/>
  <c r="F494" i="9" s="1"/>
  <c r="E495" i="9"/>
  <c r="F495" i="9" s="1"/>
  <c r="E496" i="9"/>
  <c r="F496" i="9" s="1"/>
  <c r="E497" i="9"/>
  <c r="F497" i="9" s="1"/>
  <c r="E498" i="9"/>
  <c r="F498" i="9" s="1"/>
  <c r="E499" i="9"/>
  <c r="F499" i="9" s="1"/>
  <c r="E500" i="9"/>
  <c r="F500" i="9" s="1"/>
  <c r="E501" i="9"/>
  <c r="F501" i="9" s="1"/>
  <c r="E502" i="9"/>
  <c r="F502" i="9" s="1"/>
  <c r="E482" i="9"/>
  <c r="F482" i="9" s="1"/>
  <c r="E481" i="9"/>
  <c r="F481" i="9" s="1"/>
  <c r="E480" i="9"/>
  <c r="F480" i="9" s="1"/>
  <c r="E479" i="9" l="1"/>
  <c r="F479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F459" i="9" s="1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51" i="9"/>
  <c r="F451" i="9" s="1"/>
  <c r="E450" i="9"/>
  <c r="F450" i="9" s="1"/>
  <c r="E449" i="9"/>
  <c r="F449" i="9" s="1"/>
  <c r="E448" i="9"/>
  <c r="F448" i="9" s="1"/>
  <c r="E447" i="9"/>
  <c r="F447" i="9" s="1"/>
  <c r="E424" i="9" l="1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F444" i="9" s="1"/>
  <c r="E445" i="9"/>
  <c r="F445" i="9" s="1"/>
  <c r="E446" i="9"/>
  <c r="F446" i="9" s="1"/>
  <c r="E452" i="9"/>
  <c r="F452" i="9" s="1"/>
  <c r="E453" i="9"/>
  <c r="F453" i="9" s="1"/>
  <c r="E419" i="9"/>
  <c r="F419" i="9" s="1"/>
  <c r="E420" i="9"/>
  <c r="F420" i="9" s="1"/>
  <c r="E421" i="9"/>
  <c r="F421" i="9" s="1"/>
  <c r="E422" i="9"/>
  <c r="F422" i="9" s="1"/>
  <c r="E423" i="9"/>
  <c r="F423" i="9" s="1"/>
  <c r="E418" i="9"/>
  <c r="F418" i="9" s="1"/>
  <c r="E417" i="9"/>
  <c r="F417" i="9" s="1"/>
  <c r="E416" i="9"/>
  <c r="F416" i="9" s="1"/>
  <c r="E415" i="9"/>
  <c r="F415" i="9" s="1"/>
  <c r="E414" i="9" l="1"/>
  <c r="F414" i="9" s="1"/>
  <c r="E413" i="9"/>
  <c r="F413" i="9" s="1"/>
  <c r="E412" i="9"/>
  <c r="F412" i="9" s="1"/>
  <c r="E411" i="9"/>
  <c r="F411" i="9" s="1"/>
  <c r="E410" i="9"/>
  <c r="F410" i="9" s="1"/>
  <c r="E409" i="9"/>
  <c r="F409" i="9" s="1"/>
  <c r="E206" i="9" l="1"/>
  <c r="F206" i="9" s="1"/>
  <c r="E406" i="9" l="1"/>
  <c r="F406" i="9" s="1"/>
  <c r="E407" i="9"/>
  <c r="F407" i="9" s="1"/>
  <c r="E408" i="9"/>
  <c r="F408" i="9" s="1"/>
  <c r="E402" i="9"/>
  <c r="F402" i="9" s="1"/>
  <c r="E403" i="9"/>
  <c r="F403" i="9" s="1"/>
  <c r="E404" i="9"/>
  <c r="F404" i="9" s="1"/>
  <c r="E405" i="9"/>
  <c r="F405" i="9" s="1"/>
  <c r="E385" i="9" l="1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384" i="9" l="1"/>
  <c r="F384" i="9" s="1"/>
  <c r="E383" i="9"/>
  <c r="F383" i="9" s="1"/>
  <c r="E382" i="9"/>
  <c r="F382" i="9" s="1"/>
  <c r="E381" i="9"/>
  <c r="F381" i="9" s="1"/>
  <c r="E380" i="9"/>
  <c r="F380" i="9" s="1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 s="1"/>
  <c r="E371" i="9"/>
  <c r="F371" i="9" s="1"/>
  <c r="E370" i="9"/>
  <c r="F370" i="9" s="1"/>
  <c r="E369" i="9"/>
  <c r="F369" i="9" s="1"/>
  <c r="E368" i="9"/>
  <c r="F368" i="9" s="1"/>
  <c r="E367" i="9"/>
  <c r="F367" i="9" s="1"/>
  <c r="E365" i="9"/>
  <c r="F365" i="9" s="1"/>
  <c r="E364" i="9"/>
  <c r="F364" i="9" s="1"/>
  <c r="E363" i="9"/>
  <c r="F363" i="9" s="1"/>
  <c r="E362" i="9"/>
  <c r="F362" i="9" s="1"/>
  <c r="E361" i="9"/>
  <c r="F361" i="9" s="1"/>
  <c r="E360" i="9"/>
  <c r="F360" i="9" s="1"/>
  <c r="E345" i="9"/>
  <c r="F345" i="9" s="1"/>
  <c r="E346" i="9"/>
  <c r="F346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26" i="9" l="1"/>
  <c r="E327" i="9"/>
  <c r="E328" i="9"/>
  <c r="F328" i="9" s="1"/>
  <c r="E329" i="9"/>
  <c r="E330" i="9"/>
  <c r="E331" i="9"/>
  <c r="E332" i="9"/>
  <c r="E333" i="9"/>
  <c r="E336" i="9"/>
  <c r="F336" i="9" s="1"/>
  <c r="E337" i="9"/>
  <c r="F337" i="9" s="1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17" i="9" l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F326" i="9"/>
  <c r="F327" i="9"/>
  <c r="F330" i="9"/>
  <c r="F331" i="9"/>
  <c r="F332" i="9"/>
  <c r="F333" i="9"/>
  <c r="E334" i="9"/>
  <c r="F334" i="9" s="1"/>
  <c r="E335" i="9"/>
  <c r="F335" i="9" s="1"/>
  <c r="E316" i="9"/>
  <c r="E315" i="9"/>
  <c r="E314" i="9"/>
  <c r="F329" i="9"/>
  <c r="E299" i="9" l="1"/>
  <c r="F299" i="9" s="1"/>
  <c r="E312" i="9" l="1"/>
  <c r="E311" i="9"/>
  <c r="E310" i="9"/>
  <c r="E309" i="9"/>
  <c r="E308" i="9"/>
  <c r="F308" i="9" s="1"/>
  <c r="E307" i="9"/>
  <c r="E306" i="9"/>
  <c r="F314" i="9"/>
  <c r="F315" i="9"/>
  <c r="F316" i="9"/>
  <c r="F317" i="9"/>
  <c r="E305" i="9" l="1"/>
  <c r="E298" i="9"/>
  <c r="F298" i="9" s="1"/>
  <c r="E300" i="9"/>
  <c r="E301" i="9"/>
  <c r="E302" i="9"/>
  <c r="E303" i="9"/>
  <c r="E304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 l="1"/>
  <c r="F284" i="9" s="1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 s="1"/>
  <c r="E275" i="9"/>
  <c r="F275" i="9" s="1"/>
  <c r="E274" i="9"/>
  <c r="F274" i="9" s="1"/>
  <c r="E273" i="9"/>
  <c r="F273" i="9" s="1"/>
  <c r="E272" i="9"/>
  <c r="F272" i="9" s="1"/>
  <c r="E271" i="9"/>
  <c r="F271" i="9" s="1"/>
  <c r="E269" i="9"/>
  <c r="F269" i="9" s="1"/>
  <c r="E267" i="9"/>
  <c r="F267" i="9" s="1"/>
  <c r="E266" i="9"/>
  <c r="F266" i="9" s="1"/>
  <c r="E265" i="9"/>
  <c r="F265" i="9" s="1"/>
  <c r="E264" i="9"/>
  <c r="E263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304" i="9"/>
  <c r="F303" i="9"/>
  <c r="F302" i="9"/>
  <c r="F301" i="9"/>
  <c r="F300" i="9"/>
  <c r="F305" i="9"/>
  <c r="F306" i="9"/>
  <c r="F307" i="9"/>
  <c r="F309" i="9"/>
  <c r="F310" i="9"/>
  <c r="F311" i="9"/>
  <c r="F312" i="9"/>
  <c r="E262" i="9"/>
  <c r="E261" i="9" l="1"/>
  <c r="F261" i="9" s="1"/>
  <c r="E260" i="9"/>
  <c r="F260" i="9" s="1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F262" i="9"/>
  <c r="F263" i="9"/>
  <c r="F264" i="9"/>
  <c r="E240" i="9"/>
  <c r="F240" i="9" s="1"/>
  <c r="E239" i="9"/>
  <c r="E238" i="9"/>
  <c r="F238" i="9" s="1"/>
  <c r="E237" i="9"/>
  <c r="F237" i="9" s="1"/>
  <c r="E236" i="9" l="1"/>
  <c r="F236" i="9" s="1"/>
  <c r="E235" i="9"/>
  <c r="F235" i="9" s="1"/>
  <c r="E234" i="9"/>
  <c r="F234" i="9" s="1"/>
  <c r="E233" i="9" l="1"/>
  <c r="F233" i="9" s="1"/>
  <c r="E232" i="9"/>
  <c r="F232" i="9" s="1"/>
  <c r="E231" i="9"/>
  <c r="F231" i="9" s="1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F223" i="9" s="1"/>
  <c r="E222" i="9"/>
  <c r="F222" i="9" s="1"/>
  <c r="E218" i="9" l="1"/>
  <c r="F218" i="9" s="1"/>
  <c r="E219" i="9"/>
  <c r="F219" i="9" s="1"/>
  <c r="E220" i="9"/>
  <c r="F220" i="9" s="1"/>
  <c r="E221" i="9"/>
  <c r="F221" i="9" s="1"/>
  <c r="E217" i="9" l="1"/>
  <c r="F217" i="9" s="1"/>
  <c r="E216" i="9"/>
  <c r="F216" i="9" s="1"/>
  <c r="E215" i="9"/>
  <c r="F215" i="9" s="1"/>
  <c r="E214" i="9"/>
  <c r="F214" i="9" s="1"/>
  <c r="E21" i="6" l="1"/>
  <c r="F21" i="6" s="1"/>
  <c r="E213" i="9"/>
  <c r="F213" i="9" s="1"/>
  <c r="E212" i="9"/>
  <c r="F212" i="9" s="1"/>
  <c r="E211" i="9"/>
  <c r="F211" i="9" s="1"/>
  <c r="E210" i="9"/>
  <c r="F210" i="9" s="1"/>
  <c r="E209" i="9"/>
  <c r="F209" i="9" s="1"/>
  <c r="E207" i="9"/>
  <c r="F207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F191" i="9" s="1"/>
  <c r="E181" i="9"/>
  <c r="F181" i="9" s="1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78" i="9"/>
  <c r="F178" i="9" s="1"/>
  <c r="E179" i="9"/>
  <c r="F179" i="9" s="1"/>
  <c r="E180" i="9"/>
  <c r="F180" i="9" s="1"/>
  <c r="E177" i="9"/>
  <c r="F177" i="9" s="1"/>
  <c r="E176" i="9"/>
  <c r="F176" i="9" s="1"/>
  <c r="E175" i="9"/>
  <c r="F175" i="9" s="1"/>
  <c r="E169" i="9" l="1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24" i="9" l="1"/>
  <c r="F124" i="9" s="1"/>
  <c r="E106" i="9" l="1"/>
  <c r="F106" i="9" s="1"/>
  <c r="E107" i="9"/>
  <c r="F107" i="9" s="1"/>
  <c r="E108" i="9"/>
  <c r="F108" i="9" s="1"/>
  <c r="E109" i="9"/>
  <c r="F109" i="9" s="1"/>
  <c r="E110" i="9"/>
  <c r="F110" i="9" s="1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5" i="9"/>
  <c r="F125" i="9" s="1"/>
  <c r="E126" i="9"/>
  <c r="F126" i="9" s="1"/>
  <c r="E127" i="9"/>
  <c r="F127" i="9" s="1"/>
  <c r="E128" i="9"/>
  <c r="F128" i="9" s="1"/>
  <c r="E129" i="9"/>
  <c r="F129" i="9" s="1"/>
  <c r="E130" i="9"/>
  <c r="F130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F142" i="9" s="1"/>
  <c r="E143" i="9"/>
  <c r="F143" i="9" s="1"/>
  <c r="E144" i="9"/>
  <c r="F144" i="9" s="1"/>
  <c r="E147" i="9"/>
  <c r="F147" i="9" s="1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5" i="9"/>
  <c r="F165" i="9" s="1"/>
  <c r="E166" i="9"/>
  <c r="F166" i="9" s="1"/>
  <c r="E167" i="9"/>
  <c r="F167" i="9" s="1"/>
  <c r="E168" i="9"/>
  <c r="F168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74" i="9" l="1"/>
  <c r="F74" i="9" s="1"/>
  <c r="E73" i="9"/>
  <c r="F73" i="9" s="1"/>
  <c r="E75" i="9"/>
  <c r="F75" i="9" s="1"/>
  <c r="E76" i="9"/>
  <c r="F76" i="9" s="1"/>
  <c r="E77" i="9"/>
  <c r="F77" i="9" s="1"/>
  <c r="E78" i="9"/>
  <c r="F78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E90" i="9"/>
  <c r="F90" i="9" s="1"/>
  <c r="F91" i="9"/>
  <c r="E92" i="9"/>
  <c r="F92" i="9" s="1"/>
  <c r="E93" i="9"/>
  <c r="F93" i="9" s="1"/>
  <c r="E94" i="9"/>
  <c r="F94" i="9" s="1"/>
  <c r="E47" i="9" l="1"/>
  <c r="F47" i="9" s="1"/>
  <c r="E48" i="9"/>
  <c r="F48" i="9" s="1"/>
  <c r="E38" i="9"/>
  <c r="F38" i="9" s="1"/>
  <c r="E37" i="9"/>
  <c r="F37" i="9" s="1"/>
  <c r="E41" i="9"/>
  <c r="F41" i="9" s="1"/>
  <c r="E3" i="9"/>
  <c r="F3" i="9" s="1"/>
  <c r="E4" i="9"/>
  <c r="F4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9" i="9"/>
  <c r="F39" i="9" s="1"/>
  <c r="E40" i="9"/>
  <c r="F40" i="9" s="1"/>
  <c r="E42" i="9"/>
  <c r="F42" i="9" s="1"/>
  <c r="E43" i="9"/>
  <c r="F43" i="9" s="1"/>
  <c r="E44" i="9"/>
  <c r="F44" i="9" s="1"/>
  <c r="E45" i="9"/>
  <c r="F45" i="9" s="1"/>
  <c r="E46" i="9"/>
  <c r="F46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3" i="9"/>
  <c r="F63" i="9" s="1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2" i="9"/>
  <c r="F2" i="9" s="1"/>
  <c r="E96" i="6" l="1"/>
  <c r="J158" i="6" l="1"/>
  <c r="J159" i="6"/>
  <c r="J160" i="6"/>
  <c r="J161" i="6"/>
  <c r="J162" i="6"/>
  <c r="J164" i="6"/>
  <c r="J166" i="6"/>
  <c r="J167" i="6"/>
  <c r="J168" i="6"/>
  <c r="J169" i="6"/>
  <c r="J170" i="6"/>
  <c r="J171" i="6"/>
  <c r="E162" i="6" l="1"/>
  <c r="F162" i="6" s="1"/>
  <c r="N159" i="6"/>
  <c r="E161" i="6"/>
  <c r="F161" i="6" s="1"/>
  <c r="E160" i="6"/>
  <c r="F160" i="6" s="1"/>
  <c r="E159" i="6" l="1"/>
  <c r="F159" i="6" s="1"/>
  <c r="E158" i="6" l="1"/>
  <c r="F158" i="6" s="1"/>
  <c r="E155" i="6"/>
  <c r="F155" i="6" s="1"/>
  <c r="E156" i="6"/>
  <c r="F156" i="6" s="1"/>
  <c r="E157" i="6"/>
  <c r="F157" i="6" s="1"/>
  <c r="E154" i="6"/>
  <c r="F154" i="6" s="1"/>
  <c r="J154" i="6"/>
  <c r="J155" i="6"/>
  <c r="J156" i="6"/>
  <c r="J157" i="6"/>
  <c r="E152" i="6"/>
  <c r="F152" i="6" s="1"/>
  <c r="E151" i="6"/>
  <c r="F151" i="6" s="1"/>
  <c r="J150" i="6"/>
  <c r="J151" i="6"/>
  <c r="J152" i="6"/>
  <c r="E150" i="6"/>
  <c r="F150" i="6" s="1"/>
  <c r="N61" i="6" l="1"/>
  <c r="E99" i="6" l="1"/>
  <c r="J102" i="6"/>
  <c r="E149" i="6" l="1"/>
  <c r="F149" i="6" s="1"/>
  <c r="E148" i="6"/>
  <c r="F148" i="6" s="1"/>
  <c r="E147" i="6"/>
  <c r="F147" i="6" s="1"/>
  <c r="J146" i="6"/>
  <c r="J147" i="6"/>
  <c r="J148" i="6"/>
  <c r="J149" i="6"/>
  <c r="E146" i="6"/>
  <c r="F146" i="6" s="1"/>
  <c r="E145" i="6"/>
  <c r="F145" i="6" s="1"/>
  <c r="J145" i="6"/>
  <c r="E143" i="6"/>
  <c r="F143" i="6" s="1"/>
  <c r="E144" i="6"/>
  <c r="F144" i="6" s="1"/>
  <c r="E138" i="6" l="1"/>
  <c r="F138" i="6" s="1"/>
  <c r="E139" i="6"/>
  <c r="F139" i="6" s="1"/>
  <c r="E140" i="6"/>
  <c r="F140" i="6" s="1"/>
  <c r="E141" i="6"/>
  <c r="F141" i="6" s="1"/>
  <c r="E142" i="6"/>
  <c r="F142" i="6" s="1"/>
  <c r="N138" i="6"/>
  <c r="J137" i="6"/>
  <c r="J138" i="6"/>
  <c r="J139" i="6"/>
  <c r="J140" i="6"/>
  <c r="J141" i="6"/>
  <c r="J142" i="6"/>
  <c r="J143" i="6"/>
  <c r="J144" i="6"/>
  <c r="E137" i="6"/>
  <c r="F137" i="6" s="1"/>
  <c r="O195" i="1" l="1"/>
  <c r="O194" i="1"/>
  <c r="J125" i="6" l="1"/>
  <c r="J126" i="6"/>
  <c r="J127" i="6"/>
  <c r="J128" i="6"/>
  <c r="J129" i="6"/>
  <c r="J130" i="6"/>
  <c r="J131" i="6"/>
  <c r="J132" i="6"/>
  <c r="J133" i="6"/>
  <c r="J134" i="6"/>
  <c r="J135" i="6"/>
  <c r="J136" i="6"/>
  <c r="J124" i="6"/>
  <c r="J123" i="6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23" i="6"/>
  <c r="F123" i="6" s="1"/>
  <c r="E26" i="8" l="1"/>
  <c r="F26" i="8" s="1"/>
  <c r="E25" i="8"/>
  <c r="F25" i="8" s="1"/>
  <c r="E24" i="8"/>
  <c r="F24" i="8" s="1"/>
  <c r="E23" i="8"/>
  <c r="F23" i="8" s="1"/>
  <c r="E22" i="8"/>
  <c r="F22" i="8" s="1"/>
  <c r="E21" i="8"/>
  <c r="E20" i="8"/>
  <c r="F20" i="8" s="1"/>
  <c r="E19" i="8"/>
  <c r="F19" i="8" s="1"/>
  <c r="E18" i="8"/>
  <c r="F18" i="8" s="1"/>
  <c r="E3" i="8"/>
  <c r="F3" i="8" s="1"/>
  <c r="E4" i="8"/>
  <c r="F4" i="8" s="1"/>
  <c r="E5" i="8"/>
  <c r="F5" i="8" s="1"/>
  <c r="E6" i="8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2" i="8"/>
  <c r="F2" i="8" s="1"/>
  <c r="E122" i="6" l="1"/>
  <c r="F122" i="6" s="1"/>
  <c r="E121" i="6"/>
  <c r="F121" i="6" s="1"/>
  <c r="J120" i="6"/>
  <c r="J121" i="6"/>
  <c r="J122" i="6"/>
  <c r="E120" i="6"/>
  <c r="F120" i="6" s="1"/>
  <c r="N115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N33" i="6" l="1"/>
  <c r="N106" i="6"/>
  <c r="N100" i="6"/>
  <c r="J48" i="6" l="1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4" i="6"/>
  <c r="J105" i="6"/>
  <c r="J106" i="6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F96" i="6"/>
  <c r="E97" i="6"/>
  <c r="F97" i="6" s="1"/>
  <c r="E98" i="6"/>
  <c r="F98" i="6" s="1"/>
  <c r="F99" i="6"/>
  <c r="E100" i="6"/>
  <c r="F100" i="6" s="1"/>
  <c r="E101" i="6"/>
  <c r="F101" i="6" s="1"/>
  <c r="E102" i="6"/>
  <c r="F102" i="6" s="1"/>
  <c r="E104" i="6"/>
  <c r="F104" i="6" s="1"/>
  <c r="E105" i="6"/>
  <c r="F105" i="6" s="1"/>
  <c r="E106" i="6"/>
  <c r="F106" i="6" s="1"/>
  <c r="E51" i="6"/>
  <c r="E47" i="6" l="1"/>
  <c r="F47" i="6" s="1"/>
  <c r="E46" i="6"/>
  <c r="F46" i="6" s="1"/>
  <c r="E45" i="6"/>
  <c r="F45" i="6" s="1"/>
  <c r="F51" i="6"/>
  <c r="E50" i="6"/>
  <c r="F50" i="6" s="1"/>
  <c r="E49" i="6"/>
  <c r="F49" i="6" s="1"/>
  <c r="E48" i="6"/>
  <c r="F48" i="6" s="1"/>
  <c r="E44" i="6" l="1"/>
  <c r="F44" i="6" s="1"/>
  <c r="E43" i="6"/>
  <c r="F43" i="6" s="1"/>
  <c r="J34" i="6"/>
  <c r="J36" i="6"/>
  <c r="J37" i="6"/>
  <c r="J38" i="6"/>
  <c r="J39" i="6"/>
  <c r="J40" i="6"/>
  <c r="J35" i="6"/>
  <c r="J33" i="6"/>
  <c r="J42" i="6"/>
  <c r="J43" i="6"/>
  <c r="J44" i="6"/>
  <c r="J45" i="6"/>
  <c r="J46" i="6"/>
  <c r="E42" i="6"/>
  <c r="F42" i="6" s="1"/>
  <c r="J41" i="6"/>
  <c r="E41" i="6"/>
  <c r="F41" i="6" s="1"/>
  <c r="E40" i="6"/>
  <c r="F40" i="6" s="1"/>
  <c r="E39" i="6"/>
  <c r="F39" i="6" s="1"/>
  <c r="E38" i="6"/>
  <c r="F38" i="6" s="1"/>
  <c r="E37" i="6"/>
  <c r="F37" i="6" s="1"/>
  <c r="E36" i="6"/>
  <c r="F36" i="6" s="1"/>
  <c r="E35" i="6"/>
  <c r="F35" i="6" s="1"/>
  <c r="E34" i="6"/>
  <c r="F34" i="6" s="1"/>
  <c r="E33" i="6"/>
  <c r="F33" i="6" s="1"/>
  <c r="M10" i="4" l="1"/>
  <c r="N32" i="6" l="1"/>
  <c r="J32" i="6"/>
  <c r="E32" i="6"/>
  <c r="F32" i="6" s="1"/>
  <c r="J31" i="6"/>
  <c r="E31" i="6"/>
  <c r="F31" i="6" s="1"/>
  <c r="J30" i="6"/>
  <c r="E30" i="6"/>
  <c r="F30" i="6" s="1"/>
  <c r="J29" i="6"/>
  <c r="E29" i="6"/>
  <c r="F29" i="6" s="1"/>
  <c r="J28" i="6"/>
  <c r="E28" i="6"/>
  <c r="F28" i="6" s="1"/>
  <c r="E22" i="6" l="1"/>
  <c r="F22" i="6" s="1"/>
  <c r="J22" i="6"/>
  <c r="E23" i="6"/>
  <c r="F23" i="6" s="1"/>
  <c r="J23" i="6"/>
  <c r="E24" i="6"/>
  <c r="F24" i="6" s="1"/>
  <c r="J24" i="6"/>
  <c r="E25" i="6"/>
  <c r="F25" i="6" s="1"/>
  <c r="J25" i="6"/>
  <c r="E26" i="6"/>
  <c r="F26" i="6" s="1"/>
  <c r="J26" i="6"/>
  <c r="E27" i="6"/>
  <c r="F27" i="6" s="1"/>
  <c r="J27" i="6"/>
  <c r="J5" i="6" l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4" i="6"/>
  <c r="F4" i="6" s="1"/>
  <c r="J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C2" i="1" l="1"/>
  <c r="K245" i="1"/>
  <c r="N341" i="7"/>
  <c r="J341" i="7"/>
  <c r="J340" i="7"/>
  <c r="E340" i="7"/>
  <c r="F340" i="7" s="1"/>
  <c r="J339" i="7"/>
  <c r="E339" i="7"/>
  <c r="F339" i="7" s="1"/>
  <c r="J338" i="7"/>
  <c r="E338" i="7"/>
  <c r="F338" i="7" s="1"/>
  <c r="J337" i="7"/>
  <c r="N336" i="7"/>
  <c r="J336" i="7"/>
  <c r="N335" i="7"/>
  <c r="J335" i="7"/>
  <c r="N334" i="7"/>
  <c r="J334" i="7"/>
  <c r="J333" i="7"/>
  <c r="N332" i="7"/>
  <c r="J332" i="7"/>
  <c r="N331" i="7"/>
  <c r="J331" i="7"/>
  <c r="E331" i="7"/>
  <c r="F331" i="7" s="1"/>
  <c r="N330" i="7"/>
  <c r="J330" i="7"/>
  <c r="E330" i="7"/>
  <c r="F330" i="7"/>
  <c r="N329" i="7"/>
  <c r="J329" i="7"/>
  <c r="E329" i="7"/>
  <c r="F329" i="7" s="1"/>
  <c r="N328" i="7"/>
  <c r="J328" i="7"/>
  <c r="E328" i="7"/>
  <c r="F328" i="7" s="1"/>
  <c r="J327" i="7"/>
  <c r="E327" i="7"/>
  <c r="F327" i="7" s="1"/>
  <c r="N326" i="7"/>
  <c r="J326" i="7"/>
  <c r="E326" i="7"/>
  <c r="F326" i="7" s="1"/>
  <c r="N325" i="7"/>
  <c r="J325" i="7"/>
  <c r="E325" i="7"/>
  <c r="F325" i="7" s="1"/>
  <c r="N324" i="7"/>
  <c r="J324" i="7"/>
  <c r="E324" i="7"/>
  <c r="F324" i="7" s="1"/>
  <c r="N323" i="7"/>
  <c r="J323" i="7"/>
  <c r="E323" i="7"/>
  <c r="F323" i="7" s="1"/>
  <c r="J322" i="7"/>
  <c r="E322" i="7"/>
  <c r="F322" i="7" s="1"/>
  <c r="J321" i="7"/>
  <c r="E321" i="7"/>
  <c r="F321" i="7" s="1"/>
  <c r="N320" i="7"/>
  <c r="J320" i="7"/>
  <c r="E320" i="7"/>
  <c r="F320" i="7" s="1"/>
  <c r="N319" i="7"/>
  <c r="J319" i="7"/>
  <c r="E319" i="7"/>
  <c r="F319" i="7" s="1"/>
  <c r="N318" i="7"/>
  <c r="J318" i="7"/>
  <c r="E318" i="7"/>
  <c r="F318" i="7" s="1"/>
  <c r="N317" i="7"/>
  <c r="J317" i="7"/>
  <c r="E317" i="7"/>
  <c r="F317" i="7" s="1"/>
  <c r="N316" i="7"/>
  <c r="J316" i="7"/>
  <c r="E316" i="7"/>
  <c r="F316" i="7" s="1"/>
  <c r="J315" i="7"/>
  <c r="E315" i="7"/>
  <c r="F315" i="7" s="1"/>
  <c r="N314" i="7"/>
  <c r="J314" i="7"/>
  <c r="E314" i="7"/>
  <c r="F314" i="7" s="1"/>
  <c r="J313" i="7"/>
  <c r="E313" i="7"/>
  <c r="F313" i="7" s="1"/>
  <c r="N312" i="7"/>
  <c r="J312" i="7"/>
  <c r="E312" i="7"/>
  <c r="F312" i="7" s="1"/>
  <c r="J311" i="7"/>
  <c r="E311" i="7"/>
  <c r="F311" i="7" s="1"/>
  <c r="N310" i="7"/>
  <c r="J310" i="7"/>
  <c r="E310" i="7"/>
  <c r="F310" i="7" s="1"/>
  <c r="N309" i="7"/>
  <c r="J309" i="7"/>
  <c r="E309" i="7"/>
  <c r="F309" i="7" s="1"/>
  <c r="N308" i="7"/>
  <c r="J308" i="7"/>
  <c r="E308" i="7"/>
  <c r="F308" i="7" s="1"/>
  <c r="N307" i="7"/>
  <c r="J307" i="7"/>
  <c r="E307" i="7"/>
  <c r="F307" i="7" s="1"/>
  <c r="N306" i="7"/>
  <c r="J306" i="7"/>
  <c r="E306" i="7"/>
  <c r="F306" i="7" s="1"/>
  <c r="N305" i="7"/>
  <c r="J305" i="7"/>
  <c r="E305" i="7"/>
  <c r="F305" i="7" s="1"/>
  <c r="N304" i="7"/>
  <c r="J304" i="7"/>
  <c r="E304" i="7"/>
  <c r="F304" i="7" s="1"/>
  <c r="J303" i="7"/>
  <c r="E303" i="7"/>
  <c r="F303" i="7" s="1"/>
  <c r="N302" i="7"/>
  <c r="J302" i="7"/>
  <c r="E302" i="7"/>
  <c r="F302" i="7" s="1"/>
  <c r="N301" i="7"/>
  <c r="J301" i="7"/>
  <c r="E301" i="7"/>
  <c r="F301" i="7" s="1"/>
  <c r="N300" i="7"/>
  <c r="J300" i="7"/>
  <c r="E300" i="7"/>
  <c r="F300" i="7" s="1"/>
  <c r="N299" i="7"/>
  <c r="J299" i="7"/>
  <c r="E299" i="7"/>
  <c r="F299" i="7" s="1"/>
  <c r="J298" i="7"/>
  <c r="E298" i="7"/>
  <c r="F298" i="7" s="1"/>
  <c r="J297" i="7"/>
  <c r="E297" i="7"/>
  <c r="F297" i="7" s="1"/>
  <c r="N296" i="7"/>
  <c r="J296" i="7"/>
  <c r="E296" i="7"/>
  <c r="F296" i="7" s="1"/>
  <c r="N295" i="7"/>
  <c r="J295" i="7"/>
  <c r="E295" i="7"/>
  <c r="F295" i="7" s="1"/>
  <c r="N294" i="7"/>
  <c r="J294" i="7"/>
  <c r="E294" i="7"/>
  <c r="F294" i="7" s="1"/>
  <c r="N293" i="7"/>
  <c r="J293" i="7"/>
  <c r="E293" i="7"/>
  <c r="F293" i="7" s="1"/>
  <c r="N292" i="7"/>
  <c r="J292" i="7"/>
  <c r="E292" i="7"/>
  <c r="F292" i="7" s="1"/>
  <c r="N291" i="7"/>
  <c r="J291" i="7"/>
  <c r="E291" i="7"/>
  <c r="F291" i="7" s="1"/>
  <c r="N290" i="7"/>
  <c r="J290" i="7"/>
  <c r="E290" i="7"/>
  <c r="F290" i="7" s="1"/>
  <c r="N289" i="7"/>
  <c r="J289" i="7"/>
  <c r="E289" i="7"/>
  <c r="F289" i="7" s="1"/>
  <c r="N288" i="7"/>
  <c r="J288" i="7"/>
  <c r="E288" i="7"/>
  <c r="F288" i="7" s="1"/>
  <c r="N287" i="7"/>
  <c r="J287" i="7"/>
  <c r="E287" i="7"/>
  <c r="F287" i="7" s="1"/>
  <c r="N286" i="7"/>
  <c r="J286" i="7"/>
  <c r="E286" i="7"/>
  <c r="F286" i="7" s="1"/>
  <c r="N285" i="7"/>
  <c r="J285" i="7"/>
  <c r="E285" i="7"/>
  <c r="F285" i="7" s="1"/>
  <c r="N284" i="7"/>
  <c r="J284" i="7"/>
  <c r="E284" i="7"/>
  <c r="F284" i="7" s="1"/>
  <c r="N283" i="7"/>
  <c r="J283" i="7"/>
  <c r="E283" i="7"/>
  <c r="F283" i="7" s="1"/>
  <c r="N282" i="7"/>
  <c r="J282" i="7"/>
  <c r="E282" i="7"/>
  <c r="F282" i="7" s="1"/>
  <c r="N281" i="7"/>
  <c r="J281" i="7"/>
  <c r="E281" i="7"/>
  <c r="F281" i="7" s="1"/>
  <c r="N280" i="7"/>
  <c r="J280" i="7"/>
  <c r="E280" i="7"/>
  <c r="F280" i="7" s="1"/>
  <c r="N279" i="7"/>
  <c r="J279" i="7"/>
  <c r="E279" i="7"/>
  <c r="F279" i="7" s="1"/>
  <c r="N278" i="7"/>
  <c r="J278" i="7"/>
  <c r="E278" i="7"/>
  <c r="F278" i="7" s="1"/>
  <c r="N277" i="7"/>
  <c r="J277" i="7"/>
  <c r="E277" i="7"/>
  <c r="F277" i="7" s="1"/>
  <c r="N276" i="7"/>
  <c r="J276" i="7"/>
  <c r="E276" i="7"/>
  <c r="F276" i="7" s="1"/>
  <c r="J275" i="7"/>
  <c r="E275" i="7"/>
  <c r="F275" i="7" s="1"/>
  <c r="N274" i="7"/>
  <c r="J274" i="7"/>
  <c r="E274" i="7"/>
  <c r="F274" i="7" s="1"/>
  <c r="N273" i="7"/>
  <c r="J273" i="7"/>
  <c r="E273" i="7"/>
  <c r="F273" i="7" s="1"/>
  <c r="N272" i="7"/>
  <c r="J272" i="7"/>
  <c r="E272" i="7"/>
  <c r="F272" i="7" s="1"/>
  <c r="N271" i="7"/>
  <c r="J271" i="7"/>
  <c r="E271" i="7"/>
  <c r="F271" i="7" s="1"/>
  <c r="N270" i="7"/>
  <c r="J270" i="7"/>
  <c r="E270" i="7"/>
  <c r="F270" i="7" s="1"/>
  <c r="N269" i="7"/>
  <c r="J269" i="7"/>
  <c r="E269" i="7"/>
  <c r="F269" i="7" s="1"/>
  <c r="N268" i="7"/>
  <c r="J268" i="7"/>
  <c r="E268" i="7"/>
  <c r="F268" i="7" s="1"/>
  <c r="J267" i="7"/>
  <c r="E267" i="7"/>
  <c r="F267" i="7" s="1"/>
  <c r="N266" i="7"/>
  <c r="J266" i="7"/>
  <c r="E266" i="7"/>
  <c r="F266" i="7" s="1"/>
  <c r="N265" i="7"/>
  <c r="J265" i="7"/>
  <c r="E265" i="7"/>
  <c r="F265" i="7" s="1"/>
  <c r="N264" i="7"/>
  <c r="J264" i="7"/>
  <c r="E264" i="7"/>
  <c r="F264" i="7" s="1"/>
  <c r="N263" i="7"/>
  <c r="J263" i="7"/>
  <c r="E263" i="7"/>
  <c r="F263" i="7" s="1"/>
  <c r="J262" i="7"/>
  <c r="E262" i="7"/>
  <c r="F262" i="7" s="1"/>
  <c r="N261" i="7"/>
  <c r="J261" i="7"/>
  <c r="E261" i="7"/>
  <c r="F261" i="7" s="1"/>
  <c r="N260" i="7"/>
  <c r="J260" i="7"/>
  <c r="E260" i="7"/>
  <c r="F260" i="7" s="1"/>
  <c r="N259" i="7"/>
  <c r="J259" i="7"/>
  <c r="E259" i="7"/>
  <c r="F259" i="7" s="1"/>
  <c r="N258" i="7"/>
  <c r="J258" i="7"/>
  <c r="E258" i="7"/>
  <c r="F258" i="7" s="1"/>
  <c r="N257" i="7"/>
  <c r="J257" i="7"/>
  <c r="E257" i="7"/>
  <c r="F257" i="7" s="1"/>
  <c r="N256" i="7"/>
  <c r="J256" i="7"/>
  <c r="E256" i="7"/>
  <c r="F256" i="7" s="1"/>
  <c r="N255" i="7"/>
  <c r="J255" i="7"/>
  <c r="E255" i="7"/>
  <c r="F255" i="7" s="1"/>
  <c r="N254" i="7"/>
  <c r="J254" i="7"/>
  <c r="E254" i="7"/>
  <c r="F254" i="7" s="1"/>
  <c r="J253" i="7"/>
  <c r="E253" i="7"/>
  <c r="F253" i="7" s="1"/>
  <c r="N252" i="7"/>
  <c r="J252" i="7"/>
  <c r="E252" i="7"/>
  <c r="F252" i="7" s="1"/>
  <c r="N251" i="7"/>
  <c r="J251" i="7"/>
  <c r="E251" i="7"/>
  <c r="F251" i="7" s="1"/>
  <c r="J250" i="7"/>
  <c r="E250" i="7"/>
  <c r="F250" i="7" s="1"/>
  <c r="N249" i="7"/>
  <c r="J249" i="7"/>
  <c r="E249" i="7"/>
  <c r="F249" i="7" s="1"/>
  <c r="N248" i="7"/>
  <c r="J248" i="7"/>
  <c r="E248" i="7"/>
  <c r="F248" i="7" s="1"/>
  <c r="N247" i="7"/>
  <c r="J247" i="7"/>
  <c r="E247" i="7"/>
  <c r="F247" i="7" s="1"/>
  <c r="N246" i="7"/>
  <c r="J246" i="7"/>
  <c r="E246" i="7"/>
  <c r="F246" i="7" s="1"/>
  <c r="N245" i="7"/>
  <c r="J245" i="7"/>
  <c r="E245" i="7"/>
  <c r="F245" i="7" s="1"/>
  <c r="N244" i="7"/>
  <c r="J244" i="7"/>
  <c r="E244" i="7"/>
  <c r="F244" i="7" s="1"/>
  <c r="N243" i="7"/>
  <c r="J243" i="7"/>
  <c r="E243" i="7"/>
  <c r="F243" i="7" s="1"/>
  <c r="J242" i="7"/>
  <c r="N241" i="7"/>
  <c r="J241" i="7"/>
  <c r="E241" i="7"/>
  <c r="F241" i="7" s="1"/>
  <c r="N240" i="7"/>
  <c r="J240" i="7"/>
  <c r="E240" i="7"/>
  <c r="F240" i="7" s="1"/>
  <c r="N239" i="7"/>
  <c r="J239" i="7"/>
  <c r="E239" i="7"/>
  <c r="F239" i="7" s="1"/>
  <c r="N238" i="7"/>
  <c r="J238" i="7"/>
  <c r="E238" i="7"/>
  <c r="F238" i="7" s="1"/>
  <c r="N237" i="7"/>
  <c r="J237" i="7"/>
  <c r="E237" i="7"/>
  <c r="F237" i="7" s="1"/>
  <c r="N236" i="7"/>
  <c r="J236" i="7"/>
  <c r="E236" i="7"/>
  <c r="F236" i="7" s="1"/>
  <c r="N235" i="7"/>
  <c r="J235" i="7"/>
  <c r="E235" i="7"/>
  <c r="F235" i="7" s="1"/>
  <c r="N234" i="7"/>
  <c r="J234" i="7"/>
  <c r="E234" i="7"/>
  <c r="F234" i="7" s="1"/>
  <c r="J233" i="7"/>
  <c r="E233" i="7"/>
  <c r="F233" i="7" s="1"/>
  <c r="N232" i="7"/>
  <c r="J232" i="7"/>
  <c r="E232" i="7"/>
  <c r="F232" i="7" s="1"/>
  <c r="N231" i="7"/>
  <c r="J231" i="7"/>
  <c r="E231" i="7"/>
  <c r="F231" i="7" s="1"/>
  <c r="N230" i="7"/>
  <c r="J230" i="7"/>
  <c r="E230" i="7"/>
  <c r="F230" i="7" s="1"/>
  <c r="N229" i="7"/>
  <c r="J229" i="7"/>
  <c r="E229" i="7"/>
  <c r="F229" i="7" s="1"/>
  <c r="N228" i="7"/>
  <c r="J228" i="7"/>
  <c r="E228" i="7"/>
  <c r="F228" i="7" s="1"/>
  <c r="N227" i="7"/>
  <c r="J227" i="7"/>
  <c r="E227" i="7"/>
  <c r="F227" i="7" s="1"/>
  <c r="N226" i="7"/>
  <c r="J226" i="7"/>
  <c r="E226" i="7"/>
  <c r="F226" i="7" s="1"/>
  <c r="N225" i="7"/>
  <c r="J225" i="7"/>
  <c r="E225" i="7"/>
  <c r="F225" i="7" s="1"/>
  <c r="N224" i="7"/>
  <c r="J224" i="7"/>
  <c r="E224" i="7"/>
  <c r="F224" i="7" s="1"/>
  <c r="N223" i="7"/>
  <c r="J223" i="7"/>
  <c r="E223" i="7"/>
  <c r="F223" i="7" s="1"/>
  <c r="N222" i="7"/>
  <c r="J222" i="7"/>
  <c r="E222" i="7"/>
  <c r="F222" i="7" s="1"/>
  <c r="N221" i="7"/>
  <c r="J221" i="7"/>
  <c r="E221" i="7"/>
  <c r="F221" i="7" s="1"/>
  <c r="N220" i="7"/>
  <c r="J220" i="7"/>
  <c r="E220" i="7"/>
  <c r="F220" i="7" s="1"/>
  <c r="N219" i="7"/>
  <c r="J219" i="7"/>
  <c r="E219" i="7"/>
  <c r="F219" i="7" s="1"/>
  <c r="N218" i="7"/>
  <c r="J218" i="7"/>
  <c r="E218" i="7"/>
  <c r="F218" i="7" s="1"/>
  <c r="N217" i="7"/>
  <c r="J217" i="7"/>
  <c r="E217" i="7"/>
  <c r="F217" i="7" s="1"/>
  <c r="N216" i="7"/>
  <c r="J216" i="7"/>
  <c r="E216" i="7"/>
  <c r="F216" i="7" s="1"/>
  <c r="N215" i="7"/>
  <c r="J215" i="7"/>
  <c r="E215" i="7"/>
  <c r="F215" i="7" s="1"/>
  <c r="N214" i="7"/>
  <c r="J214" i="7"/>
  <c r="E214" i="7"/>
  <c r="F214" i="7" s="1"/>
  <c r="N213" i="7"/>
  <c r="J213" i="7"/>
  <c r="E213" i="7"/>
  <c r="F213" i="7" s="1"/>
  <c r="N212" i="7"/>
  <c r="J212" i="7"/>
  <c r="E212" i="7"/>
  <c r="F212" i="7" s="1"/>
  <c r="N211" i="7"/>
  <c r="J211" i="7"/>
  <c r="E211" i="7"/>
  <c r="F211" i="7" s="1"/>
  <c r="N210" i="7"/>
  <c r="J210" i="7"/>
  <c r="E210" i="7"/>
  <c r="F210" i="7" s="1"/>
  <c r="N209" i="7"/>
  <c r="J209" i="7"/>
  <c r="E209" i="7"/>
  <c r="F209" i="7" s="1"/>
  <c r="N208" i="7"/>
  <c r="J208" i="7"/>
  <c r="E208" i="7"/>
  <c r="F208" i="7" s="1"/>
  <c r="N207" i="7"/>
  <c r="J207" i="7"/>
  <c r="E207" i="7"/>
  <c r="F207" i="7" s="1"/>
  <c r="N206" i="7"/>
  <c r="J206" i="7"/>
  <c r="E206" i="7"/>
  <c r="F206" i="7" s="1"/>
  <c r="N205" i="7"/>
  <c r="J205" i="7"/>
  <c r="E205" i="7"/>
  <c r="F205" i="7" s="1"/>
  <c r="N204" i="7"/>
  <c r="J204" i="7"/>
  <c r="E204" i="7"/>
  <c r="F204" i="7" s="1"/>
  <c r="N203" i="7"/>
  <c r="J203" i="7"/>
  <c r="E203" i="7"/>
  <c r="F203" i="7" s="1"/>
  <c r="J202" i="7"/>
  <c r="E202" i="7"/>
  <c r="F202" i="7" s="1"/>
  <c r="N201" i="7"/>
  <c r="J201" i="7"/>
  <c r="E201" i="7"/>
  <c r="F201" i="7" s="1"/>
  <c r="N200" i="7"/>
  <c r="J200" i="7"/>
  <c r="E200" i="7"/>
  <c r="F200" i="7" s="1"/>
  <c r="N199" i="7"/>
  <c r="J199" i="7"/>
  <c r="E199" i="7"/>
  <c r="F199" i="7" s="1"/>
  <c r="N198" i="7"/>
  <c r="J198" i="7"/>
  <c r="E198" i="7"/>
  <c r="F198" i="7" s="1"/>
  <c r="N197" i="7"/>
  <c r="J197" i="7"/>
  <c r="E197" i="7"/>
  <c r="F197" i="7" s="1"/>
  <c r="N196" i="7"/>
  <c r="J196" i="7"/>
  <c r="E196" i="7"/>
  <c r="F196" i="7" s="1"/>
  <c r="N195" i="7"/>
  <c r="J195" i="7"/>
  <c r="E195" i="7"/>
  <c r="F195" i="7" s="1"/>
  <c r="N194" i="7"/>
  <c r="J194" i="7"/>
  <c r="E194" i="7"/>
  <c r="F194" i="7" s="1"/>
  <c r="N193" i="7"/>
  <c r="J193" i="7"/>
  <c r="E193" i="7"/>
  <c r="F193" i="7" s="1"/>
  <c r="N192" i="7"/>
  <c r="J192" i="7"/>
  <c r="E192" i="7"/>
  <c r="F192" i="7" s="1"/>
  <c r="N191" i="7"/>
  <c r="J191" i="7"/>
  <c r="E191" i="7"/>
  <c r="F191" i="7" s="1"/>
  <c r="N190" i="7"/>
  <c r="J190" i="7"/>
  <c r="E190" i="7"/>
  <c r="F190" i="7" s="1"/>
  <c r="N189" i="7"/>
  <c r="J189" i="7"/>
  <c r="E189" i="7"/>
  <c r="F189" i="7" s="1"/>
  <c r="N188" i="7"/>
  <c r="J188" i="7"/>
  <c r="E188" i="7"/>
  <c r="F188" i="7" s="1"/>
  <c r="N187" i="7"/>
  <c r="J187" i="7"/>
  <c r="E187" i="7"/>
  <c r="F187" i="7" s="1"/>
  <c r="N186" i="7"/>
  <c r="J186" i="7"/>
  <c r="E186" i="7"/>
  <c r="F186" i="7" s="1"/>
  <c r="J185" i="7"/>
  <c r="E185" i="7"/>
  <c r="F185" i="7" s="1"/>
  <c r="N184" i="7"/>
  <c r="J184" i="7"/>
  <c r="E184" i="7"/>
  <c r="F184" i="7" s="1"/>
  <c r="N183" i="7"/>
  <c r="J183" i="7"/>
  <c r="E183" i="7"/>
  <c r="F183" i="7" s="1"/>
  <c r="N182" i="7"/>
  <c r="J182" i="7"/>
  <c r="E182" i="7"/>
  <c r="F182" i="7" s="1"/>
  <c r="N181" i="7"/>
  <c r="J181" i="7"/>
  <c r="E181" i="7"/>
  <c r="F181" i="7" s="1"/>
  <c r="N180" i="7"/>
  <c r="J180" i="7"/>
  <c r="E180" i="7"/>
  <c r="F180" i="7" s="1"/>
  <c r="N179" i="7"/>
  <c r="J179" i="7"/>
  <c r="E179" i="7"/>
  <c r="F179" i="7" s="1"/>
  <c r="N178" i="7"/>
  <c r="J178" i="7"/>
  <c r="E178" i="7"/>
  <c r="F178" i="7" s="1"/>
  <c r="N177" i="7"/>
  <c r="J177" i="7"/>
  <c r="E177" i="7"/>
  <c r="F177" i="7" s="1"/>
  <c r="N176" i="7"/>
  <c r="J176" i="7"/>
  <c r="E176" i="7"/>
  <c r="F176" i="7" s="1"/>
  <c r="N175" i="7"/>
  <c r="J175" i="7"/>
  <c r="E175" i="7"/>
  <c r="F175" i="7" s="1"/>
  <c r="N174" i="7"/>
  <c r="J174" i="7"/>
  <c r="E174" i="7"/>
  <c r="F174" i="7" s="1"/>
  <c r="N173" i="7"/>
  <c r="J173" i="7"/>
  <c r="E173" i="7"/>
  <c r="F173" i="7" s="1"/>
  <c r="N172" i="7"/>
  <c r="J172" i="7"/>
  <c r="E172" i="7"/>
  <c r="F172" i="7" s="1"/>
  <c r="N171" i="7"/>
  <c r="J171" i="7"/>
  <c r="E171" i="7"/>
  <c r="F171" i="7" s="1"/>
  <c r="N170" i="7"/>
  <c r="J170" i="7"/>
  <c r="E170" i="7"/>
  <c r="F170" i="7" s="1"/>
  <c r="N169" i="7"/>
  <c r="J169" i="7"/>
  <c r="E169" i="7"/>
  <c r="F169" i="7" s="1"/>
  <c r="N168" i="7"/>
  <c r="J168" i="7"/>
  <c r="E168" i="7"/>
  <c r="F168" i="7" s="1"/>
  <c r="N167" i="7"/>
  <c r="J167" i="7"/>
  <c r="E167" i="7"/>
  <c r="F167" i="7" s="1"/>
  <c r="N166" i="7"/>
  <c r="J166" i="7"/>
  <c r="E166" i="7"/>
  <c r="F166" i="7" s="1"/>
  <c r="N165" i="7"/>
  <c r="J165" i="7"/>
  <c r="E165" i="7"/>
  <c r="F165" i="7" s="1"/>
  <c r="N164" i="7"/>
  <c r="J164" i="7"/>
  <c r="E164" i="7"/>
  <c r="F164" i="7" s="1"/>
  <c r="N163" i="7"/>
  <c r="J163" i="7"/>
  <c r="E163" i="7"/>
  <c r="F163" i="7" s="1"/>
  <c r="N162" i="7"/>
  <c r="J162" i="7"/>
  <c r="E162" i="7"/>
  <c r="F162" i="7" s="1"/>
  <c r="J161" i="7"/>
  <c r="E161" i="7"/>
  <c r="F161" i="7" s="1"/>
  <c r="J160" i="7"/>
  <c r="E160" i="7"/>
  <c r="F160" i="7" s="1"/>
  <c r="J159" i="7"/>
  <c r="E159" i="7"/>
  <c r="F159" i="7" s="1"/>
  <c r="N158" i="7"/>
  <c r="J158" i="7"/>
  <c r="E158" i="7"/>
  <c r="F158" i="7" s="1"/>
  <c r="N157" i="7"/>
  <c r="J157" i="7"/>
  <c r="E157" i="7"/>
  <c r="F157" i="7" s="1"/>
  <c r="N156" i="7"/>
  <c r="J156" i="7"/>
  <c r="E156" i="7"/>
  <c r="F156" i="7" s="1"/>
  <c r="N155" i="7"/>
  <c r="J155" i="7"/>
  <c r="E155" i="7"/>
  <c r="F155" i="7" s="1"/>
  <c r="N154" i="7"/>
  <c r="J154" i="7"/>
  <c r="E154" i="7"/>
  <c r="F154" i="7" s="1"/>
  <c r="J153" i="7"/>
  <c r="E153" i="7"/>
  <c r="F153" i="7" s="1"/>
  <c r="J152" i="7"/>
  <c r="E152" i="7"/>
  <c r="F152" i="7" s="1"/>
  <c r="N151" i="7"/>
  <c r="J151" i="7"/>
  <c r="E151" i="7"/>
  <c r="F151" i="7" s="1"/>
  <c r="N150" i="7"/>
  <c r="J150" i="7"/>
  <c r="E150" i="7"/>
  <c r="F150" i="7" s="1"/>
  <c r="N149" i="7"/>
  <c r="J149" i="7"/>
  <c r="E149" i="7"/>
  <c r="F149" i="7" s="1"/>
  <c r="N148" i="7"/>
  <c r="J148" i="7"/>
  <c r="E148" i="7"/>
  <c r="F148" i="7" s="1"/>
  <c r="N147" i="7"/>
  <c r="J147" i="7"/>
  <c r="E147" i="7"/>
  <c r="F147" i="7" s="1"/>
  <c r="N146" i="7"/>
  <c r="J146" i="7"/>
  <c r="E146" i="7"/>
  <c r="F146" i="7" s="1"/>
  <c r="N145" i="7"/>
  <c r="J145" i="7"/>
  <c r="E145" i="7"/>
  <c r="F145" i="7" s="1"/>
  <c r="N144" i="7"/>
  <c r="J144" i="7"/>
  <c r="E144" i="7"/>
  <c r="F144" i="7" s="1"/>
  <c r="N143" i="7"/>
  <c r="J143" i="7"/>
  <c r="E143" i="7"/>
  <c r="F143" i="7" s="1"/>
  <c r="N142" i="7"/>
  <c r="J142" i="7"/>
  <c r="E142" i="7"/>
  <c r="F142" i="7" s="1"/>
  <c r="N141" i="7"/>
  <c r="J141" i="7"/>
  <c r="E141" i="7"/>
  <c r="F141" i="7" s="1"/>
  <c r="N140" i="7"/>
  <c r="J140" i="7"/>
  <c r="E140" i="7"/>
  <c r="F140" i="7" s="1"/>
  <c r="N139" i="7"/>
  <c r="J139" i="7"/>
  <c r="E139" i="7"/>
  <c r="F139" i="7" s="1"/>
  <c r="N138" i="7"/>
  <c r="J138" i="7"/>
  <c r="E138" i="7"/>
  <c r="F138" i="7" s="1"/>
  <c r="J137" i="7"/>
  <c r="E137" i="7"/>
  <c r="F137" i="7" s="1"/>
  <c r="N136" i="7"/>
  <c r="J136" i="7"/>
  <c r="E136" i="7"/>
  <c r="F136" i="7" s="1"/>
  <c r="N135" i="7"/>
  <c r="J135" i="7"/>
  <c r="E135" i="7"/>
  <c r="F135" i="7" s="1"/>
  <c r="N134" i="7"/>
  <c r="J134" i="7"/>
  <c r="E134" i="7"/>
  <c r="F134" i="7" s="1"/>
  <c r="N133" i="7"/>
  <c r="J133" i="7"/>
  <c r="E133" i="7"/>
  <c r="F133" i="7" s="1"/>
  <c r="N132" i="7"/>
  <c r="J132" i="7"/>
  <c r="E132" i="7"/>
  <c r="F132" i="7" s="1"/>
  <c r="N131" i="7"/>
  <c r="J131" i="7"/>
  <c r="E131" i="7"/>
  <c r="F131" i="7" s="1"/>
  <c r="N130" i="7"/>
  <c r="J130" i="7"/>
  <c r="E130" i="7"/>
  <c r="F130" i="7" s="1"/>
  <c r="N129" i="7"/>
  <c r="J129" i="7"/>
  <c r="E129" i="7"/>
  <c r="F129" i="7" s="1"/>
  <c r="N128" i="7"/>
  <c r="J128" i="7"/>
  <c r="E128" i="7"/>
  <c r="F128" i="7" s="1"/>
  <c r="N127" i="7"/>
  <c r="J127" i="7"/>
  <c r="E127" i="7"/>
  <c r="F127" i="7" s="1"/>
  <c r="N126" i="7"/>
  <c r="J126" i="7"/>
  <c r="E126" i="7"/>
  <c r="F126" i="7" s="1"/>
  <c r="N125" i="7"/>
  <c r="J125" i="7"/>
  <c r="E125" i="7"/>
  <c r="F125" i="7" s="1"/>
  <c r="N124" i="7"/>
  <c r="J124" i="7"/>
  <c r="E124" i="7"/>
  <c r="F124" i="7" s="1"/>
  <c r="N123" i="7"/>
  <c r="J123" i="7"/>
  <c r="E123" i="7"/>
  <c r="F123" i="7" s="1"/>
  <c r="N122" i="7"/>
  <c r="J122" i="7"/>
  <c r="E122" i="7"/>
  <c r="F122" i="7" s="1"/>
  <c r="N121" i="7"/>
  <c r="J121" i="7"/>
  <c r="E121" i="7"/>
  <c r="F121" i="7" s="1"/>
  <c r="N120" i="7"/>
  <c r="J120" i="7"/>
  <c r="E120" i="7"/>
  <c r="F120" i="7" s="1"/>
  <c r="N119" i="7"/>
  <c r="J119" i="7"/>
  <c r="E119" i="7"/>
  <c r="F119" i="7" s="1"/>
  <c r="N118" i="7"/>
  <c r="J118" i="7"/>
  <c r="E118" i="7"/>
  <c r="F118" i="7" s="1"/>
  <c r="N117" i="7"/>
  <c r="J117" i="7"/>
  <c r="E117" i="7"/>
  <c r="F117" i="7" s="1"/>
  <c r="N116" i="7"/>
  <c r="J116" i="7"/>
  <c r="E116" i="7"/>
  <c r="F116" i="7" s="1"/>
  <c r="N115" i="7"/>
  <c r="J115" i="7"/>
  <c r="E115" i="7"/>
  <c r="F115" i="7" s="1"/>
  <c r="N114" i="7"/>
  <c r="J114" i="7"/>
  <c r="E114" i="7"/>
  <c r="F114" i="7" s="1"/>
  <c r="N113" i="7"/>
  <c r="J113" i="7"/>
  <c r="E113" i="7"/>
  <c r="F113" i="7" s="1"/>
  <c r="N112" i="7"/>
  <c r="J112" i="7"/>
  <c r="E112" i="7"/>
  <c r="F112" i="7" s="1"/>
  <c r="N111" i="7"/>
  <c r="J111" i="7"/>
  <c r="E111" i="7"/>
  <c r="F111" i="7" s="1"/>
  <c r="N110" i="7"/>
  <c r="J110" i="7"/>
  <c r="E110" i="7"/>
  <c r="F110" i="7" s="1"/>
  <c r="N109" i="7"/>
  <c r="J109" i="7"/>
  <c r="E109" i="7"/>
  <c r="F109" i="7" s="1"/>
  <c r="N108" i="7"/>
  <c r="J108" i="7"/>
  <c r="E108" i="7"/>
  <c r="F108" i="7" s="1"/>
  <c r="N107" i="7"/>
  <c r="J107" i="7"/>
  <c r="E107" i="7"/>
  <c r="F107" i="7" s="1"/>
  <c r="N106" i="7"/>
  <c r="J106" i="7"/>
  <c r="E106" i="7"/>
  <c r="F106" i="7" s="1"/>
  <c r="N105" i="7"/>
  <c r="J105" i="7"/>
  <c r="E105" i="7"/>
  <c r="F105" i="7" s="1"/>
  <c r="N104" i="7"/>
  <c r="J104" i="7"/>
  <c r="E104" i="7"/>
  <c r="F104" i="7" s="1"/>
  <c r="N103" i="7"/>
  <c r="J103" i="7"/>
  <c r="E103" i="7"/>
  <c r="F103" i="7" s="1"/>
  <c r="N102" i="7"/>
  <c r="J102" i="7"/>
  <c r="E102" i="7"/>
  <c r="F102" i="7" s="1"/>
  <c r="N101" i="7"/>
  <c r="J101" i="7"/>
  <c r="E101" i="7"/>
  <c r="F101" i="7" s="1"/>
  <c r="N100" i="7"/>
  <c r="J100" i="7"/>
  <c r="E100" i="7"/>
  <c r="F100" i="7" s="1"/>
  <c r="N99" i="7"/>
  <c r="J99" i="7"/>
  <c r="E99" i="7"/>
  <c r="F99" i="7" s="1"/>
  <c r="N98" i="7"/>
  <c r="J98" i="7"/>
  <c r="E98" i="7"/>
  <c r="F98" i="7" s="1"/>
  <c r="N97" i="7"/>
  <c r="J97" i="7"/>
  <c r="E97" i="7"/>
  <c r="F97" i="7" s="1"/>
  <c r="N96" i="7"/>
  <c r="J96" i="7"/>
  <c r="E96" i="7"/>
  <c r="F96" i="7" s="1"/>
  <c r="N95" i="7"/>
  <c r="J95" i="7"/>
  <c r="E95" i="7"/>
  <c r="F95" i="7" s="1"/>
  <c r="N94" i="7"/>
  <c r="J94" i="7"/>
  <c r="E94" i="7"/>
  <c r="F94" i="7" s="1"/>
  <c r="N93" i="7"/>
  <c r="J93" i="7"/>
  <c r="E93" i="7"/>
  <c r="F93" i="7" s="1"/>
  <c r="N92" i="7"/>
  <c r="J92" i="7"/>
  <c r="E92" i="7"/>
  <c r="F92" i="7" s="1"/>
  <c r="J91" i="7"/>
  <c r="E91" i="7"/>
  <c r="F91" i="7" s="1"/>
  <c r="N90" i="7"/>
  <c r="J90" i="7"/>
  <c r="E90" i="7"/>
  <c r="F90" i="7" s="1"/>
  <c r="N89" i="7"/>
  <c r="J89" i="7"/>
  <c r="E89" i="7"/>
  <c r="F89" i="7" s="1"/>
  <c r="N88" i="7"/>
  <c r="J88" i="7"/>
  <c r="E88" i="7"/>
  <c r="F88" i="7" s="1"/>
  <c r="N87" i="7"/>
  <c r="J87" i="7"/>
  <c r="E87" i="7"/>
  <c r="F87" i="7" s="1"/>
  <c r="N86" i="7"/>
  <c r="J86" i="7"/>
  <c r="E86" i="7"/>
  <c r="F86" i="7" s="1"/>
  <c r="N85" i="7"/>
  <c r="J85" i="7"/>
  <c r="E85" i="7"/>
  <c r="F85" i="7" s="1"/>
  <c r="N84" i="7"/>
  <c r="J84" i="7"/>
  <c r="E84" i="7"/>
  <c r="F84" i="7" s="1"/>
  <c r="N83" i="7"/>
  <c r="J83" i="7"/>
  <c r="E83" i="7"/>
  <c r="F83" i="7" s="1"/>
  <c r="N82" i="7"/>
  <c r="J82" i="7"/>
  <c r="E82" i="7"/>
  <c r="F82" i="7" s="1"/>
  <c r="N81" i="7"/>
  <c r="J81" i="7"/>
  <c r="E81" i="7"/>
  <c r="F81" i="7" s="1"/>
  <c r="N80" i="7"/>
  <c r="J80" i="7"/>
  <c r="E80" i="7"/>
  <c r="F80" i="7" s="1"/>
  <c r="N79" i="7"/>
  <c r="J79" i="7"/>
  <c r="E79" i="7"/>
  <c r="F79" i="7" s="1"/>
  <c r="N78" i="7"/>
  <c r="J78" i="7"/>
  <c r="E78" i="7"/>
  <c r="F78" i="7" s="1"/>
  <c r="N77" i="7"/>
  <c r="J77" i="7"/>
  <c r="E77" i="7"/>
  <c r="F77" i="7" s="1"/>
  <c r="N76" i="7"/>
  <c r="J76" i="7"/>
  <c r="E76" i="7"/>
  <c r="F76" i="7" s="1"/>
  <c r="N75" i="7"/>
  <c r="J75" i="7"/>
  <c r="E75" i="7"/>
  <c r="F75" i="7" s="1"/>
  <c r="N74" i="7"/>
  <c r="J74" i="7"/>
  <c r="E74" i="7"/>
  <c r="F74" i="7" s="1"/>
  <c r="N73" i="7"/>
  <c r="J73" i="7"/>
  <c r="E73" i="7"/>
  <c r="F73" i="7" s="1"/>
  <c r="N72" i="7"/>
  <c r="J72" i="7"/>
  <c r="E72" i="7"/>
  <c r="F72" i="7" s="1"/>
  <c r="N71" i="7"/>
  <c r="J71" i="7"/>
  <c r="E71" i="7"/>
  <c r="F71" i="7" s="1"/>
  <c r="N70" i="7"/>
  <c r="J70" i="7"/>
  <c r="E70" i="7"/>
  <c r="F70" i="7" s="1"/>
  <c r="N69" i="7"/>
  <c r="J69" i="7"/>
  <c r="E69" i="7"/>
  <c r="F69" i="7" s="1"/>
  <c r="N68" i="7"/>
  <c r="J68" i="7"/>
  <c r="E68" i="7"/>
  <c r="F68" i="7" s="1"/>
  <c r="N67" i="7"/>
  <c r="J67" i="7"/>
  <c r="E67" i="7"/>
  <c r="F67" i="7" s="1"/>
  <c r="N66" i="7"/>
  <c r="J66" i="7"/>
  <c r="E66" i="7"/>
  <c r="F66" i="7" s="1"/>
  <c r="N65" i="7"/>
  <c r="J65" i="7"/>
  <c r="E65" i="7"/>
  <c r="F65" i="7" s="1"/>
  <c r="N64" i="7"/>
  <c r="J64" i="7"/>
  <c r="E64" i="7"/>
  <c r="F64" i="7" s="1"/>
  <c r="N63" i="7"/>
  <c r="J63" i="7"/>
  <c r="E63" i="7"/>
  <c r="F63" i="7" s="1"/>
  <c r="N62" i="7"/>
  <c r="J62" i="7"/>
  <c r="E62" i="7"/>
  <c r="F62" i="7" s="1"/>
  <c r="N61" i="7"/>
  <c r="J61" i="7"/>
  <c r="E61" i="7"/>
  <c r="F61" i="7" s="1"/>
  <c r="N60" i="7"/>
  <c r="J60" i="7"/>
  <c r="E60" i="7"/>
  <c r="F60" i="7" s="1"/>
  <c r="N59" i="7"/>
  <c r="J59" i="7"/>
  <c r="E59" i="7"/>
  <c r="F59" i="7" s="1"/>
  <c r="N58" i="7"/>
  <c r="J58" i="7"/>
  <c r="E58" i="7"/>
  <c r="F58" i="7" s="1"/>
  <c r="N57" i="7"/>
  <c r="J57" i="7"/>
  <c r="E57" i="7"/>
  <c r="F57" i="7" s="1"/>
  <c r="N56" i="7"/>
  <c r="J56" i="7"/>
  <c r="E56" i="7"/>
  <c r="F56" i="7" s="1"/>
  <c r="N55" i="7"/>
  <c r="J55" i="7"/>
  <c r="E55" i="7"/>
  <c r="F55" i="7" s="1"/>
  <c r="N54" i="7"/>
  <c r="J54" i="7"/>
  <c r="E54" i="7"/>
  <c r="F54" i="7" s="1"/>
  <c r="N53" i="7"/>
  <c r="J53" i="7"/>
  <c r="E53" i="7"/>
  <c r="F53" i="7" s="1"/>
  <c r="J52" i="7"/>
  <c r="E52" i="7"/>
  <c r="F52" i="7" s="1"/>
  <c r="N51" i="7"/>
  <c r="J51" i="7"/>
  <c r="E51" i="7"/>
  <c r="F51" i="7" s="1"/>
  <c r="N50" i="7"/>
  <c r="J50" i="7"/>
  <c r="E50" i="7"/>
  <c r="F50" i="7" s="1"/>
  <c r="N49" i="7"/>
  <c r="J49" i="7"/>
  <c r="E49" i="7"/>
  <c r="F49" i="7" s="1"/>
  <c r="N48" i="7"/>
  <c r="J48" i="7"/>
  <c r="E48" i="7"/>
  <c r="F48" i="7" s="1"/>
  <c r="N47" i="7"/>
  <c r="J47" i="7"/>
  <c r="E47" i="7"/>
  <c r="F47" i="7" s="1"/>
  <c r="N46" i="7"/>
  <c r="J46" i="7"/>
  <c r="E46" i="7"/>
  <c r="F46" i="7" s="1"/>
  <c r="N45" i="7"/>
  <c r="J45" i="7"/>
  <c r="E45" i="7"/>
  <c r="F45" i="7" s="1"/>
  <c r="N44" i="7"/>
  <c r="J44" i="7"/>
  <c r="E44" i="7"/>
  <c r="F44" i="7" s="1"/>
  <c r="N43" i="7"/>
  <c r="J43" i="7"/>
  <c r="E43" i="7"/>
  <c r="F43" i="7" s="1"/>
  <c r="N42" i="7"/>
  <c r="J42" i="7"/>
  <c r="E42" i="7"/>
  <c r="F42" i="7" s="1"/>
  <c r="N41" i="7"/>
  <c r="J41" i="7"/>
  <c r="E41" i="7"/>
  <c r="F41" i="7" s="1"/>
  <c r="N40" i="7"/>
  <c r="J40" i="7"/>
  <c r="E40" i="7"/>
  <c r="F40" i="7" s="1"/>
  <c r="N39" i="7"/>
  <c r="J39" i="7"/>
  <c r="E39" i="7"/>
  <c r="F39" i="7" s="1"/>
  <c r="N38" i="7"/>
  <c r="J38" i="7"/>
  <c r="E38" i="7"/>
  <c r="F38" i="7" s="1"/>
  <c r="N37" i="7"/>
  <c r="J37" i="7"/>
  <c r="E37" i="7"/>
  <c r="F37" i="7" s="1"/>
  <c r="N36" i="7"/>
  <c r="J36" i="7"/>
  <c r="E36" i="7"/>
  <c r="F36" i="7" s="1"/>
  <c r="N35" i="7"/>
  <c r="J35" i="7"/>
  <c r="E35" i="7"/>
  <c r="F35" i="7" s="1"/>
  <c r="N34" i="7"/>
  <c r="J34" i="7"/>
  <c r="E34" i="7"/>
  <c r="F34" i="7" s="1"/>
  <c r="N33" i="7"/>
  <c r="J33" i="7"/>
  <c r="E33" i="7"/>
  <c r="F33" i="7" s="1"/>
  <c r="N32" i="7"/>
  <c r="J32" i="7"/>
  <c r="E32" i="7"/>
  <c r="F32" i="7" s="1"/>
  <c r="N31" i="7"/>
  <c r="J31" i="7"/>
  <c r="E31" i="7"/>
  <c r="F31" i="7" s="1"/>
  <c r="N30" i="7"/>
  <c r="J30" i="7"/>
  <c r="E30" i="7"/>
  <c r="F30" i="7" s="1"/>
  <c r="N29" i="7"/>
  <c r="J29" i="7"/>
  <c r="E29" i="7"/>
  <c r="F29" i="7" s="1"/>
  <c r="N28" i="7"/>
  <c r="J28" i="7"/>
  <c r="E28" i="7"/>
  <c r="F28" i="7" s="1"/>
  <c r="J27" i="7"/>
  <c r="E27" i="7"/>
  <c r="F27" i="7" s="1"/>
  <c r="N26" i="7"/>
  <c r="J26" i="7"/>
  <c r="E26" i="7"/>
  <c r="F26" i="7" s="1"/>
  <c r="N25" i="7"/>
  <c r="J25" i="7"/>
  <c r="E25" i="7"/>
  <c r="F25" i="7" s="1"/>
  <c r="N24" i="7"/>
  <c r="J24" i="7"/>
  <c r="E24" i="7"/>
  <c r="F24" i="7" s="1"/>
  <c r="N23" i="7"/>
  <c r="J23" i="7"/>
  <c r="E23" i="7"/>
  <c r="F23" i="7" s="1"/>
  <c r="N22" i="7"/>
  <c r="J22" i="7"/>
  <c r="E22" i="7"/>
  <c r="F22" i="7" s="1"/>
  <c r="N21" i="7"/>
  <c r="J21" i="7"/>
  <c r="E21" i="7"/>
  <c r="F21" i="7" s="1"/>
  <c r="N20" i="7"/>
  <c r="J20" i="7"/>
  <c r="E20" i="7"/>
  <c r="F20" i="7" s="1"/>
  <c r="N19" i="7"/>
  <c r="J19" i="7"/>
  <c r="E19" i="7"/>
  <c r="F19" i="7" s="1"/>
  <c r="N18" i="7"/>
  <c r="J18" i="7"/>
  <c r="E18" i="7"/>
  <c r="F18" i="7" s="1"/>
  <c r="N17" i="7"/>
  <c r="J17" i="7"/>
  <c r="E17" i="7"/>
  <c r="F17" i="7" s="1"/>
  <c r="N16" i="7"/>
  <c r="J16" i="7"/>
  <c r="E16" i="7"/>
  <c r="F16" i="7" s="1"/>
  <c r="N15" i="7"/>
  <c r="J15" i="7"/>
  <c r="E15" i="7"/>
  <c r="F15" i="7" s="1"/>
  <c r="N14" i="7"/>
  <c r="J14" i="7"/>
  <c r="E14" i="7"/>
  <c r="F14" i="7" s="1"/>
  <c r="N13" i="7"/>
  <c r="J13" i="7"/>
  <c r="E13" i="7"/>
  <c r="F13" i="7" s="1"/>
  <c r="J12" i="7"/>
  <c r="E12" i="7"/>
  <c r="F12" i="7" s="1"/>
  <c r="N11" i="7"/>
  <c r="J11" i="7"/>
  <c r="E11" i="7"/>
  <c r="F11" i="7" s="1"/>
  <c r="N10" i="7"/>
  <c r="J10" i="7"/>
  <c r="E10" i="7"/>
  <c r="F10" i="7" s="1"/>
  <c r="J9" i="7"/>
  <c r="E9" i="7"/>
  <c r="F9" i="7" s="1"/>
  <c r="N8" i="7"/>
  <c r="J8" i="7"/>
  <c r="E8" i="7"/>
  <c r="F8" i="7" s="1"/>
  <c r="N7" i="7"/>
  <c r="J7" i="7"/>
  <c r="E7" i="7"/>
  <c r="F7" i="7" s="1"/>
  <c r="N6" i="7"/>
  <c r="J6" i="7"/>
  <c r="E6" i="7"/>
  <c r="F6" i="7" s="1"/>
  <c r="N5" i="7"/>
  <c r="J5" i="7"/>
  <c r="E5" i="7"/>
  <c r="F5" i="7" s="1"/>
  <c r="B2" i="7"/>
  <c r="J2" i="6"/>
  <c r="E2" i="6"/>
  <c r="F2" i="6" s="1"/>
  <c r="F4" i="1"/>
  <c r="G4" i="1" s="1"/>
  <c r="K4" i="1"/>
  <c r="O4" i="1"/>
  <c r="K198" i="1"/>
  <c r="F198" i="1"/>
  <c r="G198" i="1" s="1"/>
  <c r="K200" i="1"/>
  <c r="K181" i="1"/>
  <c r="K182" i="1"/>
  <c r="K18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9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O226" i="1" s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180" i="1"/>
  <c r="K178" i="1"/>
  <c r="K177" i="1"/>
  <c r="K176" i="1"/>
  <c r="K175" i="1"/>
  <c r="K174" i="1"/>
  <c r="K173" i="1"/>
  <c r="K167" i="1"/>
  <c r="F167" i="1"/>
  <c r="G167" i="1" s="1"/>
  <c r="K121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8" i="1"/>
  <c r="K169" i="1"/>
  <c r="K170" i="1"/>
  <c r="K171" i="1"/>
  <c r="K172" i="1"/>
  <c r="K119" i="1"/>
  <c r="K118" i="1"/>
  <c r="K117" i="1"/>
  <c r="K116" i="1"/>
  <c r="K114" i="1"/>
  <c r="K115" i="1"/>
  <c r="K108" i="1"/>
  <c r="F108" i="1"/>
  <c r="G108" i="1" s="1"/>
  <c r="K112" i="1"/>
  <c r="K111" i="1"/>
  <c r="K104" i="1"/>
  <c r="K105" i="1"/>
  <c r="K106" i="1"/>
  <c r="K107" i="1"/>
  <c r="K109" i="1"/>
  <c r="K110" i="1"/>
  <c r="K103" i="1"/>
  <c r="F103" i="1"/>
  <c r="G103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78" i="1"/>
  <c r="K79" i="1"/>
  <c r="K80" i="1"/>
  <c r="K81" i="1"/>
  <c r="K82" i="1"/>
  <c r="K83" i="1"/>
  <c r="K84" i="1"/>
  <c r="K85" i="1"/>
  <c r="K86" i="1"/>
  <c r="K87" i="1"/>
  <c r="K77" i="1"/>
  <c r="K68" i="1"/>
  <c r="K72" i="1"/>
  <c r="K71" i="1"/>
  <c r="K65" i="1"/>
  <c r="K66" i="1"/>
  <c r="K67" i="1"/>
  <c r="K70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O31" i="1"/>
  <c r="K31" i="1"/>
  <c r="F31" i="1"/>
  <c r="G31" i="1" s="1"/>
  <c r="K30" i="1"/>
  <c r="F30" i="1"/>
  <c r="G30" i="1" s="1"/>
  <c r="K29" i="1"/>
  <c r="F29" i="1"/>
  <c r="G29" i="1" s="1"/>
  <c r="K28" i="1"/>
  <c r="F28" i="1"/>
  <c r="G28" i="1" s="1"/>
  <c r="K27" i="1"/>
  <c r="F27" i="1"/>
  <c r="G27" i="1" s="1"/>
  <c r="K26" i="1"/>
  <c r="K25" i="1"/>
  <c r="K24" i="1"/>
  <c r="K23" i="1"/>
  <c r="K22" i="1"/>
  <c r="M3" i="4"/>
  <c r="H3" i="4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O168" i="1"/>
  <c r="O178" i="1"/>
  <c r="O227" i="1"/>
  <c r="O228" i="1"/>
  <c r="O230" i="1"/>
  <c r="O231" i="1"/>
  <c r="O247" i="1"/>
  <c r="O255" i="1"/>
  <c r="O262" i="1"/>
  <c r="O271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4" i="1"/>
  <c r="G104" i="1" s="1"/>
  <c r="F105" i="1"/>
  <c r="G105" i="1" s="1"/>
  <c r="F106" i="1"/>
  <c r="G106" i="1" s="1"/>
  <c r="F107" i="1"/>
  <c r="G107" i="1" s="1"/>
  <c r="F109" i="1"/>
  <c r="G109" i="1" s="1"/>
  <c r="F110" i="1"/>
  <c r="G110" i="1" s="1"/>
  <c r="F111" i="1"/>
  <c r="G111" i="1" s="1"/>
  <c r="F112" i="1"/>
  <c r="G112" i="1" s="1"/>
  <c r="F113" i="1"/>
  <c r="G113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200" i="1"/>
  <c r="G200" i="1" s="1"/>
  <c r="F199" i="1"/>
  <c r="G199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E274" i="1"/>
  <c r="O139" i="1"/>
  <c r="O122" i="1"/>
  <c r="O109" i="1"/>
  <c r="O107" i="1"/>
  <c r="O101" i="1"/>
  <c r="O97" i="1"/>
  <c r="O96" i="1"/>
  <c r="O91" i="1"/>
  <c r="O87" i="1"/>
  <c r="O88" i="1"/>
  <c r="O84" i="1"/>
  <c r="O76" i="1"/>
  <c r="O75" i="1"/>
  <c r="O72" i="1"/>
  <c r="O63" i="1"/>
  <c r="O64" i="1"/>
  <c r="O62" i="1"/>
  <c r="O59" i="1"/>
  <c r="O54" i="1"/>
  <c r="O52" i="1"/>
  <c r="O49" i="1"/>
  <c r="O45" i="1"/>
  <c r="O43" i="1"/>
  <c r="O38" i="1"/>
  <c r="O39" i="1"/>
  <c r="O36" i="1"/>
  <c r="O37" i="1"/>
  <c r="O34" i="1"/>
  <c r="O35" i="1"/>
  <c r="O32" i="1"/>
  <c r="O28" i="1"/>
  <c r="O25" i="1"/>
  <c r="O26" i="1"/>
  <c r="O23" i="1"/>
  <c r="O24" i="1"/>
  <c r="O21" i="1"/>
  <c r="O20" i="1"/>
  <c r="O5" i="1"/>
  <c r="O14" i="1"/>
  <c r="O18" i="1"/>
  <c r="O15" i="1"/>
  <c r="O8" i="1"/>
  <c r="O217" i="1"/>
  <c r="O210" i="1"/>
  <c r="O207" i="1"/>
  <c r="O202" i="1"/>
  <c r="O201" i="1"/>
  <c r="O198" i="1"/>
  <c r="O190" i="1"/>
  <c r="O186" i="1"/>
  <c r="O185" i="1"/>
  <c r="O183" i="1"/>
  <c r="O180" i="1"/>
  <c r="O177" i="1"/>
  <c r="O174" i="1"/>
  <c r="O175" i="1"/>
  <c r="O173" i="1"/>
  <c r="O166" i="1"/>
  <c r="O165" i="1"/>
  <c r="O163" i="1"/>
  <c r="O162" i="1"/>
  <c r="O160" i="1"/>
  <c r="O161" i="1"/>
  <c r="O158" i="1"/>
  <c r="O157" i="1"/>
  <c r="O156" i="1"/>
  <c r="O155" i="1"/>
  <c r="O154" i="1"/>
  <c r="O152" i="1"/>
  <c r="O13" i="1"/>
  <c r="O124" i="1"/>
  <c r="O149" i="1"/>
  <c r="O7" i="1"/>
  <c r="O46" i="1"/>
  <c r="O60" i="1"/>
  <c r="O17" i="1"/>
  <c r="O19" i="1"/>
  <c r="O68" i="1"/>
  <c r="O118" i="1"/>
  <c r="O142" i="1"/>
  <c r="O144" i="1"/>
  <c r="O136" i="1"/>
  <c r="O127" i="1"/>
  <c r="O119" i="1"/>
  <c r="O102" i="1"/>
  <c r="O82" i="1"/>
  <c r="O78" i="1"/>
  <c r="O74" i="1"/>
  <c r="O70" i="1"/>
  <c r="O65" i="1"/>
  <c r="O61" i="1"/>
  <c r="O53" i="1"/>
  <c r="O44" i="1"/>
  <c r="O40" i="1"/>
  <c r="O29" i="1"/>
  <c r="O16" i="1"/>
  <c r="O148" i="1"/>
  <c r="O141" i="1"/>
  <c r="O132" i="1"/>
  <c r="O116" i="1"/>
  <c r="O111" i="1"/>
  <c r="O99" i="1"/>
  <c r="O95" i="1"/>
  <c r="O83" i="1"/>
  <c r="O66" i="1"/>
  <c r="O58" i="1"/>
  <c r="O50" i="1"/>
  <c r="O33" i="1"/>
  <c r="O9" i="1"/>
  <c r="O6" i="1"/>
  <c r="O67" i="1"/>
  <c r="O77" i="1"/>
  <c r="O138" i="1"/>
  <c r="O145" i="1"/>
  <c r="O112" i="1"/>
  <c r="O125" i="1"/>
  <c r="O135" i="1"/>
  <c r="O11" i="1"/>
  <c r="O10" i="1"/>
  <c r="O55" i="1"/>
  <c r="O73" i="1"/>
  <c r="O100" i="1"/>
  <c r="O117" i="1"/>
  <c r="O126" i="1"/>
  <c r="O134" i="1"/>
  <c r="O147" i="1"/>
  <c r="K181" i="6" l="1"/>
  <c r="K182" i="6"/>
  <c r="K187" i="6"/>
  <c r="K183" i="6"/>
  <c r="K184" i="6"/>
  <c r="K185" i="6"/>
  <c r="K35" i="6"/>
  <c r="K175" i="6"/>
  <c r="K166" i="6"/>
  <c r="K171" i="6"/>
  <c r="K176" i="6"/>
  <c r="K180" i="6"/>
  <c r="K173" i="6"/>
  <c r="K178" i="6"/>
  <c r="K170" i="6"/>
  <c r="K179" i="6"/>
  <c r="K167" i="6"/>
  <c r="K172" i="6"/>
  <c r="K177" i="6"/>
  <c r="K168" i="6"/>
  <c r="K174" i="6"/>
  <c r="N163" i="6"/>
  <c r="K158" i="6"/>
  <c r="K162" i="6"/>
  <c r="K159" i="6"/>
  <c r="K160" i="6"/>
  <c r="K164" i="6"/>
  <c r="K161" i="6"/>
  <c r="N162" i="6"/>
  <c r="N164" i="6"/>
  <c r="N158" i="6"/>
  <c r="N160" i="6"/>
  <c r="N161" i="6"/>
  <c r="K110" i="6"/>
  <c r="N156" i="6"/>
  <c r="N157" i="6"/>
  <c r="N154" i="6"/>
  <c r="N155" i="6"/>
  <c r="K155" i="6"/>
  <c r="K156" i="6"/>
  <c r="K157" i="6"/>
  <c r="K154" i="6"/>
  <c r="N152" i="6"/>
  <c r="N150" i="6"/>
  <c r="N151" i="6"/>
  <c r="K150" i="6"/>
  <c r="K151" i="6"/>
  <c r="K152" i="6"/>
  <c r="N146" i="6"/>
  <c r="N147" i="6"/>
  <c r="N148" i="6"/>
  <c r="N149" i="6"/>
  <c r="K146" i="6"/>
  <c r="K147" i="6"/>
  <c r="K148" i="6"/>
  <c r="K149" i="6"/>
  <c r="N145" i="6"/>
  <c r="K145" i="6"/>
  <c r="N144" i="6"/>
  <c r="N142" i="6"/>
  <c r="N143" i="6"/>
  <c r="N140" i="6"/>
  <c r="N141" i="6"/>
  <c r="N137" i="6"/>
  <c r="N139" i="6"/>
  <c r="K137" i="6"/>
  <c r="K141" i="6"/>
  <c r="K138" i="6"/>
  <c r="K142" i="6"/>
  <c r="K144" i="6"/>
  <c r="K139" i="6"/>
  <c r="K143" i="6"/>
  <c r="K140" i="6"/>
  <c r="O200" i="1"/>
  <c r="O193" i="1"/>
  <c r="N135" i="6"/>
  <c r="N136" i="6"/>
  <c r="N134" i="6"/>
  <c r="N131" i="6"/>
  <c r="N132" i="6"/>
  <c r="N129" i="6"/>
  <c r="N130" i="6"/>
  <c r="N127" i="6"/>
  <c r="N128" i="6"/>
  <c r="N125" i="6"/>
  <c r="N126" i="6"/>
  <c r="N123" i="6"/>
  <c r="N124" i="6"/>
  <c r="K131" i="6"/>
  <c r="K135" i="6"/>
  <c r="K134" i="6"/>
  <c r="K132" i="6"/>
  <c r="K136" i="6"/>
  <c r="K133" i="6"/>
  <c r="K120" i="6"/>
  <c r="K124" i="6"/>
  <c r="K128" i="6"/>
  <c r="K130" i="6"/>
  <c r="K127" i="6"/>
  <c r="K121" i="6"/>
  <c r="K125" i="6"/>
  <c r="K129" i="6"/>
  <c r="K126" i="6"/>
  <c r="K123" i="6"/>
  <c r="K122" i="6"/>
  <c r="N122" i="6"/>
  <c r="N120" i="6"/>
  <c r="N121" i="6"/>
  <c r="N118" i="6"/>
  <c r="N119" i="6"/>
  <c r="N116" i="6"/>
  <c r="N117" i="6"/>
  <c r="N113" i="6"/>
  <c r="N114" i="6"/>
  <c r="N111" i="6"/>
  <c r="N112" i="6"/>
  <c r="N110" i="6"/>
  <c r="N107" i="6"/>
  <c r="N108" i="6"/>
  <c r="K107" i="6"/>
  <c r="K111" i="6"/>
  <c r="K115" i="6"/>
  <c r="K119" i="6"/>
  <c r="K109" i="6"/>
  <c r="N109" i="6" s="1"/>
  <c r="K113" i="6"/>
  <c r="K117" i="6"/>
  <c r="K114" i="6"/>
  <c r="K118" i="6"/>
  <c r="K108" i="6"/>
  <c r="K112" i="6"/>
  <c r="K116" i="6"/>
  <c r="N104" i="6"/>
  <c r="N105" i="6"/>
  <c r="N102" i="6"/>
  <c r="N99" i="6"/>
  <c r="N101" i="6"/>
  <c r="N97" i="6"/>
  <c r="N98" i="6"/>
  <c r="N95" i="6"/>
  <c r="N96" i="6"/>
  <c r="N93" i="6"/>
  <c r="N94" i="6"/>
  <c r="N91" i="6"/>
  <c r="N92" i="6"/>
  <c r="N89" i="6"/>
  <c r="N90" i="6"/>
  <c r="N87" i="6"/>
  <c r="N88" i="6"/>
  <c r="N85" i="6"/>
  <c r="N86" i="6"/>
  <c r="N83" i="6"/>
  <c r="N81" i="6"/>
  <c r="N82" i="6"/>
  <c r="N79" i="6"/>
  <c r="N80" i="6"/>
  <c r="N77" i="6"/>
  <c r="N78" i="6"/>
  <c r="N75" i="6"/>
  <c r="N76" i="6"/>
  <c r="N72" i="6"/>
  <c r="N73" i="6"/>
  <c r="N74" i="6"/>
  <c r="N70" i="6"/>
  <c r="N69" i="6"/>
  <c r="N68" i="6"/>
  <c r="N64" i="6"/>
  <c r="N60" i="6"/>
  <c r="N56" i="6"/>
  <c r="N52" i="6"/>
  <c r="N48" i="6"/>
  <c r="N43" i="6"/>
  <c r="N39" i="6"/>
  <c r="N35" i="6"/>
  <c r="N62" i="6"/>
  <c r="N54" i="6"/>
  <c r="N46" i="6"/>
  <c r="N57" i="6"/>
  <c r="N49" i="6"/>
  <c r="N40" i="6"/>
  <c r="N71" i="6"/>
  <c r="N59" i="6"/>
  <c r="N55" i="6"/>
  <c r="N47" i="6"/>
  <c r="N42" i="6"/>
  <c r="N38" i="6"/>
  <c r="N34" i="6"/>
  <c r="N66" i="6"/>
  <c r="N58" i="6"/>
  <c r="N50" i="6"/>
  <c r="N41" i="6"/>
  <c r="N37" i="6"/>
  <c r="N53" i="6"/>
  <c r="N45" i="6"/>
  <c r="N36" i="6"/>
  <c r="K16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K54" i="6"/>
  <c r="K50" i="6"/>
  <c r="K46" i="6"/>
  <c r="K41" i="6"/>
  <c r="K37" i="6"/>
  <c r="K31" i="6"/>
  <c r="K27" i="6"/>
  <c r="K23" i="6"/>
  <c r="K14" i="6"/>
  <c r="K100" i="6"/>
  <c r="K92" i="6"/>
  <c r="K76" i="6"/>
  <c r="K68" i="6"/>
  <c r="K60" i="6"/>
  <c r="K52" i="6"/>
  <c r="K43" i="6"/>
  <c r="K25" i="6"/>
  <c r="K12" i="6"/>
  <c r="K99" i="6"/>
  <c r="K91" i="6"/>
  <c r="K87" i="6"/>
  <c r="K79" i="6"/>
  <c r="K71" i="6"/>
  <c r="K63" i="6"/>
  <c r="K55" i="6"/>
  <c r="K47" i="6"/>
  <c r="K38" i="6"/>
  <c r="K28" i="6"/>
  <c r="K15" i="6"/>
  <c r="K105" i="6"/>
  <c r="K101" i="6"/>
  <c r="K97" i="6"/>
  <c r="K93" i="6"/>
  <c r="K89" i="6"/>
  <c r="K85" i="6"/>
  <c r="K81" i="6"/>
  <c r="K77" i="6"/>
  <c r="K73" i="6"/>
  <c r="K69" i="6"/>
  <c r="K65" i="6"/>
  <c r="K61" i="6"/>
  <c r="K57" i="6"/>
  <c r="K53" i="6"/>
  <c r="K49" i="6"/>
  <c r="K45" i="6"/>
  <c r="K40" i="6"/>
  <c r="K36" i="6"/>
  <c r="K30" i="6"/>
  <c r="K26" i="6"/>
  <c r="K22" i="6"/>
  <c r="K13" i="6"/>
  <c r="K104" i="6"/>
  <c r="K96" i="6"/>
  <c r="K88" i="6"/>
  <c r="K80" i="6"/>
  <c r="K72" i="6"/>
  <c r="K64" i="6"/>
  <c r="K56" i="6"/>
  <c r="K48" i="6"/>
  <c r="K39" i="6"/>
  <c r="K29" i="6"/>
  <c r="K21" i="6"/>
  <c r="K95" i="6"/>
  <c r="K83" i="6"/>
  <c r="K75" i="6"/>
  <c r="K67" i="6"/>
  <c r="K59" i="6"/>
  <c r="K51" i="6"/>
  <c r="K42" i="6"/>
  <c r="K34" i="6"/>
  <c r="K24" i="6"/>
  <c r="K11" i="6"/>
  <c r="N29" i="6"/>
  <c r="N31" i="6"/>
  <c r="N28" i="6"/>
  <c r="N30" i="6"/>
  <c r="K5" i="6"/>
  <c r="K7" i="6"/>
  <c r="K19" i="6"/>
  <c r="K10" i="6"/>
  <c r="K4" i="6"/>
  <c r="K8" i="6"/>
  <c r="K20" i="6"/>
  <c r="K9" i="6"/>
  <c r="K17" i="6"/>
  <c r="K6" i="6"/>
  <c r="K18" i="6"/>
  <c r="F342" i="7"/>
  <c r="K242" i="7"/>
  <c r="K205" i="7"/>
  <c r="K156" i="7"/>
  <c r="L20" i="1"/>
  <c r="L12" i="1"/>
  <c r="L27" i="1"/>
  <c r="L31" i="1"/>
  <c r="L38" i="1"/>
  <c r="L42" i="1"/>
  <c r="L51" i="1"/>
  <c r="L59" i="1"/>
  <c r="L66" i="1"/>
  <c r="L68" i="1"/>
  <c r="O81" i="1"/>
  <c r="L88" i="1"/>
  <c r="L92" i="1"/>
  <c r="L100" i="1"/>
  <c r="O103" i="1"/>
  <c r="L106" i="1"/>
  <c r="L112" i="1"/>
  <c r="L114" i="1"/>
  <c r="L119" i="1"/>
  <c r="L169" i="1"/>
  <c r="O164" i="1"/>
  <c r="L160" i="1"/>
  <c r="L156" i="1"/>
  <c r="L152" i="1"/>
  <c r="L148" i="1"/>
  <c r="L144" i="1"/>
  <c r="O131" i="1"/>
  <c r="O266" i="1"/>
  <c r="L258" i="1"/>
  <c r="L250" i="1"/>
  <c r="L241" i="1"/>
  <c r="L229" i="1"/>
  <c r="L205" i="1"/>
  <c r="L69" i="1"/>
  <c r="L45" i="1"/>
  <c r="O41" i="1"/>
  <c r="L72" i="1"/>
  <c r="L270" i="1"/>
  <c r="K55" i="7"/>
  <c r="K67" i="7"/>
  <c r="K249" i="7"/>
  <c r="K180" i="7"/>
  <c r="K276" i="7"/>
  <c r="K30" i="7"/>
  <c r="L16" i="1"/>
  <c r="L8" i="1"/>
  <c r="L24" i="1"/>
  <c r="L29" i="1"/>
  <c r="L34" i="1"/>
  <c r="L46" i="1"/>
  <c r="L55" i="1"/>
  <c r="L63" i="1"/>
  <c r="O85" i="1"/>
  <c r="L96" i="1"/>
  <c r="O140" i="1"/>
  <c r="L135" i="1"/>
  <c r="L127" i="1"/>
  <c r="L123" i="1"/>
  <c r="L262" i="1"/>
  <c r="O246" i="1"/>
  <c r="L237" i="1"/>
  <c r="O221" i="1"/>
  <c r="L191" i="1"/>
  <c r="L76" i="1"/>
  <c r="L73" i="1"/>
  <c r="O94" i="1"/>
  <c r="O120" i="1"/>
  <c r="L109" i="1"/>
  <c r="K140" i="7"/>
  <c r="K339" i="7"/>
  <c r="K128" i="7"/>
  <c r="K314" i="7"/>
  <c r="L75" i="1"/>
  <c r="L187" i="1"/>
  <c r="K301" i="7"/>
  <c r="K272" i="7"/>
  <c r="K51" i="7"/>
  <c r="K68" i="7"/>
  <c r="K294" i="7"/>
  <c r="L21" i="1"/>
  <c r="L17" i="1"/>
  <c r="L13" i="1"/>
  <c r="L9" i="1"/>
  <c r="L5" i="1"/>
  <c r="L23" i="1"/>
  <c r="L50" i="1"/>
  <c r="L54" i="1"/>
  <c r="L62" i="1"/>
  <c r="L107" i="1"/>
  <c r="L115" i="1"/>
  <c r="L118" i="1"/>
  <c r="O170" i="1"/>
  <c r="L165" i="1"/>
  <c r="L161" i="1"/>
  <c r="L157" i="1"/>
  <c r="L153" i="1"/>
  <c r="L149" i="1"/>
  <c r="L145" i="1"/>
  <c r="L141" i="1"/>
  <c r="L136" i="1"/>
  <c r="L132" i="1"/>
  <c r="L128" i="1"/>
  <c r="L124" i="1"/>
  <c r="O121" i="1"/>
  <c r="L174" i="1"/>
  <c r="L178" i="1"/>
  <c r="L271" i="1"/>
  <c r="O267" i="1"/>
  <c r="O263" i="1"/>
  <c r="L259" i="1"/>
  <c r="L255" i="1"/>
  <c r="L251" i="1"/>
  <c r="L247" i="1"/>
  <c r="O242" i="1"/>
  <c r="L238" i="1"/>
  <c r="L234" i="1"/>
  <c r="L230" i="1"/>
  <c r="L222" i="1"/>
  <c r="O218" i="1"/>
  <c r="L214" i="1"/>
  <c r="L210" i="1"/>
  <c r="L218" i="1"/>
  <c r="L99" i="1"/>
  <c r="L198" i="1"/>
  <c r="K289" i="7"/>
  <c r="K261" i="7"/>
  <c r="K119" i="7"/>
  <c r="K117" i="7"/>
  <c r="K186" i="7"/>
  <c r="K37" i="7"/>
  <c r="K22" i="7"/>
  <c r="K257" i="7"/>
  <c r="K203" i="7"/>
  <c r="L266" i="1"/>
  <c r="O171" i="1"/>
  <c r="L201" i="1"/>
  <c r="K335" i="7"/>
  <c r="K90" i="7"/>
  <c r="K277" i="7"/>
  <c r="K35" i="7"/>
  <c r="K200" i="7"/>
  <c r="K332" i="7"/>
  <c r="K121" i="7"/>
  <c r="K167" i="7"/>
  <c r="K235" i="7"/>
  <c r="L117" i="1"/>
  <c r="L137" i="1"/>
  <c r="O206" i="1"/>
  <c r="L202" i="1"/>
  <c r="O196" i="1"/>
  <c r="L192" i="1"/>
  <c r="L183" i="1"/>
  <c r="L90" i="1"/>
  <c r="L91" i="1"/>
  <c r="L245" i="1"/>
  <c r="K229" i="7"/>
  <c r="K64" i="7"/>
  <c r="K307" i="7"/>
  <c r="K147" i="7"/>
  <c r="K84" i="7"/>
  <c r="K58" i="7"/>
  <c r="K312" i="7"/>
  <c r="K50" i="7"/>
  <c r="K126" i="7"/>
  <c r="K61" i="7"/>
  <c r="K264" i="7"/>
  <c r="K197" i="7"/>
  <c r="K295" i="7"/>
  <c r="K207" i="7"/>
  <c r="K10" i="7"/>
  <c r="K106" i="7"/>
  <c r="K164" i="7"/>
  <c r="K53" i="7"/>
  <c r="K82" i="7"/>
  <c r="K124" i="7"/>
  <c r="K157" i="7"/>
  <c r="K208" i="7"/>
  <c r="K302" i="7"/>
  <c r="K83" i="7"/>
  <c r="K108" i="7"/>
  <c r="K317" i="7"/>
  <c r="K221" i="7"/>
  <c r="K306" i="7"/>
  <c r="K100" i="7"/>
  <c r="K134" i="7"/>
  <c r="K160" i="7"/>
  <c r="K318" i="7"/>
  <c r="K341" i="7"/>
  <c r="K63" i="7"/>
  <c r="K6" i="7"/>
  <c r="K143" i="7"/>
  <c r="K101" i="7"/>
  <c r="K149" i="7"/>
  <c r="K233" i="7"/>
  <c r="K310" i="7"/>
  <c r="N2" i="6"/>
  <c r="O209" i="1"/>
  <c r="L182" i="1"/>
  <c r="L233" i="1"/>
  <c r="L82" i="1"/>
  <c r="L175" i="1"/>
  <c r="L225" i="1"/>
  <c r="K259" i="7"/>
  <c r="K308" i="7"/>
  <c r="K334" i="7"/>
  <c r="K150" i="7"/>
  <c r="K265" i="7"/>
  <c r="K9" i="7"/>
  <c r="K154" i="7"/>
  <c r="K27" i="7"/>
  <c r="K132" i="7"/>
  <c r="K13" i="7"/>
  <c r="K174" i="7"/>
  <c r="K262" i="7"/>
  <c r="K311" i="7"/>
  <c r="K78" i="7"/>
  <c r="K34" i="7"/>
  <c r="K191" i="7"/>
  <c r="K324" i="7"/>
  <c r="K43" i="7"/>
  <c r="K11" i="7"/>
  <c r="K39" i="7"/>
  <c r="K212" i="7"/>
  <c r="K209" i="7"/>
  <c r="N253" i="7"/>
  <c r="K93" i="7"/>
  <c r="K26" i="7"/>
  <c r="K105" i="7"/>
  <c r="K178" i="7"/>
  <c r="K288" i="7"/>
  <c r="K326" i="7"/>
  <c r="K225" i="7"/>
  <c r="O208" i="1"/>
  <c r="O129" i="1"/>
  <c r="L184" i="1"/>
  <c r="L67" i="1"/>
  <c r="L37" i="1"/>
  <c r="L146" i="1"/>
  <c r="L166" i="1"/>
  <c r="L213" i="1"/>
  <c r="K296" i="7"/>
  <c r="K258" i="7"/>
  <c r="K97" i="7"/>
  <c r="K333" i="7"/>
  <c r="K188" i="7"/>
  <c r="K113" i="7"/>
  <c r="K196" i="7"/>
  <c r="K112" i="7"/>
  <c r="K66" i="7"/>
  <c r="K145" i="7"/>
  <c r="K46" i="7"/>
  <c r="K81" i="7"/>
  <c r="K181" i="7"/>
  <c r="K190" i="7"/>
  <c r="K201" i="7"/>
  <c r="O233" i="1"/>
  <c r="K290" i="7"/>
  <c r="K273" i="7"/>
  <c r="K255" i="7"/>
  <c r="K239" i="7"/>
  <c r="K222" i="7"/>
  <c r="K206" i="7"/>
  <c r="K331" i="7"/>
  <c r="K303" i="7"/>
  <c r="K252" i="7"/>
  <c r="K219" i="7"/>
  <c r="K304" i="7"/>
  <c r="K243" i="7"/>
  <c r="K194" i="7"/>
  <c r="K274" i="7"/>
  <c r="K189" i="7"/>
  <c r="K253" i="7"/>
  <c r="K169" i="7"/>
  <c r="K270" i="7"/>
  <c r="K135" i="7"/>
  <c r="K65" i="7"/>
  <c r="K5" i="7"/>
  <c r="K287" i="7"/>
  <c r="K199" i="7"/>
  <c r="K260" i="7"/>
  <c r="K122" i="7"/>
  <c r="K73" i="7"/>
  <c r="K28" i="7"/>
  <c r="K202" i="7"/>
  <c r="K146" i="7"/>
  <c r="K171" i="7"/>
  <c r="K144" i="7"/>
  <c r="K94" i="7"/>
  <c r="K77" i="7"/>
  <c r="K36" i="7"/>
  <c r="O224" i="1"/>
  <c r="O229" i="1"/>
  <c r="O270" i="1"/>
  <c r="K298" i="7"/>
  <c r="K278" i="7"/>
  <c r="K251" i="7"/>
  <c r="K230" i="7"/>
  <c r="K210" i="7"/>
  <c r="K327" i="7"/>
  <c r="K283" i="7"/>
  <c r="K240" i="7"/>
  <c r="K299" i="7"/>
  <c r="K231" i="7"/>
  <c r="K291" i="7"/>
  <c r="K320" i="7"/>
  <c r="K220" i="7"/>
  <c r="K316" i="7"/>
  <c r="K114" i="7"/>
  <c r="K44" i="7"/>
  <c r="N322" i="7"/>
  <c r="K177" i="7"/>
  <c r="K163" i="7"/>
  <c r="K102" i="7"/>
  <c r="K23" i="7"/>
  <c r="O241" i="1"/>
  <c r="K282" i="7"/>
  <c r="K250" i="7"/>
  <c r="K218" i="7"/>
  <c r="K193" i="7"/>
  <c r="K256" i="7"/>
  <c r="K198" i="7"/>
  <c r="K236" i="7"/>
  <c r="K227" i="7"/>
  <c r="K284" i="7"/>
  <c r="K142" i="7"/>
  <c r="K98" i="7"/>
  <c r="K337" i="7"/>
  <c r="K223" i="7"/>
  <c r="K153" i="7"/>
  <c r="K52" i="7"/>
  <c r="K185" i="7"/>
  <c r="K137" i="7"/>
  <c r="K152" i="7"/>
  <c r="K89" i="7"/>
  <c r="K48" i="7"/>
  <c r="K15" i="7"/>
  <c r="K12" i="7"/>
  <c r="K120" i="7"/>
  <c r="K7" i="7"/>
  <c r="K86" i="7"/>
  <c r="K151" i="7"/>
  <c r="K91" i="7"/>
  <c r="K136" i="7"/>
  <c r="K280" i="7"/>
  <c r="K216" i="7"/>
  <c r="K300" i="7"/>
  <c r="K340" i="7"/>
  <c r="K238" i="7"/>
  <c r="K329" i="7"/>
  <c r="K131" i="7"/>
  <c r="K104" i="7"/>
  <c r="K31" i="7"/>
  <c r="K70" i="7"/>
  <c r="K62" i="7"/>
  <c r="K75" i="7"/>
  <c r="K158" i="7"/>
  <c r="K292" i="7"/>
  <c r="K155" i="7"/>
  <c r="K275" i="7"/>
  <c r="K336" i="7"/>
  <c r="K245" i="7"/>
  <c r="K330" i="7"/>
  <c r="K165" i="7"/>
  <c r="K109" i="7"/>
  <c r="K41" i="7"/>
  <c r="K71" i="7"/>
  <c r="K99" i="7"/>
  <c r="K80" i="7"/>
  <c r="K168" i="7"/>
  <c r="K315" i="7"/>
  <c r="K182" i="7"/>
  <c r="K285" i="7"/>
  <c r="N339" i="7"/>
  <c r="K217" i="7"/>
  <c r="K325" i="7"/>
  <c r="K72" i="7"/>
  <c r="K116" i="7"/>
  <c r="K45" i="7"/>
  <c r="K123" i="7"/>
  <c r="K49" i="7"/>
  <c r="K127" i="7"/>
  <c r="K166" i="7"/>
  <c r="K224" i="7"/>
  <c r="N321" i="7"/>
  <c r="K244" i="7"/>
  <c r="K175" i="7"/>
  <c r="K254" i="7"/>
  <c r="K2" i="6"/>
  <c r="O213" i="1"/>
  <c r="O205" i="1"/>
  <c r="L209" i="1"/>
  <c r="O187" i="1"/>
  <c r="O150" i="1"/>
  <c r="L86" i="1"/>
  <c r="L74" i="1"/>
  <c r="L162" i="1"/>
  <c r="L171" i="1"/>
  <c r="L142" i="1"/>
  <c r="L33" i="1"/>
  <c r="L133" i="1"/>
  <c r="L78" i="1"/>
  <c r="L246" i="1"/>
  <c r="O137" i="1"/>
  <c r="L120" i="1"/>
  <c r="L217" i="1"/>
  <c r="L138" i="1"/>
  <c r="L188" i="1"/>
  <c r="L158" i="1"/>
  <c r="O133" i="1"/>
  <c r="L95" i="1"/>
  <c r="L58" i="1"/>
  <c r="L129" i="1"/>
  <c r="O225" i="1"/>
  <c r="K269" i="7"/>
  <c r="K246" i="7"/>
  <c r="K214" i="7"/>
  <c r="K323" i="7"/>
  <c r="K247" i="7"/>
  <c r="K313" i="7"/>
  <c r="K215" i="7"/>
  <c r="K211" i="7"/>
  <c r="K241" i="7"/>
  <c r="K187" i="7"/>
  <c r="K69" i="7"/>
  <c r="N327" i="7"/>
  <c r="K176" i="7"/>
  <c r="K110" i="7"/>
  <c r="K32" i="7"/>
  <c r="K184" i="7"/>
  <c r="K204" i="7"/>
  <c r="K130" i="7"/>
  <c r="K85" i="7"/>
  <c r="K40" i="7"/>
  <c r="K18" i="7"/>
  <c r="K56" i="7"/>
  <c r="K38" i="7"/>
  <c r="K29" i="7"/>
  <c r="K107" i="7"/>
  <c r="K33" i="7"/>
  <c r="K111" i="7"/>
  <c r="K309" i="7"/>
  <c r="K159" i="7"/>
  <c r="K179" i="7"/>
  <c r="K321" i="7"/>
  <c r="K234" i="7"/>
  <c r="K281" i="7"/>
  <c r="K173" i="7"/>
  <c r="K16" i="7"/>
  <c r="K125" i="7"/>
  <c r="K20" i="7"/>
  <c r="K87" i="7"/>
  <c r="K14" i="7"/>
  <c r="K95" i="7"/>
  <c r="K161" i="7"/>
  <c r="K338" i="7"/>
  <c r="K328" i="7"/>
  <c r="K305" i="7"/>
  <c r="K192" i="7"/>
  <c r="N297" i="7"/>
  <c r="K115" i="7"/>
  <c r="K42" i="7"/>
  <c r="K139" i="7"/>
  <c r="K21" i="7"/>
  <c r="K92" i="7"/>
  <c r="K24" i="7"/>
  <c r="K96" i="7"/>
  <c r="K237" i="7"/>
  <c r="K141" i="7"/>
  <c r="K162" i="7"/>
  <c r="L254" i="1"/>
  <c r="L154" i="1"/>
  <c r="L61" i="1"/>
  <c r="L111" i="1"/>
  <c r="L150" i="1"/>
  <c r="L41" i="1"/>
  <c r="O86" i="1"/>
  <c r="O146" i="1"/>
  <c r="L125" i="1"/>
  <c r="L195" i="1"/>
  <c r="O199" i="1"/>
  <c r="N340" i="7"/>
  <c r="K195" i="7"/>
  <c r="K293" i="7"/>
  <c r="K170" i="7"/>
  <c r="K271" i="7"/>
  <c r="K148" i="7"/>
  <c r="K25" i="7"/>
  <c r="K76" i="7"/>
  <c r="K17" i="7"/>
  <c r="K47" i="7"/>
  <c r="K297" i="7"/>
  <c r="K213" i="7"/>
  <c r="K232" i="7"/>
  <c r="K228" i="7"/>
  <c r="K59" i="7"/>
  <c r="K54" i="7"/>
  <c r="K88" i="7"/>
  <c r="K322" i="7"/>
  <c r="K267" i="7"/>
  <c r="K266" i="7"/>
  <c r="K133" i="7"/>
  <c r="K129" i="7"/>
  <c r="K8" i="7"/>
  <c r="K79" i="7"/>
  <c r="K183" i="7"/>
  <c r="K263" i="7"/>
  <c r="K268" i="7"/>
  <c r="K74" i="7"/>
  <c r="K60" i="7"/>
  <c r="K103" i="7"/>
  <c r="K19" i="7"/>
  <c r="K118" i="7"/>
  <c r="K138" i="7"/>
  <c r="K57" i="7"/>
  <c r="K248" i="7"/>
  <c r="K172" i="7"/>
  <c r="K319" i="7"/>
  <c r="K279" i="7"/>
  <c r="N298" i="7"/>
  <c r="K226" i="7"/>
  <c r="K286" i="7"/>
  <c r="O237" i="1"/>
  <c r="L19" i="1"/>
  <c r="L15" i="1"/>
  <c r="L11" i="1"/>
  <c r="L7" i="1"/>
  <c r="L25" i="1"/>
  <c r="L35" i="1"/>
  <c r="L39" i="1"/>
  <c r="L43" i="1"/>
  <c r="L48" i="1"/>
  <c r="L52" i="1"/>
  <c r="O56" i="1"/>
  <c r="L60" i="1"/>
  <c r="L64" i="1"/>
  <c r="L65" i="1"/>
  <c r="L77" i="1"/>
  <c r="L84" i="1"/>
  <c r="L80" i="1"/>
  <c r="L89" i="1"/>
  <c r="L93" i="1"/>
  <c r="L97" i="1"/>
  <c r="L101" i="1"/>
  <c r="O110" i="1"/>
  <c r="O105" i="1"/>
  <c r="L116" i="1"/>
  <c r="O172" i="1"/>
  <c r="L168" i="1"/>
  <c r="L163" i="1"/>
  <c r="L159" i="1"/>
  <c r="L155" i="1"/>
  <c r="O151" i="1"/>
  <c r="L139" i="1"/>
  <c r="L134" i="1"/>
  <c r="L130" i="1"/>
  <c r="L126" i="1"/>
  <c r="L122" i="1"/>
  <c r="O176" i="1"/>
  <c r="L180" i="1"/>
  <c r="O273" i="1"/>
  <c r="O269" i="1"/>
  <c r="O265" i="1"/>
  <c r="O261" i="1"/>
  <c r="O253" i="1"/>
  <c r="O249" i="1"/>
  <c r="O244" i="1"/>
  <c r="L240" i="1"/>
  <c r="O236" i="1"/>
  <c r="O232" i="1"/>
  <c r="L228" i="1"/>
  <c r="L224" i="1"/>
  <c r="O220" i="1"/>
  <c r="O216" i="1"/>
  <c r="O212" i="1"/>
  <c r="L208" i="1"/>
  <c r="O204" i="1"/>
  <c r="L199" i="1"/>
  <c r="L194" i="1"/>
  <c r="L190" i="1"/>
  <c r="L186" i="1"/>
  <c r="L181" i="1"/>
  <c r="L18" i="1"/>
  <c r="L14" i="1"/>
  <c r="L10" i="1"/>
  <c r="L6" i="1"/>
  <c r="L26" i="1"/>
  <c r="L28" i="1"/>
  <c r="L30" i="1"/>
  <c r="L32" i="1"/>
  <c r="L36" i="1"/>
  <c r="L40" i="1"/>
  <c r="L44" i="1"/>
  <c r="L49" i="1"/>
  <c r="L53" i="1"/>
  <c r="O57" i="1"/>
  <c r="L70" i="1"/>
  <c r="O71" i="1"/>
  <c r="L87" i="1"/>
  <c r="L83" i="1"/>
  <c r="L79" i="1"/>
  <c r="O90" i="1"/>
  <c r="L94" i="1"/>
  <c r="L98" i="1"/>
  <c r="L102" i="1"/>
  <c r="L173" i="1"/>
  <c r="L177" i="1"/>
  <c r="O272" i="1"/>
  <c r="O268" i="1"/>
  <c r="O264" i="1"/>
  <c r="O260" i="1"/>
  <c r="O256" i="1"/>
  <c r="L252" i="1"/>
  <c r="L248" i="1"/>
  <c r="L243" i="1"/>
  <c r="L239" i="1"/>
  <c r="O235" i="1"/>
  <c r="L231" i="1"/>
  <c r="L227" i="1"/>
  <c r="L223" i="1"/>
  <c r="L219" i="1"/>
  <c r="L215" i="1"/>
  <c r="O211" i="1"/>
  <c r="L207" i="1"/>
  <c r="O203" i="1"/>
  <c r="O197" i="1"/>
  <c r="L193" i="1"/>
  <c r="O189" i="1"/>
  <c r="L185" i="1"/>
  <c r="L200" i="1"/>
  <c r="L4" i="1"/>
  <c r="L257" i="1"/>
  <c r="L216" i="1"/>
  <c r="L244" i="1"/>
  <c r="O130" i="1"/>
  <c r="L265" i="1"/>
  <c r="L261" i="1"/>
  <c r="L232" i="1"/>
  <c r="L151" i="1"/>
  <c r="L176" i="1"/>
  <c r="L249" i="1"/>
  <c r="O181" i="1"/>
  <c r="L204" i="1"/>
  <c r="O240" i="1"/>
  <c r="L269" i="1"/>
  <c r="L253" i="1"/>
  <c r="L220" i="1"/>
  <c r="L273" i="1"/>
  <c r="L236" i="1"/>
  <c r="L212" i="1"/>
  <c r="L172" i="1"/>
  <c r="O192" i="1"/>
  <c r="L221" i="1"/>
  <c r="O93" i="1"/>
  <c r="L263" i="1"/>
  <c r="L56" i="1"/>
  <c r="O89" i="1"/>
  <c r="L242" i="1"/>
  <c r="L267" i="1"/>
  <c r="O259" i="1"/>
  <c r="L121" i="1"/>
  <c r="O80" i="1"/>
  <c r="L206" i="1"/>
  <c r="O245" i="1"/>
  <c r="L256" i="1"/>
  <c r="L272" i="1"/>
  <c r="L81" i="1"/>
  <c r="O42" i="1"/>
  <c r="L264" i="1"/>
  <c r="L268" i="1"/>
  <c r="L211" i="1"/>
  <c r="O115" i="1"/>
  <c r="O51" i="1"/>
  <c r="L189" i="1"/>
  <c r="L235" i="1"/>
  <c r="L197" i="1"/>
  <c r="O215" i="1"/>
  <c r="O219" i="1"/>
  <c r="O223" i="1"/>
  <c r="L203" i="1"/>
  <c r="O248" i="1"/>
  <c r="O243" i="1"/>
  <c r="L103" i="1"/>
  <c r="L85" i="1"/>
  <c r="L170" i="1"/>
  <c r="O128" i="1"/>
  <c r="L260" i="1"/>
  <c r="F274" i="1"/>
  <c r="G274" i="1"/>
  <c r="G275" i="1" s="1"/>
  <c r="L71" i="1"/>
  <c r="L140" i="1"/>
  <c r="L57" i="1"/>
  <c r="L110" i="1"/>
  <c r="L131" i="1"/>
  <c r="L196" i="1"/>
  <c r="L164" i="1"/>
  <c r="L226" i="1"/>
  <c r="O238" i="1"/>
  <c r="O234" i="1"/>
  <c r="L105" i="1"/>
</calcChain>
</file>

<file path=xl/comments1.xml><?xml version="1.0" encoding="utf-8"?>
<comments xmlns="http://schemas.openxmlformats.org/spreadsheetml/2006/main">
  <authors>
    <author>Autor</author>
  </authors>
  <commentList>
    <comment ref="H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10 cheques de $459.459 c/u.
30 Marzo a 30 Dic. 2015.
*Cancela También Fact. N° 2024
 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Dos Cheques de $7.909.287 c/u 
30 de Abril y 30 de mayo 2015.
Pago Fats. N° 2037-2038-2039
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Estefy:
Dos Cheques de $7.909.287 c/u 
30 de Abril y 30 de mayo 2015.
Pago Fats. N° 2037-2038-2039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Estefy:
Dos Cheques de $7.909.287 c/u 
30 de Abril y 30 de mayo 2015.
Pago Fats. N° 2037-2038-2039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Cheques por $460.000 c/u. 1 Cheque $476.288
30 de Abril al 30 de Julio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Autor:
6 Cheques de $354.908.- c/u
(08 de Mayo a 08 de Oct. 2015)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Cheques de $1.635.112 c/u.
24 de Mayo A 24 de Agosto 2015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 Cheques de $425.326 c/u.
26 de Mayo A Oct. 2015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cheques de $447,000 c/u
11 Junio-25 Junio-25 julio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Cheques de $397.500 c/u ( 10 Julio- 10 Agosto)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 Cheque (31 Enero 2016)
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 Cheque con fecha 13 Septiembre 2015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 cheque con fecha 13 de octubre 2015
</t>
        </r>
      </text>
    </comment>
    <comment ref="H27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Cheques (26 octubre a 26 Diciembre 2015)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Cheques (22 de Oct. - 22 Nov. )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 cheques (30 octubre 2015 a 28-02-2016)</t>
        </r>
      </text>
    </comment>
    <comment ref="A28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cheque protestado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depositará Cheque 22/01/16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4% Adriana (Solo material nuevo)
material antigui 2do año de angeles</t>
        </r>
      </text>
    </comment>
    <comment ref="H3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Cheques ( 10 Dic.  2015 A 10 Febrero 2016)</t>
        </r>
      </text>
    </comment>
    <comment ref="H3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Documentado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CHEQUES DICIEMBRE 2015 - ENERO Y FEBRERO 2016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$1770,006 04/02/2016
Cheque $ 885,003,- 05/03/2016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26/02 $697.140
26/03 $697.140
26/04 $697.140
26/05 $697.140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31/03 3.819.486
29/04 3.819.486
31/05 3.819.486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17/03 $679.855
15/04 $679.855
15/05 $679.854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17/03 $2.105.253
15/04 $2.105.253
15/05 $2.105.251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15/03 $2.048.918
15/04 $2.048.918
15/05 $2.048.917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$420.433.- 30/03
$420.433.- 30/04
$420.433.- 30/05
$420.433.- 30/06
$420.433.- 30/07
$420.433.- 30/08
$420.433.- 30/09
$420.433.- 30/10
$420.436.- 30/11
$420.439.- 30/12
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cheques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REBAJA $ 69373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cheques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DEPOSITAN $ 5,780,078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cheques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cheques
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confirmar pago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30-03 $963322
30-04 $963322
30-05 $963322
30-06 $963322</t>
        </r>
      </text>
    </comment>
    <comment ref="J6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cheques </t>
        </r>
      </text>
    </comment>
    <comment ref="I7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cheques de $1,019,292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cheques 30-03-2016 30-04-2016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 xml:space="preserve">Karol Tapia Spasojec
</t>
        </r>
        <r>
          <rPr>
            <sz val="9"/>
            <color indexed="81"/>
            <rFont val="Tahoma"/>
            <family val="2"/>
          </rPr>
          <t>$1.000.000.- 08/04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$760.000.- 27/04
$760.000.- 27/05
$741.773.- 27/06
$1.000.000.- 08/04
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REBAJA $1427113 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Solicitar comprobante de depósito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ANULA CON NC Y SE FACTURA NUEVAMENTE N° 2555</t>
        </r>
      </text>
    </comment>
    <comment ref="I9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$342.188,- 12/05/2016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ANULADA CON NC N° 213
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 xml:space="preserve">2 TRANFRENCIAS
25-07 $3.000.000.-
09-08 $3.000.000.- 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Solicitar comprobante de depósito
</t>
        </r>
      </text>
    </comment>
    <comment ref="I1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01-04 $200.000
01-05 $200.000
01-06 $200.000
01-07 $136.277 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TEXTOS SE REBAJA  $ 1622436 Y SE FACTURAN NUEVOS LIBROS (FACT. 2586)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VIENE DE LA FACTURA N° 2357 DE 2015.
ESTA CANCELADA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VIENE DE LA FACTURA  N° 2324 DE 2015 CANCELADA.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$1.069.660.- 11/04/16
$631.664.- 18/04/2016</t>
        </r>
      </text>
    </comment>
    <comment ref="I1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cheque 20/04
retirado 28/04</t>
        </r>
      </text>
    </comment>
    <comment ref="I1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Cheque 5778309 01/06/2016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TEXTOS  NC N° 214
REBAJA $ 118303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pagos TRANSFERENCIAS DE $ 2.478.942
29-04-2016
31-05-2016
30-06-2016
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depositos de 
$2,200,648
</t>
        </r>
      </text>
    </comment>
    <comment ref="I17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pagos transferencia
1/ 13-0-2016 $ 2,200,648</t>
        </r>
      </text>
    </comment>
    <comment ref="I17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pagos
30-05-2016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NUEVA FACTURA X CAMBIO DE TEXTOS VIENE DE NC N°216
CANCELADA EN FACTURA N° 2501
</t>
        </r>
      </text>
    </comment>
    <comment ref="I2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 pagos de $ 1.308.213
2 DE JUNIO
2 DE JULIO
2 DE AGOSTO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documentado en 2 cheques:30-11-16 $5.922.874
31-12-16 $5.922.874
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cancelan $5.508.636 el 10-10-2016
</t>
        </r>
      </text>
    </comment>
    <comment ref="I27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1er pago $839.264 el 19-10-16
2do pago $500.000 el 26-10-16
3er pago $500.000 el 26-11-16
4to pago $500.000 el 26-12-16
5to pago $500.000 el 26-01-17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con nota de credito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sz val="9"/>
            <color indexed="81"/>
            <rFont val="Tahoma"/>
            <family val="2"/>
          </rPr>
          <t xml:space="preserve">3 cheques $7.037.756.-
05/09/2016
05/10/2016
05/11/2016
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DOCUMENTADA CON 3 CHEQUES 
04-09 $2.344.928.
04-10 $2.344.928.
04-11 $2.344.927
MAS 1 DEPOSITO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de $1.676.547 el 01-09-2016</t>
        </r>
      </text>
    </comment>
    <comment ref="D82" authorId="0" shapeId="0">
      <text>
        <r>
          <rPr>
            <sz val="9"/>
            <color indexed="81"/>
            <rFont val="Tahoma"/>
            <family val="2"/>
          </rPr>
          <t xml:space="preserve">FACTURA DE CAMBIO  X NOTA DE CREDITO N° 5 FACTURA ANTERIOR N° 42
</t>
        </r>
      </text>
    </comment>
    <comment ref="F103" authorId="0" shapeId="0">
      <text>
        <r>
          <rPr>
            <sz val="9"/>
            <color indexed="81"/>
            <rFont val="Tahoma"/>
            <family val="2"/>
          </rPr>
          <t xml:space="preserve">NOTA DE CREDITO N° 12
ANULA FACTURA
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 xml:space="preserve">NOTRA DE CREDITO N° 13 REBAJA $ 321.107
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abonaron $16.901 el dia 10-11-16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$2.000.000 abonados el dia 9-03-17
$2.000.000 abonados el dia 10-04-17
1.399.873 
8-5-17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  <r>
          <rPr>
            <sz val="9"/>
            <color indexed="81"/>
            <rFont val="Tahoma"/>
            <family val="2"/>
          </rPr>
          <t>Abono 1 $1.233.706
Fecha 26-04-2017
Abono 2 $1.233.706 Fecha 29-05-2017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N.D.C. 26
REBAJA $5.659.838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N.D.C. 34
REBAJA $ 168.711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ROMINA: 
DOCUMENTADA 3 CHEQUES
27-01-2017 - $4,972,498
27-02-2017 - $4,972,498
27-03-2017 - $4,972,498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N.D.C. 29
REBAJA $20.069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N.D.C. 30
REBAJA $ 16.900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N.D.C. 27
REBAJA $16.900
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1/2 $2.415.446
Fecha 02-08-2017
Abono 2/2 $2.415.445
Fecha 04-09-2017
(cheque sin fondo rebotado)
Abono 2/2 $2.415.445
Fecha 03-10-2017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documentada 6 pagos
$626.814x6
30-03-17 
30-04-17 $626.814
30-05-17 $626.814
30-06-17 $626.814
30-07-17 $626.814
01-08-17 $626.814
30-08-17 $626.814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N.D.C. 28
REBAJA $1.470.717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1/2 $1.030.923 Fecha 29-05-2017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N.D.C. 33
REBAJA $ 1.335.130
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DESCUENTAN $29.069
SE CANCELA TOTAL DE $566.852
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23/2/17 Abono 1/3 $2.037.013
31/3/17 Abono 2/3 $2.037.013.-
28/4/17 Abono 3/3 $2.037.012.-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$2.679.076 Fecha 03-07-2017
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CAMBIO DE TEXTOS
NC 40
EN ESPERA DE DEVOLUCION DE TEXTOS PARA NUEVA FACTURA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1 $5.612.558 Fecha 07-07-2017
Abono 2 $5.612.558
Fecha 04-08-2017
Abono 3 $5.612.560
Fecha 04-09-2017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$3.046.419 Fecha 06-06-2017
Abono $3.000.000
Fecha 30-05-2017
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1/2 $497.289
Fecha 29-05-2017
Abono 2/2 $1.233.706
Fecha 28-06-2017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1 $1.512.401
Fecha 25-08-2017
Abono 2 $1.500.000
Fecha 25-09-2017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 xml:space="preserve">NC: 39
NUEVA FACTURA 390
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  <r>
          <rPr>
            <sz val="9"/>
            <color indexed="81"/>
            <rFont val="Tahoma"/>
            <family val="2"/>
          </rPr>
          <t>Abono 1/6 $1.109.792
Fecha 26-04-2017
Abono 1/  $1.143.592 Fecha 10-05-2017
Abono 2/ $1.109.792
Fecha  09-06-2017
Abono 3 $1.109.792
Fecha 12-07-2017
Abono 4 $1.109.792
Fecha 07-08-2017
Abono 5 $1.109.792
Fecha 07-09-2017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$78.869 Fecha 05-05-2017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9/5 Abono $5.000.000.-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DOCUMENTADO EN 6 PAGOS 1
$1.005.393 ABONADOS EL 04-04-17
PAGO 2
$1.005.393  EL 25-04-2017
PAGO 3
$1.005.393 EL 29-05-2017
PAGO 4
$1.005.393 EL 28-06-2017
PAGO 5
$1.005.393 EL 25-05-2017
Abono 6 $1.005.395
Fecha 25-08-2017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1 $510.001
Fecha 04-07-2017
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Abonarán 4 pagos
1ero 25/04/2017 $2.213.950
Abono 2 $2213950 Fecha 21-06-2017 
Abono 3 $2.213.949
Fecha 26-07-2017
Abono 4 $2.213.952
Fecha 31-08-2017</t>
        </r>
      </text>
    </comment>
    <comment ref="B208" authorId="0" shapeId="0">
      <text>
        <r>
          <rPr>
            <sz val="9"/>
            <color indexed="81"/>
            <rFont val="Tahoma"/>
            <family val="2"/>
          </rPr>
          <t>MAL EMITIDA NULA CON NC: 41
NUEVA F: 441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$1.436.532
Fecha 11-04-2017
Abono $1.436.533 fecha 02-05-2017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1 $826.184
Fecha 07-01-2017
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DOCUMENTADA
3 CHEQUES</t>
        </r>
        <r>
          <rPr>
            <sz val="9"/>
            <color indexed="81"/>
            <rFont val="Tahoma"/>
            <family val="2"/>
          </rPr>
          <t xml:space="preserve">
Abono 1/4 $4.236.362 Fecha 05-05-2017
Abono 2/4 $4.236.362 Fecha 06-06-2017
Abono 3/4 $4.236.362 Fecha 06-07-2017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1/2 $250.000 Fecha 08-05-2017
Abono 2/2 $1.073.184 Fecha 10-05-2017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1 $330.850  Fecha 24-05-2017
Abono 2 $633.476  Fecha 06-06-2017
Abono 3 $330.850
Fecha 23-06-2017
Abono $605.254 
Fecha 05-07-2017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1 $1.037.571  Fecha 06-06-2017
Abono 2 $1.037.566 Fecha 06-07-2017
Abono 3 $1.037.566
Fecha 31-07-2017
Abono 4 $1.037.566
Fecha 31-08-2017
Abono 5 $1.037.566
Fecha 02-10-2017</t>
        </r>
      </text>
    </comment>
    <comment ref="H298" authorId="0" shapeId="0">
      <text>
        <r>
          <rPr>
            <sz val="9"/>
            <color indexed="81"/>
            <rFont val="Tahoma"/>
            <family val="2"/>
          </rPr>
          <t xml:space="preserve">6 CHEQUES 
30/06= 1.037.566
30/07 =1.037.566
30/08 = 1.037.566
30/09=1.037.566
30/10=1.037.566
30/11= 1.037.566
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1 $3.194.081
Fecha 12-07-2017
Abono 2 $3.194.081
Fecha 01-08-2017
Abono 3 $3.194.081
Fecha 30-08-2017
Abono 4 $3.194.081
Fecha 02-10-2017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Documentada
Abono $1.423.116 Fecha 19-05-2017
Abono $1.423.116
Fecha 19-06-2017
Abono final $1.423.117
Fecha 25-07-2017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Aabono 1 $28.24
Fecha 05-07-2017
Aabono 2 $330.850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$135.203
Fecha 04-07-2017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$1.373.394 
Fecha 12-07-2017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$3.000.000 Fecha 1  14-06-2017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1/2 $265.525
Fecha  28-06-2017
Abono 2/2 $265.526
Fecha 12-07-2017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1/3 $1.000.000  Fecha 05-07-2017
Abono 2/3 $1.883.684
Fecha 07-08-2017
Abono 3/3 $1.883.684
Fecha 06-09-2017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1/4 $2.095.647
Fecha 27-07-2017
Abono 2/4 $2.095.647
Fecha 04-09-2017
Abono 3/4 $2.095.647
Fecha 02-10-2017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1 $435.429 
Fecha 14-06-2017
Abono 2 $435.429
Fecha 27-07-2017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1/3 $3.835.341
Fecha 28-07-2017
Abono 2/3 $3.835.341
Fecha 16-10-2017
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1 $14.000.000
Fecha 14-09-2017
Abono 2/2 $5.272.959
Fecha 26-09-2017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1/2 $3.282.322
Fecha 01-08-2017
Abono 2/2 $3.000.000
Fecha 16-08-2017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1 $1.351.052
Fecha 04-08-2017
Abono 2 $1.351.051
Fecha 04-09-2017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1 $2.800.000
Fecha 04-09-2017
Abono 2 $2.800.000
Fecha 28-09-2017</t>
        </r>
      </text>
    </comment>
    <comment ref="F56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1/3 $1.076.125
Fecha 12-09-2017
Abono 2/3 $1.076.125
Fecha 02-10-2017</t>
        </r>
      </text>
    </comment>
    <comment ref="F585" authorId="0" shapeId="0">
      <text>
        <r>
          <rPr>
            <b/>
            <sz val="9"/>
            <color indexed="81"/>
            <rFont val="Tahoma"/>
            <family val="2"/>
          </rPr>
          <t xml:space="preserve">Administrativo 3:A
Abono 1 $705.950
Fecha 26-09-2017
</t>
        </r>
      </text>
    </comment>
    <comment ref="F59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Abono 1/3  $647.000
Fecha 25-09-2017
Abono 2/3 $647.000
Fecha 16-10-2017</t>
        </r>
      </text>
    </comment>
  </commentList>
</comments>
</file>

<file path=xl/sharedStrings.xml><?xml version="1.0" encoding="utf-8"?>
<sst xmlns="http://schemas.openxmlformats.org/spreadsheetml/2006/main" count="8482" uniqueCount="2743">
  <si>
    <t>Factura N°</t>
  </si>
  <si>
    <t>Cliente</t>
  </si>
  <si>
    <t>Fecha</t>
  </si>
  <si>
    <t>Neto</t>
  </si>
  <si>
    <t>I.V.A.</t>
  </si>
  <si>
    <t>Total</t>
  </si>
  <si>
    <t>Teléfono</t>
  </si>
  <si>
    <t>Observación</t>
  </si>
  <si>
    <t>Encargado de Pago</t>
  </si>
  <si>
    <t>Vendedor</t>
  </si>
  <si>
    <t>Comuna</t>
  </si>
  <si>
    <t>Nula</t>
  </si>
  <si>
    <t>Cancelada</t>
  </si>
  <si>
    <t>Encargado Pago</t>
  </si>
  <si>
    <t>Estado</t>
  </si>
  <si>
    <t xml:space="preserve">                                                              Facturas de Ventas 2015</t>
  </si>
  <si>
    <t xml:space="preserve">Telefono </t>
  </si>
  <si>
    <t>Colegio</t>
  </si>
  <si>
    <t>Montevideo-Uruguay</t>
  </si>
  <si>
    <t>Días Credito</t>
  </si>
  <si>
    <t>Vencimiento</t>
  </si>
  <si>
    <t>dias vencido</t>
  </si>
  <si>
    <t>Fecha Actual</t>
  </si>
  <si>
    <t>Fecha de Pago</t>
  </si>
  <si>
    <t>Nota Crédito</t>
  </si>
  <si>
    <t>Sociedad Aramonte Admistradora Educacional</t>
  </si>
  <si>
    <t>María Isabel Cubillos Narvaez</t>
  </si>
  <si>
    <t>Cancelado</t>
  </si>
  <si>
    <t>Ziemax</t>
  </si>
  <si>
    <t>Maipú</t>
  </si>
  <si>
    <t>Sociedad Educacional del Valle Ltda</t>
  </si>
  <si>
    <t>Gladys Sanchez</t>
  </si>
  <si>
    <t>Buin</t>
  </si>
  <si>
    <t>Soc. Educacional Jorge Huneeus e hijos y Cia Ltda.</t>
  </si>
  <si>
    <t>Pendiente</t>
  </si>
  <si>
    <t>La Pintana</t>
  </si>
  <si>
    <t>Soc.Educacional Bragox Ltda.</t>
  </si>
  <si>
    <t>La Florida</t>
  </si>
  <si>
    <t>Fundación Educacional Metodista de Chile Los Andes</t>
  </si>
  <si>
    <t>034-2422138</t>
  </si>
  <si>
    <t>Esc. Metodista Eden del Niño</t>
  </si>
  <si>
    <t>Pamela Canifru</t>
  </si>
  <si>
    <t>Los Andes</t>
  </si>
  <si>
    <t>Fundación Educacional Nocedal</t>
  </si>
  <si>
    <t>Colegio Polivalente El Almendral</t>
  </si>
  <si>
    <t>Marcelo Arriagada</t>
  </si>
  <si>
    <t>Colegio Dunastalair SpA</t>
  </si>
  <si>
    <t>Colegio Dunalastair Las Condes</t>
  </si>
  <si>
    <t>Las Condes</t>
  </si>
  <si>
    <t>Colegio Dunastalair Valle Norte SpA</t>
  </si>
  <si>
    <t xml:space="preserve">Colegio Dunalastair Valle Norte </t>
  </si>
  <si>
    <t>Colegio Alto del Valle</t>
  </si>
  <si>
    <t>Colegio Jorge Hunneus</t>
  </si>
  <si>
    <t>ColegioMauricio Rugandas</t>
  </si>
  <si>
    <t>Colina</t>
  </si>
  <si>
    <t>Colegio Dunastalair Peñalolen SpA</t>
  </si>
  <si>
    <t>Colegio Dunalastair Peñalolen</t>
  </si>
  <si>
    <t>Peñalolen</t>
  </si>
  <si>
    <t>Margarita Castro</t>
  </si>
  <si>
    <t>Colegio Fernando Ramírez</t>
  </si>
  <si>
    <t>Adriana Diez</t>
  </si>
  <si>
    <t>Maria Isabel Cubillos</t>
  </si>
  <si>
    <t>Jaime Arancibia</t>
  </si>
  <si>
    <t>Maritza Contreras</t>
  </si>
  <si>
    <t>Valeska Santibañez</t>
  </si>
  <si>
    <t>2-2912656</t>
  </si>
  <si>
    <t>Elisa Barraza</t>
  </si>
  <si>
    <t>Patricio Canales</t>
  </si>
  <si>
    <t>Elba Bustos</t>
  </si>
  <si>
    <t>Días</t>
  </si>
  <si>
    <t>Fecha Pago</t>
  </si>
  <si>
    <t>Comision</t>
  </si>
  <si>
    <t>Corporación Educacional Teresiana Los Angeles</t>
  </si>
  <si>
    <t>Colegio Teresiano Los Angeles</t>
  </si>
  <si>
    <t>Los Angeles</t>
  </si>
  <si>
    <t>Giovanni Ríos</t>
  </si>
  <si>
    <t>Tammy Lopez</t>
  </si>
  <si>
    <t>Soc. Adm. Centro Educ. Saint Orland 3 Ltda.</t>
  </si>
  <si>
    <t>Carla Pruneda</t>
  </si>
  <si>
    <t>Cerro Navia</t>
  </si>
  <si>
    <t>Ilustre Municipalidad de Olivar</t>
  </si>
  <si>
    <t>72-2391480</t>
  </si>
  <si>
    <t>pendiente</t>
  </si>
  <si>
    <t>Esc. Nuestra Señora de la Merced</t>
  </si>
  <si>
    <t>Olivar</t>
  </si>
  <si>
    <t>Soc. Educacional Joaquin Toesca Ltda.</t>
  </si>
  <si>
    <t>2- 26430299</t>
  </si>
  <si>
    <t>Colegio La Union de Pudahuel</t>
  </si>
  <si>
    <t>Pudahuel</t>
  </si>
  <si>
    <t>Soc. Educacional La Girouette S.A.</t>
  </si>
  <si>
    <t>2-23610600</t>
  </si>
  <si>
    <t>Colegio la Girouette</t>
  </si>
  <si>
    <t>Josefa Herreros</t>
  </si>
  <si>
    <t>Fund. Educ. Belen Educa</t>
  </si>
  <si>
    <t>2-26988867</t>
  </si>
  <si>
    <t>Colegio San Alberto Hurtado</t>
  </si>
  <si>
    <t>Claudio de la Vega</t>
  </si>
  <si>
    <t>Fund. San Mateo del la Compañía de Jesus</t>
  </si>
  <si>
    <t>64-2223222</t>
  </si>
  <si>
    <t>Colegio San Mateo</t>
  </si>
  <si>
    <t>Elias Gonzalez</t>
  </si>
  <si>
    <t>Osorno</t>
  </si>
  <si>
    <t>Colegio Preciosa Sangre</t>
  </si>
  <si>
    <t>2-24533709</t>
  </si>
  <si>
    <t>Ma. De los Angeles Lillo</t>
  </si>
  <si>
    <t>Ñuñoa</t>
  </si>
  <si>
    <t>Marta Monica Meneses Garfias</t>
  </si>
  <si>
    <t>Librería Continental Belen.</t>
  </si>
  <si>
    <t>San Pedro de la Paz</t>
  </si>
  <si>
    <t>Colegio Saint Orland 3</t>
  </si>
  <si>
    <t>Ana Maria Carrasco</t>
  </si>
  <si>
    <t>Loreto Perez</t>
  </si>
  <si>
    <t>Ma. Soledad Andrade</t>
  </si>
  <si>
    <t>Alvaro Pincheira</t>
  </si>
  <si>
    <t>Francisca Latorre</t>
  </si>
  <si>
    <t>Federico Carcamo</t>
  </si>
  <si>
    <t>hna. Patricia Pavez</t>
  </si>
  <si>
    <t xml:space="preserve">Jorge Espinoza </t>
  </si>
  <si>
    <t xml:space="preserve">Centro  Padres Colegio Pedro de Valdivia Peñalolen </t>
  </si>
  <si>
    <t>Pedro de Valdivia Peñalolen</t>
  </si>
  <si>
    <t>Loeonardo Guajardo</t>
  </si>
  <si>
    <t>Corporacion Masonica de concepcion</t>
  </si>
  <si>
    <t>cancelada</t>
  </si>
  <si>
    <t>41-3165321</t>
  </si>
  <si>
    <t>colegio concepción</t>
  </si>
  <si>
    <t>Dario Boloqui Aita</t>
  </si>
  <si>
    <t xml:space="preserve">Herna Duran </t>
  </si>
  <si>
    <t>Maria Isabel Ogaz</t>
  </si>
  <si>
    <t>Librería Maria Isabel</t>
  </si>
  <si>
    <t>Vitacura</t>
  </si>
  <si>
    <t>Sociedad Educacional Salvador Dali S.A</t>
  </si>
  <si>
    <t>Colegio Salvador Dali</t>
  </si>
  <si>
    <t>Viviana Fernandez</t>
  </si>
  <si>
    <t>Maipu</t>
  </si>
  <si>
    <t xml:space="preserve">Corporacion Municipal de Servicio y Desarrollo de Maipu </t>
  </si>
  <si>
    <t>Liceo Santiago Bueras</t>
  </si>
  <si>
    <t>Ilustre Municipalidad de Vitacura</t>
  </si>
  <si>
    <t>Colegio Antartica Chilena</t>
  </si>
  <si>
    <t>School Fashion Spa</t>
  </si>
  <si>
    <t>Librería</t>
  </si>
  <si>
    <t>La Reina</t>
  </si>
  <si>
    <t>Sociedad Comercial RMD Ltda.</t>
  </si>
  <si>
    <t>librería</t>
  </si>
  <si>
    <t>Cristina Jimenez</t>
  </si>
  <si>
    <t>Providencia</t>
  </si>
  <si>
    <t>Ilustre Municipalidad de Paine</t>
  </si>
  <si>
    <t>Liceo Huelquen</t>
  </si>
  <si>
    <t>Paine</t>
  </si>
  <si>
    <t>Rosa Garrido Garrido e Hijos Limitada</t>
  </si>
  <si>
    <t>librería sarepta</t>
  </si>
  <si>
    <t>Francisco Flores</t>
  </si>
  <si>
    <t>Santiago</t>
  </si>
  <si>
    <t>Los Alerces SA.</t>
  </si>
  <si>
    <t>65-2295765</t>
  </si>
  <si>
    <t>Colegio Rayen Quitral</t>
  </si>
  <si>
    <t>Horacio Munizaga</t>
  </si>
  <si>
    <t>Gabriela Aguayo</t>
  </si>
  <si>
    <t>Puerto Montt</t>
  </si>
  <si>
    <t>Fundación Scuola Italiana</t>
  </si>
  <si>
    <t>Scuola Italiana La Serena</t>
  </si>
  <si>
    <t>Juan Salas</t>
  </si>
  <si>
    <t>La Serena</t>
  </si>
  <si>
    <t>Congregación Instituto Hijas de Maria Auxiliadora</t>
  </si>
  <si>
    <t>65 2252440</t>
  </si>
  <si>
    <t>Instituto Maria Auxiliadora</t>
  </si>
  <si>
    <t>2-25523745</t>
  </si>
  <si>
    <t>Librería Herna</t>
  </si>
  <si>
    <t>Gino Urzua</t>
  </si>
  <si>
    <t>Nancy Beatriz Moraga Navarro</t>
  </si>
  <si>
    <t>2-28213865</t>
  </si>
  <si>
    <t>Nancy Moraga</t>
  </si>
  <si>
    <t>liceo Parroquial Teresita de Los Andes</t>
  </si>
  <si>
    <t>34-2401058</t>
  </si>
  <si>
    <t>Liceo Teresita de los Andes</t>
  </si>
  <si>
    <t>los Andes</t>
  </si>
  <si>
    <t>Helia Castillo Cuevas</t>
  </si>
  <si>
    <t>65-2256650</t>
  </si>
  <si>
    <t>librería Sotavento</t>
  </si>
  <si>
    <t>Helia Castillo</t>
  </si>
  <si>
    <t>Soc. Educ. Carlos Pezoa Veliz y Cia LTDA</t>
  </si>
  <si>
    <t>esc. Carlos Pezoa Veliz</t>
  </si>
  <si>
    <t>Servicios Educacionales Silvio Ortiz Licidio LTDA</t>
  </si>
  <si>
    <t>57-2492007</t>
  </si>
  <si>
    <t>Liceo Los Condores</t>
  </si>
  <si>
    <t>Alto Hospicio</t>
  </si>
  <si>
    <t>Soc. Educacional del Valle LTDA.</t>
  </si>
  <si>
    <t>02-25523745</t>
  </si>
  <si>
    <t>73-2210095</t>
  </si>
  <si>
    <t>Liceo Maria Auxiliadora</t>
  </si>
  <si>
    <t>Linares</t>
  </si>
  <si>
    <t>NULA</t>
  </si>
  <si>
    <t>Soc. Educacional Monterrey</t>
  </si>
  <si>
    <t>45-2371282</t>
  </si>
  <si>
    <t>Colegio Monterrey</t>
  </si>
  <si>
    <t>Jaime Gaete</t>
  </si>
  <si>
    <t>Vilcun</t>
  </si>
  <si>
    <t>Librería El Tren</t>
  </si>
  <si>
    <t>Librería El Tren LTDA</t>
  </si>
  <si>
    <t>65-2633936</t>
  </si>
  <si>
    <t>Castro</t>
  </si>
  <si>
    <t>Fund. Educ. Colegio San Pedro Nolasco de Quillota</t>
  </si>
  <si>
    <t>33-2310401</t>
  </si>
  <si>
    <t>Colegio San Pedro Nolasco de Quillota</t>
  </si>
  <si>
    <t>Rolando Olguín</t>
  </si>
  <si>
    <t>Quillota</t>
  </si>
  <si>
    <t>Fundación Nacional del Comercio para la Educacion</t>
  </si>
  <si>
    <t>Colegio Achiga</t>
  </si>
  <si>
    <t>Fundación Almirante Carlos condell</t>
  </si>
  <si>
    <t>65-2671239</t>
  </si>
  <si>
    <t>Ins. Del Mar Capitan Williams</t>
  </si>
  <si>
    <t>Chonchi</t>
  </si>
  <si>
    <t>Soc. Educ. Antonio Varas LTDA.</t>
  </si>
  <si>
    <t>Colegio Antonio Varas</t>
  </si>
  <si>
    <t>Vicuña</t>
  </si>
  <si>
    <t>Librería Sarepta</t>
  </si>
  <si>
    <t>Municipalidad de Quilleco</t>
  </si>
  <si>
    <t>43-2633424</t>
  </si>
  <si>
    <t>Liceo C80</t>
  </si>
  <si>
    <t>Giovanni Rios</t>
  </si>
  <si>
    <t>Quilleco</t>
  </si>
  <si>
    <t>Municipalidad de Coquimbo</t>
  </si>
  <si>
    <t>51-2232380</t>
  </si>
  <si>
    <t>Esc. San Rafael</t>
  </si>
  <si>
    <t>Coquimbo</t>
  </si>
  <si>
    <t>Colegio San Juan Bautista</t>
  </si>
  <si>
    <t xml:space="preserve">Ma. De los Angeles LIllo </t>
  </si>
  <si>
    <t>Fundación San Marcelino Champagnat</t>
  </si>
  <si>
    <t>col. Marista Marcelino Champagnat</t>
  </si>
  <si>
    <t>Soc. Comercial RMD Ltda.</t>
  </si>
  <si>
    <t>2-23028563</t>
  </si>
  <si>
    <t>Librería Todo Colegio</t>
  </si>
  <si>
    <t xml:space="preserve">The Grange School S.A. </t>
  </si>
  <si>
    <t>The Grange School</t>
  </si>
  <si>
    <t>LA Reina</t>
  </si>
  <si>
    <t>Soc. de Instrucción Primaria de Santiago</t>
  </si>
  <si>
    <t>Col. Elvira Hurtado Matte</t>
  </si>
  <si>
    <t>Centro de Padres Col. Pedro de Valdivia</t>
  </si>
  <si>
    <t>c de padres col. Pedro de Valdivia</t>
  </si>
  <si>
    <t>peñalolen</t>
  </si>
  <si>
    <t>Soc. Colegio Hispanoamericano LTDA</t>
  </si>
  <si>
    <t>43-311618</t>
  </si>
  <si>
    <t>Colegio Hispanoamericano</t>
  </si>
  <si>
    <t>Corporación Municipal de Rancagua</t>
  </si>
  <si>
    <t>Colegio Los Acacios</t>
  </si>
  <si>
    <t>Chiguayante</t>
  </si>
  <si>
    <t>Corp. Educ. Masonica</t>
  </si>
  <si>
    <t>Aurora de Chile</t>
  </si>
  <si>
    <t>Soledad Garcia - Huidobro</t>
  </si>
  <si>
    <t>rancagua</t>
  </si>
  <si>
    <t>Soc. Edc. Recoleta LTDA.</t>
  </si>
  <si>
    <t>Colegio Jose Artigas</t>
  </si>
  <si>
    <t>Recoleta</t>
  </si>
  <si>
    <t>Sociedad Educacional Bosques de Chile</t>
  </si>
  <si>
    <t>Cole. Bosques de Chile</t>
  </si>
  <si>
    <t>San Vicente</t>
  </si>
  <si>
    <t>Sandra Gonzalez</t>
  </si>
  <si>
    <t>Pablo Nelcuqueo</t>
  </si>
  <si>
    <t>Cristian Caceres</t>
  </si>
  <si>
    <t>Valentin Guzman</t>
  </si>
  <si>
    <t>Roberto Ditzel</t>
  </si>
  <si>
    <t>Maria Cristina Aliaga</t>
  </si>
  <si>
    <t>Jorge Warner</t>
  </si>
  <si>
    <t>Sor Luz Altamirano</t>
  </si>
  <si>
    <t>Jorge Delpiano</t>
  </si>
  <si>
    <t>Pablo Galleguillos</t>
  </si>
  <si>
    <t>Dorys Huenchuleo</t>
  </si>
  <si>
    <t>Julio Valenzuela</t>
  </si>
  <si>
    <t>Alejandra Riveros</t>
  </si>
  <si>
    <t>Erwin Poblete</t>
  </si>
  <si>
    <t>Fundacion Educacional Almirante Carlos Condell</t>
  </si>
  <si>
    <t>Col. Guardiamarina Riquelme</t>
  </si>
  <si>
    <t>Col. Patricio Lynch</t>
  </si>
  <si>
    <t>Col. Almirante Carlos Condell</t>
  </si>
  <si>
    <t>Familia de Nazareth</t>
  </si>
  <si>
    <t>librería La Gruta</t>
  </si>
  <si>
    <t>Leonardo compodonico B y Cia. LTDA.</t>
  </si>
  <si>
    <t>Librería Campodonico</t>
  </si>
  <si>
    <t>Arica</t>
  </si>
  <si>
    <t>Ilustre Municipalidad de San Felipe</t>
  </si>
  <si>
    <t>34-2533577</t>
  </si>
  <si>
    <t>Esc. El Buen Pastor</t>
  </si>
  <si>
    <t xml:space="preserve">Rolando Olguin </t>
  </si>
  <si>
    <t>San Felipe</t>
  </si>
  <si>
    <t>ziemax</t>
  </si>
  <si>
    <t>santiago</t>
  </si>
  <si>
    <t>Colegio Santo Tomas de Aquino</t>
  </si>
  <si>
    <t>43-2320407</t>
  </si>
  <si>
    <t>Santo Tomas de Aquino</t>
  </si>
  <si>
    <t>Municipalidad de Coronel</t>
  </si>
  <si>
    <t>41-2407321</t>
  </si>
  <si>
    <t>Jorge Rojas Miranda</t>
  </si>
  <si>
    <t>Coronel</t>
  </si>
  <si>
    <t>Seduc Spa y Compañía CPA Cuatro</t>
  </si>
  <si>
    <t>Cordillera de Las Condes</t>
  </si>
  <si>
    <t>Sociedad Educacional Diego de Almeyda</t>
  </si>
  <si>
    <t>51-2240042</t>
  </si>
  <si>
    <t>Colegio Diego de Almeyda</t>
  </si>
  <si>
    <t>Sociedad Educacional Antumahuida Limitada</t>
  </si>
  <si>
    <t>Alto Gabriela</t>
  </si>
  <si>
    <t>Sociedad Educacional Elju LTDA</t>
  </si>
  <si>
    <t>57-2431960</t>
  </si>
  <si>
    <t>Pdte. Anibal Pinto Garmendia</t>
  </si>
  <si>
    <t>Iquique</t>
  </si>
  <si>
    <t>Fundaciona Educacional Arnaldo Salamanca</t>
  </si>
  <si>
    <t>58-2470719</t>
  </si>
  <si>
    <t>Adventista de Arica</t>
  </si>
  <si>
    <t>Coya de Machali</t>
  </si>
  <si>
    <t>Rancagua</t>
  </si>
  <si>
    <t>Sociedad Educacional Juanita Fernandez Solar LTDA</t>
  </si>
  <si>
    <t>Juanita Fernandez del Solar</t>
  </si>
  <si>
    <t>63-2241953</t>
  </si>
  <si>
    <t>Cristiano Belen</t>
  </si>
  <si>
    <t>Valdivia</t>
  </si>
  <si>
    <t>Iglesia Fuente de Vida</t>
  </si>
  <si>
    <t>Republica de Italia</t>
  </si>
  <si>
    <t>Soc. Educ. Rupanic Ltda.</t>
  </si>
  <si>
    <t>rupanic school</t>
  </si>
  <si>
    <t>Rafael rojas muñoz</t>
  </si>
  <si>
    <t>Desdree Colina</t>
  </si>
  <si>
    <t>Maria Griselda Valle</t>
  </si>
  <si>
    <t>El Bosque</t>
  </si>
  <si>
    <t>coquimbo</t>
  </si>
  <si>
    <t>Instituto Hijas de Maria Auxiliadora</t>
  </si>
  <si>
    <t>Maria Auxiliadora</t>
  </si>
  <si>
    <t>Sociedad Educacional Mutis Morales LTDA</t>
  </si>
  <si>
    <t>Nazca Belen</t>
  </si>
  <si>
    <t>Quilpue</t>
  </si>
  <si>
    <t>Geraldine Jerez Plaza</t>
  </si>
  <si>
    <t>51-227310</t>
  </si>
  <si>
    <t>jerplaz - la serena</t>
  </si>
  <si>
    <t>Jerplaz - Stgo</t>
  </si>
  <si>
    <t>Francisco Didier</t>
  </si>
  <si>
    <t>Zapallar</t>
  </si>
  <si>
    <t>Municipalidad de Santo Domingo</t>
  </si>
  <si>
    <t>35-2200610</t>
  </si>
  <si>
    <t>El convento</t>
  </si>
  <si>
    <t>Santo Domingo</t>
  </si>
  <si>
    <t>Fundacion Educacional Madres Dominicas</t>
  </si>
  <si>
    <t>45-2391014</t>
  </si>
  <si>
    <t>Madres Dominicas pitrufquen</t>
  </si>
  <si>
    <t>Pitrufquen</t>
  </si>
  <si>
    <t>Fundacion educacional Ramon Angel Jara</t>
  </si>
  <si>
    <t>65-2211455</t>
  </si>
  <si>
    <t>Ramon Angel Jara</t>
  </si>
  <si>
    <t>Los Muermos</t>
  </si>
  <si>
    <t xml:space="preserve">Fundacion Educacional Instituto Chacabuco </t>
  </si>
  <si>
    <t>Institutoco Chacabuco</t>
  </si>
  <si>
    <t>Sonia Isabel Zapata Diez</t>
  </si>
  <si>
    <t>Iberoamericano</t>
  </si>
  <si>
    <t xml:space="preserve">cancelada </t>
  </si>
  <si>
    <t>librería sotavento</t>
  </si>
  <si>
    <t>puerto montt</t>
  </si>
  <si>
    <t>librería la gruta</t>
  </si>
  <si>
    <t>Soc. Comercial Benabbio ltda.</t>
  </si>
  <si>
    <t>Libreroa Benabbio</t>
  </si>
  <si>
    <t>Silvia Roxana Silva Rojas Serv. Educacionales</t>
  </si>
  <si>
    <t>72-2711294</t>
  </si>
  <si>
    <t>Lic. Jose Gregorio Argomedo</t>
  </si>
  <si>
    <t>Soledad Garcia-Huidobro</t>
  </si>
  <si>
    <t>san fernando</t>
  </si>
  <si>
    <t>Ilustre Municiaplidad de Los Lagos</t>
  </si>
  <si>
    <t>63-2461279</t>
  </si>
  <si>
    <t>Liceo Blest Gana</t>
  </si>
  <si>
    <t>Los Lagos</t>
  </si>
  <si>
    <t xml:space="preserve">Sociedad Educacional Cabezas Valencia </t>
  </si>
  <si>
    <t>Liceo Part. Mixto Escasce</t>
  </si>
  <si>
    <t>Col. Saint Orland 3</t>
  </si>
  <si>
    <t>Educadora del Sur LTDA</t>
  </si>
  <si>
    <t>Degli Monti</t>
  </si>
  <si>
    <t>Puerto Varas</t>
  </si>
  <si>
    <t>Corporacion Municipal de desarrollo social de Colina</t>
  </si>
  <si>
    <t>lic. Bic. Prov. Santa Teresa de los Andes</t>
  </si>
  <si>
    <t>Corp. Municipal de Educación, Salud y Recreación</t>
  </si>
  <si>
    <t>Colegio Cap. Pastene</t>
  </si>
  <si>
    <t>Achiga</t>
  </si>
  <si>
    <t>Corporacion Educacional de la Soc. Nac. De Agricultura</t>
  </si>
  <si>
    <t>lic. Bicentenario Minero J. Pablo II</t>
  </si>
  <si>
    <t>Corporacion Educacional Aprender</t>
  </si>
  <si>
    <t>colegio aprender</t>
  </si>
  <si>
    <t>Sociedad Educacional Chicureo</t>
  </si>
  <si>
    <t>Pumahue Chicureo</t>
  </si>
  <si>
    <t>colina</t>
  </si>
  <si>
    <t>Sociedad Educacional Amancay LTDA</t>
  </si>
  <si>
    <t>Colegio Amancay</t>
  </si>
  <si>
    <t>Corporacion educacional Instituto de Mar</t>
  </si>
  <si>
    <t xml:space="preserve">esc. De tripulantes y portuarios </t>
  </si>
  <si>
    <t>Valparaiso</t>
  </si>
  <si>
    <t xml:space="preserve">Sociedad Educacional Sta. Gloria LTDA. </t>
  </si>
  <si>
    <t>Ema Díaz Sierra</t>
  </si>
  <si>
    <t>San Ramon</t>
  </si>
  <si>
    <t>Culitrin</t>
  </si>
  <si>
    <t>Sociedad de Instrucción Primaria de Santiago</t>
  </si>
  <si>
    <t>Arturo Matta Larain</t>
  </si>
  <si>
    <t>Soc. Educ.  San Fernando LTDA.</t>
  </si>
  <si>
    <t>San Fernando</t>
  </si>
  <si>
    <t>Vista Hermosa</t>
  </si>
  <si>
    <t>Institución Internacional Sek</t>
  </si>
  <si>
    <t>SEK</t>
  </si>
  <si>
    <t>Concon</t>
  </si>
  <si>
    <t>Fernando Brinvignat</t>
  </si>
  <si>
    <t>juan salas</t>
  </si>
  <si>
    <t>Diedo de Almeyda</t>
  </si>
  <si>
    <t>Librería San Juan</t>
  </si>
  <si>
    <t>Corp. Educ. Col. Teresiano Padre Enrique</t>
  </si>
  <si>
    <t xml:space="preserve">Teresiano Padre Enrique </t>
  </si>
  <si>
    <t>nacimiento</t>
  </si>
  <si>
    <t>Fundacion de Educacion Catolica de Puerto Montt</t>
  </si>
  <si>
    <t>Inm. Conc. Puerto Varas</t>
  </si>
  <si>
    <t>Sociedad Educacional Angelus Ltda.</t>
  </si>
  <si>
    <t>Sto Tomas La Serena</t>
  </si>
  <si>
    <t>Colegio Santo Tomas de Los Angeles</t>
  </si>
  <si>
    <t>Sto. Tomas de Los Angeles</t>
  </si>
  <si>
    <t>Liceo Escasce</t>
  </si>
  <si>
    <t>Maria Mazzarello</t>
  </si>
  <si>
    <t>Puerto Natales</t>
  </si>
  <si>
    <t>Corp. Metodista de Chile</t>
  </si>
  <si>
    <t>Metodista Robert Johnson</t>
  </si>
  <si>
    <t>Colegio Santo Tomas Ltda</t>
  </si>
  <si>
    <t>Santo Tomas de El Bosque</t>
  </si>
  <si>
    <t>Ilustre Municipalidad de Osorno</t>
  </si>
  <si>
    <t>esc. Artes y Cultura de Osorno</t>
  </si>
  <si>
    <t>Soc. Educacional Cumbres S.A.</t>
  </si>
  <si>
    <t>Cumbres</t>
  </si>
  <si>
    <t>Sociedad Educacional Carlos Pezoa Veliz y Cia. Ltda.</t>
  </si>
  <si>
    <t xml:space="preserve">Carlos Pezoa Veliz </t>
  </si>
  <si>
    <t>Colegio Santo Tomas de Ñuñoa LTDA.</t>
  </si>
  <si>
    <t>Santo Tomas de Ñuñoa</t>
  </si>
  <si>
    <t>Ilustre Municipalidad de Pelluhue</t>
  </si>
  <si>
    <t>Curanipe</t>
  </si>
  <si>
    <t>Pelluhue</t>
  </si>
  <si>
    <t>Sociedad Colegio Hispanoamericano LTDA.</t>
  </si>
  <si>
    <t>Hispanoamericano</t>
  </si>
  <si>
    <t>cc</t>
  </si>
  <si>
    <t>Documentada 2 pagos. Saldo pendiente $797.821</t>
  </si>
  <si>
    <t>Primer depósito 01 de abril $901.353</t>
  </si>
  <si>
    <t>Soc. Educacional Mendez Cerna y Mestre Cia. Ltda</t>
  </si>
  <si>
    <t>Saint patrick school</t>
  </si>
  <si>
    <t>temuco</t>
  </si>
  <si>
    <t>Fundacion Victoria Larocque</t>
  </si>
  <si>
    <t>Santa Clara</t>
  </si>
  <si>
    <t>La Cisterna</t>
  </si>
  <si>
    <t>librería jerplaz</t>
  </si>
  <si>
    <t>concepcion</t>
  </si>
  <si>
    <t>I. Municipalidad de Independencia</t>
  </si>
  <si>
    <t>Jose Manuel Balmaceda</t>
  </si>
  <si>
    <t>Independencia</t>
  </si>
  <si>
    <t>Colegio Santo Tomas de Curico LTDA</t>
  </si>
  <si>
    <t>Santo Tomas de Curico</t>
  </si>
  <si>
    <t>curico</t>
  </si>
  <si>
    <t>Colegio Parroquial Didier</t>
  </si>
  <si>
    <t>Fracisco Didier</t>
  </si>
  <si>
    <t>Esc. Particular N 8 Amor de Dios</t>
  </si>
  <si>
    <t>Amor de Dios</t>
  </si>
  <si>
    <t>Talca</t>
  </si>
  <si>
    <t>Fundacion educacional Arnaldo Salamanca</t>
  </si>
  <si>
    <t>arica</t>
  </si>
  <si>
    <t>Fundacion Educacional Liceo Ramon Freire</t>
  </si>
  <si>
    <t>Ramon Freire</t>
  </si>
  <si>
    <t>Elias gonzalez</t>
  </si>
  <si>
    <t>Quinchao</t>
  </si>
  <si>
    <t>Corporación Municipal de Educacion y Salud de Pirque</t>
  </si>
  <si>
    <t>El Principal</t>
  </si>
  <si>
    <t>Pirque</t>
  </si>
  <si>
    <t>Pdte. Jose Joaquin Prieto</t>
  </si>
  <si>
    <t>la pintana</t>
  </si>
  <si>
    <t>Colegio Santo Tomas de Puerto Montt LTDA</t>
  </si>
  <si>
    <t>santo tomas puerto montt</t>
  </si>
  <si>
    <t>Sociedad Educacional Saint Peter College LTDA</t>
  </si>
  <si>
    <t>saint peter College</t>
  </si>
  <si>
    <t>Puente alto</t>
  </si>
  <si>
    <t>Sociedad Educacional Millawe</t>
  </si>
  <si>
    <t>Millawe</t>
  </si>
  <si>
    <t>Soc. Centro Edcuc. Maria Griselda Valle LTDA</t>
  </si>
  <si>
    <t>Ilustre Municipalidad de Los Lagos</t>
  </si>
  <si>
    <t>los lagos</t>
  </si>
  <si>
    <t>los Lagos</t>
  </si>
  <si>
    <t>Ilustre Municipalidad de Llay llay</t>
  </si>
  <si>
    <t>el porvenir</t>
  </si>
  <si>
    <t>Rolando Olguin</t>
  </si>
  <si>
    <t>llay llay</t>
  </si>
  <si>
    <t>Saint George's college</t>
  </si>
  <si>
    <t>saint George's College</t>
  </si>
  <si>
    <t>Sociedad Sotomayor Espindola LTDA</t>
  </si>
  <si>
    <t>Arica College</t>
  </si>
  <si>
    <t>Carlos Condell</t>
  </si>
  <si>
    <t>osorno</t>
  </si>
  <si>
    <t>Ilustre Municipalidad de Independencia</t>
  </si>
  <si>
    <t>Nueva Zelandia</t>
  </si>
  <si>
    <t>Ilustre Municipalidad de Placilla</t>
  </si>
  <si>
    <t>72-2856210</t>
  </si>
  <si>
    <t>Esc. La Tuna</t>
  </si>
  <si>
    <t>Soledad Garcia Huidobro</t>
  </si>
  <si>
    <t>Colegio Santo Tomas de Talca Ltda.</t>
  </si>
  <si>
    <t>Santo Tomas de Talca</t>
  </si>
  <si>
    <t>Fundacion Educacional Liceo San Jose</t>
  </si>
  <si>
    <t>Fundacion Educacional Nocedal</t>
  </si>
  <si>
    <t>San Jose de Requinoa</t>
  </si>
  <si>
    <t>Requinoa</t>
  </si>
  <si>
    <t>Liceo Aleman del Verbo Divino</t>
  </si>
  <si>
    <t>Aleman de Los Angeles</t>
  </si>
  <si>
    <t>Depto. De Administracion de Educacion Municipal</t>
  </si>
  <si>
    <t>Basica La Palma</t>
  </si>
  <si>
    <t>Corp. Municipal de Desarrollo social de Calama</t>
  </si>
  <si>
    <t>Lic. Bicentenario Diego Portales</t>
  </si>
  <si>
    <t>Calama</t>
  </si>
  <si>
    <t>Sociedad Educacional Humboldt</t>
  </si>
  <si>
    <t>King School Cordillera</t>
  </si>
  <si>
    <t>Ziemax Ltda</t>
  </si>
  <si>
    <t>Soc. Educacional North American College Ltda.</t>
  </si>
  <si>
    <t>58 2232783</t>
  </si>
  <si>
    <t>North American  college</t>
  </si>
  <si>
    <t xml:space="preserve">Arica </t>
  </si>
  <si>
    <t>65 23304</t>
  </si>
  <si>
    <t>Ilustre Municipalidad de Victoria</t>
  </si>
  <si>
    <t>Liceo B 10</t>
  </si>
  <si>
    <t>victoria</t>
  </si>
  <si>
    <t>Congregación  Hijas de Santa Ana</t>
  </si>
  <si>
    <t>Italiano Santa Ana</t>
  </si>
  <si>
    <t>Librería Edukarte</t>
  </si>
  <si>
    <t>Puente Alto</t>
  </si>
  <si>
    <t>Luis Hernan Martinez</t>
  </si>
  <si>
    <t>librería Viena</t>
  </si>
  <si>
    <t>Curico</t>
  </si>
  <si>
    <t>librería Mundilibros</t>
  </si>
  <si>
    <t>Raul Parra cerda</t>
  </si>
  <si>
    <t>Soc. Educacional Saint John's School y Compañía</t>
  </si>
  <si>
    <t>Saint John School</t>
  </si>
  <si>
    <t>Rolando olguin</t>
  </si>
  <si>
    <t>Comercializadora Fundcar Ltda.</t>
  </si>
  <si>
    <t>Fundcar</t>
  </si>
  <si>
    <t>Colegio Sek</t>
  </si>
  <si>
    <t>Librería Palotes spa.</t>
  </si>
  <si>
    <t>Librería Palotes</t>
  </si>
  <si>
    <t>providencia</t>
  </si>
  <si>
    <t>OBSERVACIONES 10-06-2016</t>
  </si>
  <si>
    <t>Encargado Leonardo Cabezas</t>
  </si>
  <si>
    <t xml:space="preserve">Llamar viernes 17 </t>
  </si>
  <si>
    <t>Ilustre Municipalidad de Requinoa</t>
  </si>
  <si>
    <t>David del Curto</t>
  </si>
  <si>
    <t>requinoa</t>
  </si>
  <si>
    <t>Fund. Educacional colegio Santa Marta</t>
  </si>
  <si>
    <t>Santa Marta</t>
  </si>
  <si>
    <t>Ilustre Municipalidad de Río Negro</t>
  </si>
  <si>
    <t>Rio Negro</t>
  </si>
  <si>
    <t>Esc. Particular Santa Maria de los Angeles</t>
  </si>
  <si>
    <t>43-2311188</t>
  </si>
  <si>
    <t>Santa Maria de Los Angeles</t>
  </si>
  <si>
    <t xml:space="preserve">Instituto Parral </t>
  </si>
  <si>
    <t>Sociedad Educacional Parral Ltda.</t>
  </si>
  <si>
    <t>Parral</t>
  </si>
  <si>
    <t>Ilustre Municipalidad de Nogales</t>
  </si>
  <si>
    <t>33 262009</t>
  </si>
  <si>
    <t>El Melon</t>
  </si>
  <si>
    <t>Nogales</t>
  </si>
  <si>
    <t>Iluste Muncipalidad de Requinoa</t>
  </si>
  <si>
    <t>Cc</t>
  </si>
  <si>
    <t>Rio Bueno</t>
  </si>
  <si>
    <t>Liceo Tec. De Rio Bueno</t>
  </si>
  <si>
    <t>Municipalidad de Rio Bueno</t>
  </si>
  <si>
    <t>32-2275700</t>
  </si>
  <si>
    <t>Colegio Sek Pacifico</t>
  </si>
  <si>
    <t>Viña del Mar</t>
  </si>
  <si>
    <t>58 2470719</t>
  </si>
  <si>
    <t xml:space="preserve">Fundación Juan XXIII </t>
  </si>
  <si>
    <t>43-2314006</t>
  </si>
  <si>
    <t>San Rafael arcangel</t>
  </si>
  <si>
    <t>I. Municipalidad de la Ligua</t>
  </si>
  <si>
    <t>33 2711341</t>
  </si>
  <si>
    <t>Daem La Ligua</t>
  </si>
  <si>
    <t>La Ligua</t>
  </si>
  <si>
    <t>CORP. MUNIC. DE EDUC. SALUD Y AT. DE MENORES DE PUENTE ALTO</t>
  </si>
  <si>
    <t>PENDIENTE</t>
  </si>
  <si>
    <t>GABRIELA</t>
  </si>
  <si>
    <t>GLADYS SANCHEZ</t>
  </si>
  <si>
    <t>PUENTE ALTO</t>
  </si>
  <si>
    <t>Observaciones 10-06-2016</t>
  </si>
  <si>
    <t>Fundación Santa Rosa De Lima</t>
  </si>
  <si>
    <t>51-2257805</t>
  </si>
  <si>
    <t>Oscar Aldunate</t>
  </si>
  <si>
    <t>Susan Muñoz Palma</t>
  </si>
  <si>
    <t>Talagante</t>
  </si>
  <si>
    <t>02-28152216</t>
  </si>
  <si>
    <t>Arancibia y Perez Ltda.</t>
  </si>
  <si>
    <t>22-8212699</t>
  </si>
  <si>
    <t>Librería Qué Leo</t>
  </si>
  <si>
    <t>Centro De Padres y Apoderados Colegio Pedro de Valdivia</t>
  </si>
  <si>
    <t>22-2982377</t>
  </si>
  <si>
    <t>C.P. colegio Pedro de Valdivia</t>
  </si>
  <si>
    <t>Peñalolén</t>
  </si>
  <si>
    <t>43-2630315</t>
  </si>
  <si>
    <t>Aleman Del Verbo Divino</t>
  </si>
  <si>
    <t>Yanet Escarate</t>
  </si>
  <si>
    <t>Roger Sepúlveda</t>
  </si>
  <si>
    <t>22-2796543</t>
  </si>
  <si>
    <t>Un</t>
  </si>
  <si>
    <t>Ma. Bocaz</t>
  </si>
  <si>
    <t>Fundación Educacional Instituto Rafael Ariztia</t>
  </si>
  <si>
    <t>33-2312131</t>
  </si>
  <si>
    <t>Rafael Ariztia</t>
  </si>
  <si>
    <t>Victor Herrera</t>
  </si>
  <si>
    <t>Fundación Almirante Carlos Condell</t>
  </si>
  <si>
    <t>Inst. Del Mar Capitan Williams</t>
  </si>
  <si>
    <t>Wladimir Chamorro</t>
  </si>
  <si>
    <t>Jana Muñoz y Compañía Limitada</t>
  </si>
  <si>
    <t>Rodrigo Jaña</t>
  </si>
  <si>
    <t>22-8213865</t>
  </si>
  <si>
    <t>Librería La Gruta</t>
  </si>
  <si>
    <t>Moena y Ramirez SPA</t>
  </si>
  <si>
    <t>22-287983</t>
  </si>
  <si>
    <t>Libromania</t>
  </si>
  <si>
    <t>22-4537838</t>
  </si>
  <si>
    <t>Ivonn de Lourders Managaño Rabena</t>
  </si>
  <si>
    <t>Librería Barby</t>
  </si>
  <si>
    <t>Distribuidora fundcar</t>
  </si>
  <si>
    <t>Comerc. Cristina Jimenez Montenegro EIRL</t>
  </si>
  <si>
    <t>22-3028563</t>
  </si>
  <si>
    <t>Lampa</t>
  </si>
  <si>
    <t>Corporación Educacional Masonica de Concepción</t>
  </si>
  <si>
    <t>San Pedro de La Paz</t>
  </si>
  <si>
    <t>Cristian Saavedra</t>
  </si>
  <si>
    <t>I. Municipalidad de Santiago</t>
  </si>
  <si>
    <t>22-8271356</t>
  </si>
  <si>
    <t>Liceo Miguel de Cervantes</t>
  </si>
  <si>
    <t>Kerla Muñoz</t>
  </si>
  <si>
    <t>Ma. Lillo</t>
  </si>
  <si>
    <t>I. Municipalidad de Quintero</t>
  </si>
  <si>
    <t>32-2462819</t>
  </si>
  <si>
    <t>Escuela Francia</t>
  </si>
  <si>
    <t>German Rojas</t>
  </si>
  <si>
    <t>Quintero</t>
  </si>
  <si>
    <t>22-2107600</t>
  </si>
  <si>
    <t>Vanessa Inostroza</t>
  </si>
  <si>
    <t>Carolina Atenas</t>
  </si>
  <si>
    <t>Colegio Internacional Sek Chile S.A.</t>
  </si>
  <si>
    <t>22-2126116</t>
  </si>
  <si>
    <t>Sek</t>
  </si>
  <si>
    <t>Carolina Perez</t>
  </si>
  <si>
    <t>Corporación Educacional de la SNA</t>
  </si>
  <si>
    <t>22-8241067</t>
  </si>
  <si>
    <t>Santa María de Paine</t>
  </si>
  <si>
    <t>Christian Schmith</t>
  </si>
  <si>
    <t>Soc. Educ. Joaquin Toesca Ltda.</t>
  </si>
  <si>
    <t>22-643000299</t>
  </si>
  <si>
    <t>Esc. Básica La Unión</t>
  </si>
  <si>
    <t>Jessica Varela</t>
  </si>
  <si>
    <t>Corporación Colegio Aleman de Elqui</t>
  </si>
  <si>
    <t>51-2294703</t>
  </si>
  <si>
    <t>Aleman de La Serena</t>
  </si>
  <si>
    <t>Jaime López</t>
  </si>
  <si>
    <t>Soc. Educ. Guacamayo S.A.</t>
  </si>
  <si>
    <t>63-2877800</t>
  </si>
  <si>
    <t>Los Conquistadores</t>
  </si>
  <si>
    <t>Marcela Alarcón</t>
  </si>
  <si>
    <t>Carolina Saez</t>
  </si>
  <si>
    <t>Corp. Municipal de Desarrollo social de Iquique</t>
  </si>
  <si>
    <t>57-2544708</t>
  </si>
  <si>
    <t>Esc. República de Croacia</t>
  </si>
  <si>
    <t>Edmundo Haiven Montenegro</t>
  </si>
  <si>
    <t>Cor. Iglesia de Los Adventistas del 7° Día</t>
  </si>
  <si>
    <t>Roxana Contreras</t>
  </si>
  <si>
    <t>Corp. Munic. De Des. Social de Antofagasta</t>
  </si>
  <si>
    <t>55-2798500</t>
  </si>
  <si>
    <t>Elmo Funez</t>
  </si>
  <si>
    <t>Patricia Peña</t>
  </si>
  <si>
    <t>Antofagasta</t>
  </si>
  <si>
    <t>Soc. Educ. Athena School Ltda.</t>
  </si>
  <si>
    <t>57-2246080</t>
  </si>
  <si>
    <t>Mahatma Gandhi</t>
  </si>
  <si>
    <t>Avinash Manghnani</t>
  </si>
  <si>
    <t>Sociedad Educacional Elju Ltda.</t>
  </si>
  <si>
    <t>Liceo Anibal Pinto</t>
  </si>
  <si>
    <t>Elisa Flores</t>
  </si>
  <si>
    <t>Sonia Villalobos</t>
  </si>
  <si>
    <t>22-8152216</t>
  </si>
  <si>
    <t>Fundación CMPC</t>
  </si>
  <si>
    <t>22-4412267</t>
  </si>
  <si>
    <t>Veronica Barroza</t>
  </si>
  <si>
    <t>22-5523745</t>
  </si>
  <si>
    <t>San Joaquín</t>
  </si>
  <si>
    <t>Fundación Educacional Impulsa</t>
  </si>
  <si>
    <t>Ayalen</t>
  </si>
  <si>
    <t>Victor Arroz</t>
  </si>
  <si>
    <t>Gladys Sánchez</t>
  </si>
  <si>
    <t>Mantagua</t>
  </si>
  <si>
    <t xml:space="preserve">Librería </t>
  </si>
  <si>
    <t>Liceo Parroquial Teresita de Los Andes</t>
  </si>
  <si>
    <t>034-2401058</t>
  </si>
  <si>
    <t>Lic. Parroquial Teresita de los Andes</t>
  </si>
  <si>
    <t>Maribel Soto</t>
  </si>
  <si>
    <t>Rinconada</t>
  </si>
  <si>
    <t>Ester Abuter Ananias</t>
  </si>
  <si>
    <t>53-2312158</t>
  </si>
  <si>
    <t>Librería Liberarte</t>
  </si>
  <si>
    <t>Escuela Particular San Francisco Javier N° 430</t>
  </si>
  <si>
    <t>22-7735901</t>
  </si>
  <si>
    <t>Esc. Part. N° 430 Sn. Fco. Javier</t>
  </si>
  <si>
    <t>Orlando Gajardo</t>
  </si>
  <si>
    <t>Nury Aracelly Ortiz Sepulveda</t>
  </si>
  <si>
    <t>32-2694038</t>
  </si>
  <si>
    <t>Librería Rincón del Libro</t>
  </si>
  <si>
    <t>Nury Ortiz</t>
  </si>
  <si>
    <t>Viña Del Mar</t>
  </si>
  <si>
    <t xml:space="preserve">Nula </t>
  </si>
  <si>
    <t>María Isabel Ogaz</t>
  </si>
  <si>
    <t>Cecilia Del Carmen Marchant Reyes</t>
  </si>
  <si>
    <t>72-2755783</t>
  </si>
  <si>
    <t>Machalí</t>
  </si>
  <si>
    <t>Escuela Particular Laura Elgueta S.A.</t>
  </si>
  <si>
    <t>22-822273</t>
  </si>
  <si>
    <t>Esc. Part. Laura Elgueta</t>
  </si>
  <si>
    <t>Centro Gral. De Padres del Inst. Alemán de Valdivia</t>
  </si>
  <si>
    <t>63-2471114</t>
  </si>
  <si>
    <t>Instituto Aleman de Valdivia</t>
  </si>
  <si>
    <t>Walter Domke</t>
  </si>
  <si>
    <t xml:space="preserve">Ilustre Municipalidad de San Felipe </t>
  </si>
  <si>
    <t>Liceo Corina Urbina</t>
  </si>
  <si>
    <t>Gonzalo Bahamondes</t>
  </si>
  <si>
    <t xml:space="preserve">San Felipe </t>
  </si>
  <si>
    <t>041-3165321</t>
  </si>
  <si>
    <t>Concepción san Pedro</t>
  </si>
  <si>
    <t>Roger Sepulveda</t>
  </si>
  <si>
    <t xml:space="preserve">Soc. Adm. Centro Educ. Saint Orland 3 Ltda. </t>
  </si>
  <si>
    <t>22-6437322</t>
  </si>
  <si>
    <t>Saint Orland N° 3</t>
  </si>
  <si>
    <t>Depto. De Educación I. Municipalidad de Quilleco</t>
  </si>
  <si>
    <t>043-2633424</t>
  </si>
  <si>
    <t>Lic. Isabel Riquelme</t>
  </si>
  <si>
    <t xml:space="preserve">Bernanrda Rojas </t>
  </si>
  <si>
    <t>Fundación Educacional Madres Dominicas</t>
  </si>
  <si>
    <t>Madres Dominicas</t>
  </si>
  <si>
    <t>Sandra Espinoza</t>
  </si>
  <si>
    <t>Pitrufquén</t>
  </si>
  <si>
    <t>Departamento de Educ. Municipal De Coronel</t>
  </si>
  <si>
    <t>Esc. Jorge Rojas Miranda</t>
  </si>
  <si>
    <t>Pablo Carrasco</t>
  </si>
  <si>
    <t>072-2355000</t>
  </si>
  <si>
    <t>Hermanos Carrera</t>
  </si>
  <si>
    <t>Karla Bueno</t>
  </si>
  <si>
    <t>Sociedad Educacional Nuestro Tiempo Ltda.</t>
  </si>
  <si>
    <t>35-2483634</t>
  </si>
  <si>
    <t>Nuestro Tiempo</t>
  </si>
  <si>
    <t>Ma. José Yáñez (Cobrar Solo $1.375.049)</t>
  </si>
  <si>
    <t>Claudio de La Vega</t>
  </si>
  <si>
    <t>Algarrobo</t>
  </si>
  <si>
    <t>Soc. Educ. Antonio Varas Ltda.</t>
  </si>
  <si>
    <t>51-2411390</t>
  </si>
  <si>
    <t>Antonio Varas</t>
  </si>
  <si>
    <t>René Martinez</t>
  </si>
  <si>
    <t>Liceo Parroquial Teresita de los Andes</t>
  </si>
  <si>
    <t>Institución Internacional SEK S.A.</t>
  </si>
  <si>
    <t>032-2275700</t>
  </si>
  <si>
    <t>Col. Internacional  Sek Del pacifico</t>
  </si>
  <si>
    <t>Yelko Montecinos</t>
  </si>
  <si>
    <t>Concón</t>
  </si>
  <si>
    <t>Corporación Iglesia de los adventistas del septimo día</t>
  </si>
  <si>
    <t>42-433686</t>
  </si>
  <si>
    <t>Esc. Particular Las Mariposas</t>
  </si>
  <si>
    <t>Gillia Machuca</t>
  </si>
  <si>
    <t>Chillán</t>
  </si>
  <si>
    <t>Colegios Teniente Dagoberto Godoy S.A.</t>
  </si>
  <si>
    <t>22-5845000</t>
  </si>
  <si>
    <t>Lic. Teniente Dagoberto Godoy</t>
  </si>
  <si>
    <t>Ma. Corrales</t>
  </si>
  <si>
    <t>Colegios Santiago S.A.</t>
  </si>
  <si>
    <t>22-5845010</t>
  </si>
  <si>
    <t>Colegio Santiago de Pudahuel</t>
  </si>
  <si>
    <t>Soc. Educ. Martinez de Rozas Ltda.</t>
  </si>
  <si>
    <t>22-796543</t>
  </si>
  <si>
    <t>Martinez de Rozas</t>
  </si>
  <si>
    <t>Karina Ramirez</t>
  </si>
  <si>
    <t>34-2422136</t>
  </si>
  <si>
    <t>Metodista Edén del Niño</t>
  </si>
  <si>
    <t>Fundación Educacional Instituto Chacabuco</t>
  </si>
  <si>
    <t>34-2344440</t>
  </si>
  <si>
    <t>Instituto Chacabuco</t>
  </si>
  <si>
    <t>Jesús Varas</t>
  </si>
  <si>
    <t>Fundación El Camino</t>
  </si>
  <si>
    <t>22-8543401</t>
  </si>
  <si>
    <t>San Lucas</t>
  </si>
  <si>
    <t>Elizabeth Fierro</t>
  </si>
  <si>
    <t>Lo Espejo</t>
  </si>
  <si>
    <t>Comerc. Fundcar</t>
  </si>
  <si>
    <t>Sociedad María Eugenia Cordero Velasquez y Cia.  Ltda.</t>
  </si>
  <si>
    <t>32-2876360</t>
  </si>
  <si>
    <t>Diego Velasquez</t>
  </si>
  <si>
    <t>Claudia Parada</t>
  </si>
  <si>
    <t>32-3187186</t>
  </si>
  <si>
    <t>Alborada del Mar</t>
  </si>
  <si>
    <t>32-260803</t>
  </si>
  <si>
    <t>Castilla y Aragón</t>
  </si>
  <si>
    <t>Sociedad Educacional San Pedro Ltda.</t>
  </si>
  <si>
    <t>41-2374335</t>
  </si>
  <si>
    <t>Esc. Pedro de Oña</t>
  </si>
  <si>
    <t>Virginia Contreras</t>
  </si>
  <si>
    <t>Alicia Margarita Cordova Cordova</t>
  </si>
  <si>
    <t>33-2260993</t>
  </si>
  <si>
    <t>Librería Maya</t>
  </si>
  <si>
    <t>Alicia Córdova</t>
  </si>
  <si>
    <t>Comercial Multilibros SPA</t>
  </si>
  <si>
    <t>64-238580</t>
  </si>
  <si>
    <t>Librería Multilibros</t>
  </si>
  <si>
    <t>Rene Castillo</t>
  </si>
  <si>
    <t>Nancy Elena Maureira Frazier</t>
  </si>
  <si>
    <t>22-2682903</t>
  </si>
  <si>
    <t>Alex Valderrama</t>
  </si>
  <si>
    <t>Librería Jerplaz</t>
  </si>
  <si>
    <t>Geraldine Jerez</t>
  </si>
  <si>
    <t>Macul</t>
  </si>
  <si>
    <t>Alejandro Augusto Fernandez Vargas</t>
  </si>
  <si>
    <t>051-236119</t>
  </si>
  <si>
    <t>Librería Chile Sur</t>
  </si>
  <si>
    <t>Alejandor Fernandez</t>
  </si>
  <si>
    <t>Copiapó</t>
  </si>
  <si>
    <t>Colegio Santo Tomas de Puerto Montt Ltda.</t>
  </si>
  <si>
    <t>22-3763400</t>
  </si>
  <si>
    <t>C. S.T. de Puerto Montt</t>
  </si>
  <si>
    <t>Yaquelin Reyes</t>
  </si>
  <si>
    <t>Colegio Santo Tomas de Ñuñoa Ltda.</t>
  </si>
  <si>
    <t>C.S.T. de Ñuñoa</t>
  </si>
  <si>
    <t>Colegio Santo Tomas Ltda.</t>
  </si>
  <si>
    <t>C.S.T. El Bosque</t>
  </si>
  <si>
    <t>Colegio Santo Tomas Curicó Ltda.</t>
  </si>
  <si>
    <t>C.S.T. de Curicó</t>
  </si>
  <si>
    <t>Curicó</t>
  </si>
  <si>
    <t>C.S.T. de Talca</t>
  </si>
  <si>
    <t>C.S.T. de La Serena</t>
  </si>
  <si>
    <t>C.S.T. de Los Angeles</t>
  </si>
  <si>
    <t>Alerce S.A.</t>
  </si>
  <si>
    <t>Esc. Rayen Quitral</t>
  </si>
  <si>
    <t>Soc. Educ. Maria de Andacollo</t>
  </si>
  <si>
    <t>51-2243729</t>
  </si>
  <si>
    <t>Maria de Andacollo</t>
  </si>
  <si>
    <t>Michael Fenandez</t>
  </si>
  <si>
    <t>Colegio Parroquial Santa Rosa de lo Barnechea</t>
  </si>
  <si>
    <t>22-2160002</t>
  </si>
  <si>
    <t>Col. Parroquial Sta. Rosa de Lo Barnechea</t>
  </si>
  <si>
    <t>Renata Lommi</t>
  </si>
  <si>
    <t>Lo Barnechea</t>
  </si>
  <si>
    <t>Soc. Centro Educ. María Griselda Valle Ltda.</t>
  </si>
  <si>
    <t>22-6333825</t>
  </si>
  <si>
    <t>María Griselda Valle</t>
  </si>
  <si>
    <t>Christian Valenzuela</t>
  </si>
  <si>
    <t>Sociedad Educacional Vilma Hauyon Arancibia Limitada</t>
  </si>
  <si>
    <t>22-5181322 / 93556581</t>
  </si>
  <si>
    <t>Santa Ana de La Luz</t>
  </si>
  <si>
    <t>Yolanda</t>
  </si>
  <si>
    <t>I. Municipalidad de Olivar</t>
  </si>
  <si>
    <t>Ntra. Señora de La Merced</t>
  </si>
  <si>
    <t>Fabiola Carreño</t>
  </si>
  <si>
    <t>57-2494347</t>
  </si>
  <si>
    <t>Rupanic School</t>
  </si>
  <si>
    <t>32-2556800</t>
  </si>
  <si>
    <t>Adventista de Quilpué</t>
  </si>
  <si>
    <t>Laura Obreque</t>
  </si>
  <si>
    <t>Quilpué</t>
  </si>
  <si>
    <t>Soc. Educ. Mary And George Ltda.</t>
  </si>
  <si>
    <t>22-7771845</t>
  </si>
  <si>
    <t>Mary and George´s School</t>
  </si>
  <si>
    <t xml:space="preserve">Colegio Santo Tomas de Aquino </t>
  </si>
  <si>
    <t>Daniela de la Fuente</t>
  </si>
  <si>
    <t>72-2355000</t>
  </si>
  <si>
    <t>Fidelina Mora</t>
  </si>
  <si>
    <t>Corporación Educacional y Cultural Emprender</t>
  </si>
  <si>
    <t>22-3695060</t>
  </si>
  <si>
    <t>Emprender Larapinta</t>
  </si>
  <si>
    <t>Soc. de Instrucción Liceo Gabriela Mistral</t>
  </si>
  <si>
    <t>41-2612643</t>
  </si>
  <si>
    <t>Lic. Gabriela Mistral</t>
  </si>
  <si>
    <t>Claudia Velasquez</t>
  </si>
  <si>
    <t>Cañete</t>
  </si>
  <si>
    <t>Colegio Hispano Americano S.A.</t>
  </si>
  <si>
    <t>22-5271956</t>
  </si>
  <si>
    <t>Esc. Hispano Americano</t>
  </si>
  <si>
    <t>Ma. Soledad Valdebenito</t>
  </si>
  <si>
    <t>Corporación de Desarrollo Social de Buin</t>
  </si>
  <si>
    <t>22-3524845</t>
  </si>
  <si>
    <t>Lic. Técnico Profesional</t>
  </si>
  <si>
    <t>Ilustre Municipalidad de Vilcun</t>
  </si>
  <si>
    <t>45-2995176</t>
  </si>
  <si>
    <t>Esc. Martin Alonqueo</t>
  </si>
  <si>
    <t>Eda Fonseca</t>
  </si>
  <si>
    <t>Eduardo Bazan</t>
  </si>
  <si>
    <t>Vilcún</t>
  </si>
  <si>
    <t>Corporación Municipal de Educación Melipilla</t>
  </si>
  <si>
    <t>22-3762215</t>
  </si>
  <si>
    <t>Los Jazmines</t>
  </si>
  <si>
    <t>Ninoska Silva</t>
  </si>
  <si>
    <t>Melipilla</t>
  </si>
  <si>
    <t>Corp. Educacional Bradford</t>
  </si>
  <si>
    <t>22-9123152</t>
  </si>
  <si>
    <t>Bradford</t>
  </si>
  <si>
    <t>Elena Gamboa</t>
  </si>
  <si>
    <t>Ediciones Continental Belén</t>
  </si>
  <si>
    <t>Librería San Juan S.A.</t>
  </si>
  <si>
    <t>Paula Gross</t>
  </si>
  <si>
    <t>Valentina Ramirez Obregon</t>
  </si>
  <si>
    <t>22-5584278</t>
  </si>
  <si>
    <t>Colegio Villa El Sol</t>
  </si>
  <si>
    <t>Valentina Ramirez</t>
  </si>
  <si>
    <t>22-682903</t>
  </si>
  <si>
    <t>22-7075800</t>
  </si>
  <si>
    <t>Esc. Elvira Hurtado Matte</t>
  </si>
  <si>
    <t>Gladys Torres</t>
  </si>
  <si>
    <t>Corporación Municipal de Desarrollo social de Pudahuel</t>
  </si>
  <si>
    <t>22-6402524</t>
  </si>
  <si>
    <t>Alexander Graham Bell</t>
  </si>
  <si>
    <t>Luis Lira</t>
  </si>
  <si>
    <t xml:space="preserve">Servicios Educacionales Silvio Ortiz Licidio Ltda. </t>
  </si>
  <si>
    <t>Instituto del Mar</t>
  </si>
  <si>
    <t>Erwin Pobleta</t>
  </si>
  <si>
    <t>La Tuna</t>
  </si>
  <si>
    <t>Daniela Donoso</t>
  </si>
  <si>
    <t>Placilla</t>
  </si>
  <si>
    <t>Congregación Inst. Hijas de María Auxiliadora</t>
  </si>
  <si>
    <t>72-2822565</t>
  </si>
  <si>
    <t>Lic. Ma. Auxiliadora</t>
  </si>
  <si>
    <t>Sonia Garrido</t>
  </si>
  <si>
    <t>Santa Cruz</t>
  </si>
  <si>
    <t>Fundación Educ. Liceo Menesiano Sagrado Corazón</t>
  </si>
  <si>
    <t>034-2611169</t>
  </si>
  <si>
    <t>Lic. Menesiano Sagrado Corazón</t>
  </si>
  <si>
    <t>Raquel Guerra</t>
  </si>
  <si>
    <t>Llayllay</t>
  </si>
  <si>
    <t>Sociedad Educacional Humboldt Ltda.</t>
  </si>
  <si>
    <t>22-8529004</t>
  </si>
  <si>
    <t>Cheryl Serrano</t>
  </si>
  <si>
    <t>Corp. Munic. De Valparaíso Para el desarrollo social</t>
  </si>
  <si>
    <t>32-2135143</t>
  </si>
  <si>
    <t>Esc. Ramon Barros Luco</t>
  </si>
  <si>
    <t>Valeska Bustamante</t>
  </si>
  <si>
    <t>Valparaíso</t>
  </si>
  <si>
    <t>51-2244208</t>
  </si>
  <si>
    <t>Adventista de la Serena</t>
  </si>
  <si>
    <t>Ingrid Yordana</t>
  </si>
  <si>
    <t>Errazuriz y Bustamante Ltda.</t>
  </si>
  <si>
    <t>022-2290510</t>
  </si>
  <si>
    <t>Librería Gandhi</t>
  </si>
  <si>
    <t>Francisco Isla</t>
  </si>
  <si>
    <t>Santiago de Pudahuel</t>
  </si>
  <si>
    <t>Ma. Morales</t>
  </si>
  <si>
    <t>Alfredo Cabrera</t>
  </si>
  <si>
    <t>Roberto Abraham Melo Fernandez</t>
  </si>
  <si>
    <t>72-710471</t>
  </si>
  <si>
    <t>Librería Gabriela</t>
  </si>
  <si>
    <t>Roberto Melo</t>
  </si>
  <si>
    <t>Soc. Educacional Rayen Mapu</t>
  </si>
  <si>
    <t>22-2853612</t>
  </si>
  <si>
    <t>Raimapu</t>
  </si>
  <si>
    <t>Pamela Cabrera</t>
  </si>
  <si>
    <t>Sociedad Colegio Hispanoamericano Ltda.</t>
  </si>
  <si>
    <t>043-311618</t>
  </si>
  <si>
    <t>Hispanoamericano de los angeles</t>
  </si>
  <si>
    <t>Victor Dinamarca</t>
  </si>
  <si>
    <t>Fundación Educacional Cardenal Caro</t>
  </si>
  <si>
    <t>22-8220308</t>
  </si>
  <si>
    <t>Cardenal Jose Maria Caro</t>
  </si>
  <si>
    <t>Sergio Maureira</t>
  </si>
  <si>
    <t xml:space="preserve">Gladys Sánchez </t>
  </si>
  <si>
    <t>Sociedad Educacional Ralún S.A.</t>
  </si>
  <si>
    <t>65-2206531</t>
  </si>
  <si>
    <t>Domingo Santa María</t>
  </si>
  <si>
    <t>Gina Limongi</t>
  </si>
  <si>
    <t>I.H. Publicidad</t>
  </si>
  <si>
    <t>Instituto Hebreo</t>
  </si>
  <si>
    <t>Sociedad Educacional Miguel de Cervantes</t>
  </si>
  <si>
    <t>51-2232743</t>
  </si>
  <si>
    <t>Miguel de Cervantes</t>
  </si>
  <si>
    <t>I. Munic. De Cañete Departamento Educacion Municipal</t>
  </si>
  <si>
    <t>41-2619675</t>
  </si>
  <si>
    <t>Arturo Prat Chacón</t>
  </si>
  <si>
    <t>Margot Morales</t>
  </si>
  <si>
    <t>Instituto Sagrado Corazón San Bernardo</t>
  </si>
  <si>
    <t>Sagrado Corazón San Bernardo</t>
  </si>
  <si>
    <t>San Bernardo</t>
  </si>
  <si>
    <t>Juan Eduardo Troncoso Medina</t>
  </si>
  <si>
    <t>22-9072915</t>
  </si>
  <si>
    <t>Librería JetLibros</t>
  </si>
  <si>
    <t>Juan Troncoso</t>
  </si>
  <si>
    <t>33-262009</t>
  </si>
  <si>
    <t>Lic. Juan Rusque Portal</t>
  </si>
  <si>
    <t>Jorge Fernandez</t>
  </si>
  <si>
    <t>Sociedad Educacional Santo Domingo y Cia. Ltda.</t>
  </si>
  <si>
    <t>051-2213761</t>
  </si>
  <si>
    <t>Gabriel Palominos</t>
  </si>
  <si>
    <t>Soc. de Servicios Educacionales San Cristobal Ltda.</t>
  </si>
  <si>
    <t>041-2593566</t>
  </si>
  <si>
    <t>San Cristobal de Talcahuano</t>
  </si>
  <si>
    <t>Talcahuano</t>
  </si>
  <si>
    <t>Librería Rincón Del Libro (Viña)</t>
  </si>
  <si>
    <t>Comercializadora y Exportadora Amal Ltda.</t>
  </si>
  <si>
    <t>Librería Amal</t>
  </si>
  <si>
    <t>Ma. Eugenia</t>
  </si>
  <si>
    <t>071-223820</t>
  </si>
  <si>
    <t>Librería Viena</t>
  </si>
  <si>
    <t>Luis Martinez</t>
  </si>
  <si>
    <t>nula</t>
  </si>
  <si>
    <t>065-2256650</t>
  </si>
  <si>
    <t>Librería Sotavento</t>
  </si>
  <si>
    <t>Boris Aliste Moya</t>
  </si>
  <si>
    <t>75-313277</t>
  </si>
  <si>
    <t>Librería Expolibros</t>
  </si>
  <si>
    <t>Boris Aliste</t>
  </si>
  <si>
    <t>Ignacio Azcorbebeitia y Cia. Ltda.</t>
  </si>
  <si>
    <t>22-2319000</t>
  </si>
  <si>
    <t>Librería Luces</t>
  </si>
  <si>
    <t>Ignacio Azcorbebeitia</t>
  </si>
  <si>
    <t>Fund. Educ. Santa Magdalena Sofia Barat</t>
  </si>
  <si>
    <t>41-2230786</t>
  </si>
  <si>
    <t>Del Sagrado Corazón</t>
  </si>
  <si>
    <t>Vanesa Llano</t>
  </si>
  <si>
    <t>Concepción</t>
  </si>
  <si>
    <t>22-9232448</t>
  </si>
  <si>
    <t>Lic. José Manuel Balmaceda</t>
  </si>
  <si>
    <t>Carolina Rodriguez</t>
  </si>
  <si>
    <t>Sociedad Educacional Manantial Ltda.</t>
  </si>
  <si>
    <t>032-2870040</t>
  </si>
  <si>
    <t>Manantial</t>
  </si>
  <si>
    <t>022-8218657</t>
  </si>
  <si>
    <t>Esc. Hugo Pino Vilchez</t>
  </si>
  <si>
    <t>Francisco Serrano</t>
  </si>
  <si>
    <t>Raul Parra Cerda</t>
  </si>
  <si>
    <t>022-6339204</t>
  </si>
  <si>
    <t>Librería Mundilibros</t>
  </si>
  <si>
    <t>Raul Parra</t>
  </si>
  <si>
    <t>Patricia Ramirez Becerra</t>
  </si>
  <si>
    <t>Librería Patricia</t>
  </si>
  <si>
    <t>Patricia Ramirez</t>
  </si>
  <si>
    <t>2154 a 2250</t>
  </si>
  <si>
    <t>22-4939526</t>
  </si>
  <si>
    <t>Rosa Ximena Sotomayor Contreras</t>
  </si>
  <si>
    <t>22-9190053</t>
  </si>
  <si>
    <t>Librería Icaros</t>
  </si>
  <si>
    <t>Rosa Sotomayor</t>
  </si>
  <si>
    <t>Sonia Jabalquinto Moyano</t>
  </si>
  <si>
    <t>63-219120</t>
  </si>
  <si>
    <t>Libros Chiloé</t>
  </si>
  <si>
    <t>Sonia Jabalquinto</t>
  </si>
  <si>
    <t>Corporación de Desarrollo de La Reina</t>
  </si>
  <si>
    <t>22-29124321</t>
  </si>
  <si>
    <t>Complejo Educ. La Reina</t>
  </si>
  <si>
    <t>Jardín El Alba de Chicureo Ltda.</t>
  </si>
  <si>
    <t>22-7383187</t>
  </si>
  <si>
    <t>Librería Gandhi de Chicureo</t>
  </si>
  <si>
    <t>Roxana Hermosilla</t>
  </si>
  <si>
    <t>Chicureo</t>
  </si>
  <si>
    <t>Jorge Jimenez</t>
  </si>
  <si>
    <t>41-2225533</t>
  </si>
  <si>
    <t>Librería Estudio</t>
  </si>
  <si>
    <t>Paulina Jimenez</t>
  </si>
  <si>
    <t>Rossana Cabrera Olmos</t>
  </si>
  <si>
    <t>22-6972593</t>
  </si>
  <si>
    <t>Rossana Cabrera</t>
  </si>
  <si>
    <t>San Diego</t>
  </si>
  <si>
    <t>Bernardita Navarro</t>
  </si>
  <si>
    <t>65-630158</t>
  </si>
  <si>
    <t>Anay Libros</t>
  </si>
  <si>
    <t xml:space="preserve">Italo </t>
  </si>
  <si>
    <t>Esc. Francia</t>
  </si>
  <si>
    <t>Andrea Muñoz</t>
  </si>
  <si>
    <t>Corp. Munic. Para el des. Social de Villa Alemana</t>
  </si>
  <si>
    <t>032-324353</t>
  </si>
  <si>
    <t>Diego Portales</t>
  </si>
  <si>
    <t>Patricia Gonzalez</t>
  </si>
  <si>
    <t>Villa Alemana</t>
  </si>
  <si>
    <t xml:space="preserve">Colegio Familia De Nazareth Ltda. </t>
  </si>
  <si>
    <t>22-2823732</t>
  </si>
  <si>
    <t>31-2533577</t>
  </si>
  <si>
    <t>Escuela 21 de Mayo</t>
  </si>
  <si>
    <t>Sociedad Educacional Jose Abelardo Nuñez S.A.</t>
  </si>
  <si>
    <t>22-6326772</t>
  </si>
  <si>
    <t>Jose Abelardo Nuñez</t>
  </si>
  <si>
    <t>Gloria Espinoza</t>
  </si>
  <si>
    <t>Huechuraba</t>
  </si>
  <si>
    <t>Francisco Gomez y Cia. Ltda.</t>
  </si>
  <si>
    <t>055-2451200</t>
  </si>
  <si>
    <t>Librería Española</t>
  </si>
  <si>
    <t>Francisca</t>
  </si>
  <si>
    <t>22-2290510</t>
  </si>
  <si>
    <t xml:space="preserve">Golden Book Ltda. </t>
  </si>
  <si>
    <t>57-2391434</t>
  </si>
  <si>
    <t>Librería Golden Book</t>
  </si>
  <si>
    <t>Soc. de Inversiones Mackay Ltda.</t>
  </si>
  <si>
    <t>65-2233526</t>
  </si>
  <si>
    <t>Librería Mac-kay</t>
  </si>
  <si>
    <t>Joanna Maino</t>
  </si>
  <si>
    <t>Corporación Educacional Liceo Catolico Atacama</t>
  </si>
  <si>
    <t>52-2525715</t>
  </si>
  <si>
    <t>Lic. Catolico Atacama</t>
  </si>
  <si>
    <t>Carmen Olivares</t>
  </si>
  <si>
    <t>Cristina Tobar</t>
  </si>
  <si>
    <t>6-238580</t>
  </si>
  <si>
    <t>Sociedad Educacional Carlos Condell</t>
  </si>
  <si>
    <t>22-4161425</t>
  </si>
  <si>
    <t>Fundación Educacional Nido de Aguilas</t>
  </si>
  <si>
    <t>22-3398100</t>
  </si>
  <si>
    <t>Nido De Aguilas</t>
  </si>
  <si>
    <t>Sociedad Educacional Kyrios S.A.</t>
  </si>
  <si>
    <t>55-2566323</t>
  </si>
  <si>
    <t>Christian Harvest School</t>
  </si>
  <si>
    <t>Cecilia Bruce</t>
  </si>
  <si>
    <t>Leamax Libros</t>
  </si>
  <si>
    <t>Leanax Libros</t>
  </si>
  <si>
    <t>Peñaflor</t>
  </si>
  <si>
    <t>Camilo Mori</t>
  </si>
  <si>
    <t>02-28218657</t>
  </si>
  <si>
    <t>Esc. Culitrin de Paine</t>
  </si>
  <si>
    <t>Fund. Magisterio de la Araucania</t>
  </si>
  <si>
    <t>Comp. Educ. Monseñor Guillermo Hartl</t>
  </si>
  <si>
    <t>Jose Salum</t>
  </si>
  <si>
    <t>Ventas</t>
  </si>
  <si>
    <t>Elizabeth Contreras</t>
  </si>
  <si>
    <t>32-2968060</t>
  </si>
  <si>
    <t>Patricio Lynch</t>
  </si>
  <si>
    <t>Natalia Donoso</t>
  </si>
  <si>
    <t>Fundación Juan Piamarta</t>
  </si>
  <si>
    <t>071-2615262- 96396178</t>
  </si>
  <si>
    <t>Cobrar</t>
  </si>
  <si>
    <t>Juan Piamarta</t>
  </si>
  <si>
    <t>Nataly Cabello (npcabello@hotmail.com</t>
  </si>
  <si>
    <t xml:space="preserve">Se envía correo 15-4 con guias de despacho. 20- 4 contacto con fundación en Stgo. 27667757. Confirman pago para antes del viernes 6 de mayo. 227664896 Hernán Silva. Recado 11-5. 18-5 se envía correo a Rosa Flores (asistente Hernán Silva) jefatura no se encuentra rflores_78@hotmail.com </t>
  </si>
  <si>
    <t>Silvia Roxana Silva Rojas Servicios Educacionales E.I.R.L.</t>
  </si>
  <si>
    <t>072-2711294</t>
  </si>
  <si>
    <t>Jose Gregorio Argomedo</t>
  </si>
  <si>
    <t>Marta Sepulveda</t>
  </si>
  <si>
    <t>Soc. Educ. Alma Mater Ltda.</t>
  </si>
  <si>
    <t>072-2514494</t>
  </si>
  <si>
    <t>Alma Mater</t>
  </si>
  <si>
    <t>Nora Salas</t>
  </si>
  <si>
    <t>Soledad Garcia-huidobro</t>
  </si>
  <si>
    <t>Rengo</t>
  </si>
  <si>
    <t>41-2797828</t>
  </si>
  <si>
    <t>02-22682903</t>
  </si>
  <si>
    <t>Corporación de Educación de La Florida</t>
  </si>
  <si>
    <t>22-4017777</t>
  </si>
  <si>
    <t>Las Lilas</t>
  </si>
  <si>
    <t>Miriam González</t>
  </si>
  <si>
    <t>032-2135143</t>
  </si>
  <si>
    <t>Corporación Comunal de Desarrollo de Quinta Normal</t>
  </si>
  <si>
    <t>22-6669007</t>
  </si>
  <si>
    <t>Lic. B-79</t>
  </si>
  <si>
    <t>Aldo Lopez</t>
  </si>
  <si>
    <t>Quinta Normal</t>
  </si>
  <si>
    <t>51-2544175</t>
  </si>
  <si>
    <t>Fundación el Pilar</t>
  </si>
  <si>
    <t>65-2622275</t>
  </si>
  <si>
    <t>El Pilar de Ancud</t>
  </si>
  <si>
    <t>Maritza Altamirano</t>
  </si>
  <si>
    <t>Ancud</t>
  </si>
  <si>
    <t>Adventistas del Septimo día Arica</t>
  </si>
  <si>
    <t>Lic. Rosa Ester Alessandri</t>
  </si>
  <si>
    <t>Marista Marcelino Champagnat</t>
  </si>
  <si>
    <t>Sociedad Educacional El Arrayan Ltda.</t>
  </si>
  <si>
    <t>32-2741782</t>
  </si>
  <si>
    <t>cancelado</t>
  </si>
  <si>
    <t>El Arrayan</t>
  </si>
  <si>
    <t>Casablanca</t>
  </si>
  <si>
    <t>Fundación Juan XXIII</t>
  </si>
  <si>
    <t>043-2314006</t>
  </si>
  <si>
    <t>San Rafael</t>
  </si>
  <si>
    <t>Marisel García</t>
  </si>
  <si>
    <t>Corporación de desarrollo de la comuna de San Vicente</t>
  </si>
  <si>
    <t>072-2585272</t>
  </si>
  <si>
    <t>Carmen Gallegos Robles</t>
  </si>
  <si>
    <t>Katiuska Corvalán</t>
  </si>
  <si>
    <t>Sociedad Educacional Diego de Almeyda Ltda.</t>
  </si>
  <si>
    <t>Diego de Almeyda</t>
  </si>
  <si>
    <t>Jimena Lopez</t>
  </si>
  <si>
    <t>Colegio Parroquial Francisco Didier</t>
  </si>
  <si>
    <t>033-2741525</t>
  </si>
  <si>
    <t>Parroquial Francisco Didier</t>
  </si>
  <si>
    <t>Priscila Figueroa</t>
  </si>
  <si>
    <t>Sociedad Bernardo O'higgins</t>
  </si>
  <si>
    <t>051-2313192</t>
  </si>
  <si>
    <t>Bernardo O'higgins</t>
  </si>
  <si>
    <t>22-3398160</t>
  </si>
  <si>
    <t>Corp. Municipal de Desarrollo Social de Calama</t>
  </si>
  <si>
    <t>055-6341508</t>
  </si>
  <si>
    <t>Cesareo Aguirre Goyenechea</t>
  </si>
  <si>
    <t>Mirna Ramos</t>
  </si>
  <si>
    <t>I. Municipalidad de La Ligua</t>
  </si>
  <si>
    <t>33-2342146</t>
  </si>
  <si>
    <t>Hernan Ortega</t>
  </si>
  <si>
    <t>Librería Jerplaz Concepción</t>
  </si>
  <si>
    <t>Corporación Municipal de Servicio y Desarrollo de Maipú</t>
  </si>
  <si>
    <t>22-25712500</t>
  </si>
  <si>
    <t>Santiago Bueras</t>
  </si>
  <si>
    <t>055-8341508</t>
  </si>
  <si>
    <t>Luis Cruz Martinez</t>
  </si>
  <si>
    <t>Corporación Municipal de Panguipulli</t>
  </si>
  <si>
    <t>63-2312137</t>
  </si>
  <si>
    <t>Bicentenario Altamira</t>
  </si>
  <si>
    <t>Berenice Villanueva</t>
  </si>
  <si>
    <t>Panguipulli</t>
  </si>
  <si>
    <t>Sociedad Educacional Licanray</t>
  </si>
  <si>
    <t>22-8527781</t>
  </si>
  <si>
    <t>Lican Ray</t>
  </si>
  <si>
    <t>Camila Valenzuela</t>
  </si>
  <si>
    <t>gladys Sánchez</t>
  </si>
  <si>
    <t>Nexo Asesoría y Gestión Cultural Ltda.</t>
  </si>
  <si>
    <t>22-2450032</t>
  </si>
  <si>
    <t>Cardenal Caro</t>
  </si>
  <si>
    <t>Ma. Ignacia eskenazi</t>
  </si>
  <si>
    <t>Librería Anay Libros</t>
  </si>
  <si>
    <t>Ilustre Municipalidad de Ovalle</t>
  </si>
  <si>
    <t>53-2661225</t>
  </si>
  <si>
    <t>Oscar Aray Molina</t>
  </si>
  <si>
    <t>Juana Vega</t>
  </si>
  <si>
    <t>Ovalle</t>
  </si>
  <si>
    <t>No Contestan 19-02-16</t>
  </si>
  <si>
    <t>Ases. Pedagogica Integral Violeta Paz Valencia Rubilar</t>
  </si>
  <si>
    <t>Asesoría Pedagogica Violeta Rubilar</t>
  </si>
  <si>
    <t>Violeta Valencia</t>
  </si>
  <si>
    <t>I. Municipalidad De San Antonio</t>
  </si>
  <si>
    <t>35-2282286</t>
  </si>
  <si>
    <t>Padre Andre Coindre</t>
  </si>
  <si>
    <t>Ricardo Vega</t>
  </si>
  <si>
    <t>San Antonio</t>
  </si>
  <si>
    <t>I. Municipalidad de Copiapó</t>
  </si>
  <si>
    <t>52-2473534</t>
  </si>
  <si>
    <t>Inst. Comercial Alejandro Rivera Diaz</t>
  </si>
  <si>
    <t>Katherine Matta</t>
  </si>
  <si>
    <t>No Contestan 20-04-2016</t>
  </si>
  <si>
    <t>22-8271581</t>
  </si>
  <si>
    <t>Felipe Montalvain</t>
  </si>
  <si>
    <t>57-2544764</t>
  </si>
  <si>
    <t>Paula Jaraquemada</t>
  </si>
  <si>
    <t>Anicia Gonzalez</t>
  </si>
  <si>
    <t>22-5712500</t>
  </si>
  <si>
    <t>Claudio Nuñez</t>
  </si>
  <si>
    <t>Mision Iglesia Pentecostal CEDEHP</t>
  </si>
  <si>
    <t>41-2410901</t>
  </si>
  <si>
    <t>Evangelico de Hualpencillo</t>
  </si>
  <si>
    <t>Mirta Sepúlveda</t>
  </si>
  <si>
    <t>Hualpen</t>
  </si>
  <si>
    <t>Municipalidad de Temuco</t>
  </si>
  <si>
    <t>45-2973000</t>
  </si>
  <si>
    <t xml:space="preserve">Arturo Prat </t>
  </si>
  <si>
    <t>Rodrigo Villablanca</t>
  </si>
  <si>
    <t>Temuco</t>
  </si>
  <si>
    <t>I. Municipalidad de Coquimbo</t>
  </si>
  <si>
    <t>Raúl Gonzalez</t>
  </si>
  <si>
    <t>Fundación Juan Pablo XXIII</t>
  </si>
  <si>
    <t>Los Anegeles</t>
  </si>
  <si>
    <t>Fundación Educacional Colegio Providencia de la Serena</t>
  </si>
  <si>
    <t>51-2215215</t>
  </si>
  <si>
    <t>Magaly Ossandón</t>
  </si>
  <si>
    <t>55-28341508</t>
  </si>
  <si>
    <t>Eleuterio Ramirez Molina</t>
  </si>
  <si>
    <t>Raúl Osses</t>
  </si>
  <si>
    <t>raúl Osses 995950300</t>
  </si>
  <si>
    <t>Mundo Magico</t>
  </si>
  <si>
    <t>Jorge Vasquez</t>
  </si>
  <si>
    <t>57-2544690</t>
  </si>
  <si>
    <t>Corp. Municipal Gabriel Gonzalez Videla</t>
  </si>
  <si>
    <t>Héroes de la Concepción</t>
  </si>
  <si>
    <t>Corporación</t>
  </si>
  <si>
    <t>María Dina García 512544174. Llamar después del 15 de junio; se encuentran sin flujo de caja</t>
  </si>
  <si>
    <t>Marta Brunet</t>
  </si>
  <si>
    <t>Carolina Almeyda</t>
  </si>
  <si>
    <t>Ingreso de personal lunes 22 de febrero</t>
  </si>
  <si>
    <t>Fundación Educacional Madrigal</t>
  </si>
  <si>
    <t>45-2811240</t>
  </si>
  <si>
    <t>Lidia Gonzalez</t>
  </si>
  <si>
    <t>Collipulli</t>
  </si>
  <si>
    <t>Corp. Privada la Cruz</t>
  </si>
  <si>
    <t>72-2275815</t>
  </si>
  <si>
    <t>La Cruz</t>
  </si>
  <si>
    <t>Pamela Galarce</t>
  </si>
  <si>
    <t>Fundación Madre María Jose</t>
  </si>
  <si>
    <t>22-4923300</t>
  </si>
  <si>
    <t>Madre Vicencia</t>
  </si>
  <si>
    <t>Flor Henríquez</t>
  </si>
  <si>
    <t>Estación Central</t>
  </si>
  <si>
    <t>Colegio Aleman</t>
  </si>
  <si>
    <t>Arturo Prat</t>
  </si>
  <si>
    <t>I. Municipalidad del Maule</t>
  </si>
  <si>
    <t>71-2631810</t>
  </si>
  <si>
    <t>Quinipeumo</t>
  </si>
  <si>
    <t>gloria.aguilera@daemmaule.cl</t>
  </si>
  <si>
    <t>Maule</t>
  </si>
  <si>
    <t xml:space="preserve">Pago el día miércoles 15 o jueves 16 </t>
  </si>
  <si>
    <t>Claudia Diaz</t>
  </si>
  <si>
    <t>Colegio International Sek Chile SA</t>
  </si>
  <si>
    <t>2-22126116</t>
  </si>
  <si>
    <t>Silvana Muñoz</t>
  </si>
  <si>
    <t>Fecha de pago Viernes 20 de mayo</t>
  </si>
  <si>
    <t>Colegio Aleman de Elqui</t>
  </si>
  <si>
    <t>Fernanda Polanco</t>
  </si>
  <si>
    <t>Corporación Educacional Bradford</t>
  </si>
  <si>
    <t> 56(2)29123140</t>
  </si>
  <si>
    <t>Colegio Bradford</t>
  </si>
  <si>
    <t>Patricio Acevedo</t>
  </si>
  <si>
    <t>cheque ok para retiro 19-4-16</t>
  </si>
  <si>
    <t xml:space="preserve"> cancelada</t>
  </si>
  <si>
    <t>00-</t>
  </si>
  <si>
    <t>Colegio El Almendral</t>
  </si>
  <si>
    <t>The Mackay school</t>
  </si>
  <si>
    <t>32-2386600</t>
  </si>
  <si>
    <t>The Mackay</t>
  </si>
  <si>
    <t>Marcela Aguirre</t>
  </si>
  <si>
    <t>Susana Alvarez</t>
  </si>
  <si>
    <t>Dunalastair Peñalolen</t>
  </si>
  <si>
    <t>Dunalastair Las Condes</t>
  </si>
  <si>
    <t>Dunalastair Valle Norte</t>
  </si>
  <si>
    <t>Fundación Educacional Catolica de Puerto Montt</t>
  </si>
  <si>
    <t>Inmaculada Concepción Puerto Varas</t>
  </si>
  <si>
    <t>Luis Valencia</t>
  </si>
  <si>
    <t>ENVIADA VIERNES 23 ABRIL. fotocopia protocolizada Casilla 15 puerto  varas colegio inmaculada concepción. 652220270 - 652220271- Liliana Vidal encargada. Comentan que no ha entregado documentación para emitir el cheque. 652220270. LLAMAR VIERNES 20 EN LA MAÑANA</t>
  </si>
  <si>
    <t xml:space="preserve"> librería jerplaz - stgo</t>
  </si>
  <si>
    <t>Golden Book Ltda.</t>
  </si>
  <si>
    <t>librería Golden Book</t>
  </si>
  <si>
    <t>iquique</t>
  </si>
  <si>
    <t xml:space="preserve">Alejandro Augusto fernandez vargas </t>
  </si>
  <si>
    <t>51-236119</t>
  </si>
  <si>
    <t>librería Chilesur</t>
  </si>
  <si>
    <t>copiapo</t>
  </si>
  <si>
    <t xml:space="preserve">Librería Maya </t>
  </si>
  <si>
    <t>Librería Rincon del Libro - stgo</t>
  </si>
  <si>
    <t xml:space="preserve">concepcion </t>
  </si>
  <si>
    <t>Librería Paulina</t>
  </si>
  <si>
    <t>Angeles Lillo</t>
  </si>
  <si>
    <t>Inversiones Cabalin EIRL</t>
  </si>
  <si>
    <t>Academia Pozo Almonte</t>
  </si>
  <si>
    <t>Pozo Amonte</t>
  </si>
  <si>
    <t>Pio Inst Hijas de Ma. Rel de las esc. Pias</t>
  </si>
  <si>
    <t>Calasanz</t>
  </si>
  <si>
    <t>Municipalidad de Angol</t>
  </si>
  <si>
    <t>45-2711299</t>
  </si>
  <si>
    <t>Diego Dubble Urrutia</t>
  </si>
  <si>
    <t>Angol</t>
  </si>
  <si>
    <t>Corp. Municip. De Educ. y Salud de Renca</t>
  </si>
  <si>
    <t>Monserrat Robert de Garcia</t>
  </si>
  <si>
    <t>Renca</t>
  </si>
  <si>
    <t>Copiapo</t>
  </si>
  <si>
    <t>Corp. Municipal de Desarrollo social de Pudahuel</t>
  </si>
  <si>
    <t>Liceo Monseñor enrique alvear</t>
  </si>
  <si>
    <t>Corporacion Ermita de San Antonio</t>
  </si>
  <si>
    <t>Betterland</t>
  </si>
  <si>
    <t>Sociedad Educacional excelsior ltda</t>
  </si>
  <si>
    <t>Excelsior</t>
  </si>
  <si>
    <t>Soc. de Inversiones Mackay Ltda</t>
  </si>
  <si>
    <t>Librería Mackay</t>
  </si>
  <si>
    <t>Librería Rincon del Libro - Viña</t>
  </si>
  <si>
    <t>Jardin el alba de Chicureo Ltda.</t>
  </si>
  <si>
    <t>Gandhi Chicureo</t>
  </si>
  <si>
    <t>Comercializadora y exportadora amal ltda.</t>
  </si>
  <si>
    <t>Andrea Paz Maximo Alvarez</t>
  </si>
  <si>
    <t>Librería de Todo</t>
  </si>
  <si>
    <t>72-2551079</t>
  </si>
  <si>
    <t>Republica de Francia</t>
  </si>
  <si>
    <t>Angeles Molina</t>
  </si>
  <si>
    <t>Jerplaz La Serena</t>
  </si>
  <si>
    <t>Jerplaz concepcion</t>
  </si>
  <si>
    <t>Concepcion</t>
  </si>
  <si>
    <t>Distribuidora Cima sa.</t>
  </si>
  <si>
    <t>Librería Cima</t>
  </si>
  <si>
    <t>Daem San Pedro de la Paz</t>
  </si>
  <si>
    <t>liceo San Pedro</t>
  </si>
  <si>
    <t>Colegio Hispano Americano SA.</t>
  </si>
  <si>
    <t>Hispano Americano</t>
  </si>
  <si>
    <t>el Bosque</t>
  </si>
  <si>
    <t>Soc. de servicios Educacionales San Cristobal LTDA</t>
  </si>
  <si>
    <t>San Cristobal</t>
  </si>
  <si>
    <t>I.H Publicidad LTDA</t>
  </si>
  <si>
    <t xml:space="preserve">Bernardo O higgins </t>
  </si>
  <si>
    <t>c</t>
  </si>
  <si>
    <t>P</t>
  </si>
  <si>
    <t>DEPTO. DE ADMINISTRACION DE EDUCACION MUNICIPAL</t>
  </si>
  <si>
    <t>ROLANDO OLGUIN</t>
  </si>
  <si>
    <t>QUILLOTA</t>
  </si>
  <si>
    <t>MUNICIPALIDAD DE TEMUCO</t>
  </si>
  <si>
    <t>JAIME GAETE</t>
  </si>
  <si>
    <t>TEMUCO</t>
  </si>
  <si>
    <t>SAN RAMON</t>
  </si>
  <si>
    <t>SOCIEDAD EDUCACIONAL SANTA GLORIA LTDA</t>
  </si>
  <si>
    <t>INSTITUCION INTERNACIONAL SEK SA</t>
  </si>
  <si>
    <t>PAMELA CANIFRU</t>
  </si>
  <si>
    <t>CON CON</t>
  </si>
  <si>
    <t>ALEJANDRO AUGUSTO FERNANDEZ VARGAS</t>
  </si>
  <si>
    <t>ZIEMAX</t>
  </si>
  <si>
    <t>COPIAPO</t>
  </si>
  <si>
    <t>RAUL PARRA CERDA</t>
  </si>
  <si>
    <t>2-26339204</t>
  </si>
  <si>
    <t>ANGELES MOLINA</t>
  </si>
  <si>
    <t>MUNICIPALIDAD DE LA UNION</t>
  </si>
  <si>
    <t>64-2472200</t>
  </si>
  <si>
    <t>LA UNION</t>
  </si>
  <si>
    <t>SANTIAGO</t>
  </si>
  <si>
    <t>ILUSTRE MUNICIPALIDAD DE LOS LAGOS</t>
  </si>
  <si>
    <t>LOS LAGOS</t>
  </si>
  <si>
    <t>SCUOLA ITALIANA DI CONCEPCION</t>
  </si>
  <si>
    <t>41-2391516</t>
  </si>
  <si>
    <t>GABRIELA AGUAYO</t>
  </si>
  <si>
    <t>CORONEL</t>
  </si>
  <si>
    <t>ALBRECHT CIA LTDA.</t>
  </si>
  <si>
    <t>OSORNO</t>
  </si>
  <si>
    <t>ELIAS GONZALEZ</t>
  </si>
  <si>
    <t>ELECTRONICAS</t>
  </si>
  <si>
    <t>SOCIEDAD EDUCACIONAL GUACAMAYO ALTO SA</t>
  </si>
  <si>
    <t xml:space="preserve">FRANCISCO GOMEZ SAEZ Y CIA. </t>
  </si>
  <si>
    <t>55-2451200</t>
  </si>
  <si>
    <t>ANTOFAGASTA</t>
  </si>
  <si>
    <t>LIBRERÍA ESPAÑOLA</t>
  </si>
  <si>
    <t>PATRICIA RAMIREZ BECERRA</t>
  </si>
  <si>
    <t>LIBRERÍA PATRICIA</t>
  </si>
  <si>
    <t>CURICO</t>
  </si>
  <si>
    <t>IGNACIO AZCORBEBEITIA Y CIA LTDA</t>
  </si>
  <si>
    <t>LIBRERÍA LUCES</t>
  </si>
  <si>
    <t>LIBRERÍA PALOTES SPA</t>
  </si>
  <si>
    <t>LIBRERÍA PALOTES</t>
  </si>
  <si>
    <t>ERRAZURIZ Y BUSTAMANTE LTDA</t>
  </si>
  <si>
    <t>COLEGIO SILVIA Y JOYCE BOLTON</t>
  </si>
  <si>
    <t>JOSEFA HERREROS</t>
  </si>
  <si>
    <t>CANCELADA</t>
  </si>
  <si>
    <t>ORCHARD (DONACION)</t>
  </si>
  <si>
    <t>LIBRERÍA GANDHI</t>
  </si>
  <si>
    <t>documentada</t>
  </si>
  <si>
    <t>ABRAHAM  LINCOLN</t>
  </si>
  <si>
    <t>CAMPOS DEPORTIVOS</t>
  </si>
  <si>
    <t>EMA DIAZ SIERRA</t>
  </si>
  <si>
    <t>LIBRERÍA CHILESUR</t>
  </si>
  <si>
    <t xml:space="preserve">DAEM - LA UNION </t>
  </si>
  <si>
    <t>DAEM - ARICA</t>
  </si>
  <si>
    <t>BLEST GANA</t>
  </si>
  <si>
    <t xml:space="preserve">MISSION COLLEGE </t>
  </si>
  <si>
    <t>LA CANTERA CALLEJONES</t>
  </si>
  <si>
    <t>Marcelo / Adriana</t>
  </si>
  <si>
    <t>MUNICIPALIDAD DE SAN BERNARDO</t>
  </si>
  <si>
    <t>ESCUELA PARTICULAR N°29 SANTA ELENA</t>
  </si>
  <si>
    <t>45-2463917</t>
  </si>
  <si>
    <t>SOC. EDUCACIONAL ALFONSO GOMEZ Y CIA LTDA.</t>
  </si>
  <si>
    <t>INSTITUTO HIJAS DE MARIA AUXILIADORA</t>
  </si>
  <si>
    <t>34-2469692</t>
  </si>
  <si>
    <t>CORPORACIÓN MUNICIPAL MDE DESARROLLO SOCIAL DE CALAMA</t>
  </si>
  <si>
    <t>55-8341508</t>
  </si>
  <si>
    <t>CORPORACIÓN MUNICIPAL DE EDUCACIÓN, SALUD Y RECREACIÓN</t>
  </si>
  <si>
    <t>p</t>
  </si>
  <si>
    <t>MUNICIPALIDAD DE RIO BUENO</t>
  </si>
  <si>
    <t>FUNDACIÓN NACIONAL DEL COMERCIO PARA LA EDUCACIÓN</t>
  </si>
  <si>
    <t xml:space="preserve">ILUSTRE MUNICIPALIDAD DE CONCEPCION </t>
  </si>
  <si>
    <t>RENE LOUVEL</t>
  </si>
  <si>
    <t>CONCEPCION</t>
  </si>
  <si>
    <t>COLHUE (CONVENIO MARCO)</t>
  </si>
  <si>
    <t>PUMANQUE</t>
  </si>
  <si>
    <t xml:space="preserve">ILUSTRE MUNICIPALIDAD DE RIO NEGRO </t>
  </si>
  <si>
    <t>ANDREW JACKSON</t>
  </si>
  <si>
    <t>RIO  NEGRO</t>
  </si>
  <si>
    <t>SOC. EDUCACIONAL DIEGO PORTALES LTDA</t>
  </si>
  <si>
    <t>34-2510978</t>
  </si>
  <si>
    <t>PORTALIANO</t>
  </si>
  <si>
    <t>SAN FELIPE</t>
  </si>
  <si>
    <t xml:space="preserve">FUNDACION EDUCACIONAL LICEO CARMEN ARRIARAN </t>
  </si>
  <si>
    <t>CARMEN ARRIARAN</t>
  </si>
  <si>
    <t>ANGELES LILLO</t>
  </si>
  <si>
    <t>PEÑALOLEN</t>
  </si>
  <si>
    <t>REPUBLICA DE GUATEMALA</t>
  </si>
  <si>
    <t>MAIPU</t>
  </si>
  <si>
    <t>CARMEN REVECO</t>
  </si>
  <si>
    <t>PAINE</t>
  </si>
  <si>
    <t>JOSE MIGUEL CARRERA</t>
  </si>
  <si>
    <t>LOS ANDES</t>
  </si>
  <si>
    <t>PEÑABLANCA</t>
  </si>
  <si>
    <t xml:space="preserve">ILUSTRE MUNICIPALIDAD DE MOSTAZAL </t>
  </si>
  <si>
    <t>DEL CAMINO REAL</t>
  </si>
  <si>
    <t>MOSTAZAL</t>
  </si>
  <si>
    <t>COR. MUNI. ED EDUC. Y SALUD DE SAN BERNARDO</t>
  </si>
  <si>
    <t>ESC. ALEMANIA</t>
  </si>
  <si>
    <t>CLAUDIO DE LA VEGA</t>
  </si>
  <si>
    <t>SAN BERNARDO</t>
  </si>
  <si>
    <t>SOCIEDAD EDUCACIONAL ASEEDUC LTDA.</t>
  </si>
  <si>
    <t>BETANIA</t>
  </si>
  <si>
    <t>SOCIEDAD EDUCACIONAL MIGUEL DE CERVANTES</t>
  </si>
  <si>
    <t xml:space="preserve"> MIGUEL DE CERVANTES</t>
  </si>
  <si>
    <t>SOLEDAD GARCIA-HUIDOBRO</t>
  </si>
  <si>
    <t>COQUIMBO</t>
  </si>
  <si>
    <t>SOCIEDAD EDUCACIONAL RAKIDUAM Y CIA LTDA</t>
  </si>
  <si>
    <t>RAKIDUAM</t>
  </si>
  <si>
    <t>CORP. MUNI. DE SAN MIGUEL</t>
  </si>
  <si>
    <t>VILLA SAN MIGUEL</t>
  </si>
  <si>
    <t>SAN MIGUEL</t>
  </si>
  <si>
    <t>SOCIEDAD EDUCACIONAL AMISADAI LTDA.</t>
  </si>
  <si>
    <t>BAPTIST COLLEGE</t>
  </si>
  <si>
    <t xml:space="preserve">SOCIEDAD DE INSTRUCCIÓN PRIMARIA DE SANTIAGO </t>
  </si>
  <si>
    <t>ROSA ELVIRA MATTE</t>
  </si>
  <si>
    <t>JOSE TORIBIO MEDINA</t>
  </si>
  <si>
    <t>RIO NEGRO</t>
  </si>
  <si>
    <t>ELVIRA HURTADO DE MATTE</t>
  </si>
  <si>
    <t>CARLA PRUNEDA</t>
  </si>
  <si>
    <t>SANTO DOMINGO</t>
  </si>
  <si>
    <t>SOCIEDAD  EDUCACIONAL SANTO DOMINGO CIA. LTDA.</t>
  </si>
  <si>
    <t>LA SERENA</t>
  </si>
  <si>
    <t xml:space="preserve">PILOTO SAN BERNARDO (DONACION) </t>
  </si>
  <si>
    <t>SANTA ELENA</t>
  </si>
  <si>
    <t>MARIA AUXILIADORA</t>
  </si>
  <si>
    <t xml:space="preserve">LOS BOSQUINOS </t>
  </si>
  <si>
    <t>GLADYS CANALES</t>
  </si>
  <si>
    <t>PELLUHUE</t>
  </si>
  <si>
    <t>LIBRERÍA MACKAY</t>
  </si>
  <si>
    <t>PUERTO VARAS</t>
  </si>
  <si>
    <t>MARIANO LATORRE</t>
  </si>
  <si>
    <t>LA PINTANA</t>
  </si>
  <si>
    <t>ANTONIO VARAS</t>
  </si>
  <si>
    <t>LAGO RANCO</t>
  </si>
  <si>
    <t>PALMILLA DE RETO</t>
  </si>
  <si>
    <t>CURACAUTIN</t>
  </si>
  <si>
    <t>CRISTIAN AND CAREN</t>
  </si>
  <si>
    <t>CERRO NAVIA</t>
  </si>
  <si>
    <t>REPUBLICA DE CHILE</t>
  </si>
  <si>
    <t>VIVIANA FERNANDEZ</t>
  </si>
  <si>
    <t>CALAMA</t>
  </si>
  <si>
    <t>CHILESUR</t>
  </si>
  <si>
    <t>BARBARA KAST</t>
  </si>
  <si>
    <t>LAS LILAS</t>
  </si>
  <si>
    <t>MARCELO ARRIAGADA</t>
  </si>
  <si>
    <t>LA FLORIDA</t>
  </si>
  <si>
    <t>COMP. RURAL CRUCERO</t>
  </si>
  <si>
    <t>RIO  BUENO</t>
  </si>
  <si>
    <t>INS. COM. PADRE ALBERTO HURTADO</t>
  </si>
  <si>
    <t>PEDRO AGUIRRE CERDA</t>
  </si>
  <si>
    <t>SOCIEDAD EDUCACIONAL TAVILES LTDA</t>
  </si>
  <si>
    <t>SAN LORENZO</t>
  </si>
  <si>
    <t>ISLA DE MAIPO</t>
  </si>
  <si>
    <t>COYECO</t>
  </si>
  <si>
    <t>ILUSTRE MUNICIPALIDAD DE LLAY LLAY</t>
  </si>
  <si>
    <t>HERMINIA ORTEGA DE CROXATTO</t>
  </si>
  <si>
    <t>LLAY LLAY</t>
  </si>
  <si>
    <t xml:space="preserve">FUNDACION SANTA ROSA DE LIMA </t>
  </si>
  <si>
    <t>VIRGEN DE POMPEYA</t>
  </si>
  <si>
    <t>LAS CONDES</t>
  </si>
  <si>
    <t>PILAR MOLINER DE NUEZ</t>
  </si>
  <si>
    <t>CORP. MUNICIPAL DE DESARROLLO SOCIAL DE LAMPA</t>
  </si>
  <si>
    <t>EL LUCERO</t>
  </si>
  <si>
    <t>LAMPA</t>
  </si>
  <si>
    <t>EL SEMBRADOR</t>
  </si>
  <si>
    <t>CONCHALI</t>
  </si>
  <si>
    <t>CONGREGACION INTITUTO HIJAS DE MARIA AUXILIADORA</t>
  </si>
  <si>
    <t>MATAREDONDA</t>
  </si>
  <si>
    <t>ARTURO PRAT</t>
  </si>
  <si>
    <t>SOCIEDAD COLEGIO HISPANOAMERICANO  LTDA</t>
  </si>
  <si>
    <t>43-331618</t>
  </si>
  <si>
    <t>HISPANOAMERICANO</t>
  </si>
  <si>
    <t>LOS ANGELES</t>
  </si>
  <si>
    <t>CORP. MUN. DE EDUC. SALUD Y RECREACION DE LA FLORIDA</t>
  </si>
  <si>
    <t>SOTERO DEL RIO</t>
  </si>
  <si>
    <t>I. MUNICIPALIDAD DE SAN ANTONIO</t>
  </si>
  <si>
    <t>PADRE ANDRE COINDRE</t>
  </si>
  <si>
    <t>SAN ANTONIO</t>
  </si>
  <si>
    <t>FUND. PARA LA EDUC. EJERCITO DE SALVACION</t>
  </si>
  <si>
    <t xml:space="preserve">EJERCITO DE SALVACION </t>
  </si>
  <si>
    <t>CANCELADO</t>
  </si>
  <si>
    <t>SOC. DE INVERSIONES MACKAY LTDA.</t>
  </si>
  <si>
    <t>FUNDACION EDUCACIONAL NOCEDAL</t>
  </si>
  <si>
    <t>COL. EL ALMENDRAL</t>
  </si>
  <si>
    <t>MUNICIPALIDAD DE LO ESPEJO</t>
  </si>
  <si>
    <t>LO ESPEJO</t>
  </si>
  <si>
    <t>THE MISSION COLLEGE CORP. EDUC.</t>
  </si>
  <si>
    <t>LOS BOSQUINOS</t>
  </si>
  <si>
    <t>I. MUNICIPALIDAD DE LA LIGUA</t>
  </si>
  <si>
    <t>33-2711341</t>
  </si>
  <si>
    <t>DAEM LA LIGUA</t>
  </si>
  <si>
    <t>LA LIGUA</t>
  </si>
  <si>
    <t>NEXO ASESORIA Y GESTION CULTURAL</t>
  </si>
  <si>
    <t>COL. CARDENAL CARO</t>
  </si>
  <si>
    <t>PROVIDENCIA</t>
  </si>
  <si>
    <t>FUNDACION MAGISTERIO DE LA ARAUCANIA</t>
  </si>
  <si>
    <t>SAN AGUSTIN</t>
  </si>
  <si>
    <t>VILLARICA</t>
  </si>
  <si>
    <t>REQUINOA</t>
  </si>
  <si>
    <t>COLEGIO PARROQUIAL SANTA ROSA DE LO BARNECHEA</t>
  </si>
  <si>
    <t>COL. SANTA ROSA</t>
  </si>
  <si>
    <t>LO BARNECHEA</t>
  </si>
  <si>
    <t xml:space="preserve">CONGREGACION INST HIJAS DE MARIA AUXILIADORA </t>
  </si>
  <si>
    <t>MA. AUXILIADORA</t>
  </si>
  <si>
    <t>PUNTA ARENAS</t>
  </si>
  <si>
    <t>PRESIDENTE ALESSANDRI</t>
  </si>
  <si>
    <t>PIO INST. HIJAS DE MA. RELI. DE LAS ESC. PIAS</t>
  </si>
  <si>
    <t>CALASANZ</t>
  </si>
  <si>
    <t>FUNDACION ALMIRANTE CARLOS CONDELL</t>
  </si>
  <si>
    <t>INST DEL MAR CAP. WILLIAMS</t>
  </si>
  <si>
    <t>CHONCHI</t>
  </si>
  <si>
    <t>COL. REPUBLICA DE ITALIA</t>
  </si>
  <si>
    <t>FUNDACION PAULINA VON MALLINCKRODT</t>
  </si>
  <si>
    <t>41-2792400</t>
  </si>
  <si>
    <t xml:space="preserve">MIXTO INM. CONCEPCION </t>
  </si>
  <si>
    <t>OSCAR INOSTROZA</t>
  </si>
  <si>
    <t>TALCAHUANO</t>
  </si>
  <si>
    <t>COSTANERA DE TALCA</t>
  </si>
  <si>
    <t xml:space="preserve">TALCA </t>
  </si>
  <si>
    <t>POLITECNICO DE CALBUCO</t>
  </si>
  <si>
    <t>CALBUCO</t>
  </si>
  <si>
    <t>FRANCISCO ARRIARAN</t>
  </si>
  <si>
    <t>WLADIMIR CHAMORRO</t>
  </si>
  <si>
    <t>GOLDEN BOOK LTDA.</t>
  </si>
  <si>
    <t>LIBRERÍA GOLDEN BOOK</t>
  </si>
  <si>
    <t>IQUIQUE</t>
  </si>
  <si>
    <t>COLEGIO ALEMAN DE LOS ANGELES</t>
  </si>
  <si>
    <t>43-2521111</t>
  </si>
  <si>
    <t>ALEMAN DE LOS ANGELES</t>
  </si>
  <si>
    <t>CORPORACION MUNICIPAL DE SERVICIO Y DESARROLLO DE MAIPU</t>
  </si>
  <si>
    <t>SANTIAGO BUERAS</t>
  </si>
  <si>
    <t>BARROS LUCO D-270</t>
  </si>
  <si>
    <t>VALPARAISO</t>
  </si>
  <si>
    <t>SOCIEDAD EDUCACIONAL EL LABRADOR  LTDA</t>
  </si>
  <si>
    <t>EL LABRADOR</t>
  </si>
  <si>
    <t>BUIN</t>
  </si>
  <si>
    <t>Nota de Cerdito N°</t>
  </si>
  <si>
    <t>COLEGIO</t>
  </si>
  <si>
    <t xml:space="preserve">N° FACTURA </t>
  </si>
  <si>
    <t>SOC. COMERCIAL RMD</t>
  </si>
  <si>
    <t>LIBRERÍA</t>
  </si>
  <si>
    <t xml:space="preserve">CENTRO DE PAD. Y APOD. PEDRO DE VALDIVIA </t>
  </si>
  <si>
    <t>SOC. EDUC. MONTERREY LTDA</t>
  </si>
  <si>
    <t>MONTERREY</t>
  </si>
  <si>
    <t>COMUNA</t>
  </si>
  <si>
    <t>VILCUN</t>
  </si>
  <si>
    <t>COLEGIO COYA S.A</t>
  </si>
  <si>
    <t>COYA</t>
  </si>
  <si>
    <t>MACHALI</t>
  </si>
  <si>
    <t>I. MUNIC. DE COQUIMBO</t>
  </si>
  <si>
    <t>FDO.  BRINVIGNAT</t>
  </si>
  <si>
    <t>DIEGO DE ALMEYDA</t>
  </si>
  <si>
    <t>LICEO PARROQUIAL TERESITA DE LOS ANDES</t>
  </si>
  <si>
    <t>TERESA DE LOS ANDES</t>
  </si>
  <si>
    <t>ZAPALLAR</t>
  </si>
  <si>
    <t>SOC EDUC. CARLOS PEZOA VELIZ Y CIA. LTDA.</t>
  </si>
  <si>
    <t>CARLOS PEZOA VELIZ</t>
  </si>
  <si>
    <t>CORP. EDUC. SAN ISIDRO</t>
  </si>
  <si>
    <t>MARIA GRISELDA VALLE</t>
  </si>
  <si>
    <t>EL BOSQUE</t>
  </si>
  <si>
    <t>EDUCADORA DEL SUR LIMITADA</t>
  </si>
  <si>
    <t>DEGLI MONTI</t>
  </si>
  <si>
    <t>CORPORACION COLEGIO ALEMAN DE ELQUI</t>
  </si>
  <si>
    <t xml:space="preserve">ALEMAN </t>
  </si>
  <si>
    <t>GERALDINE JEREZ PLAZA</t>
  </si>
  <si>
    <t>LIBRERÍA JERPLAZ</t>
  </si>
  <si>
    <t>MUNDILIBROS</t>
  </si>
  <si>
    <t>DISTRIBUIDORA CIMA</t>
  </si>
  <si>
    <t>LIBRERÍA CIMA</t>
  </si>
  <si>
    <t>C. MUN. EDUC. SALUD Y AT. MENORES  DE PTE. ALTO</t>
  </si>
  <si>
    <t>ALICIA MARGARITA CORDOVA CORDOVA</t>
  </si>
  <si>
    <t>COLEGIO FAMILIA DE NAZARETH LTDA.</t>
  </si>
  <si>
    <t>FAMILIA DE NAZARETH</t>
  </si>
  <si>
    <t>LIBRERÍA CIMA (CAMBIO DIRECCION)</t>
  </si>
  <si>
    <t>MA. AUXILIADORA DE LOS ANDES</t>
  </si>
  <si>
    <t>EL ALMENDRAL</t>
  </si>
  <si>
    <t>ALBRECHT CIA. LTDA.</t>
  </si>
  <si>
    <t>THE MISSION COLLEGE</t>
  </si>
  <si>
    <t>NEXO ASESORIA Y GESTION CULTURAL LTDA.</t>
  </si>
  <si>
    <t>REP. DE ITALIA</t>
  </si>
  <si>
    <t xml:space="preserve">c </t>
  </si>
  <si>
    <t>retiro cheque dia viernes 07-10-16 en colegio</t>
  </si>
  <si>
    <t xml:space="preserve">05-10-2016se envia correo con copia de factura y datos transferencia </t>
  </si>
  <si>
    <t>pago documentado en 3 cheques facturas 2589-2590-26-27 total $2.056.182</t>
  </si>
  <si>
    <t>Cheque al dia 12 de octubre $19.981.628</t>
  </si>
  <si>
    <t xml:space="preserve">documentada con 2 cheque al dia (10-10-2016 y 06-12-2016) por 5.508.636 </t>
  </si>
  <si>
    <t>transferencia electronica</t>
  </si>
  <si>
    <t>transferencia  electronica</t>
  </si>
  <si>
    <t>TRANSFERENCIA ELECTRONICA</t>
  </si>
  <si>
    <t>CORP. MUNIC. DE DESARROLLO SOCIAL DE CALAMA</t>
  </si>
  <si>
    <t xml:space="preserve">LIC. BIC. DIEGO PORTALES PALAZUELOS </t>
  </si>
  <si>
    <t>BARBRA ZAMORANO</t>
  </si>
  <si>
    <t>COPR. MUNIC. DE DESARROLLO SOCIAL DE CALAMA</t>
  </si>
  <si>
    <t>I. MUNICIPALIDAD DE REQUINOA</t>
  </si>
  <si>
    <t>COL. SANTA AMALIA</t>
  </si>
  <si>
    <t>ESC. DE COLHUE</t>
  </si>
  <si>
    <t xml:space="preserve">ESC. RINCON LOS PERALES </t>
  </si>
  <si>
    <t>D 270 RAMON BARROS LUCO</t>
  </si>
  <si>
    <t>MUNDO MAGICO</t>
  </si>
  <si>
    <t>FUNDACION BEATO HERMANO SALOMON</t>
  </si>
  <si>
    <t>LA SALLE (PREMIO)</t>
  </si>
  <si>
    <t>TALCA</t>
  </si>
  <si>
    <t>ESC. EL RINCON</t>
  </si>
  <si>
    <t>FUNDACION EDUCACIONAL MADRES DOMINICAS</t>
  </si>
  <si>
    <t>MADRES DOMINICAS (LIQUIDACION)</t>
  </si>
  <si>
    <t>PITRUFQUEN</t>
  </si>
  <si>
    <t>CORP. MUNIC. DE DESARROLLO DE ANTOFAGASTA</t>
  </si>
  <si>
    <t>ESC. D - 86 JUAN LOPEZ</t>
  </si>
  <si>
    <t>I. MUNICIPALIDAD DE INDEPENDENCIA</t>
  </si>
  <si>
    <t>22-923448</t>
  </si>
  <si>
    <t>LIC. ROSA ESTER ALESSANDRI RODRIGUEZ</t>
  </si>
  <si>
    <t>INDEPENDENCIA</t>
  </si>
  <si>
    <t>CORP. MUNIC. EDUC. SALUD Y AT DE MENORES DE PUENTE ALTO</t>
  </si>
  <si>
    <t>GLADYS / ADRIANA</t>
  </si>
  <si>
    <t>faltan $2.344.927 por documentar</t>
  </si>
  <si>
    <t>documentada en 5 cheques,1er pago $839.264 el 19/10/16-2do pago $500.000 el 26/10/16-3er pago $500.000 el 26/11/16-4to pago $500.000 el 26/12/16-5to pago$500.000 el 26/01/17</t>
  </si>
  <si>
    <t>cheque</t>
  </si>
  <si>
    <t>DIEGO PORTALES PALAZUELO</t>
  </si>
  <si>
    <t>JORGE TELLIER</t>
  </si>
  <si>
    <t>I. MUNICIPALIDAD DE MALLOA</t>
  </si>
  <si>
    <t>MALLOA</t>
  </si>
  <si>
    <t>LAJA</t>
  </si>
  <si>
    <t>DAEM LAJA</t>
  </si>
  <si>
    <t xml:space="preserve">DIGNA CAMILO AGUILAR </t>
  </si>
  <si>
    <t>PICHILEMU</t>
  </si>
  <si>
    <t>I. MUNICIPALIDAD DE PAPUDO</t>
  </si>
  <si>
    <t>TEC. PROF. PAPUDO</t>
  </si>
  <si>
    <t>PAPUDO</t>
  </si>
  <si>
    <t xml:space="preserve">ALEMAN DE LOS ANGELES </t>
  </si>
  <si>
    <t xml:space="preserve">LOS ANGELES </t>
  </si>
  <si>
    <t>FUNDACION PAULINA VON MALLINCKROD</t>
  </si>
  <si>
    <t>20-10-16 se envia correo con factura 1 y 2 mas orden de compra a la corporacion de puente alto correo : facturas.proveedores@cmpuente alto.cl - llamar miercoles 2 de nov para retificar fecha de pago</t>
  </si>
  <si>
    <t xml:space="preserve">se envia scanner factura y o.c. el 22 -09-16 para agilizar pago-06/10/16 se envia correo nuevamente, se envia correo nuevamente (11-10-16)-llamar viernes 21-10-16 al medio dia,1era semana de noviembre se procedera al pago </t>
  </si>
  <si>
    <t>pago documentado en 2 cheques por $5.922.874 los dias 30-11 y 31-12 del 2016</t>
  </si>
  <si>
    <t>25-10-16 se envia correo a jorge hanz esperando envien comprobante de deposito (dicen que esta cancelada la factura 5 y 6)</t>
  </si>
  <si>
    <t xml:space="preserve"> </t>
  </si>
  <si>
    <t>se envia correo el 27-10-16 a rebeca cortes con factura adjunta</t>
  </si>
  <si>
    <t xml:space="preserve">ESC. ARTURO A. PALMA  </t>
  </si>
  <si>
    <t xml:space="preserve">ESTACION ESTACION </t>
  </si>
  <si>
    <t>ESC. G - 747 - I. MUNICIPALIDAD DE ARAUCO</t>
  </si>
  <si>
    <t>ARAUCO</t>
  </si>
  <si>
    <t>ESTADOS AMERICANOS MUNI LO BARNECHEA</t>
  </si>
  <si>
    <t>02-11-16 se envia correo (nuevamente) para agilizar pago</t>
  </si>
  <si>
    <t>(02-11-16)se reenvia correo a francisco alvarez para proceder a pago esta semana</t>
  </si>
  <si>
    <t>deposito</t>
  </si>
  <si>
    <t>03-11-16 se envia correo a colegio y al vendedor alexander albarran</t>
  </si>
  <si>
    <t>COL. GALVARINO - SAN PEDRO DE LA PAZ</t>
  </si>
  <si>
    <t>SAN PEDRO DE LA PAZ</t>
  </si>
  <si>
    <t>ESC. GLADYS CANALES - PELLUHUE</t>
  </si>
  <si>
    <t xml:space="preserve">ESC. DARIO SALAS </t>
  </si>
  <si>
    <t>PUERTO MONTT</t>
  </si>
  <si>
    <t>45-2737719</t>
  </si>
  <si>
    <t>LIC. TEC. CENTENARIO</t>
  </si>
  <si>
    <t>CORP. MUNICIPAL DE DES. SOCIAL DE CALAMA</t>
  </si>
  <si>
    <t>LIC. POLI. CESAREO AGUIRRE</t>
  </si>
  <si>
    <t>ESC. BOYECO</t>
  </si>
  <si>
    <t>CORP. MUNICIPAL DE DES. SOCIAL DE COLINA</t>
  </si>
  <si>
    <t>02-28441524</t>
  </si>
  <si>
    <t>LIC. HUMBERTO DIAZ CASANUEVA</t>
  </si>
  <si>
    <t>COLINA</t>
  </si>
  <si>
    <t xml:space="preserve">LIBRERÍA PATRICIA </t>
  </si>
  <si>
    <t>se abonaron $682.560 el dia 10-11-16</t>
  </si>
  <si>
    <t>(14-11-16)llamar el 25-26 hablar con claudia reinoso anexo 277</t>
  </si>
  <si>
    <t>(02-11-16) se contacta a keila araos dice que cancelaran en la quincena de noviembre 2016-el 18 de nov se cancela factura N-1</t>
  </si>
  <si>
    <t>(26-10-16)se envia correo a cristian soto con factura adjunta-(16-11-16) siguen en paro</t>
  </si>
  <si>
    <t>11-11-16 se envia correo a carola villar solicitando cancelar deuda pendiente</t>
  </si>
  <si>
    <t>CORPORACION EDUCACIONAL CENTENARIO</t>
  </si>
  <si>
    <t>LIC.TEC.PROF.CENTENARIO</t>
  </si>
  <si>
    <t>06-10-16 cancelado 1 pago de dos ($200.000)-11-11-16 se cancela 2do pago ($200.000)</t>
  </si>
  <si>
    <t>CORP. EDUCACIONAL COLEGIOS CONCEPCION ÑUBLE</t>
  </si>
  <si>
    <t>COL. ENRIQUE SALINAS BUSCOVICH</t>
  </si>
  <si>
    <t>CHILLAN</t>
  </si>
  <si>
    <t>CONGR. PEQUEÑA OBRA DE LA DIVINA PROVIDENCIA</t>
  </si>
  <si>
    <t>COL. DON ORIONE</t>
  </si>
  <si>
    <t xml:space="preserve">ESC. LOS NOGALES </t>
  </si>
  <si>
    <t>OVALLE</t>
  </si>
  <si>
    <t>2</t>
  </si>
  <si>
    <t>Vencida</t>
  </si>
  <si>
    <t>29--11-16</t>
  </si>
  <si>
    <t>cancelada con cheque</t>
  </si>
  <si>
    <t>documentada a 4 pagos ,se abonan $533.439 el 30-06-2016-$533.439 el 30-07-2016 y  $533.439 el dia 30-08-2016</t>
  </si>
  <si>
    <t>CORP. MUNICIPAL DE EDUCACION SALUD Y RECREACION DE LA FLORIDA</t>
  </si>
  <si>
    <t xml:space="preserve">COL. SOTERO DEL RÍO </t>
  </si>
  <si>
    <t>Por Vencer</t>
  </si>
  <si>
    <t>OFICIO DIOCESANO DE EDUCACION CATOLICA DE VALPARAISO</t>
  </si>
  <si>
    <t>COL. SANTA FILOMENA</t>
  </si>
  <si>
    <t>TANIA ROJAS</t>
  </si>
  <si>
    <t>CALERA</t>
  </si>
  <si>
    <t>SOCIEDAD ED. ALVAREZ Y CIA LTDA</t>
  </si>
  <si>
    <t>COL. VERSALLES</t>
  </si>
  <si>
    <t>MACARENA HENSELEIT</t>
  </si>
  <si>
    <t>SOC. EDUCACIONAL RIO LOA LTDA</t>
  </si>
  <si>
    <t>COL. RIO LOA</t>
  </si>
  <si>
    <t>ESC. SENDERO DE CULITRIN</t>
  </si>
  <si>
    <t>ILUSTRE MUNICIPALIDAD DE PAINE</t>
  </si>
  <si>
    <t>GONZALEZ DONALD Y COMPAÑÍA (PREMIO)</t>
  </si>
  <si>
    <t>PADRE HURTADO Y JUANITA DE LOS ANDES</t>
  </si>
  <si>
    <t>PROYEC EDUCAT INTEG. COLEGIOS P. HURTADO Y JUANITA DE LOS ANDES (PREMIO)</t>
  </si>
  <si>
    <t>CORPORACION COLEGIO ALEMAN DE ELQUI (PREMIO)</t>
  </si>
  <si>
    <t>COL. ALEMAN ELQUI</t>
  </si>
  <si>
    <t>ESC. LOS ALPES</t>
  </si>
  <si>
    <t>ESC. STANDARD</t>
  </si>
  <si>
    <t xml:space="preserve">LIC. DE NIÑAS </t>
  </si>
  <si>
    <t xml:space="preserve">ESC. VICTOR CARVAJAL </t>
  </si>
  <si>
    <t>TAL TAL</t>
  </si>
  <si>
    <t>ESC. ARTURO PRAT</t>
  </si>
  <si>
    <t>FUNDACION EDUCACIONAL COL. SANTA EUFRASIA</t>
  </si>
  <si>
    <t>COL. SANTA EUFRASIA</t>
  </si>
  <si>
    <t xml:space="preserve">FUNDACION EDUCACIONAL SUMARTE PADRE ALVARO LAVIN </t>
  </si>
  <si>
    <t>FUND. ED. SUMARTE</t>
  </si>
  <si>
    <t>ESTACION CENTRAL</t>
  </si>
  <si>
    <t>LIC ARTISTICO</t>
  </si>
  <si>
    <t>ESC. LA VICTORIA</t>
  </si>
  <si>
    <t>FUNDACION FAMILIAR CRUZ MAGNANI</t>
  </si>
  <si>
    <t xml:space="preserve">COL. VILLA NONGUEN </t>
  </si>
  <si>
    <t xml:space="preserve">CONGRE. DE LAS REL. FRANCIS. MISIONERAS DEL SAGRADO CORAZON </t>
  </si>
  <si>
    <t>COL. FELMER NIKLITSCHEK</t>
  </si>
  <si>
    <t>ALEXSSANDER ALBARRAN</t>
  </si>
  <si>
    <t>transferencia</t>
  </si>
  <si>
    <t>cancelan $ 5.261.841 por aplicación de multa (-$230.183)</t>
  </si>
  <si>
    <t>DAEM SAN PEDRO DE LA PAZ</t>
  </si>
  <si>
    <t>COL. NUEVOS HORIZONTES</t>
  </si>
  <si>
    <t>SOC. EDUCACIONAL EVANGELICA HOREB LTDA</t>
  </si>
  <si>
    <t>COL. PART. EVANGELICO BETANIA</t>
  </si>
  <si>
    <t>FUNDACION EDUCACIONAL COLEGIO DE HUMANIDADES</t>
  </si>
  <si>
    <t>COLEGIO HUMANIDADES VILLARICA</t>
  </si>
  <si>
    <t>VILLARRICA</t>
  </si>
  <si>
    <t>CONVENIO MARCO</t>
  </si>
  <si>
    <t>STGO</t>
  </si>
  <si>
    <t>CORP. EDC. SIN FINES DE LUCRO SAN FRACISCO</t>
  </si>
  <si>
    <t>ESC. BASIC. SAINT FRANCIS COLLEGE</t>
  </si>
  <si>
    <t>SOC. DE INSTRUCCIÓN PRIMARIA DE STGO</t>
  </si>
  <si>
    <t>022-7075800</t>
  </si>
  <si>
    <t>ARTURO MATTE LARRAIN</t>
  </si>
  <si>
    <t>adjuntar comprobante de deposito</t>
  </si>
  <si>
    <t>COLEGIO ISABEL RIQUELME</t>
  </si>
  <si>
    <t>COLEGIO PARROQUIAL FRNCISCO DIDIER</t>
  </si>
  <si>
    <t>COL. PARROQUAIL FRANCISCO DIDIER</t>
  </si>
  <si>
    <t>zapallar</t>
  </si>
  <si>
    <t>SOCIEDAD EL ARBOL DE LA VIDA LTDA</t>
  </si>
  <si>
    <t>OSCAR INOSTROZA GONZALEZ</t>
  </si>
  <si>
    <t xml:space="preserve">FUNDACION EDUCACIONAL NIDO DE AGUILAS </t>
  </si>
  <si>
    <t>COL. NIDO DE AGUILAS</t>
  </si>
  <si>
    <t>ESCUELA SAN LEONARDO MURIALDO</t>
  </si>
  <si>
    <t>ESC. LEONARDO MURIALDO</t>
  </si>
  <si>
    <t>MARIA DE LOS ANGELES LILLO</t>
  </si>
  <si>
    <t>LA REINA</t>
  </si>
  <si>
    <t>IGLESIA PENTECOSTAL</t>
  </si>
  <si>
    <t>por vencer</t>
  </si>
  <si>
    <t>CENTRO EDUC. EVANGELICO DE HUALPEN</t>
  </si>
  <si>
    <t>CORPORACION MUNICIPAL DE EDUCACION Y SALUD PAINE</t>
  </si>
  <si>
    <t>2-23858552</t>
  </si>
  <si>
    <t>ESC. BASICAG-841 SANTOS RUBIO M.</t>
  </si>
  <si>
    <t>PIRQUE</t>
  </si>
  <si>
    <t>ILUSTRE MUNICIPALIDAD DE PUERTO MONTT</t>
  </si>
  <si>
    <t>ILUSTRE MUNICIPALIDAD DE COPIAPO</t>
  </si>
  <si>
    <t>52-2473523</t>
  </si>
  <si>
    <t>ESC. LUIS CRUZ MARTINEZ</t>
  </si>
  <si>
    <t>BARBRA ZAMBRANO</t>
  </si>
  <si>
    <t>COPRP. MUN. DE CONCHALI EDUCACION SALUD Y ATENCION MEN</t>
  </si>
  <si>
    <t>ESC. CAMILO HENRIQUEZ F-127</t>
  </si>
  <si>
    <t>SOC. DESARROLLO EDUCACIONAL WILDECASTRO LIMITADA</t>
  </si>
  <si>
    <t>CENTRO EDCU. SAN NICOLAS</t>
  </si>
  <si>
    <t>VALDIVIA</t>
  </si>
  <si>
    <t>COLEGIO LIRIMA S.A.</t>
  </si>
  <si>
    <t>57-2461401</t>
  </si>
  <si>
    <t>COL. LIRIMA</t>
  </si>
  <si>
    <t>SOCIEDAD NUÑEZ Y BERETTA LTDA</t>
  </si>
  <si>
    <t>57-2493635</t>
  </si>
  <si>
    <t>COL. ALTURAS</t>
  </si>
  <si>
    <t>ALTO HOSPICIO</t>
  </si>
  <si>
    <t>LICEO ISIDORA ZEGERS DE HUENEEUS</t>
  </si>
  <si>
    <t>CORPORACION MUNICIPAL DE EDUCACION Y SALUD DE SAN BERNARDO</t>
  </si>
  <si>
    <t>contado</t>
  </si>
  <si>
    <t>COLEGIO BALDOMERO LILLO</t>
  </si>
  <si>
    <t>LIBRERÍA PATRICIA RAMIREZ</t>
  </si>
  <si>
    <t>NIÑO JESUS DE PRAGA</t>
  </si>
  <si>
    <t>72-2222336</t>
  </si>
  <si>
    <t>ESC. PARTICULAR NIÑO JESUS DE PRAGA</t>
  </si>
  <si>
    <t>RANCAGUA</t>
  </si>
  <si>
    <t>02-26339204</t>
  </si>
  <si>
    <t>LICEO SAN ESTEBAN-I. MUNI. SAN ESTEBAN</t>
  </si>
  <si>
    <t>SAEDUC ISABEL RIQUELME LTDA</t>
  </si>
  <si>
    <t>MACARENA HEMSELEIT</t>
  </si>
  <si>
    <t>I. MUNICIPALIDAD DE COQUIMBO</t>
  </si>
  <si>
    <t>SOC EDUCACIONAL BAEZAL SA</t>
  </si>
  <si>
    <t>LICEO A-66</t>
  </si>
  <si>
    <t>SOCIEDAD EDUCACIONAL BOSQUES DE CHILE SPA</t>
  </si>
  <si>
    <t>COLEGIO BOSQUES DE CHILE</t>
  </si>
  <si>
    <t>SAN VICENTE</t>
  </si>
  <si>
    <t>FUNDACION EDUCACIONAL MADRIGAL</t>
  </si>
  <si>
    <t xml:space="preserve">COLEGIO LIDIA GONZALEZ BARRIGA </t>
  </si>
  <si>
    <t>COLLIPULLI</t>
  </si>
  <si>
    <t>SOC. EDUC. MUTIS MORALES LTDA</t>
  </si>
  <si>
    <t>COLEGIO NAZCA BELEN</t>
  </si>
  <si>
    <t>QUILPUE</t>
  </si>
  <si>
    <t>COLEGIO NTERNACIONAL SEK</t>
  </si>
  <si>
    <t>COLEGIO INTERNACIONAL SEK CHILE</t>
  </si>
  <si>
    <t>CORPORACION PRIVADA DE DESARROLLO SOCIAL DE CHOLGUAN</t>
  </si>
  <si>
    <t>COLEGIO CHOLGUAN</t>
  </si>
  <si>
    <t>YUNGAY</t>
  </si>
  <si>
    <t>CORPORACION DE EDUACION MASONICA DE CONCEPCION</t>
  </si>
  <si>
    <t>COLEGIO CONCEPCION SAN PEDRO LOS HUERTOS</t>
  </si>
  <si>
    <t>CHIGUAYNTE</t>
  </si>
  <si>
    <t>CORPORACION MUNICIPAL DE EDUCACION Y SALUD DE PAINE</t>
  </si>
  <si>
    <t>ESC.BASICA SAN JUAN DE PIRQUE</t>
  </si>
  <si>
    <t>LICEO SANTA MARTA</t>
  </si>
  <si>
    <t>LICEO SANTA MARTA VALLENAR</t>
  </si>
  <si>
    <t>CHAÑARAL</t>
  </si>
  <si>
    <t>SOCIEDAD EDUCACIONAL EMANUEL LTDA</t>
  </si>
  <si>
    <t>55-2231341</t>
  </si>
  <si>
    <t>COLEGIO CIEF-MUNICIPALIDAD DE ARICA</t>
  </si>
  <si>
    <t>COLEGIO PARTICULAR BET-EL</t>
  </si>
  <si>
    <t>SOCIEDAD EDCUCACIONAL LICANRAY</t>
  </si>
  <si>
    <t>2-28527781</t>
  </si>
  <si>
    <t>145-02-17</t>
  </si>
  <si>
    <t>ESC.BAS.Y ESP.LIKAN-RAY DE LA PINTANA</t>
  </si>
  <si>
    <t>SOCIEDAD EDUCACIONAL STA. GLORIA LTDA</t>
  </si>
  <si>
    <t>ESC. PARTICULAR EMA DIAZ SIERRA</t>
  </si>
  <si>
    <t>FUNDACON SAN MATEO DE LA COPAÑIA DE JESUS</t>
  </si>
  <si>
    <t>COLEGIO SAN MATEO</t>
  </si>
  <si>
    <t>I MUNICIPALIDAD DE OSORNO</t>
  </si>
  <si>
    <t>COLEGIO CARLOS CONDELL OSORNO</t>
  </si>
  <si>
    <t>ILUSTRE MUNICIPALIDAD DE RIO NEGRO</t>
  </si>
  <si>
    <t>ESC. PARTICULAR CARMEN ARRIARAN</t>
  </si>
  <si>
    <t>ÑUÑOA</t>
  </si>
  <si>
    <t>SUSAN MUÑOZ PALMA</t>
  </si>
  <si>
    <t>CONTADO</t>
  </si>
  <si>
    <t>LISTA DE UTILES</t>
  </si>
  <si>
    <t>ILUSTRE MUNICIPALIDAD DE CUREPTO</t>
  </si>
  <si>
    <t>ADRIANA DIEZ</t>
  </si>
  <si>
    <t>FUNDACION EDUCACIONAL COLEGIO PROVIDENCIA DE LA SERENA</t>
  </si>
  <si>
    <t>COLEGIO PROVIDENCIA</t>
  </si>
  <si>
    <t xml:space="preserve">MACARENA </t>
  </si>
  <si>
    <t>OSCAR IOSTROZA</t>
  </si>
  <si>
    <t>CORP. METODISTA DE CHILE</t>
  </si>
  <si>
    <t>LICEO METODISTA ROBERT JOHNSONS</t>
  </si>
  <si>
    <t>ILUSTRE MUNICIPALIDAD DE PICHILEMU</t>
  </si>
  <si>
    <t>COLEGIO POLIV. ALMENDRAL DE LA PINTANA</t>
  </si>
  <si>
    <t>ROSA GALINDO GARRIDO E HIJOS LIMITADA</t>
  </si>
  <si>
    <t>LIBRERÍA SAREPTA</t>
  </si>
  <si>
    <t>PAZ RIERA</t>
  </si>
  <si>
    <t>APODERADO - LISTA DE UTILES</t>
  </si>
  <si>
    <t>MUNICIPALIDAD DE PLACILLA</t>
  </si>
  <si>
    <t>SOC. EDUCACIONAL BEZAL SA</t>
  </si>
  <si>
    <t>COL. POLIVALENTE INGLES</t>
  </si>
  <si>
    <t>ESCUELA LEONARDO MURIALDO</t>
  </si>
  <si>
    <t>LEONARDO MURIALDO</t>
  </si>
  <si>
    <t>COMERCIALIZADORA LA LIBROLA LTDA</t>
  </si>
  <si>
    <t>COMERCIALIZADORA LA LIBRIOLA</t>
  </si>
  <si>
    <t xml:space="preserve">LISTA DE UTILES </t>
  </si>
  <si>
    <t>TALAGANTE</t>
  </si>
  <si>
    <t>I MUNICIPALIDAD DE LOS LAGOS</t>
  </si>
  <si>
    <t>ESC. NEVADA</t>
  </si>
  <si>
    <t>COL. MADRES DOMINICAS</t>
  </si>
  <si>
    <t>SERV. EDUCACIONALES SILVIO ORTIZ LICIDIO LTDA</t>
  </si>
  <si>
    <t xml:space="preserve">LICEO LOS CONDORES </t>
  </si>
  <si>
    <t>SOCIEDAD EDUCACIONAL SALLA LTDA.</t>
  </si>
  <si>
    <t>LICEO ALBERTO MAGNO LA FLORIDA</t>
  </si>
  <si>
    <t>COL. INMACULADA CONCEPCION DE PUERTO VARAS</t>
  </si>
  <si>
    <t>FUNDACION CMPC</t>
  </si>
  <si>
    <t xml:space="preserve">I MUNICIPALIDAD DE REQUINOA </t>
  </si>
  <si>
    <t>ESC. DAVID DEL CURTO</t>
  </si>
  <si>
    <t>EL RINCON DEL GENIO SPA</t>
  </si>
  <si>
    <t>EL RINCON DEL GENIO</t>
  </si>
  <si>
    <t>ROSA GARRIDO GARRIDO E HIJOS LTDA</t>
  </si>
  <si>
    <t>SOCIEDAD COMERCIAL RMD LTDA</t>
  </si>
  <si>
    <t>LIBRERÍA TODO LIBROS</t>
  </si>
  <si>
    <t>SUSAN MUÑOZ TREBULCO</t>
  </si>
  <si>
    <t>FUND. DE EDUCACION CATOLICA DE PUERTO MONTT</t>
  </si>
  <si>
    <t>ESC. CARLOS CONDELL</t>
  </si>
  <si>
    <t xml:space="preserve">CONG. REL. FRANCIS. MISIONERAS DEL SAGRADO CORAZON </t>
  </si>
  <si>
    <t>FELMER NIKLITSCHEK</t>
  </si>
  <si>
    <t>MC- MUNICIPALIDAD DE TALCAHUANO</t>
  </si>
  <si>
    <t>MC- MUNICIPALIDAD DE YUMBEL</t>
  </si>
  <si>
    <t>MC- MUNICIPALIDAD SAN PEDRO DE LA PAZ</t>
  </si>
  <si>
    <t>MC- MUNICIPALIDAD DE COPIAPO</t>
  </si>
  <si>
    <t>MC - MUNICIPALIDAD DE VALLENAR</t>
  </si>
  <si>
    <t>CORPORACION EDUCACIONAL TERESIANA LOS ANGELES</t>
  </si>
  <si>
    <t xml:space="preserve">COL. TERESIANO LOS ANGELES </t>
  </si>
  <si>
    <t>LIBRERÍA TODO COLEGIO</t>
  </si>
  <si>
    <t xml:space="preserve">COLEGIO COYA S.A. </t>
  </si>
  <si>
    <t>COLEGIO COYA</t>
  </si>
  <si>
    <t>SOCIEDAD EDUCACIONAL CEMSU</t>
  </si>
  <si>
    <t>COL. POLITEC. EYZAGUIRRE</t>
  </si>
  <si>
    <t>FUNDACION EDUCACIONAL ISIDORA ZEGERS DE HUNEEUS</t>
  </si>
  <si>
    <t xml:space="preserve">COL. JORGE HUNEEUS ZEGERS </t>
  </si>
  <si>
    <t>ESC. REPUBLICA EEUU</t>
  </si>
  <si>
    <t xml:space="preserve">NIÑO JESUS DE PRAGA </t>
  </si>
  <si>
    <t>FUNDACION EDUCACIONAL ARNALDO SALAMANCA CID</t>
  </si>
  <si>
    <t>ADVENTISTA DE ARICA</t>
  </si>
  <si>
    <t>ARICA</t>
  </si>
  <si>
    <t>COMERCIAL CLICKDEAL CHILE SPA</t>
  </si>
  <si>
    <t>LIBRERÍA COMERCIAL CLICKDEAL</t>
  </si>
  <si>
    <t>CM-MUNICIPALIDAD OSORNO</t>
  </si>
  <si>
    <t>CM-MUNICIPALIDAD DE COPIAPO</t>
  </si>
  <si>
    <t>LIBRERÍA LA LIBROLA</t>
  </si>
  <si>
    <t>FUNDACION EDUCACIONAL COLEGIO SANTA CRUZ LTDA</t>
  </si>
  <si>
    <t>COL. SANTA CRUZ</t>
  </si>
  <si>
    <t>ESC. TERESA GARCIA HUIDOBRO</t>
  </si>
  <si>
    <t>ESC. HARAS LOS CONDORES</t>
  </si>
  <si>
    <t>CLAUDIA ANDREA ARAVENA CACERES</t>
  </si>
  <si>
    <t>TUS LIBROS ESCOLARES</t>
  </si>
  <si>
    <t>HUECHURABA</t>
  </si>
  <si>
    <t>LIC.PARROQUIAL TERESITA DE LOS ANDES</t>
  </si>
  <si>
    <t>RINCONADA</t>
  </si>
  <si>
    <t>ESC. BASICA ABRAHAM LINCOLN</t>
  </si>
  <si>
    <t>MUNICIPALIDAD DE VALPARAISO</t>
  </si>
  <si>
    <t>SEREPTA</t>
  </si>
  <si>
    <t>CORPORACION MUNICIPAL DE VILLA ALEMANA</t>
  </si>
  <si>
    <t xml:space="preserve">LIC. BIC. TEC. PROF. MARY GRAHAM </t>
  </si>
  <si>
    <t>VILLA ALEMANA</t>
  </si>
  <si>
    <t>COLEGIO ALEMAN DE LA SERENA</t>
  </si>
  <si>
    <t>ALERCE S.A.</t>
  </si>
  <si>
    <t>ESC. PART. RAYEN QUITRAL</t>
  </si>
  <si>
    <t>051-227310</t>
  </si>
  <si>
    <t>LIBRERÍA JERPLAZ-LA SERENA</t>
  </si>
  <si>
    <t>LIBRERÍA RINCON DEL LIBRO</t>
  </si>
  <si>
    <t>¿ñ</t>
  </si>
  <si>
    <t xml:space="preserve"> mkedsxy</t>
  </si>
  <si>
    <t>SOCIEDAD EDUCACIONAL BRAGOX LTDA</t>
  </si>
  <si>
    <t>COL. MAURICIO RUGENDAS</t>
  </si>
  <si>
    <t>MACARENA PEÑA</t>
  </si>
  <si>
    <t>VERONICA ELISA ROSAS ROSAS</t>
  </si>
  <si>
    <t>LIBRERÍA PAULINA</t>
  </si>
  <si>
    <t>SILVIA ROXANA SILVA ROJAS SERVICIOS EDUCACIONALES EIRL</t>
  </si>
  <si>
    <t>LICEO JOSE GREGORIO ARGOMEDO</t>
  </si>
  <si>
    <t>A&amp;A SERVICIOS EDUCACIONALES SPA</t>
  </si>
  <si>
    <t>GREEN COLLEGE</t>
  </si>
  <si>
    <t>FRUTILLAR</t>
  </si>
  <si>
    <t>INST. DEL MAR CAPITAN WILLIAMS</t>
  </si>
  <si>
    <t>SOC. CENTRO EDUC. MARIA GRISELDA VALLE LTDA</t>
  </si>
  <si>
    <t>COL. POLIT. MARIA GRISELDA VALLE</t>
  </si>
  <si>
    <t>ESC. BASICA N.953JOSE ARTIGAS</t>
  </si>
  <si>
    <t>LICEO ANTONIO HERMIDA FABRES</t>
  </si>
  <si>
    <t xml:space="preserve">ANGELES MOLINA </t>
  </si>
  <si>
    <t>ESC. ALEMANA</t>
  </si>
  <si>
    <t>COLEGIO LA GIROUTTE</t>
  </si>
  <si>
    <t>FUNDACION EDUCACIONAL SANTA ROSA DE LO BARNECHEA</t>
  </si>
  <si>
    <t xml:space="preserve">COL. SANTA ROSA DE LO BARNECHEA </t>
  </si>
  <si>
    <t>SAN FERNANDO</t>
  </si>
  <si>
    <t>02-23028563</t>
  </si>
  <si>
    <t>TODO COLEGIO</t>
  </si>
  <si>
    <t>FUNDACION EDUCACIONAL ELECTROCOP</t>
  </si>
  <si>
    <t>LICEO CUMBRES DE LABRANZA</t>
  </si>
  <si>
    <t>COM-MUNI DE ARAUCO</t>
  </si>
  <si>
    <t>CM-MUNI DE ARAUCO</t>
  </si>
  <si>
    <t>LA LIBROLA</t>
  </si>
  <si>
    <t>SOC. EDUC. BASICA DE ADMINISTRACION Y COMERCIO LTDA</t>
  </si>
  <si>
    <t>75-2381234</t>
  </si>
  <si>
    <t>ESC. BASICA DE ADMINISTRACION Y COMERCIO</t>
  </si>
  <si>
    <t>CORPORACION MUNICIPAL DE RANCAGUA</t>
  </si>
  <si>
    <t>72-2239856</t>
  </si>
  <si>
    <t>COL. AURORA DE CHILE</t>
  </si>
  <si>
    <t>SOCIEDAD COLEGIO HISPANOAMERICANO LTDA</t>
  </si>
  <si>
    <t>COLEGIO HISPANO AMERICANO</t>
  </si>
  <si>
    <t>CONGREGACION INSTITUTO HIJAS DE MARIA AUXILIADORA</t>
  </si>
  <si>
    <t>LIC. MARIA AUXILIADORA DE LINARES</t>
  </si>
  <si>
    <t>LINARES</t>
  </si>
  <si>
    <t>INSTITUTO POLITECNICO MARIA AUXILIADORA</t>
  </si>
  <si>
    <t>INST. POLIT. MARIA AUXILIADORA</t>
  </si>
  <si>
    <t xml:space="preserve">ESC. L. GRAL. BERNARDO O'HIGGINS </t>
  </si>
  <si>
    <t>LIC. CLARA SOLOVEDRA</t>
  </si>
  <si>
    <t>SOCIEDAD EDUCACIONAL CHILE NORTE S.A.</t>
  </si>
  <si>
    <t>COLEGIO CHILE NORTE</t>
  </si>
  <si>
    <t>COL. ARTURO EDWARDS</t>
  </si>
  <si>
    <t>SOCIEDAD EDUCACIONAL GARCES E HIJOS LTDA</t>
  </si>
  <si>
    <t xml:space="preserve">COL. DOCTOR OSVALDO </t>
  </si>
  <si>
    <t>FACTURA POR CAMBIO DE TEXTOS</t>
  </si>
  <si>
    <t>CM-MUNI. DE CORONEL</t>
  </si>
  <si>
    <t>NANCY ELENA MAUREIRA FRAZIER</t>
  </si>
  <si>
    <t>LIBRERÍA EDUKARTE</t>
  </si>
  <si>
    <t>HELIA CASTILLOS CUEVAS</t>
  </si>
  <si>
    <t>LIBRERÍA SOTAVENTO</t>
  </si>
  <si>
    <t>ESC. BASICA ANTUPILLAN</t>
  </si>
  <si>
    <t>SOC. EDUCACIONAL EL SAUCACHE S.A.</t>
  </si>
  <si>
    <t>COL. SAUCACHE</t>
  </si>
  <si>
    <t>CORPORACION ERMITA DE SAN ANTONIO</t>
  </si>
  <si>
    <t>COL. BETTERLAND</t>
  </si>
  <si>
    <t>ESC. BASICA DE ADMIN. Y COMERCIO</t>
  </si>
  <si>
    <t>ESC. PART. METODISTA ESC.DEL NIÑO</t>
  </si>
  <si>
    <t>COL. NAZCA BELEN</t>
  </si>
  <si>
    <t>QUIPLUE</t>
  </si>
  <si>
    <t>ESC. STA. TERESA DE LOS MORROS</t>
  </si>
  <si>
    <t>LIC. NUEVO PORVENIR</t>
  </si>
  <si>
    <t>CORPORACION EDUCACIONAL SIGLO XXI</t>
  </si>
  <si>
    <t>ESC. PART. SIGLO XXI</t>
  </si>
  <si>
    <t>ESC. DIEGO PORTALES</t>
  </si>
  <si>
    <t>CORPORACION DE EDUCACION NUESTRO COMPROMISO</t>
  </si>
  <si>
    <t>COL.SAINT ORLAND N3</t>
  </si>
  <si>
    <t xml:space="preserve">CERRO NAVIA  </t>
  </si>
  <si>
    <t>CM-MUNI. DE SAN ANTONIO</t>
  </si>
  <si>
    <t>COL. HISPANO-VILLA ALEMANA</t>
  </si>
  <si>
    <t>ESC. GENERAL RENE SCHNEIDER CHEREAU</t>
  </si>
  <si>
    <t>FUND. EDUC. ESCUELA PROVIDENCIA DE RECOLETA</t>
  </si>
  <si>
    <t>ESC. PART. SAN JOSE</t>
  </si>
  <si>
    <t>RECOLETA</t>
  </si>
  <si>
    <t>SEDUC SPA Y COMPAÑÍA C.P.A. CUATRO</t>
  </si>
  <si>
    <t>COLEGIO CORDILLERA DE LAS CONDES</t>
  </si>
  <si>
    <t>ESC. PART. EMA DIAZ SIERRA</t>
  </si>
  <si>
    <t>SOC. EDUCACIONAL STA. GLORIA LTDA.</t>
  </si>
  <si>
    <t xml:space="preserve">ESC. PART. MARVIT SCHOOL LTDA </t>
  </si>
  <si>
    <t>ESC. PART. MARVIT SCHOOL</t>
  </si>
  <si>
    <t>ESCUELA SANTA TERESITA</t>
  </si>
  <si>
    <t>HUALPEN</t>
  </si>
  <si>
    <t>SOCIEDAD EDUCACIONAL SANTA TERESITA LTDA</t>
  </si>
  <si>
    <t>32-2113545</t>
  </si>
  <si>
    <t>COL. SAN ANTONIO DE VILLA ALEMANA</t>
  </si>
  <si>
    <t>55-02268736</t>
  </si>
  <si>
    <t>ESCUELA PARTICULAR ADVENTISTA</t>
  </si>
  <si>
    <t>COLEGIO LOS CONQUISTADORES</t>
  </si>
  <si>
    <t>SOC. EDUC. LIC. PART. AVENIDA RECOLETA LTDA</t>
  </si>
  <si>
    <t>LIC. AVENIDA RECOLETA</t>
  </si>
  <si>
    <t>CM-MUNI. DE RIO NEGRO</t>
  </si>
  <si>
    <t>CM-MUNI DE PAINE</t>
  </si>
  <si>
    <t xml:space="preserve">SUSAN MUÑOZ  </t>
  </si>
  <si>
    <t>COL. CHOLGUAN (CAMBIO DE TEXTOS)</t>
  </si>
  <si>
    <t>COL. JOSE ARTIGAS DE RECOLETA</t>
  </si>
  <si>
    <t>SOCIEDAD EDCUACIONAL RECOLETA</t>
  </si>
  <si>
    <t>PEI. COLEGIO PADRE HURTADO Y JUANITA DE LOS ANDES</t>
  </si>
  <si>
    <t>COL. PADRE HURTADO Y JUANITA DE LOS ANDES</t>
  </si>
  <si>
    <t>PREMIO</t>
  </si>
  <si>
    <t>SOC. EDUCACIONAL ALVAREZ Y CO. LTDA</t>
  </si>
  <si>
    <t>DONACION-COL. VERSALLES DE LA SERENA</t>
  </si>
  <si>
    <t>DONACION</t>
  </si>
  <si>
    <t>CM-MUNI DDE CHILE CHICO</t>
  </si>
  <si>
    <t>FUNDACION OBISPO RAFAEL LIRA INFANTE</t>
  </si>
  <si>
    <t>LIC. TEC. AGRICOLA OBISPO RAFAEL LIRA INFANTE</t>
  </si>
  <si>
    <t>LA CRUZ</t>
  </si>
  <si>
    <t>SOC. DE INSTRUCCIÓN PRIMARIA DE SANTIAGO</t>
  </si>
  <si>
    <t>ESC. PART. CLAUDIO MATTE</t>
  </si>
  <si>
    <t>INST. DE LOS HERMANOS DE LAS ESC. CRISTIANAS</t>
  </si>
  <si>
    <t>COL. DE LA SALLE</t>
  </si>
  <si>
    <t>SOLEDAD GARCIA-HIDOBRO</t>
  </si>
  <si>
    <t>SOC. EDUC. RAKIDUAM Y CIA. LTDA</t>
  </si>
  <si>
    <t>COL. RAKIDUAM</t>
  </si>
  <si>
    <t>FUNDACION EDUCACIONAL THE MACKAY SHOOL</t>
  </si>
  <si>
    <t>COL. THE MACKAY SCHOOL</t>
  </si>
  <si>
    <t>FUNDACION CATALINA DE MARIA</t>
  </si>
  <si>
    <t>LIC.SAGRADO CORAZON</t>
  </si>
  <si>
    <t>CORPORACION EDUC. LICEO CATOLICO ATACAMA</t>
  </si>
  <si>
    <t>LIC. CATOLICO ATACAMA</t>
  </si>
  <si>
    <t>FUNDACION EDUCACIONAL LICEO RAMON FREIRE</t>
  </si>
  <si>
    <t>65-2661269</t>
  </si>
  <si>
    <t>LIC. PART. RAMON FREIRE</t>
  </si>
  <si>
    <t>QUINCHAO</t>
  </si>
  <si>
    <t>ILUSTRE MUNICIPALIDAD DE SAN FELIPE</t>
  </si>
  <si>
    <t>LIC BICEN.CORDILLERA DE SAN FELIPE</t>
  </si>
  <si>
    <t>FUND. EDUC COL. SAN JUAN BAUTISTA DE ÑUÑOA</t>
  </si>
  <si>
    <t>ESC. PART. SAN JUAN BAUTISTA</t>
  </si>
  <si>
    <t>SOCIEDAD EDUCACIONAL MADB LTDA</t>
  </si>
  <si>
    <t>COM.EDUC.LA FRONTERA</t>
  </si>
  <si>
    <t>72 2222336</t>
  </si>
  <si>
    <t>ESC. PART. NIÑO JESUS DE PRAGA</t>
  </si>
  <si>
    <t>SOC. EDUC. SAINT PETER COLLEGE LTDA</t>
  </si>
  <si>
    <t>COL. POLI. SAINT PETER COLLEGE</t>
  </si>
  <si>
    <t>ESC. PART. SANTA MARIA DE LOS ANGELES</t>
  </si>
  <si>
    <t>CM-MUNDILIBROS (MUNI. DIEGO DE ALMAGRO)</t>
  </si>
  <si>
    <t>CM-MUNDILIBROS (MUNI LA LIGUA)</t>
  </si>
  <si>
    <t>CM-MUNDILIBROS (MUNI DE CHILLAN)</t>
  </si>
  <si>
    <t>CM-MUNDILIBROS (MUNI DE CHIGUAYANTE)</t>
  </si>
  <si>
    <t>CM-MUNDILIBROS (MUNI DE PURRANQUE)</t>
  </si>
  <si>
    <t>LIC. SAGRADO CORAZON</t>
  </si>
  <si>
    <t>SOC. EDUC. ELENA CONTRERAS LTDA</t>
  </si>
  <si>
    <t xml:space="preserve">ESC. BASICA N-912 ELLEN COLLEGE </t>
  </si>
  <si>
    <t>FUNDACION EDCU. LICEO SAN JOOSE DE REQUINOA</t>
  </si>
  <si>
    <t>LIC. SSAN JOSE DE REQUINO</t>
  </si>
  <si>
    <t>ESC. LEON HUMBERTO VALENZUELA</t>
  </si>
  <si>
    <t>FUND. MADRE MARIA JOSE</t>
  </si>
  <si>
    <t>LIC. MADRE DE VICENCIA</t>
  </si>
  <si>
    <t>ESC. PART. MADRE A. EUGENIA</t>
  </si>
  <si>
    <t>PUDAHUEL</t>
  </si>
  <si>
    <t>FUND. EDCU. SAN FRANCISCO</t>
  </si>
  <si>
    <t>FUNDACION EDUCACIONAL SAN VICENTE</t>
  </si>
  <si>
    <t>COL. SAN VICENTE DE PAUL</t>
  </si>
  <si>
    <t>CM-MUNDILIBROS(MUNI DE ANGOL)</t>
  </si>
  <si>
    <t>CM-MUNDILIBROS (MUNI DE PITRUFQUEN)</t>
  </si>
  <si>
    <t>ESC. RIO NEGRO</t>
  </si>
  <si>
    <t>CM- MUNDILIBROS (MUNI DE CUREPTO)</t>
  </si>
  <si>
    <t>03-26339204</t>
  </si>
  <si>
    <t>CM-MUNDILIBROS (MUNI DE CUREPTO)</t>
  </si>
  <si>
    <t>SOC. EDUC. EMANUEL LTDA</t>
  </si>
  <si>
    <t>COL. PART. BET-EL</t>
  </si>
  <si>
    <t xml:space="preserve">COL. HEROES DE MAIPU </t>
  </si>
  <si>
    <t>COLEGIO PRECIOSA SANGRE</t>
  </si>
  <si>
    <t>COL. PRECIOSA SANGRE</t>
  </si>
  <si>
    <t>PURRANQUE</t>
  </si>
  <si>
    <t>FUND. EDUC. INSTITUTO CHACABUCO</t>
  </si>
  <si>
    <t>INST. CHACABUCO</t>
  </si>
  <si>
    <t>SOC. EDUCACIONAL ALFONSO GOMEZ Y CIA LTDA</t>
  </si>
  <si>
    <t>COL. CRISTIAN AND CAREN SCHOOL</t>
  </si>
  <si>
    <t>SOC. EDUC. EXCELSIOR LTDA</t>
  </si>
  <si>
    <t>COL. EXCELSIOR</t>
  </si>
  <si>
    <t>LIC. CIUDAD DE BRASILIA</t>
  </si>
  <si>
    <t>CORP.MUNICIPAL DE SAN MIGUEL</t>
  </si>
  <si>
    <t>LIC. ANDRES BELLO</t>
  </si>
  <si>
    <t>SOCIEDAD SOTOMAYOR Y ESPINDOLA LTDA</t>
  </si>
  <si>
    <t>COL. ARICA COLLEGE</t>
  </si>
  <si>
    <t>SOC. EDUC. SAINT JHONS SCHOOL Y CIA LTDA</t>
  </si>
  <si>
    <t>SAINT JHON´S SCHOOL</t>
  </si>
  <si>
    <t>SOCIEDAD EDUCACIONAL DEL VALLE LIMITADA</t>
  </si>
  <si>
    <t>COL. ALTO DEL VALLE</t>
  </si>
  <si>
    <t>FUND. EDCU. SALVADOR DALI S.A.</t>
  </si>
  <si>
    <t>ESC. PART. SALVADOR DALI</t>
  </si>
  <si>
    <t>DOCUMENTADA</t>
  </si>
  <si>
    <t>LEONARDO CAMPODONICO B Y CIA LTDA.</t>
  </si>
  <si>
    <t>58-2232091</t>
  </si>
  <si>
    <t>LIBRERÍA CAMPODONICO</t>
  </si>
  <si>
    <t>CM-MUNDILIBROS</t>
  </si>
  <si>
    <t>CM-MUNDILIBROS (MUNI DE PUERTO MONTT)</t>
  </si>
  <si>
    <t>CM- MUNDILIBROS (MUNI DE PLACILLA)</t>
  </si>
  <si>
    <t>CM-MUNDILIBROS (MUNI DE QUINTERO)</t>
  </si>
  <si>
    <t>NC</t>
  </si>
  <si>
    <t xml:space="preserve">COL. DE HUMANIDADES </t>
  </si>
  <si>
    <t>LIBRERÍA JERPLAZ- CONCEPCION</t>
  </si>
  <si>
    <t>LUIS HERNAN MARTINEZ</t>
  </si>
  <si>
    <t>71- 223820</t>
  </si>
  <si>
    <t>LIBRERÍA VIENA</t>
  </si>
  <si>
    <t>71-0223820</t>
  </si>
  <si>
    <t>SOC. EDUC. RUPANIC LTDA</t>
  </si>
  <si>
    <t>RUPANIC SCHOOL</t>
  </si>
  <si>
    <t>FUNDACION EDUCACIONAL SANDERS DE GROO</t>
  </si>
  <si>
    <t xml:space="preserve">ADVENTISTA MARANATA </t>
  </si>
  <si>
    <t>SOC. EDUC. CARLOS PEZOA VELIZ Y CIA. LTDA</t>
  </si>
  <si>
    <t>ESC. CARLOS PEZOA VELIZ</t>
  </si>
  <si>
    <t>EDUCADORA DEL SUR LTDA.</t>
  </si>
  <si>
    <t xml:space="preserve">COL. VENCEDOR </t>
  </si>
  <si>
    <t>SOC. EDUC. ELJU LTDA.</t>
  </si>
  <si>
    <t>ANIBAL PINTO GARMENDIA</t>
  </si>
  <si>
    <t>SOLEDAD GARCIA HUIDOBRO</t>
  </si>
  <si>
    <t>02-026339204</t>
  </si>
  <si>
    <t>CM- MUNDILIBROS (MUNI DE ARICA)</t>
  </si>
  <si>
    <t>CM- MUNDILIBROS (MUNI DE VALPARAISO)</t>
  </si>
  <si>
    <t>CM- MUNDILIBROS (MUNI DE TEMUCO)</t>
  </si>
  <si>
    <t>CONG. PEQUEÑA OBRA DE LA DIVINA PROVIDENCIA</t>
  </si>
  <si>
    <t>DON ORIONE</t>
  </si>
  <si>
    <t>LIBRERIA VIENA</t>
  </si>
  <si>
    <t>MUNICIPALIDAD DE NOGALES</t>
  </si>
  <si>
    <t>ESC. EL MELON</t>
  </si>
  <si>
    <t>NOGALES</t>
  </si>
  <si>
    <t>DEPART. EDUCACION MUNICIPALIDAD DE CORONEL</t>
  </si>
  <si>
    <t>LIC. BICENTENARIO DE CORONEL</t>
  </si>
  <si>
    <t>WINDMILL COLLEGE</t>
  </si>
  <si>
    <t>CORP. MUNI. DE DES. SOCIAL DE PUDAHUEL</t>
  </si>
  <si>
    <t>CORP. EDUC. CATOLICA ARTURO EDWARD</t>
  </si>
  <si>
    <t>SOC. EDUC. SANTA TERESITA LTDA</t>
  </si>
  <si>
    <t>FUND. EDUC. COL. SANTA CRUZ LTDA</t>
  </si>
  <si>
    <t>FUNDACION MADRE ADMIRABLE</t>
  </si>
  <si>
    <t>COL. MADRE ADMIRABLE</t>
  </si>
  <si>
    <t xml:space="preserve">CORP. EDUC. COL. TERESIANO PADRE ENRIQUE </t>
  </si>
  <si>
    <t>TERESIANO PADRE ENRIQUE</t>
  </si>
  <si>
    <t>NACIMIENTO</t>
  </si>
  <si>
    <t>COL. MARIA GRISELDA VALLE</t>
  </si>
  <si>
    <t>CM- MUNDILIBROS (DAEM DE CONCEPCIÓN)</t>
  </si>
  <si>
    <t>SOC. EDUC. SIEL LTDA</t>
  </si>
  <si>
    <t>COL. ALBAMAR</t>
  </si>
  <si>
    <t>CONCON</t>
  </si>
  <si>
    <t>CM- MUNDILIBROS (MUNI DE SAN CARLOS)</t>
  </si>
  <si>
    <t>SAN CARLOS</t>
  </si>
  <si>
    <t>SOC. DE INVERSIONES EDUCACIONALES SOTO ESPINOZA S.A</t>
  </si>
  <si>
    <t>COL. MIRAMAR</t>
  </si>
  <si>
    <t>SANTA CLARA</t>
  </si>
  <si>
    <t xml:space="preserve">MARY GRAHAM </t>
  </si>
  <si>
    <t>COL. NUESTRA SEÑORA DE POMPEYA SPA</t>
  </si>
  <si>
    <t>NUESTRA SEÑORA DE POMPEYA</t>
  </si>
  <si>
    <t>SOCIEDAD EDUCACIONAL DE ADMINISTRACION Y COMERCIO LTDA</t>
  </si>
  <si>
    <t>ESC. ADMIN. Y COMERCIO H - C</t>
  </si>
  <si>
    <t>CABELLO Y MARIN LTDA</t>
  </si>
  <si>
    <t>ESC. DE ADMIN. Y COMERCIO</t>
  </si>
  <si>
    <t>FUND. EDUC. SUMATE PADRE ALVARO LAVIN</t>
  </si>
  <si>
    <t>DONACION FUND. SUMATE</t>
  </si>
  <si>
    <t>ADVENTISTA IQUIQUE</t>
  </si>
  <si>
    <t>MARIA REGINA ORTEGA SANTIBAÑEZ EDUC. Y CULTURA E.I.R.L</t>
  </si>
  <si>
    <t>MARIA REINA</t>
  </si>
  <si>
    <t>PIO INST HIJAS DE MA REL DE LAS ESC. PIAS</t>
  </si>
  <si>
    <t>PART. CALASANZ</t>
  </si>
  <si>
    <t>CORP. EDUCACION CATOLICA ARTURO EDWARDS</t>
  </si>
  <si>
    <t>ARTURO EDWARDS</t>
  </si>
  <si>
    <t>PLACILLA</t>
  </si>
  <si>
    <t>CM- MUNDILIBROS (MUNI DE ANDACOLLO)</t>
  </si>
  <si>
    <t>ANDACOLLO</t>
  </si>
  <si>
    <t>CM- MUNDILIBROS (MUNI DE LAGO RANCO)</t>
  </si>
  <si>
    <t>CM-MUNDILIBROS (MUNI DE VILLARRICA)</t>
  </si>
  <si>
    <t>CM- MUNDILIBROS (MUNI DE MULCHEN)</t>
  </si>
  <si>
    <t xml:space="preserve">MULCHEN </t>
  </si>
  <si>
    <t>SOC. EDUC. LEONARDO DA VINCI</t>
  </si>
  <si>
    <t>LEONARDO DA VINCI (CONSIGNACION)</t>
  </si>
  <si>
    <t>INSTITUCION INTERNACIONAL SEK</t>
  </si>
  <si>
    <t>SEK PACIFICO</t>
  </si>
  <si>
    <t>LEON HUMBERTO VALENZUELA</t>
  </si>
  <si>
    <t>CONG. PEQUEÑAS HERMANAS MISIONERAS DE LA CARIDAD</t>
  </si>
  <si>
    <t>MANUEL MONTT</t>
  </si>
  <si>
    <t xml:space="preserve">VILLA ALEMANA </t>
  </si>
  <si>
    <t>HERMINIA ORTEGA DE CROXATO</t>
  </si>
  <si>
    <t>LLAYLLAY</t>
  </si>
  <si>
    <t>CORP. EDUC. LICEO CATOLICO ATACAMA</t>
  </si>
  <si>
    <t>CATOLICO ATACAMA</t>
  </si>
  <si>
    <t>MUNICIPALIDAD DE HUALPEN</t>
  </si>
  <si>
    <t>BLANCA ESTELA PRAT</t>
  </si>
  <si>
    <t>SANTA TERESITA</t>
  </si>
  <si>
    <t>MACARENA PENA</t>
  </si>
  <si>
    <t>SANTA MARIA DE LOS ANGELES</t>
  </si>
  <si>
    <t>LA CISTERNA</t>
  </si>
  <si>
    <t>POLIVALENTE INGLES</t>
  </si>
  <si>
    <t>FUND. EDUC.  COL. PROVIENCIA DE LINARES</t>
  </si>
  <si>
    <t>LA PROVIDENCIA</t>
  </si>
  <si>
    <t>LAURA VEGA</t>
  </si>
  <si>
    <t>FUND. EDUC. COL. PROVIDENCIA DE LINARES</t>
  </si>
  <si>
    <t>ILUSTRE MUNICIPALIDAD DE TAL TAL</t>
  </si>
  <si>
    <t>PARANAL</t>
  </si>
  <si>
    <t>CM. MUNDILIBROS (MUNI DE PENCO)</t>
  </si>
  <si>
    <t>PENCO</t>
  </si>
  <si>
    <t>CM. MUNDILIBROS (MUNI DE  CALLE LARGA)</t>
  </si>
  <si>
    <t>CALLE LARGA</t>
  </si>
  <si>
    <t>CM. MUNDILIBROS (MUNI DE PURRANQUE)</t>
  </si>
  <si>
    <t>CM. MUNDILIBROS (MUNI DE LOS SAUCES)</t>
  </si>
  <si>
    <t>LOS SAUCES</t>
  </si>
  <si>
    <t>CM. MUNDILIBROS (MUNI DE SAN PEDRO DE LA PAZ)</t>
  </si>
  <si>
    <t>CM. MUNDILIBROS (MUNI DE REQUINOA)</t>
  </si>
  <si>
    <t>COLEGIO SANTO TOMAS DE EL BOSQUE LTDA</t>
  </si>
  <si>
    <t xml:space="preserve">SANTO TOMAS DE AQUINO </t>
  </si>
  <si>
    <t>CONG. MISIONERA CATEQUISTAS DE LA SAGRADA FAMILIA</t>
  </si>
  <si>
    <t>SAGRADA FAMILIA DE NARARETH</t>
  </si>
  <si>
    <t>LICEO CATOLICO ATACAMA</t>
  </si>
  <si>
    <t>COLEGIO SANTO TOMAS DE TALCA</t>
  </si>
  <si>
    <t>SANTO TOMAS DE TALCA</t>
  </si>
  <si>
    <t xml:space="preserve">DIRECCION DE EDUC. MUNICIPAL DE CORONEL </t>
  </si>
  <si>
    <t>ESC. JORGE ROJAS MIRANDA</t>
  </si>
  <si>
    <t xml:space="preserve">SOC. EDUC. JUAN DE SAAVEDRA LTDA. </t>
  </si>
  <si>
    <t>JUAN DE SAAVEDRA</t>
  </si>
  <si>
    <t>PADRE LAS CASAS</t>
  </si>
  <si>
    <t>COLEGIO SANTO TOMAS DE LOS ANGELES</t>
  </si>
  <si>
    <t>SANTO TOMAS</t>
  </si>
  <si>
    <t>MUNICIPALIDAD DE VITACURA</t>
  </si>
  <si>
    <t>AMANDA LABARCA (DONACION)</t>
  </si>
  <si>
    <t>VITACURA</t>
  </si>
  <si>
    <t>SOCIEDAD EDUCACIONAL EL ARBOL DE LA VIDA</t>
  </si>
  <si>
    <t>EL ARBOL DE LA VIDA</t>
  </si>
  <si>
    <t>SOC. EDUCACIONAL BEZAL SA.</t>
  </si>
  <si>
    <t>SEMINARIO CONCILIAR ANCUD</t>
  </si>
  <si>
    <t>ANCUD</t>
  </si>
  <si>
    <t>SOCIEDAD EDUCACIONAL MANANTIALES SA.</t>
  </si>
  <si>
    <t>MANANTIALES DE ELQUI</t>
  </si>
  <si>
    <t>CORPORACION MUNICI. DE EDUC. Y SALUD PIRQUE</t>
  </si>
  <si>
    <t>EL PRINCIPAL</t>
  </si>
  <si>
    <t>COLEGIO SAN ANTONIO</t>
  </si>
  <si>
    <t>COL. SAN ANTONIO</t>
  </si>
  <si>
    <t>ELENA VALENCIA OLMOS SA.</t>
  </si>
  <si>
    <t>COL. EL BELLOTO</t>
  </si>
  <si>
    <t>SERV. EDUCACIONALES Y PEDAGOGICOS LOS ANGELES LTDA.</t>
  </si>
  <si>
    <t>COL. INGLES WOODLAND</t>
  </si>
  <si>
    <t>I. MUNICIPALIDAD DE MOSTAZAL</t>
  </si>
  <si>
    <t>SANTO TOMAS LA SERENA</t>
  </si>
  <si>
    <t>SOCIEDAD EDUCACIONAL ANGELUS LTDA</t>
  </si>
  <si>
    <t>FUND. EDUCACIONAL. MARIO VELOZO OSSES</t>
  </si>
  <si>
    <t>PART. ADVENTISTA</t>
  </si>
  <si>
    <t>SOCIEDAD EDUCACIONAL SAN ANGELO LTDA</t>
  </si>
  <si>
    <t>SAN ANGELO</t>
  </si>
  <si>
    <t>FUND. VICTORIA LAROCQUE</t>
  </si>
  <si>
    <t>POL. ALMENDRAL</t>
  </si>
  <si>
    <t>ALCAZAR</t>
  </si>
  <si>
    <t>FUNDACION EDUC. MARIO VELOZO OSSES</t>
  </si>
  <si>
    <t>COMERCIALIZADORA FUNDCAR LTDA.</t>
  </si>
  <si>
    <t>BRITISH ROYAL SCHOOL</t>
  </si>
  <si>
    <t>FUND. COLEGIO INMACULADA CONCEPCION DE MARIA</t>
  </si>
  <si>
    <t>65-2584400</t>
  </si>
  <si>
    <t>INMACULADA CONCEPCION DE MARIA</t>
  </si>
  <si>
    <t>PATRICIO PADILLA</t>
  </si>
  <si>
    <t>CM- MUNDILIBROS (MUNI DE MAIPU)</t>
  </si>
  <si>
    <t>SAN JOSE DE RECOLETA</t>
  </si>
  <si>
    <t xml:space="preserve">JERPLAZ - CONCEPCION </t>
  </si>
  <si>
    <t>SOEDUC ALVAREZ E.I.R.L</t>
  </si>
  <si>
    <t>ROBERTO BRAVO</t>
  </si>
  <si>
    <t>57-2449336</t>
  </si>
  <si>
    <t>I. MUNICIPALIDAD DE OLMUE</t>
  </si>
  <si>
    <t>LICEO OLMUE</t>
  </si>
  <si>
    <t>OLMUE</t>
  </si>
  <si>
    <t>CORP. MUNICIPAL DE SAN  FERNANDO PARA LA ATENCION MENORES</t>
  </si>
  <si>
    <t>EDUARDO CHARME</t>
  </si>
  <si>
    <t>ALMENDRAL</t>
  </si>
  <si>
    <t>SOCIEDAD DE TRANSPORTES ZIEBOLD Y MAXIMO LIMITADA</t>
  </si>
  <si>
    <t>TRANSFERENCIA</t>
  </si>
  <si>
    <t xml:space="preserve">VENTA FURGON </t>
  </si>
  <si>
    <t>SOCIEDAD BURGOS ARAYA Y CIA. LTDA.</t>
  </si>
  <si>
    <t>.</t>
  </si>
  <si>
    <t>CONSIG. COL. SERENA</t>
  </si>
  <si>
    <t>DSLA ASESORIAS Y SERVICIOS LTDA.</t>
  </si>
  <si>
    <t>CM - MUNDILIBROS (MUNI DE RIO NEGRO)</t>
  </si>
  <si>
    <t>COLEGIO SANTO TOMAS DE CURICO LTDA</t>
  </si>
  <si>
    <t>SANTO TOMAS DE CURICO</t>
  </si>
  <si>
    <t>COL. LA PROVIDENCIA</t>
  </si>
  <si>
    <t>CM - MUNDILIBROS (MUNI DE LONCOCHE)</t>
  </si>
  <si>
    <t>LONCOCHE</t>
  </si>
  <si>
    <t>CM - MUNDILIBROS (MUNI DE FREIRE)</t>
  </si>
  <si>
    <t>FREIRE</t>
  </si>
  <si>
    <t>CM - MUNDILIBROS (MUNI DE ANGOL)</t>
  </si>
  <si>
    <t>ANGOL</t>
  </si>
  <si>
    <t>CM - MUNDILIBROS (MUNI DE TOLTEN)</t>
  </si>
  <si>
    <t>TOLTEN</t>
  </si>
  <si>
    <t>CM - MUNDILIBROS (MUNI DE ARICA)</t>
  </si>
  <si>
    <t>CM - MUNDILIBROS ( MUNI DE HUALAÑE)</t>
  </si>
  <si>
    <t>HUALAÑE</t>
  </si>
  <si>
    <t xml:space="preserve">COLEGIO RAIQUEN </t>
  </si>
  <si>
    <t>43-02431370</t>
  </si>
  <si>
    <t>COL. RAIQUEN</t>
  </si>
  <si>
    <t>YUMBEL</t>
  </si>
  <si>
    <t>MARY GRAHAM</t>
  </si>
  <si>
    <t>CURARREHUE</t>
  </si>
  <si>
    <t>CM - MUNDILIBROS (MUNI DE CURARREHUE)</t>
  </si>
  <si>
    <t>CM - MUNDILIBROS (MUNI DE TRAIGUEN)</t>
  </si>
  <si>
    <t>TRAIGUEN</t>
  </si>
  <si>
    <t>CM - MUNDILIBROS (MUNI DE CALLE LARGA)</t>
  </si>
  <si>
    <t>CM - MUNDILIBROS (MUNI DE TOME)</t>
  </si>
  <si>
    <t>TOME</t>
  </si>
  <si>
    <t>CM - MUNDILIBROS (MUNI DE VALPARAISO)</t>
  </si>
  <si>
    <t>CM - MUNDILIBROS (MUNI DE LOS LAGOS)</t>
  </si>
  <si>
    <t>CORP. DE EDUC. Y SALUD Y ATENCION DE MENORES TALAGANTE</t>
  </si>
  <si>
    <t>ALBORADA DE TALAGANTE</t>
  </si>
  <si>
    <t>CM - MUNDILIBROS (MUNI DE PARRAL)</t>
  </si>
  <si>
    <t>PARRAL</t>
  </si>
  <si>
    <t>CM - MUNDILIBROS (MUNI DE TEMUCO)</t>
  </si>
  <si>
    <t>CM - MUNDILIBROS ) MUNI DE ESTACION CENTRAL)</t>
  </si>
  <si>
    <t>CM - MUNDILIBROS ( MUNI DE PADRE LAS CASAS)</t>
  </si>
  <si>
    <t>CM - MUNDILIBROS (MUNI DE LANCO)</t>
  </si>
  <si>
    <t>LANCO</t>
  </si>
  <si>
    <t>CM - MUNDILIBROS ( MUNI DE STO. DOMINGO)</t>
  </si>
  <si>
    <t>STO. DOMINGO</t>
  </si>
  <si>
    <t>CM - MUNDILIBROS ( MUNI DE VALDIVIA)</t>
  </si>
  <si>
    <t xml:space="preserve">HELMUT HOPFNER Y CIA. LTDA. </t>
  </si>
  <si>
    <t>CONSIG. LIBRERÍA ALEMANA</t>
  </si>
  <si>
    <t>COMPRAVENTA DE LIBROS MANUEL MOISES NAYTE SILVA E. I. R.L</t>
  </si>
  <si>
    <t>72-2235282</t>
  </si>
  <si>
    <t>CONSIG. LIBRERÍA CAZA DEL LIBRO</t>
  </si>
  <si>
    <t>SOC. EDUC. FLORENCIA NIGHTINGALE SA</t>
  </si>
  <si>
    <t xml:space="preserve">COL. FLORENCIA NIGHTIN </t>
  </si>
  <si>
    <r>
      <t xml:space="preserve">COLEGIO ALEMAN DE LOS ANGELES </t>
    </r>
    <r>
      <rPr>
        <sz val="11"/>
        <color rgb="FFFF0000"/>
        <rFont val="Calibri"/>
        <family val="2"/>
        <scheme val="minor"/>
      </rPr>
      <t>(REBAJA NC Nº13)</t>
    </r>
  </si>
  <si>
    <r>
      <t xml:space="preserve">Municipalidad de Coquimbo </t>
    </r>
    <r>
      <rPr>
        <sz val="11"/>
        <color rgb="FFFF0000"/>
        <rFont val="Calibri"/>
        <family val="2"/>
        <scheme val="minor"/>
      </rPr>
      <t>(REBAJA NC Nº9)</t>
    </r>
  </si>
  <si>
    <t>NULA NC Nº8</t>
  </si>
  <si>
    <t>NULA NC Nº7</t>
  </si>
  <si>
    <r>
      <t xml:space="preserve">Liceo Aleman del Verbo Divino </t>
    </r>
    <r>
      <rPr>
        <sz val="11"/>
        <color rgb="FFFF0000"/>
        <rFont val="Calibri"/>
        <family val="2"/>
        <scheme val="minor"/>
      </rPr>
      <t>(REBAJA NC Nº6)</t>
    </r>
  </si>
  <si>
    <r>
      <t xml:space="preserve">INSTITUTO HIJAS DE MARIA AUXILIADORA </t>
    </r>
    <r>
      <rPr>
        <sz val="11"/>
        <color rgb="FFFF0000"/>
        <rFont val="Calibri"/>
        <family val="2"/>
        <scheme val="minor"/>
      </rPr>
      <t>(REBAJA NC Nº5)</t>
    </r>
  </si>
  <si>
    <r>
      <t xml:space="preserve">Colegio Familia de Nazareth Limitada </t>
    </r>
    <r>
      <rPr>
        <sz val="11"/>
        <color rgb="FFFF0000"/>
        <rFont val="Calibri"/>
        <family val="2"/>
        <scheme val="minor"/>
      </rPr>
      <t>(REBAJA NC Nº3)</t>
    </r>
  </si>
  <si>
    <r>
      <t xml:space="preserve">Alicia Margarita Cordova Cordova </t>
    </r>
    <r>
      <rPr>
        <sz val="11"/>
        <color rgb="FFFF0000"/>
        <rFont val="Calibri"/>
        <family val="2"/>
        <scheme val="minor"/>
      </rPr>
      <t>(REBAJA NC Nº2)</t>
    </r>
  </si>
  <si>
    <t>NULA NC Nº1</t>
  </si>
  <si>
    <t>NULA NC Nº18</t>
  </si>
  <si>
    <t>NULA NC Nº19</t>
  </si>
  <si>
    <t>NULA NC Nº21</t>
  </si>
  <si>
    <t xml:space="preserve">NULA NC N° 12 </t>
  </si>
  <si>
    <t>NULA NC N°10</t>
  </si>
  <si>
    <t>NULA NC N°11</t>
  </si>
  <si>
    <t>NULA NC Nº20</t>
  </si>
  <si>
    <t>NULA NC Nº22</t>
  </si>
  <si>
    <t>NULA NC Nº23</t>
  </si>
  <si>
    <r>
      <t xml:space="preserve">Distribuidora Cima sa. </t>
    </r>
    <r>
      <rPr>
        <sz val="11"/>
        <color rgb="FFFF0000"/>
        <rFont val="Calibri"/>
        <family val="2"/>
        <scheme val="minor"/>
      </rPr>
      <t>(REBAJA NC Nº221)</t>
    </r>
  </si>
  <si>
    <r>
      <t xml:space="preserve">Raul Parra cerda </t>
    </r>
    <r>
      <rPr>
        <sz val="11"/>
        <color rgb="FFFF0000"/>
        <rFont val="Calibri"/>
        <family val="2"/>
        <scheme val="minor"/>
      </rPr>
      <t>(REBAJA NC Nº 220)</t>
    </r>
  </si>
  <si>
    <r>
      <t xml:space="preserve">Raul Parra cerda </t>
    </r>
    <r>
      <rPr>
        <sz val="11"/>
        <color rgb="FFFF0000"/>
        <rFont val="Calibri"/>
        <family val="2"/>
        <scheme val="minor"/>
      </rPr>
      <t>(REBAJA NC Nº 219)</t>
    </r>
  </si>
  <si>
    <r>
      <t xml:space="preserve">Geraldine Jerez Plaza </t>
    </r>
    <r>
      <rPr>
        <sz val="11"/>
        <color rgb="FFFF0000"/>
        <rFont val="Calibri"/>
        <family val="2"/>
        <scheme val="minor"/>
      </rPr>
      <t>(REBAJA NC Nº218)</t>
    </r>
  </si>
  <si>
    <r>
      <t xml:space="preserve">Congregacion Religiosa Hermanas Franciscanas </t>
    </r>
    <r>
      <rPr>
        <sz val="11"/>
        <color rgb="FFFF0000"/>
        <rFont val="Calibri"/>
        <family val="2"/>
        <scheme val="minor"/>
      </rPr>
      <t>(REBAJA NC Nº216)</t>
    </r>
  </si>
  <si>
    <r>
      <t xml:space="preserve">Sociedad Educacional Carlos Pezoa Veliz y Cia. Ltda. </t>
    </r>
    <r>
      <rPr>
        <sz val="11"/>
        <color rgb="FFFF0000"/>
        <rFont val="Calibri"/>
        <family val="2"/>
        <scheme val="minor"/>
      </rPr>
      <t>(REBAJA NC Nº214)</t>
    </r>
  </si>
  <si>
    <r>
      <t xml:space="preserve">Municipalidad de Coquimbo </t>
    </r>
    <r>
      <rPr>
        <sz val="11"/>
        <color rgb="FFFF0000"/>
        <rFont val="Calibri"/>
        <family val="2"/>
        <scheme val="minor"/>
      </rPr>
      <t>(REBAJA NC Nº211)</t>
    </r>
  </si>
  <si>
    <r>
      <t xml:space="preserve">Colegio Coya S. A. </t>
    </r>
    <r>
      <rPr>
        <sz val="11"/>
        <color rgb="FFFF0000"/>
        <rFont val="Calibri"/>
        <family val="2"/>
        <scheme val="minor"/>
      </rPr>
      <t>(REBAJA NC Nº210)</t>
    </r>
  </si>
  <si>
    <r>
      <t xml:space="preserve">FUND. EDUC. ESCUELA PROVIDENCIA DE RECOLETA </t>
    </r>
    <r>
      <rPr>
        <sz val="11"/>
        <color rgb="FFFF0000"/>
        <rFont val="Calibri"/>
        <family val="2"/>
        <scheme val="minor"/>
      </rPr>
      <t>(REBAJA NC Nº53)</t>
    </r>
  </si>
  <si>
    <t>NULA NC Nº 52</t>
  </si>
  <si>
    <r>
      <t xml:space="preserve">FUND. EDUC. NOCEDAL </t>
    </r>
    <r>
      <rPr>
        <sz val="11"/>
        <color rgb="FFFF0000"/>
        <rFont val="Calibri"/>
        <family val="2"/>
        <scheme val="minor"/>
      </rPr>
      <t>(NULA NC Nº51)</t>
    </r>
  </si>
  <si>
    <r>
      <t xml:space="preserve">SOCIEDAD EDUCACIONAL LA GIROUTTE S.A. </t>
    </r>
    <r>
      <rPr>
        <sz val="11"/>
        <color rgb="FFFF0000"/>
        <rFont val="Calibri"/>
        <family val="2"/>
        <scheme val="minor"/>
      </rPr>
      <t>(REBAJA NC Nº50)</t>
    </r>
  </si>
  <si>
    <t>NULA NC Nº49</t>
  </si>
  <si>
    <t>NULA NC N48</t>
  </si>
  <si>
    <r>
      <t xml:space="preserve">CORP. IGLESIA DE LOS ADVENTISTAS DEL 7° DIA </t>
    </r>
    <r>
      <rPr>
        <sz val="11"/>
        <color rgb="FFFF0000"/>
        <rFont val="Calibri"/>
        <family val="2"/>
        <scheme val="minor"/>
      </rPr>
      <t>(REBAJA NC Nº47)</t>
    </r>
  </si>
  <si>
    <r>
      <t xml:space="preserve">ESC. PART. SANTA MARIA DE LOS ANGELES </t>
    </r>
    <r>
      <rPr>
        <sz val="11"/>
        <color rgb="FFFF0000"/>
        <rFont val="Calibri"/>
        <family val="2"/>
        <scheme val="minor"/>
      </rPr>
      <t>(REBAJA NC Nº46)</t>
    </r>
  </si>
  <si>
    <t>NULA NC Nº44</t>
  </si>
  <si>
    <t>NULA NC Nº41</t>
  </si>
  <si>
    <r>
      <t xml:space="preserve">CORPORACION EDUCACION CATOLICA ARTURO EDWARDS </t>
    </r>
    <r>
      <rPr>
        <sz val="11"/>
        <color rgb="FFFF0000"/>
        <rFont val="Calibri"/>
        <family val="2"/>
        <scheme val="minor"/>
      </rPr>
      <t>(REBAJA NC Nº40)</t>
    </r>
  </si>
  <si>
    <t>NULA NC Nº39</t>
  </si>
  <si>
    <t>NULA NC Nº38</t>
  </si>
  <si>
    <t>NULA NC Nº37</t>
  </si>
  <si>
    <r>
      <t xml:space="preserve">SUSAN MUÑOZ PALMA </t>
    </r>
    <r>
      <rPr>
        <sz val="11"/>
        <color rgb="FFFF0000"/>
        <rFont val="Calibri"/>
        <family val="2"/>
        <scheme val="minor"/>
      </rPr>
      <t>(REBAJA NC Nº36)</t>
    </r>
  </si>
  <si>
    <r>
      <t xml:space="preserve">SOCIEDAD EDUCACIONAL RECOLETA LTDA </t>
    </r>
    <r>
      <rPr>
        <sz val="11"/>
        <color rgb="FFFF0000"/>
        <rFont val="Calibri"/>
        <family val="2"/>
        <scheme val="minor"/>
      </rPr>
      <t>(REBAJA NC Nº33)</t>
    </r>
  </si>
  <si>
    <t>NULA- NC Nº 32</t>
  </si>
  <si>
    <t>NULA- NC Nº31</t>
  </si>
  <si>
    <r>
      <t xml:space="preserve">EL RINCON DEL GENIO SPA </t>
    </r>
    <r>
      <rPr>
        <sz val="11"/>
        <color rgb="FFFF0000"/>
        <rFont val="Calibri"/>
        <family val="2"/>
        <scheme val="minor"/>
      </rPr>
      <t>(REBAJA NC Nº30)</t>
    </r>
  </si>
  <si>
    <r>
      <t xml:space="preserve">SOCIEDAD COMERCIAL RMD LTDA </t>
    </r>
    <r>
      <rPr>
        <sz val="11"/>
        <color rgb="FFFF0000"/>
        <rFont val="Calibri"/>
        <family val="2"/>
        <scheme val="minor"/>
      </rPr>
      <t>(REBAJA NC Nº29)</t>
    </r>
  </si>
  <si>
    <t>NULA - NC Nº28</t>
  </si>
  <si>
    <r>
      <t xml:space="preserve">CLAUDIA ANDREA ARAVENA CACERES </t>
    </r>
    <r>
      <rPr>
        <sz val="11"/>
        <color rgb="FFFF0000"/>
        <rFont val="Calibri"/>
        <family val="2"/>
        <scheme val="minor"/>
      </rPr>
      <t>(REBAJA NC Nº27)</t>
    </r>
  </si>
  <si>
    <t>NULA - NC Nº26</t>
  </si>
  <si>
    <t>NULA NC Nº25</t>
  </si>
  <si>
    <t>NULA NC Nº17</t>
  </si>
  <si>
    <t>NULA NC Nº14</t>
  </si>
  <si>
    <t>NULA NC Nº35</t>
  </si>
  <si>
    <t>NULA NC Nº42</t>
  </si>
  <si>
    <t>NULA NC Nº43</t>
  </si>
  <si>
    <t>NULA NC Nº45</t>
  </si>
  <si>
    <t>NULA NC Nº54</t>
  </si>
  <si>
    <r>
      <t xml:space="preserve">SOCIEDAD COLEGIO HISPANOAMERICANO LTDA </t>
    </r>
    <r>
      <rPr>
        <sz val="11"/>
        <color rgb="FFFF0000"/>
        <rFont val="Calibri"/>
        <family val="2"/>
        <scheme val="minor"/>
      </rPr>
      <t>(REBAJA NC Nº55)</t>
    </r>
  </si>
  <si>
    <t>NULA NC Nº56</t>
  </si>
  <si>
    <t>NULA NC Nº24</t>
  </si>
  <si>
    <t>NULA NC Nº215</t>
  </si>
  <si>
    <t>NULA NC Nº213</t>
  </si>
  <si>
    <t>COM. EDUC. JUAN BOSCO</t>
  </si>
  <si>
    <t>COL. SAN ANGELO</t>
  </si>
  <si>
    <t>SOLEDAD GARCIA -HUIDOBRO</t>
  </si>
  <si>
    <t>ROSSANA CABRERA OLMOS</t>
  </si>
  <si>
    <t>LIBRERÍA RINCON DEL LIBROS - STGO</t>
  </si>
  <si>
    <t>LIBRERÍA MAYA</t>
  </si>
  <si>
    <t>CM - MUNDILIBROS (MUNI DE PUERTO VARAS)</t>
  </si>
  <si>
    <t>CM - MUNDILBROS ( MUNI DE PELLUHUE)</t>
  </si>
  <si>
    <t>CM - MUNDILIBROS (MUNI DE MONTE PATRIA)</t>
  </si>
  <si>
    <t xml:space="preserve">MONTE PATRIA </t>
  </si>
  <si>
    <t>CM - MUNDILIBROS (MUNI DE COQUIMBO)</t>
  </si>
  <si>
    <t>CORPORACION EDUCACIONAL GRACIA Y PAZ</t>
  </si>
  <si>
    <t>ESC. GRACIA Y PAZ</t>
  </si>
  <si>
    <t>SOC. DE INVERSIONES MACKAY LTDA</t>
  </si>
  <si>
    <t>LIBRERÍA MAC-KAY</t>
  </si>
  <si>
    <t xml:space="preserve"> CM - MUNDILIBROS MUNI DE REQUINOA)</t>
  </si>
  <si>
    <t>FUNDACION SEMINARIO CONCILIAR DE ANCUD</t>
  </si>
  <si>
    <t>65- 2622397</t>
  </si>
  <si>
    <t xml:space="preserve"> SEMINARIO CONCILIAR DE ANCUD (CAMBIO)</t>
  </si>
  <si>
    <t>I. H. PUBLICIDAD Y COMUNICACIONES</t>
  </si>
  <si>
    <t>CONSIGNACION INSTITUTO HEBREO</t>
  </si>
  <si>
    <t>FERNANDO FOGUEROA MUÑOZ</t>
  </si>
  <si>
    <t>MIGUEL ZAMBRANO RODRIGUEZ</t>
  </si>
  <si>
    <t>CORPORACION MUNICIPAL DE PUDAHUEL</t>
  </si>
  <si>
    <t>ALEXANDER GRAHAM BELL</t>
  </si>
  <si>
    <t>CONSIGNACION FAMILIA DE NAZARETH</t>
  </si>
  <si>
    <t>NURY ARACELLY ORTIZ SEPULVEDA</t>
  </si>
  <si>
    <t>LIBRERÍA RINCON DEL LIBRO VIÑA</t>
  </si>
  <si>
    <t xml:space="preserve">VIÑA DEL MAR </t>
  </si>
  <si>
    <t>Fundacion Educacional Madrigal</t>
  </si>
  <si>
    <t>Lidia Gonzalez Barriga</t>
  </si>
  <si>
    <t xml:space="preserve">Patricio Padilla </t>
  </si>
  <si>
    <t>San Angelo</t>
  </si>
  <si>
    <t>CM-MUNDILIBROS(MUNI DE ARAUCO)</t>
  </si>
  <si>
    <t>CORP. MUNICIPAL DE DESARROLLO SOCIAL DE CALAMA</t>
  </si>
  <si>
    <t>LICEO BICENTENARIO DIEGO PORTALES</t>
  </si>
  <si>
    <t>ILUSTRE MUNICIPALIDAD DE VITACURA</t>
  </si>
  <si>
    <t>ANTARTICA CHILENA (DONACION)</t>
  </si>
  <si>
    <t>FUNDACION EDUCACIONAL GABRIELA CARVAJAL ROJAS</t>
  </si>
  <si>
    <t>COLEGIO ADVENTISTA BUENAVENTURA</t>
  </si>
  <si>
    <r>
      <t>FUND. SEMINARIO CONCILIAR DE ANCUD</t>
    </r>
    <r>
      <rPr>
        <sz val="11"/>
        <color rgb="FFFF0000"/>
        <rFont val="Calibri"/>
        <family val="2"/>
        <scheme val="minor"/>
      </rPr>
      <t xml:space="preserve"> (NC Nº58 REBAJA)</t>
    </r>
  </si>
  <si>
    <t>NULA NC Nº59</t>
  </si>
  <si>
    <t>NULA NC Nº60</t>
  </si>
  <si>
    <t>NULA NC Nº61</t>
  </si>
  <si>
    <t>GOLDEN BOOK LTDA</t>
  </si>
  <si>
    <t>FRANCISCO GOMEZ SAEZ Y CIA. LTDA.</t>
  </si>
  <si>
    <t>ROSA XIMENA SOTOMAYOR CONTRERAS</t>
  </si>
  <si>
    <t>FUNDACION EDUCACIONAL SANDERS DE GROOT</t>
  </si>
  <si>
    <t>NANCY BEATRIZ MORAGA NAVARRO</t>
  </si>
  <si>
    <t>LIBRERÍA SAN JUAN S.A.</t>
  </si>
  <si>
    <t>HELIA CASTILLO CUEVAS</t>
  </si>
  <si>
    <t>IGNACIO AZCORBEBEITIA Y CIA. LTDA.</t>
  </si>
  <si>
    <t>JARDIN EL ALBA DE CHICUREO LTDA.</t>
  </si>
  <si>
    <t>LIBRERÍA JARDIN EL ALBA DE CHICUREO</t>
  </si>
  <si>
    <t>LIBRERÍA ICAROS</t>
  </si>
  <si>
    <t>LIBRERÍA MUNDILIBROS</t>
  </si>
  <si>
    <t>LIBRERÍA JERPLAZ CONCEPCION</t>
  </si>
  <si>
    <t>LIBRERÍA SAN JUAN</t>
  </si>
  <si>
    <t>LIBRERÍA LA GRUTA</t>
  </si>
  <si>
    <t>COL. PART. ADVENTISTA MARANATA</t>
  </si>
  <si>
    <t>CM-MUNDILIBROS (MUNI DE MULCHEN)</t>
  </si>
  <si>
    <t>CM-MUNDILIBROS (MUNI DE OVALLE)</t>
  </si>
  <si>
    <t>CM-MUNDILIBROS (MUNI DE TRAIGUEN)</t>
  </si>
  <si>
    <t>ESC. BASICA Nº263, RAMON FREIRE</t>
  </si>
  <si>
    <t>NULA NC Nº6</t>
  </si>
  <si>
    <t>BORIS ALISTE MOYA</t>
  </si>
  <si>
    <t>LIBRERÍA EXPOLIBROS</t>
  </si>
  <si>
    <t>LIBRERÍA JERPLAZ LA SERENA</t>
  </si>
  <si>
    <t>CM - MUNDILIBROS (MUNI DE VALDIVIA)</t>
  </si>
  <si>
    <t>I. MUNICIPALIDAD DE CHEPICA</t>
  </si>
  <si>
    <t>72-2917472</t>
  </si>
  <si>
    <t>COL. BASICO DE CHEPICA</t>
  </si>
  <si>
    <t xml:space="preserve">GLADYS SANCHEZ </t>
  </si>
  <si>
    <t>CHEPICA</t>
  </si>
  <si>
    <t xml:space="preserve">COL. BASICO DE CHEPICA </t>
  </si>
  <si>
    <t>COL. BASICO DE CHEPICA DONACION</t>
  </si>
  <si>
    <t>43-0533699</t>
  </si>
  <si>
    <t>COL. ALEMAN DE LOS ANGELES</t>
  </si>
  <si>
    <t>(NULA NC: 62)</t>
  </si>
  <si>
    <t>ERRAZURIZ Y BUSTAMANTE LTDA.</t>
  </si>
  <si>
    <t>2-22290510</t>
  </si>
  <si>
    <t>LIBRERÍA GANDHI VITACURA</t>
  </si>
  <si>
    <t>LIBRERÍA GANDHI LA DEHESA</t>
  </si>
  <si>
    <t>LA DEHESA</t>
  </si>
  <si>
    <t>NULA NC: 63</t>
  </si>
  <si>
    <t>COMERCIAL AMAL</t>
  </si>
  <si>
    <t>LIBRERÍA AMAL</t>
  </si>
  <si>
    <t>ESC. ALBORADA DE TALAGANTE</t>
  </si>
  <si>
    <t>CORPORACION EDUCACIONAL EMPRENDER</t>
  </si>
  <si>
    <t>COL. EMPRENDER OSORNO</t>
  </si>
  <si>
    <t xml:space="preserve">JORGE JIMENEZ </t>
  </si>
  <si>
    <t>LIBRERÍA ESTUDIO</t>
  </si>
  <si>
    <t>RINCON DEL GENIO SPA</t>
  </si>
  <si>
    <t>LIBRERÍA RINCON DEL GENIO</t>
  </si>
  <si>
    <t>COL. PART. POLITECNICO EYZAGUIRRE</t>
  </si>
  <si>
    <t>CORP. MUN. ED. Y SERV. DE QUEILEN</t>
  </si>
  <si>
    <t xml:space="preserve">LIC. POL. DE QUEILEN </t>
  </si>
  <si>
    <t>QUEILEN</t>
  </si>
  <si>
    <t>CM - MUNDILIBROS (MUNI DE LOS SAUCES)</t>
  </si>
  <si>
    <t>ALHUE</t>
  </si>
  <si>
    <t>CM - MUNDILIBROS (MUNI DE ALHUE)</t>
  </si>
  <si>
    <t>CM - MUNDILIBROS (MUNI DE CUREPTO)</t>
  </si>
  <si>
    <t>CUREPTO</t>
  </si>
  <si>
    <t>CM - MUNDILIBROS (MUNI DE CORONEL)</t>
  </si>
  <si>
    <t>CM - MUNDILIBROS (MUNI DE HUALPEN)</t>
  </si>
  <si>
    <t>CM - MUNDILIBROS (MUNI DE FRUTILLAR)</t>
  </si>
  <si>
    <t>CM - MUNDILIBROS (MUNI DE ILLAPEL)</t>
  </si>
  <si>
    <t>ILLAPEL</t>
  </si>
  <si>
    <t>CM - MUNDILIBROS (MUNI DE RIO BUENO)</t>
  </si>
  <si>
    <t>RIO BUENO</t>
  </si>
  <si>
    <t>ESC. DARIO SALAS DIAZ</t>
  </si>
  <si>
    <t>CORP. MUN. DE EDUC. Y SALUD DE PUENTE ALTO</t>
  </si>
  <si>
    <t>ESC. VOLCAN SAN JOSE</t>
  </si>
  <si>
    <t>51-2223280</t>
  </si>
  <si>
    <t>LIC. FERNANDO DE BINVIGNAT</t>
  </si>
  <si>
    <t>CM - MUNDILIBROS (MUNI DE MAIPU)</t>
  </si>
  <si>
    <t>FUND. EDUC. ESC. PART. SANTA ELENA</t>
  </si>
  <si>
    <t>ESC. PART. SANTA ELENA</t>
  </si>
  <si>
    <t xml:space="preserve">CURACAUTIN </t>
  </si>
  <si>
    <t>CM - MUNDILIBROS (MUNI DE CONCEPCION)</t>
  </si>
  <si>
    <t>NULA NC/64</t>
  </si>
  <si>
    <t>CM - MUNDILIBROS (MUNI DE ARAUCO)</t>
  </si>
  <si>
    <t xml:space="preserve">COL. SAN ANGELO </t>
  </si>
  <si>
    <t>CORP. MUN. DE DESARROLLO SOCIAL DE IQUIQUE</t>
  </si>
  <si>
    <t>57-2544844</t>
  </si>
  <si>
    <t>ESC. EDUARDO LLANOS</t>
  </si>
  <si>
    <t>72-2491069</t>
  </si>
  <si>
    <t xml:space="preserve">ESC. SAN FRANCISCO DE ASIS </t>
  </si>
  <si>
    <t>FUND. EDUC. COL. SANTA MARTA COQUIMBO</t>
  </si>
  <si>
    <t>51-2672760</t>
  </si>
  <si>
    <t>COL. SANTA MARTA</t>
  </si>
  <si>
    <t>32-2968476</t>
  </si>
  <si>
    <t>COL. GUARDIAMARINA RIQUELME</t>
  </si>
  <si>
    <t>51-2546103</t>
  </si>
  <si>
    <t>SOCIEDAD EDUCACIONAL TRINITY COLLEGE S.A.</t>
  </si>
  <si>
    <t>72- 295712</t>
  </si>
  <si>
    <t>TRINITY COLLEGE</t>
  </si>
  <si>
    <t>CORP. MUNICIPAL DE DESARROLLO SOCIAL DE IQUIQUE</t>
  </si>
  <si>
    <t>REPUBLICA DE CROACIA</t>
  </si>
  <si>
    <t>32-23243454</t>
  </si>
  <si>
    <t>CATALUNYA</t>
  </si>
  <si>
    <t>CONGREGACION SALESIANA</t>
  </si>
  <si>
    <t>34-2631302</t>
  </si>
  <si>
    <t>AGRICOLA SALESIANA</t>
  </si>
  <si>
    <t>CATEMU</t>
  </si>
  <si>
    <t>SOC. EDUC. COLEGIO CASTELIANO S.A.</t>
  </si>
  <si>
    <t>32-2646509</t>
  </si>
  <si>
    <t>CASTELIANO</t>
  </si>
  <si>
    <t>VIÑA DEL MAR</t>
  </si>
  <si>
    <t>JERPLAZ</t>
  </si>
  <si>
    <t>LOS ALERCES</t>
  </si>
  <si>
    <t>CORPORACION EDUCACIONAL DE LA CONSTRUCCION</t>
  </si>
  <si>
    <t>41-2216132</t>
  </si>
  <si>
    <t>JORGE SANCHEZ UGARTE</t>
  </si>
  <si>
    <t>CORP. EDUC. CONCEPCION LOS ANGELES</t>
  </si>
  <si>
    <t>CM - MUNDILIBROS (MUNI DE PAINE)</t>
  </si>
  <si>
    <t>CM - MUNDILIBROS (MUNI DE PLACILLA)</t>
  </si>
  <si>
    <t>DR. LUIS SEPULVEDA SALVATI</t>
  </si>
  <si>
    <t>LIC. VALLE DE LLUTA</t>
  </si>
  <si>
    <t>MAHUIDA</t>
  </si>
  <si>
    <t>ESPAÑA</t>
  </si>
  <si>
    <t xml:space="preserve">CORPORACION MUNICIPAL DE PEÑALOLEN </t>
  </si>
  <si>
    <t>LUIS ARRIETA CANAS</t>
  </si>
  <si>
    <t>SOC. EDUC. SANDOVAL CARRASCO</t>
  </si>
  <si>
    <t>CM- MUNDILIBROS (MUNI DE HUALAÑE)</t>
  </si>
  <si>
    <t>CM - MUNDILIBROS (MUNI DE PELLUHUE)</t>
  </si>
  <si>
    <t>CM - MUNDILIBROS (MUNI DE CHIMBARONGO)</t>
  </si>
  <si>
    <t>CHIMBARONGO</t>
  </si>
  <si>
    <t>Nula - NC 66 (Anula documento)</t>
  </si>
  <si>
    <r>
      <t xml:space="preserve">CORPORACION LICEO ALEMAN DE ELQUI </t>
    </r>
    <r>
      <rPr>
        <sz val="11"/>
        <color rgb="FFFF0000"/>
        <rFont val="Calibri"/>
        <family val="2"/>
        <scheme val="minor"/>
      </rPr>
      <t>(NC Nº65 Rebaja)</t>
    </r>
  </si>
  <si>
    <t xml:space="preserve">ESCUELA PARTICULAR N164 CARMEN ARRIARAN </t>
  </si>
  <si>
    <r>
      <t xml:space="preserve">CORPORACION PRIVADA DE DESARROLLO SOCIAL DE CHOLGUAN </t>
    </r>
    <r>
      <rPr>
        <sz val="11"/>
        <color rgb="FFFF0000"/>
        <rFont val="Calibri"/>
        <family val="2"/>
        <scheme val="minor"/>
      </rPr>
      <t>(REBAJA NC Nº34)</t>
    </r>
  </si>
  <si>
    <t>CONG. HIJAS DE SANTA MARIA DE LA PROVIDENCIA</t>
  </si>
  <si>
    <t xml:space="preserve">COL. POLV. SANTA MARIA </t>
  </si>
  <si>
    <t>RENCA</t>
  </si>
  <si>
    <t>CONGREGACION HIJAS DE MARIA AUXILIADORA</t>
  </si>
  <si>
    <t>ESC. PART. LAURA VICUÑA</t>
  </si>
  <si>
    <t>SAN JOAQUIN</t>
  </si>
  <si>
    <t>FUNDACION NACIONAL DEL COMERCIO PARA LA EDUCACIÓN</t>
  </si>
  <si>
    <t>INS. COMERC. PADRE ALBERTO HURTADO</t>
  </si>
  <si>
    <t>51-2256088</t>
  </si>
  <si>
    <t>SAINT JOHN´S SCHOOL</t>
  </si>
  <si>
    <t>CM - MUNDILIBROS (MUNI DE OVALLE)</t>
  </si>
  <si>
    <t>CM - MUNDILIBROS (MUNI DE MULCHEN)</t>
  </si>
  <si>
    <t>MULCHEN</t>
  </si>
  <si>
    <t>INS. COMER. PADRE ALBERTO HURTADO</t>
  </si>
  <si>
    <t>SOCIEDAD DE INSTRUCCIÓN PRIMARIA</t>
  </si>
  <si>
    <t>COL. FRANCISCO ARRIARAN</t>
  </si>
  <si>
    <t>FUNDACION JUAN XXIII</t>
  </si>
  <si>
    <t>ESC. PART. CANICU</t>
  </si>
  <si>
    <t>OSCAR INOSTROSA</t>
  </si>
  <si>
    <t>ESC. CARMEN ARRIARAN</t>
  </si>
  <si>
    <t>ESC. AGRICOLA SALESIANA</t>
  </si>
  <si>
    <t>CM-MUNDILIBROS(MUNI DE LONCOCHE)</t>
  </si>
  <si>
    <t>CM-MUNDILIBRO(MUNI DE SANTO DOMINGO)</t>
  </si>
  <si>
    <t>CM-MUNDILIBROS(MUNI DE OVALLE)</t>
  </si>
  <si>
    <t>NULA NC 70</t>
  </si>
  <si>
    <t>NULA NC 67</t>
  </si>
  <si>
    <t>CM-MUNDILIBROS(MUNI DE VALLENAR)</t>
  </si>
  <si>
    <t>COL. ALCAZAR</t>
  </si>
  <si>
    <t>CM-MUNDILIBROS(MUNI DE VALPARAISO)</t>
  </si>
  <si>
    <t>FUNDACION EL PILAR</t>
  </si>
  <si>
    <t>LIC. COMER. EL PILAR</t>
  </si>
  <si>
    <t>MADRE VICENCIA</t>
  </si>
  <si>
    <t>ESC. ADVENTISTA DE HUALPEN</t>
  </si>
  <si>
    <t>SOCIEDAD EDUCACIONAL SENDEROS LTDA</t>
  </si>
  <si>
    <t>COL. PARTICULAR LEONARDO DE VINCI</t>
  </si>
  <si>
    <t>FUNDACION EDUCACIONAL MARIO VELOZO OSSES</t>
  </si>
  <si>
    <t>CM - MUNDILIBRO (MUNI DE VALPARAISO)</t>
  </si>
  <si>
    <t>SOC. EDUC. SIEL S.A</t>
  </si>
  <si>
    <t>CORP. MUN. DE DESARROLLO SOCIAL DE ANTOFAGASTA</t>
  </si>
  <si>
    <t>ESC. LAS AMERICAS</t>
  </si>
  <si>
    <t>ABONADO</t>
  </si>
  <si>
    <t>CM-MUNDILIBROS(MUNI DE COPIAPO)</t>
  </si>
  <si>
    <t>CM - MUNDILIBROS (MUNI DE REQUINOA)</t>
  </si>
  <si>
    <t>CM - MUNDILIBROS (MUNI DE ZAPALLAR)</t>
  </si>
  <si>
    <t>ESC. LOS ALERCES</t>
  </si>
  <si>
    <t>SOC. ADM. EDUCACIONAL S.A. Y CIA. C.P.A PINARES</t>
  </si>
  <si>
    <t xml:space="preserve">COL. PINARES </t>
  </si>
  <si>
    <t>CHIGUAYANTE</t>
  </si>
  <si>
    <t>CM - MUNDILIBROS (MUNI DE CHILE CHICO)</t>
  </si>
  <si>
    <t>CHILE CHICO</t>
  </si>
  <si>
    <t>CM - MUNDILIBROS (MUNI DE PUERTO MONTT)</t>
  </si>
  <si>
    <t>CM - MUNDILIBROS ( MUNI DE MAIPU)</t>
  </si>
  <si>
    <t>CM - MUNDILIBROS (MUNI DE LOS ANGELES)</t>
  </si>
  <si>
    <t>CM - MUNDILIBROS (MUNI DE OLIVAR)</t>
  </si>
  <si>
    <t>OLIVAR</t>
  </si>
  <si>
    <t>ESC. LUIS MATTE LARRAIN (RBD 10474)</t>
  </si>
  <si>
    <t xml:space="preserve">ESC. SENDERO DE CULITRIN </t>
  </si>
  <si>
    <t>CORPORACION MUNICIPAL GABRIEL GONZALEZ VIDELA</t>
  </si>
  <si>
    <t xml:space="preserve">COL. CARLOS CONDELL DE LA HAZA </t>
  </si>
  <si>
    <t>COL. JOSE MIGUEL CARRERA</t>
  </si>
  <si>
    <t>COL. BICENT. TECN. PROF. MARY GRAHAM</t>
  </si>
  <si>
    <t>VILLA ALEMA</t>
  </si>
  <si>
    <t>ESC. BAS. CATALUNYA</t>
  </si>
  <si>
    <t>CM - MUNDILIBROS (UNIVERSIDAD DEL BIOBIO</t>
  </si>
  <si>
    <t>BIOBIO</t>
  </si>
  <si>
    <t>CM - MUNDILIBROS (MUNI DE SAN JUAN DE LA COSTA)</t>
  </si>
  <si>
    <t xml:space="preserve">SCUOLA ITALIANA DI CONCEPCION </t>
  </si>
  <si>
    <t>SAN JUAN DE LA COSTA</t>
  </si>
  <si>
    <t>CM - MUNDILIBROS (MUNI DE PERALILLO)</t>
  </si>
  <si>
    <t>CM - MUNDILIBROS (MUNI DE QUILLOTA)</t>
  </si>
  <si>
    <t>PERALILLO</t>
  </si>
  <si>
    <t>CM-MUNDILIBROS (MUNI DE COPIAPO)</t>
  </si>
  <si>
    <t>ESCUELA BASICA LOS ALERCES DE MAIPU</t>
  </si>
  <si>
    <t>CM-MUNDILIBROS (MUNI DEL QUISCO)</t>
  </si>
  <si>
    <t>EL QUISCO</t>
  </si>
  <si>
    <t>FUNDACION EDUCACIONAL SAN JOSE DE CURICO</t>
  </si>
  <si>
    <t>COLEGIO POLITECNICO SAN JOSE</t>
  </si>
  <si>
    <t>CM-MUNDILIBROS (MUNI DE ARAUCO)</t>
  </si>
  <si>
    <t>CARLA SALDIVAR</t>
  </si>
  <si>
    <t>LICEO POLIVALENTE DE DALCAHUE</t>
  </si>
  <si>
    <t>DALCAHUE</t>
  </si>
  <si>
    <t>Nula (NC 71 Por cambio de datos razon social)</t>
  </si>
  <si>
    <t>NULA (REMPLAZA LA FACTURA 438) NO SE PUEDE HACER NC POR SER 2016</t>
  </si>
  <si>
    <t>NULA (NC Nº72)</t>
  </si>
  <si>
    <t>CORPORACION MUNICIPAL DE EDUCACION Y SERVICIOS RAMON FREIRE SANTIAGO</t>
  </si>
  <si>
    <t>ESCUELA PARTICULAR SAN LEONARDO MURIALDO</t>
  </si>
  <si>
    <t>ILUSTRE MUNICIPALIDAD DE QUINTERO</t>
  </si>
  <si>
    <t>ESCUELA BASICA REPULICA DE FRANCIA</t>
  </si>
  <si>
    <t>QUINTERO</t>
  </si>
  <si>
    <t>FUNDACION ED. DE LA IGLESIA METODISTA DE CHILE LOS ANDES</t>
  </si>
  <si>
    <t>ESCUELA PARTICULAR METODISTA DEL NIÑO</t>
  </si>
  <si>
    <t>COLEGIO SAN MARCOS</t>
  </si>
  <si>
    <t>CM-MUNDILIBROS (MUNI DE HUALPEN)</t>
  </si>
  <si>
    <t>COLEGIO RAKIDUAM</t>
  </si>
  <si>
    <t>Nula (NC 73)</t>
  </si>
  <si>
    <t>09/12/207</t>
  </si>
  <si>
    <t>CM-MUNDILIBROS (MUNI DE VALLENAR)</t>
  </si>
  <si>
    <t>VALLENAR</t>
  </si>
  <si>
    <t>CORPORACION MUNICIPAL DE EDUCACION DE QUILPUE</t>
  </si>
  <si>
    <t>COLEGIO JOSE MIGUEL INFANTE</t>
  </si>
  <si>
    <t>CORPORACION DE EDUCACION Y SALUD DE SAN BERNARDO</t>
  </si>
  <si>
    <t>ESCUELA PILAR MOLINER DE NUEZ</t>
  </si>
  <si>
    <t>NULA (NC Nº69)</t>
  </si>
  <si>
    <t>CM-MUNDILIBROS (MUNI HUECHURABA)</t>
  </si>
  <si>
    <t>CHEQUE  AL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</si>
</sst>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\ * #,##0.00_-;\-&quot;$&quot;\ * #,##0.00_-;_-&quot;$&quot;\ * &quot;-&quot;??_-;_-@_-"/>
    <numFmt numFmtId="165" formatCode="&quot;$&quot;\ #,##0"/>
    <numFmt numFmtId="166" formatCode="&quot;$&quot;#,##0"/>
    <numFmt numFmtId="167" formatCode="_-&quot;$&quot;\ * #,##0_-;\-&quot;$&quot;\ * #,##0_-;_-&quot;$&quot;\ * &quot;-&quot;??_-;_-@_-"/>
    <numFmt numFmtId="168" formatCode="dd/mm/yyyy;@"/>
    <numFmt numFmtId="169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Tahoma"/>
      <family val="2"/>
    </font>
    <font>
      <b/>
      <sz val="11"/>
      <color rgb="FFC00000"/>
      <name val="AR JULIAN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164" fontId="12" fillId="0" borderId="0" applyFon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1" xfId="0" applyNumberFormat="1" applyFill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4" fontId="0" fillId="0" borderId="2" xfId="0" applyNumberForma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0" xfId="0" applyFill="1"/>
    <xf numFmtId="0" fontId="6" fillId="4" borderId="0" xfId="0" applyFont="1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14" fontId="0" fillId="4" borderId="1" xfId="0" applyNumberFormat="1" applyFill="1" applyBorder="1"/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14" fontId="7" fillId="4" borderId="1" xfId="0" applyNumberFormat="1" applyFont="1" applyFill="1" applyBorder="1" applyAlignment="1">
      <alignment horizontal="left"/>
    </xf>
    <xf numFmtId="165" fontId="7" fillId="4" borderId="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left"/>
    </xf>
    <xf numFmtId="0" fontId="7" fillId="4" borderId="0" xfId="0" applyFont="1" applyFill="1"/>
    <xf numFmtId="0" fontId="0" fillId="4" borderId="3" xfId="0" applyFill="1" applyBorder="1" applyAlignment="1">
      <alignment horizontal="left"/>
    </xf>
    <xf numFmtId="14" fontId="0" fillId="4" borderId="3" xfId="0" applyNumberFormat="1" applyFill="1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165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/>
    <xf numFmtId="0" fontId="0" fillId="6" borderId="1" xfId="0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" fontId="0" fillId="6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165" fontId="0" fillId="7" borderId="1" xfId="0" applyNumberFormat="1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0" fontId="0" fillId="7" borderId="0" xfId="0" applyFill="1"/>
    <xf numFmtId="0" fontId="0" fillId="0" borderId="1" xfId="0" applyBorder="1"/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1"/>
    <xf numFmtId="165" fontId="0" fillId="4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165" fontId="0" fillId="0" borderId="2" xfId="0" applyNumberFormat="1" applyFill="1" applyBorder="1" applyAlignment="1">
      <alignment horizontal="left"/>
    </xf>
    <xf numFmtId="165" fontId="0" fillId="4" borderId="3" xfId="0" applyNumberFormat="1" applyFill="1" applyBorder="1" applyAlignment="1">
      <alignment horizontal="left"/>
    </xf>
    <xf numFmtId="165" fontId="0" fillId="4" borderId="2" xfId="0" applyNumberFormat="1" applyFill="1" applyBorder="1" applyAlignment="1">
      <alignment horizontal="left"/>
    </xf>
    <xf numFmtId="165" fontId="0" fillId="6" borderId="1" xfId="0" applyNumberFormat="1" applyFill="1" applyBorder="1" applyAlignment="1">
      <alignment horizontal="left"/>
    </xf>
    <xf numFmtId="17" fontId="0" fillId="0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14" fontId="0" fillId="8" borderId="1" xfId="0" applyNumberFormat="1" applyFill="1" applyBorder="1" applyAlignment="1">
      <alignment horizontal="left"/>
    </xf>
    <xf numFmtId="165" fontId="0" fillId="8" borderId="1" xfId="0" applyNumberFormat="1" applyFill="1" applyBorder="1" applyAlignment="1">
      <alignment horizontal="left"/>
    </xf>
    <xf numFmtId="1" fontId="0" fillId="8" borderId="1" xfId="0" applyNumberFormat="1" applyFill="1" applyBorder="1" applyAlignment="1">
      <alignment horizontal="left"/>
    </xf>
    <xf numFmtId="0" fontId="0" fillId="8" borderId="0" xfId="0" applyFill="1"/>
    <xf numFmtId="0" fontId="0" fillId="4" borderId="4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 applyAlignment="1">
      <alignment horizontal="left"/>
    </xf>
    <xf numFmtId="165" fontId="0" fillId="6" borderId="1" xfId="0" applyNumberFormat="1" applyFont="1" applyFill="1" applyBorder="1" applyAlignment="1">
      <alignment horizontal="left"/>
    </xf>
    <xf numFmtId="1" fontId="0" fillId="6" borderId="1" xfId="0" applyNumberFormat="1" applyFont="1" applyFill="1" applyBorder="1" applyAlignment="1">
      <alignment horizontal="left"/>
    </xf>
    <xf numFmtId="165" fontId="0" fillId="7" borderId="1" xfId="0" applyNumberForma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165" fontId="0" fillId="4" borderId="1" xfId="0" applyNumberFormat="1" applyFont="1" applyFill="1" applyBorder="1" applyAlignment="1">
      <alignment horizontal="left"/>
    </xf>
    <xf numFmtId="1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justify" vertical="justify"/>
    </xf>
    <xf numFmtId="0" fontId="0" fillId="6" borderId="1" xfId="0" applyFill="1" applyBorder="1" applyAlignment="1">
      <alignment horizontal="justify" vertical="justify"/>
    </xf>
    <xf numFmtId="165" fontId="0" fillId="5" borderId="1" xfId="0" applyNumberForma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10" fillId="4" borderId="0" xfId="0" applyFont="1" applyFill="1"/>
    <xf numFmtId="0" fontId="0" fillId="4" borderId="1" xfId="0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0" fontId="0" fillId="4" borderId="0" xfId="0" applyFont="1" applyFill="1"/>
    <xf numFmtId="14" fontId="0" fillId="0" borderId="1" xfId="0" applyNumberFormat="1" applyBorder="1"/>
    <xf numFmtId="166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4" borderId="1" xfId="0" applyNumberFormat="1" applyFill="1" applyBorder="1"/>
    <xf numFmtId="0" fontId="0" fillId="4" borderId="4" xfId="0" applyFill="1" applyBorder="1"/>
    <xf numFmtId="167" fontId="0" fillId="0" borderId="1" xfId="2" applyNumberFormat="1" applyFont="1" applyBorder="1"/>
    <xf numFmtId="0" fontId="7" fillId="4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65" fontId="0" fillId="4" borderId="1" xfId="0" applyNumberFormat="1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166" fontId="0" fillId="4" borderId="1" xfId="0" applyNumberForma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wrapText="1"/>
    </xf>
    <xf numFmtId="165" fontId="3" fillId="2" borderId="4" xfId="0" applyNumberFormat="1" applyFont="1" applyFill="1" applyBorder="1" applyAlignment="1">
      <alignment horizontal="center"/>
    </xf>
    <xf numFmtId="167" fontId="0" fillId="0" borderId="1" xfId="0" applyNumberFormat="1" applyBorder="1"/>
    <xf numFmtId="0" fontId="0" fillId="9" borderId="1" xfId="0" applyFill="1" applyBorder="1"/>
    <xf numFmtId="167" fontId="0" fillId="9" borderId="1" xfId="2" applyNumberFormat="1" applyFont="1" applyFill="1" applyBorder="1"/>
    <xf numFmtId="167" fontId="0" fillId="9" borderId="1" xfId="0" applyNumberFormat="1" applyFill="1" applyBorder="1"/>
    <xf numFmtId="0" fontId="0" fillId="9" borderId="0" xfId="0" applyFill="1"/>
    <xf numFmtId="0" fontId="0" fillId="10" borderId="0" xfId="0" applyFill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14" fontId="0" fillId="10" borderId="1" xfId="0" applyNumberFormat="1" applyFill="1" applyBorder="1" applyAlignment="1">
      <alignment horizontal="left"/>
    </xf>
    <xf numFmtId="165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Fill="1" applyBorder="1"/>
    <xf numFmtId="0" fontId="0" fillId="11" borderId="0" xfId="0" applyFill="1"/>
    <xf numFmtId="0" fontId="0" fillId="4" borderId="5" xfId="0" applyFill="1" applyBorder="1"/>
    <xf numFmtId="165" fontId="0" fillId="4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3" fillId="11" borderId="0" xfId="0" applyFont="1" applyFill="1"/>
    <xf numFmtId="0" fontId="0" fillId="0" borderId="3" xfId="0" applyBorder="1"/>
    <xf numFmtId="1" fontId="0" fillId="0" borderId="3" xfId="0" applyNumberForma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left" wrapText="1"/>
    </xf>
    <xf numFmtId="165" fontId="1" fillId="4" borderId="1" xfId="0" applyNumberFormat="1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0" fillId="4" borderId="3" xfId="0" applyNumberFormat="1" applyFill="1" applyBorder="1" applyAlignment="1">
      <alignment horizontal="left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left"/>
    </xf>
    <xf numFmtId="14" fontId="0" fillId="4" borderId="1" xfId="0" applyNumberFormat="1" applyFont="1" applyFill="1" applyBorder="1" applyAlignment="1">
      <alignment horizontal="center"/>
    </xf>
    <xf numFmtId="0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0" fillId="4" borderId="4" xfId="0" applyNumberFormat="1" applyFill="1" applyBorder="1"/>
    <xf numFmtId="166" fontId="0" fillId="0" borderId="1" xfId="0" applyNumberFormat="1" applyFill="1" applyBorder="1"/>
    <xf numFmtId="166" fontId="0" fillId="4" borderId="1" xfId="0" applyNumberFormat="1" applyFill="1" applyBorder="1" applyAlignment="1"/>
    <xf numFmtId="166" fontId="0" fillId="4" borderId="4" xfId="0" applyNumberFormat="1" applyFill="1" applyBorder="1" applyAlignment="1"/>
    <xf numFmtId="166" fontId="0" fillId="4" borderId="1" xfId="2" applyNumberFormat="1" applyFont="1" applyFill="1" applyBorder="1"/>
    <xf numFmtId="166" fontId="0" fillId="0" borderId="1" xfId="2" applyNumberFormat="1" applyFont="1" applyBorder="1"/>
    <xf numFmtId="166" fontId="0" fillId="4" borderId="3" xfId="2" applyNumberFormat="1" applyFont="1" applyFill="1" applyBorder="1"/>
    <xf numFmtId="166" fontId="0" fillId="0" borderId="0" xfId="0" applyNumberFormat="1"/>
    <xf numFmtId="166" fontId="0" fillId="0" borderId="1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0" fillId="4" borderId="1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left"/>
    </xf>
    <xf numFmtId="168" fontId="3" fillId="2" borderId="1" xfId="0" applyNumberFormat="1" applyFont="1" applyFill="1" applyBorder="1" applyAlignment="1">
      <alignment horizontal="center"/>
    </xf>
    <xf numFmtId="168" fontId="0" fillId="4" borderId="1" xfId="0" applyNumberFormat="1" applyFill="1" applyBorder="1" applyAlignment="1">
      <alignment horizontal="left"/>
    </xf>
    <xf numFmtId="168" fontId="0" fillId="5" borderId="1" xfId="0" applyNumberFormat="1" applyFill="1" applyBorder="1" applyAlignment="1">
      <alignment horizontal="left"/>
    </xf>
    <xf numFmtId="168" fontId="0" fillId="4" borderId="6" xfId="0" applyNumberFormat="1" applyFill="1" applyBorder="1" applyAlignment="1">
      <alignment horizontal="left"/>
    </xf>
    <xf numFmtId="168" fontId="0" fillId="10" borderId="6" xfId="0" applyNumberFormat="1" applyFill="1" applyBorder="1" applyAlignment="1">
      <alignment horizontal="left"/>
    </xf>
    <xf numFmtId="168" fontId="0" fillId="7" borderId="6" xfId="0" applyNumberFormat="1" applyFill="1" applyBorder="1" applyAlignment="1">
      <alignment horizontal="left"/>
    </xf>
    <xf numFmtId="168" fontId="0" fillId="5" borderId="6" xfId="0" applyNumberFormat="1" applyFill="1" applyBorder="1" applyAlignment="1">
      <alignment horizontal="left"/>
    </xf>
    <xf numFmtId="168" fontId="0" fillId="4" borderId="0" xfId="0" applyNumberFormat="1" applyFill="1" applyAlignment="1">
      <alignment horizontal="left"/>
    </xf>
    <xf numFmtId="168" fontId="0" fillId="7" borderId="1" xfId="0" applyNumberFormat="1" applyFill="1" applyBorder="1" applyAlignment="1">
      <alignment horizontal="left"/>
    </xf>
    <xf numFmtId="168" fontId="0" fillId="4" borderId="1" xfId="0" applyNumberFormat="1" applyFont="1" applyFill="1" applyBorder="1" applyAlignment="1">
      <alignment horizontal="left"/>
    </xf>
    <xf numFmtId="168" fontId="7" fillId="4" borderId="1" xfId="0" applyNumberFormat="1" applyFont="1" applyFill="1" applyBorder="1" applyAlignment="1">
      <alignment horizontal="left"/>
    </xf>
    <xf numFmtId="168" fontId="0" fillId="0" borderId="1" xfId="0" applyNumberFormat="1" applyFill="1" applyBorder="1" applyAlignment="1">
      <alignment horizontal="left"/>
    </xf>
    <xf numFmtId="168" fontId="0" fillId="4" borderId="1" xfId="0" applyNumberForma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3" fontId="3" fillId="2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0" fontId="7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4" borderId="0" xfId="0" applyFill="1" applyBorder="1"/>
    <xf numFmtId="14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166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1" xfId="0" applyBorder="1" applyAlignment="1"/>
    <xf numFmtId="0" fontId="0" fillId="4" borderId="1" xfId="0" applyFill="1" applyBorder="1" applyAlignment="1"/>
    <xf numFmtId="0" fontId="0" fillId="0" borderId="0" xfId="0" applyAlignment="1"/>
    <xf numFmtId="169" fontId="0" fillId="0" borderId="1" xfId="0" applyNumberFormat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4" borderId="1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4" borderId="4" xfId="0" applyFill="1" applyBorder="1" applyAlignment="1">
      <alignment horizontal="center" vertical="center"/>
    </xf>
    <xf numFmtId="169" fontId="0" fillId="4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/>
    <xf numFmtId="0" fontId="0" fillId="4" borderId="0" xfId="0" applyFill="1" applyBorder="1" applyAlignment="1">
      <alignment horizontal="left"/>
    </xf>
    <xf numFmtId="169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right"/>
    </xf>
    <xf numFmtId="0" fontId="0" fillId="0" borderId="1" xfId="0" applyFill="1" applyBorder="1" applyAlignment="1"/>
    <xf numFmtId="166" fontId="14" fillId="6" borderId="1" xfId="0" applyNumberFormat="1" applyFont="1" applyFill="1" applyBorder="1" applyAlignment="1">
      <alignment horizontal="right"/>
    </xf>
    <xf numFmtId="166" fontId="14" fillId="4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horizontal="center"/>
    </xf>
    <xf numFmtId="166" fontId="15" fillId="4" borderId="1" xfId="0" applyNumberFormat="1" applyFont="1" applyFill="1" applyBorder="1" applyAlignment="1">
      <alignment horizontal="right"/>
    </xf>
    <xf numFmtId="0" fontId="0" fillId="4" borderId="11" xfId="0" applyFill="1" applyBorder="1"/>
    <xf numFmtId="49" fontId="0" fillId="4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2" xfId="0" applyBorder="1"/>
    <xf numFmtId="0" fontId="0" fillId="4" borderId="3" xfId="0" applyFill="1" applyBorder="1" applyAlignment="1"/>
    <xf numFmtId="0" fontId="0" fillId="4" borderId="1" xfId="2" applyNumberFormat="1" applyFont="1" applyFill="1" applyBorder="1" applyAlignment="1">
      <alignment horizontal="center"/>
    </xf>
    <xf numFmtId="169" fontId="7" fillId="4" borderId="1" xfId="0" applyNumberFormat="1" applyFont="1" applyFill="1" applyBorder="1" applyAlignment="1">
      <alignment horizontal="center"/>
    </xf>
    <xf numFmtId="166" fontId="7" fillId="4" borderId="1" xfId="0" applyNumberFormat="1" applyFont="1" applyFill="1" applyBorder="1" applyAlignment="1">
      <alignment horizontal="right"/>
    </xf>
    <xf numFmtId="14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/>
    <xf numFmtId="0" fontId="0" fillId="0" borderId="6" xfId="0" applyBorder="1"/>
    <xf numFmtId="0" fontId="0" fillId="12" borderId="1" xfId="0" applyFill="1" applyBorder="1" applyAlignment="1">
      <alignment horizontal="left"/>
    </xf>
    <xf numFmtId="169" fontId="0" fillId="12" borderId="1" xfId="0" applyNumberFormat="1" applyFill="1" applyBorder="1" applyAlignment="1">
      <alignment horizontal="center"/>
    </xf>
    <xf numFmtId="166" fontId="0" fillId="12" borderId="1" xfId="0" applyNumberFormat="1" applyFill="1" applyBorder="1" applyAlignment="1">
      <alignment horizontal="right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/>
    <xf numFmtId="0" fontId="0" fillId="12" borderId="0" xfId="0" applyFill="1"/>
    <xf numFmtId="166" fontId="14" fillId="12" borderId="1" xfId="0" applyNumberFormat="1" applyFont="1" applyFill="1" applyBorder="1" applyAlignment="1">
      <alignment horizontal="right"/>
    </xf>
    <xf numFmtId="0" fontId="0" fillId="12" borderId="0" xfId="0" applyFill="1" applyBorder="1"/>
    <xf numFmtId="0" fontId="0" fillId="12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/>
    <xf numFmtId="166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4" fontId="0" fillId="12" borderId="3" xfId="0" applyNumberFormat="1" applyFill="1" applyBorder="1" applyAlignment="1">
      <alignment horizontal="center"/>
    </xf>
    <xf numFmtId="1" fontId="0" fillId="12" borderId="3" xfId="0" applyNumberFormat="1" applyFill="1" applyBorder="1" applyAlignment="1">
      <alignment horizontal="left"/>
    </xf>
    <xf numFmtId="1" fontId="0" fillId="12" borderId="1" xfId="0" applyNumberFormat="1" applyFill="1" applyBorder="1" applyAlignment="1">
      <alignment horizontal="left"/>
    </xf>
    <xf numFmtId="49" fontId="0" fillId="12" borderId="1" xfId="0" applyNumberFormat="1" applyFill="1" applyBorder="1" applyAlignment="1">
      <alignment horizontal="center"/>
    </xf>
    <xf numFmtId="0" fontId="0" fillId="12" borderId="4" xfId="0" applyFill="1" applyBorder="1" applyAlignment="1">
      <alignment horizontal="left" wrapText="1"/>
    </xf>
    <xf numFmtId="0" fontId="0" fillId="12" borderId="1" xfId="0" applyNumberFormat="1" applyFill="1" applyBorder="1" applyAlignment="1">
      <alignment horizontal="center"/>
    </xf>
    <xf numFmtId="166" fontId="0" fillId="12" borderId="1" xfId="2" applyNumberFormat="1" applyFont="1" applyFill="1" applyBorder="1"/>
    <xf numFmtId="166" fontId="0" fillId="12" borderId="1" xfId="2" applyNumberFormat="1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13" fillId="7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14" fontId="0" fillId="13" borderId="1" xfId="0" applyNumberFormat="1" applyFill="1" applyBorder="1"/>
    <xf numFmtId="0" fontId="0" fillId="13" borderId="1" xfId="0" applyFill="1" applyBorder="1"/>
    <xf numFmtId="0" fontId="3" fillId="2" borderId="1" xfId="0" applyFont="1" applyFill="1" applyBorder="1" applyAlignment="1">
      <alignment horizontal="left"/>
    </xf>
    <xf numFmtId="16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/>
    <xf numFmtId="0" fontId="14" fillId="4" borderId="3" xfId="0" applyNumberFormat="1" applyFont="1" applyFill="1" applyBorder="1" applyAlignment="1">
      <alignment horizontal="center"/>
    </xf>
    <xf numFmtId="0" fontId="14" fillId="4" borderId="3" xfId="0" applyFont="1" applyFill="1" applyBorder="1" applyAlignment="1">
      <alignment horizontal="left"/>
    </xf>
    <xf numFmtId="169" fontId="7" fillId="4" borderId="3" xfId="0" applyNumberFormat="1" applyFont="1" applyFill="1" applyBorder="1" applyAlignment="1">
      <alignment horizontal="center"/>
    </xf>
    <xf numFmtId="166" fontId="14" fillId="4" borderId="3" xfId="0" applyNumberFormat="1" applyFont="1" applyFill="1" applyBorder="1" applyAlignment="1">
      <alignment horizontal="right"/>
    </xf>
    <xf numFmtId="0" fontId="14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/>
    </xf>
    <xf numFmtId="1" fontId="14" fillId="4" borderId="3" xfId="0" applyNumberFormat="1" applyFont="1" applyFill="1" applyBorder="1" applyAlignment="1">
      <alignment horizontal="center"/>
    </xf>
    <xf numFmtId="14" fontId="14" fillId="4" borderId="3" xfId="0" applyNumberFormat="1" applyFont="1" applyFill="1" applyBorder="1" applyAlignment="1">
      <alignment horizontal="center"/>
    </xf>
    <xf numFmtId="0" fontId="14" fillId="4" borderId="3" xfId="0" applyFont="1" applyFill="1" applyBorder="1" applyAlignment="1"/>
    <xf numFmtId="0" fontId="3" fillId="4" borderId="4" xfId="0" applyFont="1" applyFill="1" applyBorder="1" applyAlignment="1">
      <alignment horizontal="center"/>
    </xf>
    <xf numFmtId="0" fontId="14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0" fillId="14" borderId="0" xfId="0" applyFill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14" fontId="0" fillId="14" borderId="1" xfId="0" applyNumberFormat="1" applyFill="1" applyBorder="1" applyAlignment="1">
      <alignment horizontal="left"/>
    </xf>
    <xf numFmtId="165" fontId="0" fillId="14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left"/>
    </xf>
    <xf numFmtId="168" fontId="0" fillId="14" borderId="1" xfId="0" applyNumberFormat="1" applyFill="1" applyBorder="1" applyAlignment="1">
      <alignment horizontal="left"/>
    </xf>
    <xf numFmtId="0" fontId="0" fillId="13" borderId="1" xfId="0" applyNumberFormat="1" applyFill="1" applyBorder="1" applyAlignment="1">
      <alignment horizontal="center"/>
    </xf>
    <xf numFmtId="166" fontId="0" fillId="13" borderId="1" xfId="0" applyNumberFormat="1" applyFill="1" applyBorder="1"/>
    <xf numFmtId="166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/>
    </xf>
    <xf numFmtId="166" fontId="14" fillId="0" borderId="1" xfId="0" applyNumberFormat="1" applyFont="1" applyFill="1" applyBorder="1" applyAlignment="1">
      <alignment horizontal="right"/>
    </xf>
    <xf numFmtId="14" fontId="7" fillId="0" borderId="1" xfId="0" applyNumberFormat="1" applyFont="1" applyFill="1" applyBorder="1"/>
    <xf numFmtId="14" fontId="7" fillId="12" borderId="1" xfId="0" applyNumberFormat="1" applyFont="1" applyFill="1" applyBorder="1"/>
    <xf numFmtId="0" fontId="13" fillId="1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169" fontId="0" fillId="4" borderId="0" xfId="0" applyNumberForma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6" fontId="0" fillId="0" borderId="2" xfId="0" applyNumberFormat="1" applyBorder="1" applyAlignment="1">
      <alignment horizontal="right"/>
    </xf>
    <xf numFmtId="0" fontId="13" fillId="12" borderId="1" xfId="0" applyFont="1" applyFill="1" applyBorder="1"/>
    <xf numFmtId="14" fontId="0" fillId="12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6" borderId="1" xfId="0" applyFill="1" applyBorder="1" applyAlignment="1"/>
    <xf numFmtId="0" fontId="13" fillId="4" borderId="1" xfId="0" applyFont="1" applyFill="1" applyBorder="1" applyAlignment="1">
      <alignment horizontal="center"/>
    </xf>
    <xf numFmtId="0" fontId="11" fillId="0" borderId="7" xfId="0" applyFont="1" applyBorder="1" applyAlignment="1">
      <alignment horizontal="center" textRotation="255" wrapText="1"/>
    </xf>
    <xf numFmtId="0" fontId="11" fillId="0" borderId="8" xfId="0" applyFont="1" applyBorder="1" applyAlignment="1">
      <alignment horizontal="center" textRotation="255" wrapText="1"/>
    </xf>
    <xf numFmtId="0" fontId="11" fillId="0" borderId="9" xfId="0" applyFont="1" applyBorder="1" applyAlignment="1">
      <alignment horizontal="center" textRotation="255" wrapText="1"/>
    </xf>
  </cellXfs>
  <cellStyles count="3">
    <cellStyle name="Hipervínculo" xfId="1" builtinId="8"/>
    <cellStyle name="Moneda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loria.aguilera@daemmaule.c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342"/>
  <sheetViews>
    <sheetView topLeftCell="A3" zoomScale="85" zoomScaleNormal="85" workbookViewId="0">
      <selection activeCell="A255" sqref="A255"/>
    </sheetView>
  </sheetViews>
  <sheetFormatPr baseColWidth="10" defaultRowHeight="15"/>
  <cols>
    <col min="2" max="2" width="90.42578125" bestFit="1" customWidth="1"/>
    <col min="15" max="15" width="28.85546875" customWidth="1"/>
  </cols>
  <sheetData>
    <row r="1" spans="1:19" ht="23.25">
      <c r="A1" s="11"/>
      <c r="B1" s="2" t="s">
        <v>15</v>
      </c>
      <c r="C1" s="11"/>
      <c r="D1" s="81"/>
      <c r="E1" s="82"/>
      <c r="F1" s="82"/>
      <c r="G1" s="11"/>
      <c r="H1" s="11"/>
      <c r="I1" s="11"/>
      <c r="J1" s="15"/>
      <c r="K1" s="13"/>
      <c r="L1" s="15"/>
      <c r="M1" s="13"/>
      <c r="N1" s="13"/>
      <c r="O1" s="11"/>
      <c r="P1" s="11"/>
      <c r="Q1" s="12"/>
      <c r="R1" s="11"/>
    </row>
    <row r="2" spans="1:19">
      <c r="A2" s="11" t="s">
        <v>22</v>
      </c>
      <c r="B2" s="10">
        <f ca="1">TODAY()</f>
        <v>43025</v>
      </c>
      <c r="C2" s="11"/>
      <c r="D2" s="81"/>
      <c r="E2" s="82"/>
      <c r="F2" s="82"/>
      <c r="G2" s="11"/>
      <c r="H2" s="11"/>
      <c r="I2" s="11"/>
      <c r="J2" s="15"/>
      <c r="K2" s="13"/>
      <c r="L2" s="15"/>
      <c r="M2" s="13"/>
      <c r="N2" s="13"/>
      <c r="O2" s="11"/>
      <c r="P2" s="11"/>
      <c r="Q2" s="12"/>
      <c r="R2" s="11"/>
    </row>
    <row r="3" spans="1:19" ht="23.25">
      <c r="A3" s="11"/>
      <c r="B3" s="2"/>
      <c r="C3" s="11"/>
      <c r="D3" s="81"/>
      <c r="E3" s="82"/>
      <c r="F3" s="82"/>
      <c r="G3" s="11"/>
      <c r="H3" s="11"/>
      <c r="I3" s="11"/>
      <c r="J3" s="15"/>
      <c r="K3" s="13"/>
      <c r="L3" s="15"/>
      <c r="M3" s="13"/>
      <c r="N3" s="13"/>
      <c r="O3" s="11"/>
      <c r="P3" s="11"/>
      <c r="Q3" s="12"/>
      <c r="R3" s="11"/>
      <c r="S3" s="83"/>
    </row>
    <row r="4" spans="1:19" ht="15.75">
      <c r="A4" s="19" t="s">
        <v>0</v>
      </c>
      <c r="B4" s="19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19" t="s">
        <v>6</v>
      </c>
      <c r="H4" s="19" t="s">
        <v>14</v>
      </c>
      <c r="I4" s="19" t="s">
        <v>19</v>
      </c>
      <c r="J4" s="21" t="s">
        <v>20</v>
      </c>
      <c r="K4" s="22" t="s">
        <v>21</v>
      </c>
      <c r="L4" s="21" t="s">
        <v>23</v>
      </c>
      <c r="M4" s="22" t="s">
        <v>24</v>
      </c>
      <c r="N4" s="22" t="s">
        <v>14</v>
      </c>
      <c r="O4" s="19" t="s">
        <v>17</v>
      </c>
      <c r="P4" s="19" t="s">
        <v>8</v>
      </c>
      <c r="Q4" s="19" t="s">
        <v>9</v>
      </c>
      <c r="R4" s="19" t="s">
        <v>10</v>
      </c>
      <c r="S4" s="51" t="s">
        <v>575</v>
      </c>
    </row>
    <row r="5" spans="1:19" hidden="1">
      <c r="A5" s="28">
        <v>1957</v>
      </c>
      <c r="B5" s="28" t="s">
        <v>576</v>
      </c>
      <c r="C5" s="33">
        <v>42017</v>
      </c>
      <c r="D5" s="84">
        <v>53084</v>
      </c>
      <c r="E5" s="84">
        <f t="shared" ref="E5:E68" si="0">D5*19%</f>
        <v>10085.960000000001</v>
      </c>
      <c r="F5" s="84">
        <f t="shared" ref="F5:F68" si="1">SUM(D5:E5)</f>
        <v>63169.96</v>
      </c>
      <c r="G5" s="28" t="s">
        <v>577</v>
      </c>
      <c r="H5" s="28" t="s">
        <v>27</v>
      </c>
      <c r="I5" s="28">
        <v>30</v>
      </c>
      <c r="J5" s="33">
        <f t="shared" ref="J5:J68" si="2">C5+I5</f>
        <v>42047</v>
      </c>
      <c r="K5" s="34">
        <f t="shared" ref="K5:K68" ca="1" si="3">DAYS360(J5,fechaactual)</f>
        <v>965</v>
      </c>
      <c r="L5" s="33">
        <v>42094</v>
      </c>
      <c r="M5" s="34"/>
      <c r="N5" s="34" t="str">
        <f>IF(L5&gt;=C5,"Cancelada",IF(J5&lt;fechaactual,"Vencida","Por Vencer"))</f>
        <v>Cancelada</v>
      </c>
      <c r="O5" s="28" t="s">
        <v>578</v>
      </c>
      <c r="P5" s="28"/>
      <c r="Q5" s="28" t="s">
        <v>78</v>
      </c>
      <c r="R5" s="28" t="s">
        <v>161</v>
      </c>
      <c r="S5" s="36"/>
    </row>
    <row r="6" spans="1:19" hidden="1">
      <c r="A6" s="28">
        <v>1958</v>
      </c>
      <c r="B6" s="28" t="s">
        <v>579</v>
      </c>
      <c r="C6" s="33">
        <v>42026</v>
      </c>
      <c r="D6" s="84">
        <v>287250</v>
      </c>
      <c r="E6" s="84">
        <f t="shared" si="0"/>
        <v>54577.5</v>
      </c>
      <c r="F6" s="84">
        <f t="shared" si="1"/>
        <v>341827.5</v>
      </c>
      <c r="G6" s="28"/>
      <c r="H6" s="28" t="s">
        <v>27</v>
      </c>
      <c r="I6" s="28">
        <v>0</v>
      </c>
      <c r="J6" s="33">
        <f t="shared" si="2"/>
        <v>42026</v>
      </c>
      <c r="K6" s="34">
        <f t="shared" ca="1" si="3"/>
        <v>985</v>
      </c>
      <c r="L6" s="33">
        <v>42026</v>
      </c>
      <c r="M6" s="34"/>
      <c r="N6" s="34" t="str">
        <f>IF(L6&gt;=C6,"Cancelada",IF(J6&lt;fechaactual,"Vencida","Por Vencer"))</f>
        <v>Cancelada</v>
      </c>
      <c r="O6" s="28"/>
      <c r="P6" s="28"/>
      <c r="Q6" s="28" t="s">
        <v>28</v>
      </c>
      <c r="R6" s="28" t="s">
        <v>580</v>
      </c>
      <c r="S6" s="36"/>
    </row>
    <row r="7" spans="1:19" hidden="1">
      <c r="A7" s="28">
        <v>1959</v>
      </c>
      <c r="B7" s="28" t="s">
        <v>579</v>
      </c>
      <c r="C7" s="33">
        <v>42026</v>
      </c>
      <c r="D7" s="84">
        <v>85212</v>
      </c>
      <c r="E7" s="84">
        <f t="shared" si="0"/>
        <v>16190.28</v>
      </c>
      <c r="F7" s="84">
        <f t="shared" si="1"/>
        <v>101402.28</v>
      </c>
      <c r="G7" s="28" t="s">
        <v>581</v>
      </c>
      <c r="H7" s="28" t="s">
        <v>27</v>
      </c>
      <c r="I7" s="28">
        <v>30</v>
      </c>
      <c r="J7" s="33">
        <f t="shared" si="2"/>
        <v>42056</v>
      </c>
      <c r="K7" s="34">
        <f t="shared" ca="1" si="3"/>
        <v>956</v>
      </c>
      <c r="L7" s="33">
        <v>42026</v>
      </c>
      <c r="M7" s="34"/>
      <c r="N7" s="34" t="str">
        <f>IF(L7&gt;=C7,"Cancelada",IF(J7&lt;fechaactual,"Vencida","Por Vencer"))</f>
        <v>Cancelada</v>
      </c>
      <c r="O7" s="28"/>
      <c r="P7" s="28"/>
      <c r="Q7" s="28" t="s">
        <v>28</v>
      </c>
      <c r="R7" s="28" t="s">
        <v>580</v>
      </c>
      <c r="S7" s="36"/>
    </row>
    <row r="8" spans="1:19" hidden="1">
      <c r="A8" s="28">
        <v>1960</v>
      </c>
      <c r="B8" s="28" t="s">
        <v>582</v>
      </c>
      <c r="C8" s="33">
        <v>42031</v>
      </c>
      <c r="D8" s="84">
        <v>574058</v>
      </c>
      <c r="E8" s="84">
        <f t="shared" si="0"/>
        <v>109071.02</v>
      </c>
      <c r="F8" s="84">
        <f t="shared" si="1"/>
        <v>683129.02</v>
      </c>
      <c r="G8" s="28" t="s">
        <v>583</v>
      </c>
      <c r="H8" s="28" t="s">
        <v>27</v>
      </c>
      <c r="I8" s="28">
        <v>30</v>
      </c>
      <c r="J8" s="33">
        <f t="shared" si="2"/>
        <v>42061</v>
      </c>
      <c r="K8" s="34">
        <f t="shared" ca="1" si="3"/>
        <v>951</v>
      </c>
      <c r="L8" s="33">
        <v>42031</v>
      </c>
      <c r="M8" s="34"/>
      <c r="N8" s="34" t="str">
        <f>IF(L8&gt;=C8,"Cancelada",IF(J8&lt;fechaactual,"Vencida","Por Vencer"))</f>
        <v>Cancelada</v>
      </c>
      <c r="O8" s="28"/>
      <c r="P8" s="28" t="s">
        <v>584</v>
      </c>
      <c r="Q8" s="28" t="s">
        <v>28</v>
      </c>
      <c r="R8" s="28" t="s">
        <v>32</v>
      </c>
      <c r="S8" s="36"/>
    </row>
    <row r="9" spans="1:19" hidden="1">
      <c r="A9" s="6">
        <v>1961</v>
      </c>
      <c r="B9" s="6" t="s">
        <v>11</v>
      </c>
      <c r="C9" s="16">
        <v>42044</v>
      </c>
      <c r="D9" s="85">
        <v>0</v>
      </c>
      <c r="E9" s="85">
        <f t="shared" si="0"/>
        <v>0</v>
      </c>
      <c r="F9" s="85">
        <f t="shared" si="1"/>
        <v>0</v>
      </c>
      <c r="G9" s="6" t="s">
        <v>11</v>
      </c>
      <c r="H9" s="6" t="s">
        <v>11</v>
      </c>
      <c r="I9" s="6">
        <v>30</v>
      </c>
      <c r="J9" s="16">
        <f t="shared" si="2"/>
        <v>42074</v>
      </c>
      <c r="K9" s="14">
        <f t="shared" ca="1" si="3"/>
        <v>936</v>
      </c>
      <c r="L9" s="16"/>
      <c r="M9" s="14"/>
      <c r="N9" s="14" t="s">
        <v>11</v>
      </c>
      <c r="O9" s="6" t="s">
        <v>11</v>
      </c>
      <c r="P9" s="6" t="s">
        <v>11</v>
      </c>
      <c r="Q9" s="6" t="s">
        <v>11</v>
      </c>
      <c r="R9" s="6" t="s">
        <v>11</v>
      </c>
    </row>
    <row r="10" spans="1:19" hidden="1">
      <c r="A10" s="28">
        <v>1962</v>
      </c>
      <c r="B10" s="28" t="s">
        <v>585</v>
      </c>
      <c r="C10" s="33">
        <v>42044</v>
      </c>
      <c r="D10" s="84">
        <v>243700</v>
      </c>
      <c r="E10" s="84">
        <f t="shared" si="0"/>
        <v>46303</v>
      </c>
      <c r="F10" s="84">
        <f t="shared" si="1"/>
        <v>290003</v>
      </c>
      <c r="G10" s="28" t="s">
        <v>586</v>
      </c>
      <c r="H10" s="28" t="s">
        <v>27</v>
      </c>
      <c r="I10" s="28">
        <v>30</v>
      </c>
      <c r="J10" s="33">
        <f t="shared" si="2"/>
        <v>42074</v>
      </c>
      <c r="K10" s="34">
        <f t="shared" ca="1" si="3"/>
        <v>936</v>
      </c>
      <c r="L10" s="33">
        <v>42073</v>
      </c>
      <c r="M10" s="34"/>
      <c r="N10" s="34" t="str">
        <f>IF(L10&gt;=C10,"Cancelada",IF(J10&lt;fechaactual,"Vencida","Por Vencer"))</f>
        <v>Cancelada</v>
      </c>
      <c r="O10" s="28" t="s">
        <v>587</v>
      </c>
      <c r="P10" s="28"/>
      <c r="Q10" s="28" t="s">
        <v>28</v>
      </c>
      <c r="R10" s="28" t="s">
        <v>588</v>
      </c>
      <c r="S10" s="36"/>
    </row>
    <row r="11" spans="1:19" hidden="1">
      <c r="A11" s="28">
        <v>1963</v>
      </c>
      <c r="B11" s="28" t="s">
        <v>498</v>
      </c>
      <c r="C11" s="33">
        <v>42044</v>
      </c>
      <c r="D11" s="84">
        <v>1768012</v>
      </c>
      <c r="E11" s="84">
        <f t="shared" si="0"/>
        <v>335922.28</v>
      </c>
      <c r="F11" s="84">
        <f t="shared" si="1"/>
        <v>2103934.2800000003</v>
      </c>
      <c r="G11" s="28" t="s">
        <v>589</v>
      </c>
      <c r="H11" s="28" t="s">
        <v>27</v>
      </c>
      <c r="I11" s="28">
        <v>30</v>
      </c>
      <c r="J11" s="33">
        <f t="shared" si="2"/>
        <v>42074</v>
      </c>
      <c r="K11" s="34">
        <f t="shared" ca="1" si="3"/>
        <v>936</v>
      </c>
      <c r="L11" s="33">
        <v>42065</v>
      </c>
      <c r="M11" s="34"/>
      <c r="N11" s="34" t="str">
        <f>IF(L11&gt;=C11,"Cancelada",IF(J11&lt;fechaactual,"Vencida","Por Vencer"))</f>
        <v>Cancelada</v>
      </c>
      <c r="O11" s="28" t="s">
        <v>590</v>
      </c>
      <c r="P11" s="28" t="s">
        <v>591</v>
      </c>
      <c r="Q11" s="28" t="s">
        <v>592</v>
      </c>
      <c r="R11" s="28" t="s">
        <v>74</v>
      </c>
      <c r="S11" s="36"/>
    </row>
    <row r="12" spans="1:19" hidden="1">
      <c r="A12" s="6">
        <v>1964</v>
      </c>
      <c r="B12" s="6" t="s">
        <v>11</v>
      </c>
      <c r="C12" s="16">
        <v>42044</v>
      </c>
      <c r="D12" s="85">
        <v>0</v>
      </c>
      <c r="E12" s="85">
        <f t="shared" si="0"/>
        <v>0</v>
      </c>
      <c r="F12" s="85">
        <f t="shared" si="1"/>
        <v>0</v>
      </c>
      <c r="G12" s="6" t="s">
        <v>593</v>
      </c>
      <c r="H12" s="6" t="s">
        <v>11</v>
      </c>
      <c r="I12" s="6">
        <v>30</v>
      </c>
      <c r="J12" s="16">
        <f t="shared" si="2"/>
        <v>42074</v>
      </c>
      <c r="K12" s="14">
        <f t="shared" ca="1" si="3"/>
        <v>936</v>
      </c>
      <c r="L12" s="16"/>
      <c r="M12" s="14"/>
      <c r="N12" s="14" t="s">
        <v>11</v>
      </c>
      <c r="O12" s="6" t="s">
        <v>594</v>
      </c>
      <c r="P12" s="6"/>
      <c r="Q12" s="6" t="s">
        <v>595</v>
      </c>
      <c r="R12" s="6" t="s">
        <v>588</v>
      </c>
    </row>
    <row r="13" spans="1:19" hidden="1">
      <c r="A13" s="28">
        <v>1965</v>
      </c>
      <c r="B13" s="28" t="s">
        <v>596</v>
      </c>
      <c r="C13" s="33">
        <v>42044</v>
      </c>
      <c r="D13" s="84">
        <v>1143316</v>
      </c>
      <c r="E13" s="84">
        <f t="shared" si="0"/>
        <v>217230.04</v>
      </c>
      <c r="F13" s="84">
        <f t="shared" si="1"/>
        <v>1360546.04</v>
      </c>
      <c r="G13" s="28" t="s">
        <v>597</v>
      </c>
      <c r="H13" s="28" t="s">
        <v>27</v>
      </c>
      <c r="I13" s="28">
        <v>30</v>
      </c>
      <c r="J13" s="33">
        <f t="shared" si="2"/>
        <v>42074</v>
      </c>
      <c r="K13" s="34">
        <f t="shared" ca="1" si="3"/>
        <v>936</v>
      </c>
      <c r="L13" s="33">
        <v>42076</v>
      </c>
      <c r="M13" s="34"/>
      <c r="N13" s="34" t="str">
        <f t="shared" ref="N13:N26" si="4">IF(L13&gt;=C13,"Cancelada",IF(J13&lt;fechaactual,"Vencida","Por Vencer"))</f>
        <v>Cancelada</v>
      </c>
      <c r="O13" s="28" t="s">
        <v>598</v>
      </c>
      <c r="P13" s="28" t="s">
        <v>599</v>
      </c>
      <c r="Q13" s="28" t="s">
        <v>41</v>
      </c>
      <c r="R13" s="28" t="s">
        <v>204</v>
      </c>
      <c r="S13" s="36"/>
    </row>
    <row r="14" spans="1:19" hidden="1">
      <c r="A14" s="28">
        <v>1966</v>
      </c>
      <c r="B14" s="28" t="s">
        <v>600</v>
      </c>
      <c r="C14" s="33">
        <v>42044</v>
      </c>
      <c r="D14" s="84">
        <v>16985592</v>
      </c>
      <c r="E14" s="84">
        <f t="shared" si="0"/>
        <v>3227262.48</v>
      </c>
      <c r="F14" s="84">
        <f t="shared" si="1"/>
        <v>20212854.48</v>
      </c>
      <c r="G14" s="28" t="s">
        <v>208</v>
      </c>
      <c r="H14" s="28" t="s">
        <v>27</v>
      </c>
      <c r="I14" s="28">
        <v>30</v>
      </c>
      <c r="J14" s="33">
        <f t="shared" si="2"/>
        <v>42074</v>
      </c>
      <c r="K14" s="34">
        <f t="shared" ca="1" si="3"/>
        <v>936</v>
      </c>
      <c r="L14" s="33">
        <v>42066</v>
      </c>
      <c r="M14" s="34"/>
      <c r="N14" s="34" t="str">
        <f t="shared" si="4"/>
        <v>Cancelada</v>
      </c>
      <c r="O14" s="28" t="s">
        <v>601</v>
      </c>
      <c r="P14" s="28"/>
      <c r="Q14" s="28" t="s">
        <v>602</v>
      </c>
      <c r="R14" s="28" t="s">
        <v>210</v>
      </c>
      <c r="S14" s="36"/>
    </row>
    <row r="15" spans="1:19" hidden="1">
      <c r="A15" s="28">
        <v>1967</v>
      </c>
      <c r="B15" s="28" t="s">
        <v>603</v>
      </c>
      <c r="C15" s="33">
        <v>42045</v>
      </c>
      <c r="D15" s="84">
        <v>41848</v>
      </c>
      <c r="E15" s="84">
        <f t="shared" si="0"/>
        <v>7951.12</v>
      </c>
      <c r="F15" s="84">
        <f t="shared" si="1"/>
        <v>49799.12</v>
      </c>
      <c r="G15" s="28"/>
      <c r="H15" s="28" t="s">
        <v>27</v>
      </c>
      <c r="I15" s="28">
        <v>30</v>
      </c>
      <c r="J15" s="33">
        <f t="shared" si="2"/>
        <v>42075</v>
      </c>
      <c r="K15" s="34">
        <f t="shared" ca="1" si="3"/>
        <v>935</v>
      </c>
      <c r="L15" s="33">
        <v>42045</v>
      </c>
      <c r="M15" s="34"/>
      <c r="N15" s="34" t="str">
        <f t="shared" si="4"/>
        <v>Cancelada</v>
      </c>
      <c r="O15" s="28"/>
      <c r="P15" s="28" t="s">
        <v>604</v>
      </c>
      <c r="Q15" s="28" t="s">
        <v>28</v>
      </c>
      <c r="R15" s="28" t="s">
        <v>307</v>
      </c>
      <c r="S15" s="36"/>
    </row>
    <row r="16" spans="1:19" hidden="1">
      <c r="A16" s="28">
        <v>1968</v>
      </c>
      <c r="B16" s="28" t="s">
        <v>168</v>
      </c>
      <c r="C16" s="33">
        <v>42046</v>
      </c>
      <c r="D16" s="84">
        <v>622914</v>
      </c>
      <c r="E16" s="84">
        <f t="shared" si="0"/>
        <v>118353.66</v>
      </c>
      <c r="F16" s="84">
        <f t="shared" si="1"/>
        <v>741267.66</v>
      </c>
      <c r="G16" s="28" t="s">
        <v>605</v>
      </c>
      <c r="H16" s="28" t="s">
        <v>27</v>
      </c>
      <c r="I16" s="28">
        <v>30</v>
      </c>
      <c r="J16" s="33">
        <f t="shared" si="2"/>
        <v>42076</v>
      </c>
      <c r="K16" s="34">
        <f t="shared" ca="1" si="3"/>
        <v>934</v>
      </c>
      <c r="L16" s="33">
        <v>42051</v>
      </c>
      <c r="M16" s="34"/>
      <c r="N16" s="34" t="str">
        <f t="shared" si="4"/>
        <v>Cancelada</v>
      </c>
      <c r="O16" s="28"/>
      <c r="P16" s="28" t="s">
        <v>606</v>
      </c>
      <c r="Q16" s="28" t="s">
        <v>28</v>
      </c>
      <c r="R16" s="28" t="s">
        <v>32</v>
      </c>
      <c r="S16" s="36"/>
    </row>
    <row r="17" spans="1:19" hidden="1">
      <c r="A17" s="28">
        <v>1969</v>
      </c>
      <c r="B17" s="28" t="s">
        <v>607</v>
      </c>
      <c r="C17" s="33">
        <v>42047</v>
      </c>
      <c r="D17" s="84">
        <v>2113022</v>
      </c>
      <c r="E17" s="84">
        <f t="shared" si="0"/>
        <v>401474.18</v>
      </c>
      <c r="F17" s="84">
        <f t="shared" si="1"/>
        <v>2514496.1800000002</v>
      </c>
      <c r="G17" s="28" t="s">
        <v>608</v>
      </c>
      <c r="H17" s="28" t="s">
        <v>27</v>
      </c>
      <c r="I17" s="28">
        <v>30</v>
      </c>
      <c r="J17" s="33">
        <f t="shared" si="2"/>
        <v>42077</v>
      </c>
      <c r="K17" s="34">
        <f t="shared" ca="1" si="3"/>
        <v>933</v>
      </c>
      <c r="L17" s="33">
        <v>42048</v>
      </c>
      <c r="M17" s="34"/>
      <c r="N17" s="34" t="str">
        <f t="shared" si="4"/>
        <v>Cancelada</v>
      </c>
      <c r="O17" s="28"/>
      <c r="P17" s="28" t="s">
        <v>609</v>
      </c>
      <c r="Q17" s="28" t="s">
        <v>28</v>
      </c>
      <c r="R17" s="28" t="s">
        <v>48</v>
      </c>
      <c r="S17" s="36"/>
    </row>
    <row r="18" spans="1:19" hidden="1">
      <c r="A18" s="28">
        <v>1970</v>
      </c>
      <c r="B18" s="28" t="s">
        <v>127</v>
      </c>
      <c r="C18" s="33">
        <v>42053</v>
      </c>
      <c r="D18" s="84">
        <v>1404610</v>
      </c>
      <c r="E18" s="84">
        <f t="shared" si="0"/>
        <v>266875.90000000002</v>
      </c>
      <c r="F18" s="84">
        <f t="shared" si="1"/>
        <v>1671485.9</v>
      </c>
      <c r="G18" s="28" t="s">
        <v>610</v>
      </c>
      <c r="H18" s="28" t="s">
        <v>27</v>
      </c>
      <c r="I18" s="28">
        <v>30</v>
      </c>
      <c r="J18" s="33">
        <f t="shared" si="2"/>
        <v>42083</v>
      </c>
      <c r="K18" s="34">
        <f t="shared" ca="1" si="3"/>
        <v>927</v>
      </c>
      <c r="L18" s="33">
        <v>42054</v>
      </c>
      <c r="M18" s="34"/>
      <c r="N18" s="34" t="str">
        <f t="shared" si="4"/>
        <v>Cancelada</v>
      </c>
      <c r="O18" s="28"/>
      <c r="P18" s="28"/>
      <c r="Q18" s="28" t="s">
        <v>28</v>
      </c>
      <c r="R18" s="28" t="s">
        <v>129</v>
      </c>
      <c r="S18" s="36"/>
    </row>
    <row r="19" spans="1:19" hidden="1">
      <c r="A19" s="28">
        <v>1971</v>
      </c>
      <c r="B19" s="28" t="s">
        <v>168</v>
      </c>
      <c r="C19" s="33">
        <v>42054</v>
      </c>
      <c r="D19" s="84">
        <v>403062</v>
      </c>
      <c r="E19" s="84">
        <f t="shared" si="0"/>
        <v>76581.78</v>
      </c>
      <c r="F19" s="84">
        <f t="shared" si="1"/>
        <v>479643.78</v>
      </c>
      <c r="G19" s="28" t="s">
        <v>605</v>
      </c>
      <c r="H19" s="28" t="s">
        <v>27</v>
      </c>
      <c r="I19" s="28">
        <v>30</v>
      </c>
      <c r="J19" s="33">
        <f t="shared" si="2"/>
        <v>42084</v>
      </c>
      <c r="K19" s="34">
        <f t="shared" ca="1" si="3"/>
        <v>926</v>
      </c>
      <c r="L19" s="33">
        <v>42055</v>
      </c>
      <c r="M19" s="34"/>
      <c r="N19" s="34" t="str">
        <f t="shared" si="4"/>
        <v>Cancelada</v>
      </c>
      <c r="O19" s="28"/>
      <c r="P19" s="28" t="s">
        <v>606</v>
      </c>
      <c r="Q19" s="28" t="s">
        <v>28</v>
      </c>
      <c r="R19" s="28" t="s">
        <v>32</v>
      </c>
      <c r="S19" s="36"/>
    </row>
    <row r="20" spans="1:19" hidden="1">
      <c r="A20" s="28">
        <v>1972</v>
      </c>
      <c r="B20" s="28" t="s">
        <v>611</v>
      </c>
      <c r="C20" s="33">
        <v>42054</v>
      </c>
      <c r="D20" s="84">
        <v>720733</v>
      </c>
      <c r="E20" s="84">
        <f t="shared" si="0"/>
        <v>136939.26999999999</v>
      </c>
      <c r="F20" s="84">
        <f t="shared" si="1"/>
        <v>857672.27</v>
      </c>
      <c r="G20" s="28"/>
      <c r="H20" s="28" t="s">
        <v>27</v>
      </c>
      <c r="I20" s="28">
        <v>30</v>
      </c>
      <c r="J20" s="33">
        <f t="shared" si="2"/>
        <v>42084</v>
      </c>
      <c r="K20" s="34">
        <f t="shared" ca="1" si="3"/>
        <v>926</v>
      </c>
      <c r="L20" s="33">
        <v>42054</v>
      </c>
      <c r="M20" s="34"/>
      <c r="N20" s="34" t="str">
        <f t="shared" si="4"/>
        <v>Cancelada</v>
      </c>
      <c r="O20" s="28"/>
      <c r="P20" s="28" t="s">
        <v>612</v>
      </c>
      <c r="Q20" s="28" t="s">
        <v>28</v>
      </c>
      <c r="R20" s="28" t="s">
        <v>157</v>
      </c>
      <c r="S20" s="36"/>
    </row>
    <row r="21" spans="1:19" hidden="1">
      <c r="A21" s="28">
        <v>1973</v>
      </c>
      <c r="B21" s="28" t="s">
        <v>528</v>
      </c>
      <c r="C21" s="33">
        <v>41690</v>
      </c>
      <c r="D21" s="84">
        <v>1099260</v>
      </c>
      <c r="E21" s="84">
        <f t="shared" si="0"/>
        <v>208859.4</v>
      </c>
      <c r="F21" s="84">
        <f t="shared" si="1"/>
        <v>1308119.3999999999</v>
      </c>
      <c r="G21" s="28">
        <v>92330820</v>
      </c>
      <c r="H21" s="28" t="s">
        <v>27</v>
      </c>
      <c r="I21" s="28">
        <v>30</v>
      </c>
      <c r="J21" s="33">
        <f t="shared" si="2"/>
        <v>41720</v>
      </c>
      <c r="K21" s="34">
        <f t="shared" ca="1" si="3"/>
        <v>1285</v>
      </c>
      <c r="L21" s="33">
        <v>42086</v>
      </c>
      <c r="M21" s="34"/>
      <c r="N21" s="34" t="str">
        <f t="shared" si="4"/>
        <v>Cancelada</v>
      </c>
      <c r="O21" s="28"/>
      <c r="P21" s="28" t="s">
        <v>613</v>
      </c>
      <c r="Q21" s="28" t="s">
        <v>28</v>
      </c>
      <c r="R21" s="28" t="s">
        <v>140</v>
      </c>
      <c r="S21" s="36"/>
    </row>
    <row r="22" spans="1:19" hidden="1">
      <c r="A22" s="28">
        <v>1974</v>
      </c>
      <c r="B22" s="28" t="s">
        <v>614</v>
      </c>
      <c r="C22" s="33">
        <v>42058</v>
      </c>
      <c r="D22" s="84">
        <v>328381</v>
      </c>
      <c r="E22" s="84">
        <f t="shared" si="0"/>
        <v>62392.39</v>
      </c>
      <c r="F22" s="84">
        <f t="shared" si="1"/>
        <v>390773.39</v>
      </c>
      <c r="G22" s="28" t="s">
        <v>615</v>
      </c>
      <c r="H22" s="28" t="s">
        <v>27</v>
      </c>
      <c r="I22" s="28">
        <v>30</v>
      </c>
      <c r="J22" s="33">
        <f t="shared" si="2"/>
        <v>42088</v>
      </c>
      <c r="K22" s="34">
        <f t="shared" ca="1" si="3"/>
        <v>922</v>
      </c>
      <c r="L22" s="33">
        <v>42058</v>
      </c>
      <c r="M22" s="34"/>
      <c r="N22" s="34" t="str">
        <f t="shared" si="4"/>
        <v>Cancelada</v>
      </c>
      <c r="O22" s="28"/>
      <c r="P22" s="28" t="s">
        <v>230</v>
      </c>
      <c r="Q22" s="28" t="s">
        <v>28</v>
      </c>
      <c r="R22" s="28" t="s">
        <v>616</v>
      </c>
      <c r="S22" s="36"/>
    </row>
    <row r="23" spans="1:19" hidden="1">
      <c r="A23" s="28">
        <v>1975</v>
      </c>
      <c r="B23" s="28" t="s">
        <v>617</v>
      </c>
      <c r="C23" s="33">
        <v>42059</v>
      </c>
      <c r="D23" s="84">
        <v>7708932</v>
      </c>
      <c r="E23" s="84">
        <f t="shared" si="0"/>
        <v>1464697.08</v>
      </c>
      <c r="F23" s="84">
        <f t="shared" si="1"/>
        <v>9173629.0800000001</v>
      </c>
      <c r="G23" s="28" t="s">
        <v>123</v>
      </c>
      <c r="H23" s="28" t="s">
        <v>27</v>
      </c>
      <c r="I23" s="28">
        <v>30</v>
      </c>
      <c r="J23" s="33">
        <f t="shared" si="2"/>
        <v>42089</v>
      </c>
      <c r="K23" s="34">
        <f t="shared" ca="1" si="3"/>
        <v>921</v>
      </c>
      <c r="L23" s="33">
        <v>42066</v>
      </c>
      <c r="M23" s="34"/>
      <c r="N23" s="34" t="str">
        <f t="shared" si="4"/>
        <v>Cancelada</v>
      </c>
      <c r="O23" s="28" t="s">
        <v>618</v>
      </c>
      <c r="P23" s="28" t="s">
        <v>619</v>
      </c>
      <c r="Q23" s="28" t="s">
        <v>592</v>
      </c>
      <c r="R23" s="28" t="s">
        <v>244</v>
      </c>
      <c r="S23" s="36"/>
    </row>
    <row r="24" spans="1:19" hidden="1">
      <c r="A24" s="28">
        <v>1976</v>
      </c>
      <c r="B24" s="28" t="s">
        <v>620</v>
      </c>
      <c r="C24" s="33">
        <v>42059</v>
      </c>
      <c r="D24" s="84">
        <v>14511839</v>
      </c>
      <c r="E24" s="84">
        <f t="shared" si="0"/>
        <v>2757249.41</v>
      </c>
      <c r="F24" s="84">
        <f t="shared" si="1"/>
        <v>17269088.41</v>
      </c>
      <c r="G24" s="28" t="s">
        <v>621</v>
      </c>
      <c r="H24" s="28" t="s">
        <v>27</v>
      </c>
      <c r="I24" s="28">
        <v>30</v>
      </c>
      <c r="J24" s="33">
        <f t="shared" si="2"/>
        <v>42089</v>
      </c>
      <c r="K24" s="34">
        <f t="shared" ca="1" si="3"/>
        <v>921</v>
      </c>
      <c r="L24" s="33">
        <v>42167</v>
      </c>
      <c r="M24" s="34"/>
      <c r="N24" s="34" t="str">
        <f t="shared" si="4"/>
        <v>Cancelada</v>
      </c>
      <c r="O24" s="28" t="s">
        <v>622</v>
      </c>
      <c r="P24" s="28" t="s">
        <v>623</v>
      </c>
      <c r="Q24" s="28" t="s">
        <v>624</v>
      </c>
      <c r="R24" s="28" t="s">
        <v>151</v>
      </c>
      <c r="S24" s="36"/>
    </row>
    <row r="25" spans="1:19" hidden="1">
      <c r="A25" s="28">
        <v>1977</v>
      </c>
      <c r="B25" s="28" t="s">
        <v>625</v>
      </c>
      <c r="C25" s="33">
        <v>42059</v>
      </c>
      <c r="D25" s="84">
        <v>9096360</v>
      </c>
      <c r="E25" s="84">
        <f t="shared" si="0"/>
        <v>1728308.4</v>
      </c>
      <c r="F25" s="84">
        <f t="shared" si="1"/>
        <v>10824668.4</v>
      </c>
      <c r="G25" s="28" t="s">
        <v>626</v>
      </c>
      <c r="H25" s="28" t="s">
        <v>27</v>
      </c>
      <c r="I25" s="28">
        <v>30</v>
      </c>
      <c r="J25" s="33">
        <f t="shared" si="2"/>
        <v>42089</v>
      </c>
      <c r="K25" s="34">
        <f t="shared" ca="1" si="3"/>
        <v>921</v>
      </c>
      <c r="L25" s="33">
        <v>42118</v>
      </c>
      <c r="M25" s="34"/>
      <c r="N25" s="34" t="str">
        <f t="shared" si="4"/>
        <v>Cancelada</v>
      </c>
      <c r="O25" s="28" t="s">
        <v>627</v>
      </c>
      <c r="P25" s="28" t="s">
        <v>628</v>
      </c>
      <c r="Q25" s="28" t="s">
        <v>41</v>
      </c>
      <c r="R25" s="28" t="s">
        <v>629</v>
      </c>
      <c r="S25" s="36"/>
    </row>
    <row r="26" spans="1:19" hidden="1">
      <c r="A26" s="28">
        <v>1978</v>
      </c>
      <c r="B26" s="28" t="s">
        <v>585</v>
      </c>
      <c r="C26" s="33">
        <v>42059</v>
      </c>
      <c r="D26" s="84">
        <v>7639995</v>
      </c>
      <c r="E26" s="84">
        <f t="shared" si="0"/>
        <v>1451599.05</v>
      </c>
      <c r="F26" s="84">
        <f t="shared" si="1"/>
        <v>9091594.0500000007</v>
      </c>
      <c r="G26" s="28" t="s">
        <v>586</v>
      </c>
      <c r="H26" s="28" t="s">
        <v>27</v>
      </c>
      <c r="I26" s="28">
        <v>30</v>
      </c>
      <c r="J26" s="33">
        <f t="shared" si="2"/>
        <v>42089</v>
      </c>
      <c r="K26" s="34">
        <f t="shared" ca="1" si="3"/>
        <v>921</v>
      </c>
      <c r="L26" s="33">
        <v>42059</v>
      </c>
      <c r="M26" s="34"/>
      <c r="N26" s="34" t="str">
        <f t="shared" si="4"/>
        <v>Cancelada</v>
      </c>
      <c r="O26" s="28" t="s">
        <v>587</v>
      </c>
      <c r="P26" s="28"/>
      <c r="Q26" s="28" t="s">
        <v>28</v>
      </c>
      <c r="R26" s="28" t="s">
        <v>588</v>
      </c>
      <c r="S26" s="36"/>
    </row>
    <row r="27" spans="1:19" hidden="1">
      <c r="A27" s="6">
        <v>1979</v>
      </c>
      <c r="B27" s="6" t="s">
        <v>11</v>
      </c>
      <c r="C27" s="16">
        <v>42059</v>
      </c>
      <c r="D27" s="85">
        <v>0</v>
      </c>
      <c r="E27" s="85">
        <f t="shared" si="0"/>
        <v>0</v>
      </c>
      <c r="F27" s="85">
        <f t="shared" si="1"/>
        <v>0</v>
      </c>
      <c r="G27" s="6" t="s">
        <v>11</v>
      </c>
      <c r="H27" s="6" t="s">
        <v>11</v>
      </c>
      <c r="I27" s="6">
        <v>30</v>
      </c>
      <c r="J27" s="16">
        <f t="shared" si="2"/>
        <v>42089</v>
      </c>
      <c r="K27" s="14">
        <f t="shared" ca="1" si="3"/>
        <v>921</v>
      </c>
      <c r="L27" s="16"/>
      <c r="M27" s="14"/>
      <c r="N27" s="14" t="s">
        <v>11</v>
      </c>
      <c r="O27" s="6" t="s">
        <v>11</v>
      </c>
      <c r="P27" s="6" t="s">
        <v>11</v>
      </c>
      <c r="Q27" s="6" t="s">
        <v>11</v>
      </c>
      <c r="R27" s="6" t="s">
        <v>11</v>
      </c>
    </row>
    <row r="28" spans="1:19" hidden="1">
      <c r="A28" s="28">
        <v>1980</v>
      </c>
      <c r="B28" s="28" t="s">
        <v>421</v>
      </c>
      <c r="C28" s="33">
        <v>42059</v>
      </c>
      <c r="D28" s="84">
        <v>937332</v>
      </c>
      <c r="E28" s="84">
        <f t="shared" si="0"/>
        <v>178093.08000000002</v>
      </c>
      <c r="F28" s="84">
        <f t="shared" si="1"/>
        <v>1115425.08</v>
      </c>
      <c r="G28" s="28" t="s">
        <v>630</v>
      </c>
      <c r="H28" s="28" t="s">
        <v>27</v>
      </c>
      <c r="I28" s="28">
        <v>30</v>
      </c>
      <c r="J28" s="33">
        <f t="shared" si="2"/>
        <v>42089</v>
      </c>
      <c r="K28" s="34">
        <f t="shared" ca="1" si="3"/>
        <v>921</v>
      </c>
      <c r="L28" s="33">
        <v>42081</v>
      </c>
      <c r="M28" s="34"/>
      <c r="N28" s="34" t="str">
        <f t="shared" ref="N28:N51" si="5">IF(L28&gt;=C28,"Cancelada",IF(J28&lt;fechaactual,"Vencida","Por Vencer"))</f>
        <v>Cancelada</v>
      </c>
      <c r="O28" s="28" t="s">
        <v>422</v>
      </c>
      <c r="P28" s="28" t="s">
        <v>631</v>
      </c>
      <c r="Q28" s="28" t="s">
        <v>632</v>
      </c>
      <c r="R28" s="28" t="s">
        <v>48</v>
      </c>
      <c r="S28" s="36"/>
    </row>
    <row r="29" spans="1:19" hidden="1">
      <c r="A29" s="28">
        <v>1981</v>
      </c>
      <c r="B29" s="28" t="s">
        <v>633</v>
      </c>
      <c r="C29" s="33">
        <v>42059</v>
      </c>
      <c r="D29" s="84">
        <v>8237160</v>
      </c>
      <c r="E29" s="84">
        <f t="shared" si="0"/>
        <v>1565060.4</v>
      </c>
      <c r="F29" s="84">
        <f t="shared" si="1"/>
        <v>9802220.4000000004</v>
      </c>
      <c r="G29" s="28" t="s">
        <v>634</v>
      </c>
      <c r="H29" s="28" t="s">
        <v>27</v>
      </c>
      <c r="I29" s="28">
        <v>30</v>
      </c>
      <c r="J29" s="33">
        <f t="shared" si="2"/>
        <v>42089</v>
      </c>
      <c r="K29" s="34">
        <f t="shared" ca="1" si="3"/>
        <v>921</v>
      </c>
      <c r="L29" s="33">
        <v>42082</v>
      </c>
      <c r="M29" s="34"/>
      <c r="N29" s="34" t="str">
        <f t="shared" si="5"/>
        <v>Cancelada</v>
      </c>
      <c r="O29" s="28" t="s">
        <v>635</v>
      </c>
      <c r="P29" s="28" t="s">
        <v>636</v>
      </c>
      <c r="Q29" s="28" t="s">
        <v>632</v>
      </c>
      <c r="R29" s="28" t="s">
        <v>48</v>
      </c>
      <c r="S29" s="36"/>
    </row>
    <row r="30" spans="1:19" hidden="1">
      <c r="A30" s="28">
        <v>1982</v>
      </c>
      <c r="B30" s="28" t="s">
        <v>637</v>
      </c>
      <c r="C30" s="33">
        <v>42059</v>
      </c>
      <c r="D30" s="84">
        <v>10026612</v>
      </c>
      <c r="E30" s="84">
        <f t="shared" si="0"/>
        <v>1905056.28</v>
      </c>
      <c r="F30" s="84">
        <f t="shared" si="1"/>
        <v>11931668.279999999</v>
      </c>
      <c r="G30" s="28" t="s">
        <v>638</v>
      </c>
      <c r="H30" s="28" t="s">
        <v>27</v>
      </c>
      <c r="I30" s="28">
        <v>30</v>
      </c>
      <c r="J30" s="33">
        <f t="shared" si="2"/>
        <v>42089</v>
      </c>
      <c r="K30" s="34">
        <f t="shared" ca="1" si="3"/>
        <v>921</v>
      </c>
      <c r="L30" s="33">
        <v>42132</v>
      </c>
      <c r="M30" s="34"/>
      <c r="N30" s="34" t="str">
        <f t="shared" si="5"/>
        <v>Cancelada</v>
      </c>
      <c r="O30" s="28" t="s">
        <v>639</v>
      </c>
      <c r="P30" s="28" t="s">
        <v>640</v>
      </c>
      <c r="Q30" s="28" t="s">
        <v>160</v>
      </c>
      <c r="R30" s="28" t="s">
        <v>147</v>
      </c>
      <c r="S30" s="36"/>
    </row>
    <row r="31" spans="1:19" hidden="1">
      <c r="A31" s="28">
        <v>1983</v>
      </c>
      <c r="B31" s="28" t="s">
        <v>637</v>
      </c>
      <c r="C31" s="33">
        <v>42059</v>
      </c>
      <c r="D31" s="84">
        <v>1349190</v>
      </c>
      <c r="E31" s="84">
        <f t="shared" si="0"/>
        <v>256346.1</v>
      </c>
      <c r="F31" s="84">
        <f t="shared" si="1"/>
        <v>1605536.1</v>
      </c>
      <c r="G31" s="28" t="s">
        <v>638</v>
      </c>
      <c r="H31" s="28" t="s">
        <v>27</v>
      </c>
      <c r="I31" s="28">
        <v>30</v>
      </c>
      <c r="J31" s="33">
        <f t="shared" si="2"/>
        <v>42089</v>
      </c>
      <c r="K31" s="34">
        <f t="shared" ca="1" si="3"/>
        <v>921</v>
      </c>
      <c r="L31" s="33">
        <v>42163</v>
      </c>
      <c r="M31" s="34"/>
      <c r="N31" s="34" t="str">
        <f t="shared" si="5"/>
        <v>Cancelada</v>
      </c>
      <c r="O31" s="28" t="s">
        <v>639</v>
      </c>
      <c r="P31" s="28" t="s">
        <v>640</v>
      </c>
      <c r="Q31" s="28" t="s">
        <v>160</v>
      </c>
      <c r="R31" s="28" t="s">
        <v>147</v>
      </c>
      <c r="S31" s="36"/>
    </row>
    <row r="32" spans="1:19" hidden="1">
      <c r="A32" s="28">
        <v>1984</v>
      </c>
      <c r="B32" s="28" t="s">
        <v>641</v>
      </c>
      <c r="C32" s="33">
        <v>42059</v>
      </c>
      <c r="D32" s="84">
        <v>2726784</v>
      </c>
      <c r="E32" s="84">
        <f t="shared" si="0"/>
        <v>518088.96000000002</v>
      </c>
      <c r="F32" s="84">
        <f t="shared" si="1"/>
        <v>3244872.96</v>
      </c>
      <c r="G32" s="28" t="s">
        <v>642</v>
      </c>
      <c r="H32" s="28" t="s">
        <v>27</v>
      </c>
      <c r="I32" s="28">
        <v>30</v>
      </c>
      <c r="J32" s="33">
        <f t="shared" si="2"/>
        <v>42089</v>
      </c>
      <c r="K32" s="34">
        <f t="shared" ca="1" si="3"/>
        <v>921</v>
      </c>
      <c r="L32" s="33">
        <v>42059</v>
      </c>
      <c r="M32" s="34"/>
      <c r="N32" s="34" t="str">
        <f t="shared" si="5"/>
        <v>Cancelada</v>
      </c>
      <c r="O32" s="28" t="s">
        <v>643</v>
      </c>
      <c r="P32" s="28" t="s">
        <v>644</v>
      </c>
      <c r="Q32" s="28" t="s">
        <v>160</v>
      </c>
      <c r="R32" s="28" t="s">
        <v>88</v>
      </c>
      <c r="S32" s="36"/>
    </row>
    <row r="33" spans="1:19" hidden="1">
      <c r="A33" s="28">
        <v>1985</v>
      </c>
      <c r="B33" s="28" t="s">
        <v>645</v>
      </c>
      <c r="C33" s="33">
        <v>42059</v>
      </c>
      <c r="D33" s="84">
        <v>5909695</v>
      </c>
      <c r="E33" s="84">
        <f t="shared" si="0"/>
        <v>1122842.05</v>
      </c>
      <c r="F33" s="84">
        <f t="shared" si="1"/>
        <v>7032537.0499999998</v>
      </c>
      <c r="G33" s="28" t="s">
        <v>646</v>
      </c>
      <c r="H33" s="28" t="s">
        <v>27</v>
      </c>
      <c r="I33" s="28">
        <v>30</v>
      </c>
      <c r="J33" s="33">
        <f t="shared" si="2"/>
        <v>42089</v>
      </c>
      <c r="K33" s="34">
        <f t="shared" ca="1" si="3"/>
        <v>921</v>
      </c>
      <c r="L33" s="33">
        <v>42174</v>
      </c>
      <c r="M33" s="34">
        <v>144</v>
      </c>
      <c r="N33" s="34" t="str">
        <f t="shared" si="5"/>
        <v>Cancelada</v>
      </c>
      <c r="O33" s="28" t="s">
        <v>647</v>
      </c>
      <c r="P33" s="28" t="s">
        <v>648</v>
      </c>
      <c r="Q33" s="28" t="s">
        <v>78</v>
      </c>
      <c r="R33" s="28" t="s">
        <v>161</v>
      </c>
      <c r="S33" s="36"/>
    </row>
    <row r="34" spans="1:19" hidden="1">
      <c r="A34" s="28">
        <v>1986</v>
      </c>
      <c r="B34" s="28" t="s">
        <v>649</v>
      </c>
      <c r="C34" s="33">
        <v>42059</v>
      </c>
      <c r="D34" s="84">
        <v>1957098</v>
      </c>
      <c r="E34" s="84">
        <f t="shared" si="0"/>
        <v>371848.62</v>
      </c>
      <c r="F34" s="84">
        <f t="shared" si="1"/>
        <v>2328946.62</v>
      </c>
      <c r="G34" s="28" t="s">
        <v>650</v>
      </c>
      <c r="H34" s="28" t="s">
        <v>27</v>
      </c>
      <c r="I34" s="28">
        <v>30</v>
      </c>
      <c r="J34" s="33">
        <f t="shared" si="2"/>
        <v>42089</v>
      </c>
      <c r="K34" s="34">
        <f t="shared" ca="1" si="3"/>
        <v>921</v>
      </c>
      <c r="L34" s="33">
        <v>42059</v>
      </c>
      <c r="M34" s="34"/>
      <c r="N34" s="34" t="str">
        <f t="shared" si="5"/>
        <v>Cancelada</v>
      </c>
      <c r="O34" s="28" t="s">
        <v>651</v>
      </c>
      <c r="P34" s="28" t="s">
        <v>652</v>
      </c>
      <c r="Q34" s="28" t="s">
        <v>653</v>
      </c>
      <c r="R34" s="28" t="s">
        <v>312</v>
      </c>
      <c r="S34" s="36"/>
    </row>
    <row r="35" spans="1:19" hidden="1">
      <c r="A35" s="28">
        <v>1987</v>
      </c>
      <c r="B35" s="28" t="s">
        <v>654</v>
      </c>
      <c r="C35" s="33">
        <v>42059</v>
      </c>
      <c r="D35" s="84">
        <v>2012711</v>
      </c>
      <c r="E35" s="84">
        <f t="shared" si="0"/>
        <v>382415.09</v>
      </c>
      <c r="F35" s="84">
        <f t="shared" si="1"/>
        <v>2395126.09</v>
      </c>
      <c r="G35" s="28" t="s">
        <v>655</v>
      </c>
      <c r="H35" s="28" t="s">
        <v>27</v>
      </c>
      <c r="I35" s="28">
        <v>30</v>
      </c>
      <c r="J35" s="33">
        <f t="shared" si="2"/>
        <v>42089</v>
      </c>
      <c r="K35" s="34">
        <f t="shared" ca="1" si="3"/>
        <v>921</v>
      </c>
      <c r="L35" s="33">
        <v>42059</v>
      </c>
      <c r="M35" s="34"/>
      <c r="N35" s="34" t="str">
        <f t="shared" si="5"/>
        <v>Cancelada</v>
      </c>
      <c r="O35" s="28" t="s">
        <v>656</v>
      </c>
      <c r="P35" s="28" t="s">
        <v>657</v>
      </c>
      <c r="Q35" s="28" t="s">
        <v>160</v>
      </c>
      <c r="R35" s="28" t="s">
        <v>302</v>
      </c>
      <c r="S35" s="36"/>
    </row>
    <row r="36" spans="1:19" hidden="1">
      <c r="A36" s="28">
        <v>1988</v>
      </c>
      <c r="B36" s="28" t="s">
        <v>658</v>
      </c>
      <c r="C36" s="33">
        <v>42059</v>
      </c>
      <c r="D36" s="84">
        <v>3402265</v>
      </c>
      <c r="E36" s="84">
        <f t="shared" si="0"/>
        <v>646430.35</v>
      </c>
      <c r="F36" s="84">
        <f t="shared" si="1"/>
        <v>4048695.35</v>
      </c>
      <c r="G36" s="28" t="s">
        <v>304</v>
      </c>
      <c r="H36" s="28" t="s">
        <v>27</v>
      </c>
      <c r="I36" s="28">
        <v>30</v>
      </c>
      <c r="J36" s="33">
        <f t="shared" si="2"/>
        <v>42089</v>
      </c>
      <c r="K36" s="34">
        <f t="shared" ca="1" si="3"/>
        <v>921</v>
      </c>
      <c r="L36" s="33">
        <v>42059</v>
      </c>
      <c r="M36" s="34"/>
      <c r="N36" s="34" t="str">
        <f t="shared" si="5"/>
        <v>Cancelada</v>
      </c>
      <c r="O36" s="28" t="s">
        <v>305</v>
      </c>
      <c r="P36" s="28" t="s">
        <v>659</v>
      </c>
      <c r="Q36" s="28" t="s">
        <v>132</v>
      </c>
      <c r="R36" s="28" t="s">
        <v>277</v>
      </c>
      <c r="S36" s="36"/>
    </row>
    <row r="37" spans="1:19" hidden="1">
      <c r="A37" s="28">
        <v>1989</v>
      </c>
      <c r="B37" s="28" t="s">
        <v>660</v>
      </c>
      <c r="C37" s="33">
        <v>42059</v>
      </c>
      <c r="D37" s="84">
        <v>5358024</v>
      </c>
      <c r="E37" s="84">
        <f t="shared" si="0"/>
        <v>1018024.56</v>
      </c>
      <c r="F37" s="84">
        <f t="shared" si="1"/>
        <v>6376048.5600000005</v>
      </c>
      <c r="G37" s="28" t="s">
        <v>661</v>
      </c>
      <c r="H37" s="28" t="s">
        <v>27</v>
      </c>
      <c r="I37" s="28">
        <v>30</v>
      </c>
      <c r="J37" s="33">
        <f t="shared" si="2"/>
        <v>42089</v>
      </c>
      <c r="K37" s="34">
        <f t="shared" ca="1" si="3"/>
        <v>921</v>
      </c>
      <c r="L37" s="33">
        <v>42059</v>
      </c>
      <c r="M37" s="34"/>
      <c r="N37" s="34" t="str">
        <f t="shared" si="5"/>
        <v>Cancelada</v>
      </c>
      <c r="O37" s="28" t="s">
        <v>662</v>
      </c>
      <c r="P37" s="28" t="s">
        <v>663</v>
      </c>
      <c r="Q37" s="28" t="s">
        <v>160</v>
      </c>
      <c r="R37" s="28" t="s">
        <v>664</v>
      </c>
      <c r="S37" s="36"/>
    </row>
    <row r="38" spans="1:19" hidden="1">
      <c r="A38" s="28">
        <v>1990</v>
      </c>
      <c r="B38" s="28" t="s">
        <v>665</v>
      </c>
      <c r="C38" s="33">
        <v>42059</v>
      </c>
      <c r="D38" s="84">
        <v>579641</v>
      </c>
      <c r="E38" s="84">
        <f t="shared" si="0"/>
        <v>110131.79000000001</v>
      </c>
      <c r="F38" s="84">
        <f t="shared" si="1"/>
        <v>689772.79</v>
      </c>
      <c r="G38" s="28" t="s">
        <v>666</v>
      </c>
      <c r="H38" s="28" t="s">
        <v>27</v>
      </c>
      <c r="I38" s="28">
        <v>30</v>
      </c>
      <c r="J38" s="33">
        <f t="shared" si="2"/>
        <v>42089</v>
      </c>
      <c r="K38" s="34">
        <f t="shared" ca="1" si="3"/>
        <v>921</v>
      </c>
      <c r="L38" s="33">
        <v>42124</v>
      </c>
      <c r="M38" s="34"/>
      <c r="N38" s="34" t="str">
        <f t="shared" si="5"/>
        <v>Cancelada</v>
      </c>
      <c r="O38" s="28" t="s">
        <v>667</v>
      </c>
      <c r="P38" s="28" t="s">
        <v>668</v>
      </c>
      <c r="Q38" s="28" t="s">
        <v>132</v>
      </c>
      <c r="R38" s="28" t="s">
        <v>302</v>
      </c>
      <c r="S38" s="36"/>
    </row>
    <row r="39" spans="1:19" hidden="1">
      <c r="A39" s="28">
        <v>1991</v>
      </c>
      <c r="B39" s="28" t="s">
        <v>669</v>
      </c>
      <c r="C39" s="33">
        <v>42059</v>
      </c>
      <c r="D39" s="84">
        <v>797112</v>
      </c>
      <c r="E39" s="84">
        <f t="shared" si="0"/>
        <v>151451.28</v>
      </c>
      <c r="F39" s="84">
        <f t="shared" si="1"/>
        <v>948563.28</v>
      </c>
      <c r="G39" s="28" t="s">
        <v>300</v>
      </c>
      <c r="H39" s="28" t="s">
        <v>27</v>
      </c>
      <c r="I39" s="28">
        <v>30</v>
      </c>
      <c r="J39" s="33">
        <f t="shared" si="2"/>
        <v>42089</v>
      </c>
      <c r="K39" s="34">
        <f t="shared" ca="1" si="3"/>
        <v>921</v>
      </c>
      <c r="L39" s="33">
        <v>42160</v>
      </c>
      <c r="M39" s="34"/>
      <c r="N39" s="34" t="str">
        <f t="shared" si="5"/>
        <v>Cancelada</v>
      </c>
      <c r="O39" s="28" t="s">
        <v>670</v>
      </c>
      <c r="P39" s="28" t="s">
        <v>671</v>
      </c>
      <c r="Q39" s="28" t="s">
        <v>132</v>
      </c>
      <c r="R39" s="28" t="s">
        <v>302</v>
      </c>
      <c r="S39" s="36"/>
    </row>
    <row r="40" spans="1:19" hidden="1">
      <c r="A40" s="28">
        <v>1992</v>
      </c>
      <c r="B40" s="28" t="s">
        <v>576</v>
      </c>
      <c r="C40" s="33">
        <v>42059</v>
      </c>
      <c r="D40" s="84">
        <v>3825456</v>
      </c>
      <c r="E40" s="84">
        <f t="shared" si="0"/>
        <v>726836.64</v>
      </c>
      <c r="F40" s="84">
        <f t="shared" si="1"/>
        <v>4552292.6399999997</v>
      </c>
      <c r="G40" s="28" t="s">
        <v>577</v>
      </c>
      <c r="H40" s="28" t="s">
        <v>27</v>
      </c>
      <c r="I40" s="28">
        <v>30</v>
      </c>
      <c r="J40" s="33">
        <f t="shared" si="2"/>
        <v>42089</v>
      </c>
      <c r="K40" s="34">
        <f t="shared" ca="1" si="3"/>
        <v>921</v>
      </c>
      <c r="L40" s="33">
        <v>42059</v>
      </c>
      <c r="M40" s="34"/>
      <c r="N40" s="34" t="str">
        <f t="shared" si="5"/>
        <v>Cancelada</v>
      </c>
      <c r="O40" s="28" t="s">
        <v>578</v>
      </c>
      <c r="P40" s="28" t="s">
        <v>672</v>
      </c>
      <c r="Q40" s="28" t="s">
        <v>78</v>
      </c>
      <c r="R40" s="28" t="s">
        <v>161</v>
      </c>
      <c r="S40" s="36"/>
    </row>
    <row r="41" spans="1:19" hidden="1">
      <c r="A41" s="28">
        <v>1993</v>
      </c>
      <c r="B41" s="28" t="s">
        <v>579</v>
      </c>
      <c r="C41" s="33">
        <v>42059</v>
      </c>
      <c r="D41" s="84">
        <v>284040</v>
      </c>
      <c r="E41" s="84">
        <f t="shared" si="0"/>
        <v>53967.6</v>
      </c>
      <c r="F41" s="84">
        <f t="shared" si="1"/>
        <v>338007.6</v>
      </c>
      <c r="G41" s="28" t="s">
        <v>673</v>
      </c>
      <c r="H41" s="28" t="s">
        <v>27</v>
      </c>
      <c r="I41" s="28">
        <v>30</v>
      </c>
      <c r="J41" s="33">
        <f t="shared" si="2"/>
        <v>42089</v>
      </c>
      <c r="K41" s="34">
        <f t="shared" ca="1" si="3"/>
        <v>921</v>
      </c>
      <c r="L41" s="33">
        <v>42059</v>
      </c>
      <c r="M41" s="34"/>
      <c r="N41" s="34" t="str">
        <f t="shared" si="5"/>
        <v>Cancelada</v>
      </c>
      <c r="O41" s="28"/>
      <c r="P41" s="28"/>
      <c r="Q41" s="28" t="s">
        <v>28</v>
      </c>
      <c r="R41" s="28" t="s">
        <v>580</v>
      </c>
      <c r="S41" s="36"/>
    </row>
    <row r="42" spans="1:19" hidden="1">
      <c r="A42" s="28">
        <v>1994</v>
      </c>
      <c r="B42" s="28" t="s">
        <v>674</v>
      </c>
      <c r="C42" s="33">
        <v>42059</v>
      </c>
      <c r="D42" s="84">
        <v>290000</v>
      </c>
      <c r="E42" s="84">
        <f t="shared" si="0"/>
        <v>55100</v>
      </c>
      <c r="F42" s="84">
        <f t="shared" si="1"/>
        <v>345100</v>
      </c>
      <c r="G42" s="28" t="s">
        <v>675</v>
      </c>
      <c r="H42" s="28" t="s">
        <v>27</v>
      </c>
      <c r="I42" s="28">
        <v>30</v>
      </c>
      <c r="J42" s="33">
        <f t="shared" si="2"/>
        <v>42089</v>
      </c>
      <c r="K42" s="34">
        <f t="shared" ca="1" si="3"/>
        <v>921</v>
      </c>
      <c r="L42" s="33">
        <v>42059</v>
      </c>
      <c r="M42" s="34"/>
      <c r="N42" s="34" t="str">
        <f t="shared" si="5"/>
        <v>Cancelada</v>
      </c>
      <c r="O42" s="28"/>
      <c r="P42" s="28" t="s">
        <v>676</v>
      </c>
      <c r="Q42" s="28" t="s">
        <v>28</v>
      </c>
      <c r="R42" s="28" t="s">
        <v>151</v>
      </c>
      <c r="S42" s="36"/>
    </row>
    <row r="43" spans="1:19" hidden="1">
      <c r="A43" s="28">
        <v>1995</v>
      </c>
      <c r="B43" s="28" t="s">
        <v>126</v>
      </c>
      <c r="C43" s="33">
        <v>42061</v>
      </c>
      <c r="D43" s="84">
        <v>403062</v>
      </c>
      <c r="E43" s="84">
        <f t="shared" si="0"/>
        <v>76581.78</v>
      </c>
      <c r="F43" s="84">
        <f t="shared" si="1"/>
        <v>479643.78</v>
      </c>
      <c r="G43" s="28" t="s">
        <v>677</v>
      </c>
      <c r="H43" s="28" t="s">
        <v>27</v>
      </c>
      <c r="I43" s="28">
        <v>30</v>
      </c>
      <c r="J43" s="33">
        <f t="shared" si="2"/>
        <v>42091</v>
      </c>
      <c r="K43" s="34">
        <f t="shared" ca="1" si="3"/>
        <v>919</v>
      </c>
      <c r="L43" s="33">
        <v>42061</v>
      </c>
      <c r="M43" s="34"/>
      <c r="N43" s="34" t="str">
        <f t="shared" si="5"/>
        <v>Cancelada</v>
      </c>
      <c r="O43" s="28"/>
      <c r="P43" s="28"/>
      <c r="Q43" s="28" t="s">
        <v>28</v>
      </c>
      <c r="R43" s="28" t="s">
        <v>678</v>
      </c>
      <c r="S43" s="36"/>
    </row>
    <row r="44" spans="1:19" hidden="1">
      <c r="A44" s="28">
        <v>1996</v>
      </c>
      <c r="B44" s="28" t="s">
        <v>679</v>
      </c>
      <c r="C44" s="33">
        <v>42037</v>
      </c>
      <c r="D44" s="84">
        <v>1713919</v>
      </c>
      <c r="E44" s="84">
        <f t="shared" si="0"/>
        <v>325644.61</v>
      </c>
      <c r="F44" s="84">
        <f t="shared" si="1"/>
        <v>2039563.6099999999</v>
      </c>
      <c r="G44" s="28">
        <v>87461117</v>
      </c>
      <c r="H44" s="28" t="s">
        <v>27</v>
      </c>
      <c r="I44" s="28">
        <v>30</v>
      </c>
      <c r="J44" s="33">
        <f t="shared" si="2"/>
        <v>42067</v>
      </c>
      <c r="K44" s="34">
        <f t="shared" ca="1" si="3"/>
        <v>943</v>
      </c>
      <c r="L44" s="33">
        <v>42065</v>
      </c>
      <c r="M44" s="34"/>
      <c r="N44" s="34" t="str">
        <f t="shared" si="5"/>
        <v>Cancelada</v>
      </c>
      <c r="O44" s="28" t="s">
        <v>680</v>
      </c>
      <c r="P44" s="28" t="s">
        <v>681</v>
      </c>
      <c r="Q44" s="28" t="s">
        <v>682</v>
      </c>
      <c r="R44" s="28" t="s">
        <v>307</v>
      </c>
      <c r="S44" s="36"/>
    </row>
    <row r="45" spans="1:19" hidden="1">
      <c r="A45" s="28">
        <v>1997</v>
      </c>
      <c r="B45" s="28" t="s">
        <v>625</v>
      </c>
      <c r="C45" s="33">
        <v>42039</v>
      </c>
      <c r="D45" s="84">
        <v>1590624</v>
      </c>
      <c r="E45" s="84">
        <f t="shared" si="0"/>
        <v>302218.56</v>
      </c>
      <c r="F45" s="84">
        <f t="shared" si="1"/>
        <v>1892842.56</v>
      </c>
      <c r="G45" s="28" t="s">
        <v>626</v>
      </c>
      <c r="H45" s="28" t="s">
        <v>27</v>
      </c>
      <c r="I45" s="28">
        <v>30</v>
      </c>
      <c r="J45" s="33">
        <f t="shared" si="2"/>
        <v>42069</v>
      </c>
      <c r="K45" s="34">
        <f t="shared" ca="1" si="3"/>
        <v>941</v>
      </c>
      <c r="L45" s="33">
        <v>42144</v>
      </c>
      <c r="M45" s="34"/>
      <c r="N45" s="34" t="str">
        <f t="shared" si="5"/>
        <v>Cancelada</v>
      </c>
      <c r="O45" s="28" t="s">
        <v>683</v>
      </c>
      <c r="P45" s="28" t="s">
        <v>628</v>
      </c>
      <c r="Q45" s="28" t="s">
        <v>41</v>
      </c>
      <c r="R45" s="28" t="s">
        <v>629</v>
      </c>
      <c r="S45" s="36"/>
    </row>
    <row r="46" spans="1:19" hidden="1">
      <c r="A46" s="28">
        <v>1998</v>
      </c>
      <c r="B46" s="28" t="s">
        <v>168</v>
      </c>
      <c r="C46" s="33">
        <v>42039</v>
      </c>
      <c r="D46" s="84">
        <v>916050</v>
      </c>
      <c r="E46" s="84">
        <f t="shared" si="0"/>
        <v>174049.5</v>
      </c>
      <c r="F46" s="84">
        <f t="shared" si="1"/>
        <v>1090099.5</v>
      </c>
      <c r="G46" s="28">
        <v>28213865</v>
      </c>
      <c r="H46" s="28" t="s">
        <v>27</v>
      </c>
      <c r="I46" s="28">
        <v>30</v>
      </c>
      <c r="J46" s="33">
        <f t="shared" si="2"/>
        <v>42069</v>
      </c>
      <c r="K46" s="34">
        <f t="shared" ca="1" si="3"/>
        <v>941</v>
      </c>
      <c r="L46" s="33">
        <v>42067</v>
      </c>
      <c r="M46" s="34"/>
      <c r="N46" s="34" t="str">
        <f t="shared" si="5"/>
        <v>Cancelada</v>
      </c>
      <c r="O46" s="28" t="s">
        <v>684</v>
      </c>
      <c r="P46" s="28"/>
      <c r="Q46" s="28" t="s">
        <v>28</v>
      </c>
      <c r="R46" s="28" t="s">
        <v>32</v>
      </c>
      <c r="S46" s="36"/>
    </row>
    <row r="47" spans="1:19" hidden="1">
      <c r="A47" s="28">
        <v>1999</v>
      </c>
      <c r="B47" s="28" t="s">
        <v>685</v>
      </c>
      <c r="C47" s="33">
        <v>42067</v>
      </c>
      <c r="D47" s="84">
        <v>3790246</v>
      </c>
      <c r="E47" s="84">
        <f t="shared" si="0"/>
        <v>720146.74</v>
      </c>
      <c r="F47" s="84">
        <f t="shared" si="1"/>
        <v>4510392.74</v>
      </c>
      <c r="G47" s="28" t="s">
        <v>686</v>
      </c>
      <c r="H47" s="28" t="s">
        <v>27</v>
      </c>
      <c r="I47" s="28">
        <v>30</v>
      </c>
      <c r="J47" s="33">
        <f t="shared" si="2"/>
        <v>42097</v>
      </c>
      <c r="K47" s="34">
        <f t="shared" ca="1" si="3"/>
        <v>914</v>
      </c>
      <c r="L47" s="33">
        <v>42154</v>
      </c>
      <c r="M47" s="34"/>
      <c r="N47" s="34" t="str">
        <f t="shared" si="5"/>
        <v>Cancelada</v>
      </c>
      <c r="O47" s="28" t="s">
        <v>687</v>
      </c>
      <c r="P47" s="28" t="s">
        <v>688</v>
      </c>
      <c r="Q47" s="28" t="s">
        <v>41</v>
      </c>
      <c r="R47" s="28" t="s">
        <v>689</v>
      </c>
      <c r="S47" s="36"/>
    </row>
    <row r="48" spans="1:19" hidden="1">
      <c r="A48" s="28">
        <v>2000</v>
      </c>
      <c r="B48" s="28" t="s">
        <v>690</v>
      </c>
      <c r="C48" s="33">
        <v>42067</v>
      </c>
      <c r="D48" s="84">
        <v>309085</v>
      </c>
      <c r="E48" s="84">
        <f t="shared" si="0"/>
        <v>58726.15</v>
      </c>
      <c r="F48" s="84">
        <f t="shared" si="1"/>
        <v>367811.15</v>
      </c>
      <c r="G48" s="28" t="s">
        <v>691</v>
      </c>
      <c r="H48" s="28" t="s">
        <v>27</v>
      </c>
      <c r="I48" s="28">
        <v>30</v>
      </c>
      <c r="J48" s="33">
        <f t="shared" si="2"/>
        <v>42097</v>
      </c>
      <c r="K48" s="34">
        <f t="shared" ca="1" si="3"/>
        <v>914</v>
      </c>
      <c r="L48" s="33">
        <v>42067</v>
      </c>
      <c r="M48" s="34"/>
      <c r="N48" s="34" t="str">
        <f t="shared" si="5"/>
        <v>Cancelada</v>
      </c>
      <c r="O48" s="28" t="s">
        <v>692</v>
      </c>
      <c r="P48" s="28"/>
      <c r="Q48" s="28" t="s">
        <v>28</v>
      </c>
      <c r="R48" s="28" t="s">
        <v>74</v>
      </c>
      <c r="S48" s="36"/>
    </row>
    <row r="49" spans="1:19" hidden="1">
      <c r="A49" s="28">
        <v>2001</v>
      </c>
      <c r="B49" s="28" t="s">
        <v>690</v>
      </c>
      <c r="C49" s="33">
        <v>42067</v>
      </c>
      <c r="D49" s="84">
        <v>142045</v>
      </c>
      <c r="E49" s="84">
        <f t="shared" si="0"/>
        <v>26988.55</v>
      </c>
      <c r="F49" s="84">
        <f t="shared" si="1"/>
        <v>169033.55</v>
      </c>
      <c r="G49" s="28" t="s">
        <v>691</v>
      </c>
      <c r="H49" s="28" t="s">
        <v>27</v>
      </c>
      <c r="I49" s="28">
        <v>30</v>
      </c>
      <c r="J49" s="33">
        <f t="shared" si="2"/>
        <v>42097</v>
      </c>
      <c r="K49" s="34">
        <f t="shared" ca="1" si="3"/>
        <v>914</v>
      </c>
      <c r="L49" s="33">
        <v>42067</v>
      </c>
      <c r="M49" s="34"/>
      <c r="N49" s="34" t="str">
        <f t="shared" si="5"/>
        <v>Cancelada</v>
      </c>
      <c r="O49" s="28" t="s">
        <v>692</v>
      </c>
      <c r="P49" s="28"/>
      <c r="Q49" s="28" t="s">
        <v>28</v>
      </c>
      <c r="R49" s="28" t="s">
        <v>74</v>
      </c>
      <c r="S49" s="36"/>
    </row>
    <row r="50" spans="1:19" hidden="1">
      <c r="A50" s="28">
        <v>2002</v>
      </c>
      <c r="B50" s="28" t="s">
        <v>693</v>
      </c>
      <c r="C50" s="33">
        <v>42067</v>
      </c>
      <c r="D50" s="84">
        <v>3834540</v>
      </c>
      <c r="E50" s="84">
        <f t="shared" si="0"/>
        <v>728562.6</v>
      </c>
      <c r="F50" s="84">
        <f t="shared" si="1"/>
        <v>4563102.5999999996</v>
      </c>
      <c r="G50" s="28" t="s">
        <v>694</v>
      </c>
      <c r="H50" s="28" t="s">
        <v>27</v>
      </c>
      <c r="I50" s="28">
        <v>30</v>
      </c>
      <c r="J50" s="33">
        <f t="shared" si="2"/>
        <v>42097</v>
      </c>
      <c r="K50" s="34">
        <f t="shared" ca="1" si="3"/>
        <v>914</v>
      </c>
      <c r="L50" s="33">
        <v>42067</v>
      </c>
      <c r="M50" s="34"/>
      <c r="N50" s="34" t="str">
        <f t="shared" si="5"/>
        <v>Cancelada</v>
      </c>
      <c r="O50" s="28" t="s">
        <v>695</v>
      </c>
      <c r="P50" s="28" t="s">
        <v>696</v>
      </c>
      <c r="Q50" s="28" t="s">
        <v>132</v>
      </c>
      <c r="R50" s="28" t="s">
        <v>79</v>
      </c>
      <c r="S50" s="36"/>
    </row>
    <row r="51" spans="1:19" hidden="1">
      <c r="A51" s="28">
        <v>2003</v>
      </c>
      <c r="B51" s="28" t="s">
        <v>697</v>
      </c>
      <c r="C51" s="33">
        <v>42067</v>
      </c>
      <c r="D51" s="84">
        <v>366420</v>
      </c>
      <c r="E51" s="84">
        <f t="shared" si="0"/>
        <v>69619.8</v>
      </c>
      <c r="F51" s="84">
        <f t="shared" si="1"/>
        <v>436039.8</v>
      </c>
      <c r="G51" s="28" t="s">
        <v>698</v>
      </c>
      <c r="H51" s="28" t="s">
        <v>27</v>
      </c>
      <c r="I51" s="28">
        <v>30</v>
      </c>
      <c r="J51" s="33">
        <f t="shared" si="2"/>
        <v>42097</v>
      </c>
      <c r="K51" s="34">
        <f t="shared" ca="1" si="3"/>
        <v>914</v>
      </c>
      <c r="L51" s="33">
        <v>42072</v>
      </c>
      <c r="M51" s="34"/>
      <c r="N51" s="34" t="str">
        <f t="shared" si="5"/>
        <v>Cancelada</v>
      </c>
      <c r="O51" s="28" t="s">
        <v>699</v>
      </c>
      <c r="P51" s="28" t="s">
        <v>700</v>
      </c>
      <c r="Q51" s="28" t="s">
        <v>28</v>
      </c>
      <c r="R51" s="28" t="s">
        <v>701</v>
      </c>
      <c r="S51" s="36"/>
    </row>
    <row r="52" spans="1:19" hidden="1">
      <c r="A52" s="17">
        <v>2004</v>
      </c>
      <c r="B52" s="17" t="s">
        <v>11</v>
      </c>
      <c r="C52" s="18">
        <v>42069</v>
      </c>
      <c r="D52" s="86">
        <v>0</v>
      </c>
      <c r="E52" s="86">
        <f t="shared" si="0"/>
        <v>0</v>
      </c>
      <c r="F52" s="86">
        <f t="shared" si="1"/>
        <v>0</v>
      </c>
      <c r="G52" s="17" t="s">
        <v>11</v>
      </c>
      <c r="H52" s="17" t="s">
        <v>11</v>
      </c>
      <c r="I52" s="6">
        <v>0</v>
      </c>
      <c r="J52" s="16">
        <f t="shared" si="2"/>
        <v>42069</v>
      </c>
      <c r="K52" s="14">
        <f t="shared" ca="1" si="3"/>
        <v>941</v>
      </c>
      <c r="L52" s="16"/>
      <c r="M52" s="14"/>
      <c r="N52" s="14" t="s">
        <v>11</v>
      </c>
      <c r="O52" s="17" t="s">
        <v>702</v>
      </c>
      <c r="P52" s="17" t="s">
        <v>11</v>
      </c>
      <c r="Q52" s="17" t="s">
        <v>11</v>
      </c>
      <c r="R52" s="17" t="s">
        <v>11</v>
      </c>
    </row>
    <row r="53" spans="1:19" hidden="1">
      <c r="A53" s="28">
        <v>2005</v>
      </c>
      <c r="B53" s="28" t="s">
        <v>126</v>
      </c>
      <c r="C53" s="33">
        <v>42069</v>
      </c>
      <c r="D53" s="84">
        <v>122140</v>
      </c>
      <c r="E53" s="84">
        <f t="shared" si="0"/>
        <v>23206.6</v>
      </c>
      <c r="F53" s="84">
        <f t="shared" si="1"/>
        <v>145346.6</v>
      </c>
      <c r="G53" s="28" t="s">
        <v>677</v>
      </c>
      <c r="H53" s="28" t="s">
        <v>27</v>
      </c>
      <c r="I53" s="28">
        <v>30</v>
      </c>
      <c r="J53" s="33">
        <f t="shared" si="2"/>
        <v>42099</v>
      </c>
      <c r="K53" s="34">
        <f t="shared" ca="1" si="3"/>
        <v>912</v>
      </c>
      <c r="L53" s="33">
        <v>42069</v>
      </c>
      <c r="M53" s="34"/>
      <c r="N53" s="34" t="str">
        <f t="shared" ref="N53:N90" si="6">IF(L53&gt;=C53,"Cancelada",IF(J53&lt;fechaactual,"Vencida","Por Vencer"))</f>
        <v>Cancelada</v>
      </c>
      <c r="O53" s="28"/>
      <c r="P53" s="28"/>
      <c r="Q53" s="28" t="s">
        <v>28</v>
      </c>
      <c r="R53" s="28" t="s">
        <v>678</v>
      </c>
      <c r="S53" s="36"/>
    </row>
    <row r="54" spans="1:19" hidden="1">
      <c r="A54" s="28">
        <v>2006</v>
      </c>
      <c r="B54" s="28" t="s">
        <v>579</v>
      </c>
      <c r="C54" s="33">
        <v>42072</v>
      </c>
      <c r="D54" s="84">
        <v>99414</v>
      </c>
      <c r="E54" s="84">
        <f t="shared" si="0"/>
        <v>18888.66</v>
      </c>
      <c r="F54" s="84">
        <f t="shared" si="1"/>
        <v>118302.66</v>
      </c>
      <c r="G54" s="28" t="s">
        <v>673</v>
      </c>
      <c r="H54" s="28" t="s">
        <v>27</v>
      </c>
      <c r="I54" s="28">
        <v>30</v>
      </c>
      <c r="J54" s="33">
        <f t="shared" si="2"/>
        <v>42102</v>
      </c>
      <c r="K54" s="34">
        <f t="shared" ca="1" si="3"/>
        <v>909</v>
      </c>
      <c r="L54" s="33">
        <v>42072</v>
      </c>
      <c r="M54" s="34"/>
      <c r="N54" s="34" t="str">
        <f t="shared" si="6"/>
        <v>Cancelada</v>
      </c>
      <c r="O54" s="28"/>
      <c r="P54" s="28"/>
      <c r="Q54" s="28" t="s">
        <v>28</v>
      </c>
      <c r="R54" s="28" t="s">
        <v>580</v>
      </c>
      <c r="S54" s="36"/>
    </row>
    <row r="55" spans="1:19" hidden="1">
      <c r="A55" s="28">
        <v>2007</v>
      </c>
      <c r="B55" s="28" t="s">
        <v>528</v>
      </c>
      <c r="C55" s="33">
        <v>42072</v>
      </c>
      <c r="D55" s="84">
        <v>732840</v>
      </c>
      <c r="E55" s="84">
        <f t="shared" si="0"/>
        <v>139239.6</v>
      </c>
      <c r="F55" s="84">
        <f t="shared" si="1"/>
        <v>872079.6</v>
      </c>
      <c r="G55" s="28">
        <v>92330820</v>
      </c>
      <c r="H55" s="28" t="s">
        <v>27</v>
      </c>
      <c r="I55" s="28">
        <v>30</v>
      </c>
      <c r="J55" s="33">
        <f t="shared" si="2"/>
        <v>42102</v>
      </c>
      <c r="K55" s="34">
        <f t="shared" ca="1" si="3"/>
        <v>909</v>
      </c>
      <c r="L55" s="33">
        <v>42103</v>
      </c>
      <c r="M55" s="34"/>
      <c r="N55" s="34" t="str">
        <f t="shared" si="6"/>
        <v>Cancelada</v>
      </c>
      <c r="O55" s="28"/>
      <c r="P55" s="28"/>
      <c r="Q55" s="28" t="s">
        <v>28</v>
      </c>
      <c r="R55" s="28" t="s">
        <v>140</v>
      </c>
      <c r="S55" s="36"/>
    </row>
    <row r="56" spans="1:19" hidden="1">
      <c r="A56" s="28">
        <v>2008</v>
      </c>
      <c r="B56" s="28" t="s">
        <v>703</v>
      </c>
      <c r="C56" s="33">
        <v>42073</v>
      </c>
      <c r="D56" s="84">
        <v>134354</v>
      </c>
      <c r="E56" s="84">
        <f t="shared" si="0"/>
        <v>25527.260000000002</v>
      </c>
      <c r="F56" s="84">
        <f t="shared" si="1"/>
        <v>159881.26</v>
      </c>
      <c r="G56" s="28" t="s">
        <v>610</v>
      </c>
      <c r="H56" s="28" t="s">
        <v>27</v>
      </c>
      <c r="I56" s="28">
        <v>30</v>
      </c>
      <c r="J56" s="33">
        <f t="shared" si="2"/>
        <v>42103</v>
      </c>
      <c r="K56" s="34">
        <f t="shared" ca="1" si="3"/>
        <v>908</v>
      </c>
      <c r="L56" s="33">
        <v>42073</v>
      </c>
      <c r="M56" s="34"/>
      <c r="N56" s="34" t="str">
        <f t="shared" si="6"/>
        <v>Cancelada</v>
      </c>
      <c r="O56" s="28"/>
      <c r="P56" s="28"/>
      <c r="Q56" s="28" t="s">
        <v>28</v>
      </c>
      <c r="R56" s="28" t="s">
        <v>129</v>
      </c>
      <c r="S56" s="36"/>
    </row>
    <row r="57" spans="1:19" hidden="1">
      <c r="A57" s="28">
        <v>2009</v>
      </c>
      <c r="B57" s="28" t="s">
        <v>703</v>
      </c>
      <c r="C57" s="33">
        <v>42073</v>
      </c>
      <c r="D57" s="84">
        <v>97712</v>
      </c>
      <c r="E57" s="84">
        <f t="shared" si="0"/>
        <v>18565.28</v>
      </c>
      <c r="F57" s="84">
        <f t="shared" si="1"/>
        <v>116277.28</v>
      </c>
      <c r="G57" s="28" t="s">
        <v>610</v>
      </c>
      <c r="H57" s="28" t="s">
        <v>27</v>
      </c>
      <c r="I57" s="28">
        <v>30</v>
      </c>
      <c r="J57" s="33">
        <f t="shared" si="2"/>
        <v>42103</v>
      </c>
      <c r="K57" s="34">
        <f t="shared" ca="1" si="3"/>
        <v>908</v>
      </c>
      <c r="L57" s="33">
        <v>42073</v>
      </c>
      <c r="M57" s="34"/>
      <c r="N57" s="34" t="str">
        <f t="shared" si="6"/>
        <v>Cancelada</v>
      </c>
      <c r="O57" s="28"/>
      <c r="P57" s="28"/>
      <c r="Q57" s="28" t="s">
        <v>28</v>
      </c>
      <c r="R57" s="28" t="s">
        <v>129</v>
      </c>
      <c r="S57" s="36"/>
    </row>
    <row r="58" spans="1:19" hidden="1">
      <c r="A58" s="28">
        <v>2010</v>
      </c>
      <c r="B58" s="28" t="s">
        <v>704</v>
      </c>
      <c r="C58" s="33">
        <v>42075</v>
      </c>
      <c r="D58" s="84">
        <v>244280</v>
      </c>
      <c r="E58" s="84">
        <f t="shared" si="0"/>
        <v>46413.2</v>
      </c>
      <c r="F58" s="84">
        <f t="shared" si="1"/>
        <v>290693.2</v>
      </c>
      <c r="G58" s="28" t="s">
        <v>705</v>
      </c>
      <c r="H58" s="28" t="s">
        <v>27</v>
      </c>
      <c r="I58" s="28">
        <v>30</v>
      </c>
      <c r="J58" s="33">
        <f t="shared" si="2"/>
        <v>42105</v>
      </c>
      <c r="K58" s="34">
        <f t="shared" ca="1" si="3"/>
        <v>906</v>
      </c>
      <c r="L58" s="33">
        <v>42075</v>
      </c>
      <c r="M58" s="34"/>
      <c r="N58" s="34" t="str">
        <f t="shared" si="6"/>
        <v>Cancelada</v>
      </c>
      <c r="O58" s="28"/>
      <c r="P58" s="28"/>
      <c r="Q58" s="28" t="s">
        <v>28</v>
      </c>
      <c r="R58" s="28" t="s">
        <v>706</v>
      </c>
      <c r="S58" s="36"/>
    </row>
    <row r="59" spans="1:19" hidden="1">
      <c r="A59" s="28">
        <v>2011</v>
      </c>
      <c r="B59" s="28" t="s">
        <v>707</v>
      </c>
      <c r="C59" s="33">
        <v>42076</v>
      </c>
      <c r="D59" s="84">
        <v>250420</v>
      </c>
      <c r="E59" s="84">
        <f t="shared" si="0"/>
        <v>47579.8</v>
      </c>
      <c r="F59" s="84">
        <f t="shared" si="1"/>
        <v>297999.8</v>
      </c>
      <c r="G59" s="28" t="s">
        <v>708</v>
      </c>
      <c r="H59" s="28" t="s">
        <v>27</v>
      </c>
      <c r="I59" s="28">
        <v>30</v>
      </c>
      <c r="J59" s="33">
        <f t="shared" si="2"/>
        <v>42106</v>
      </c>
      <c r="K59" s="34">
        <f t="shared" ca="1" si="3"/>
        <v>905</v>
      </c>
      <c r="L59" s="33">
        <v>42076</v>
      </c>
      <c r="M59" s="34"/>
      <c r="N59" s="34" t="str">
        <f t="shared" si="6"/>
        <v>Cancelada</v>
      </c>
      <c r="O59" s="28" t="s">
        <v>709</v>
      </c>
      <c r="P59" s="28"/>
      <c r="Q59" s="28" t="s">
        <v>160</v>
      </c>
      <c r="R59" s="28" t="s">
        <v>37</v>
      </c>
      <c r="S59" s="36"/>
    </row>
    <row r="60" spans="1:19" hidden="1">
      <c r="A60" s="28">
        <v>2012</v>
      </c>
      <c r="B60" s="28" t="s">
        <v>707</v>
      </c>
      <c r="C60" s="33">
        <v>42076</v>
      </c>
      <c r="D60" s="84">
        <v>497070</v>
      </c>
      <c r="E60" s="84">
        <f t="shared" si="0"/>
        <v>94443.3</v>
      </c>
      <c r="F60" s="84">
        <f t="shared" si="1"/>
        <v>591513.30000000005</v>
      </c>
      <c r="G60" s="28" t="s">
        <v>708</v>
      </c>
      <c r="H60" s="28" t="s">
        <v>27</v>
      </c>
      <c r="I60" s="28">
        <v>30</v>
      </c>
      <c r="J60" s="33">
        <f t="shared" si="2"/>
        <v>42106</v>
      </c>
      <c r="K60" s="34">
        <f t="shared" ca="1" si="3"/>
        <v>905</v>
      </c>
      <c r="L60" s="33">
        <v>42076</v>
      </c>
      <c r="M60" s="34"/>
      <c r="N60" s="34" t="str">
        <f t="shared" si="6"/>
        <v>Cancelada</v>
      </c>
      <c r="O60" s="28" t="s">
        <v>709</v>
      </c>
      <c r="P60" s="28"/>
      <c r="Q60" s="28" t="s">
        <v>160</v>
      </c>
      <c r="R60" s="28" t="s">
        <v>37</v>
      </c>
      <c r="S60" s="36"/>
    </row>
    <row r="61" spans="1:19" hidden="1">
      <c r="A61" s="28">
        <v>2013</v>
      </c>
      <c r="B61" s="28" t="s">
        <v>710</v>
      </c>
      <c r="C61" s="33">
        <v>42076</v>
      </c>
      <c r="D61" s="84">
        <v>2343330</v>
      </c>
      <c r="E61" s="84">
        <f t="shared" si="0"/>
        <v>445232.7</v>
      </c>
      <c r="F61" s="84">
        <f t="shared" si="1"/>
        <v>2788562.7</v>
      </c>
      <c r="G61" s="28" t="s">
        <v>711</v>
      </c>
      <c r="H61" s="28" t="s">
        <v>27</v>
      </c>
      <c r="I61" s="28">
        <v>30</v>
      </c>
      <c r="J61" s="33">
        <f t="shared" si="2"/>
        <v>42106</v>
      </c>
      <c r="K61" s="34">
        <f t="shared" ca="1" si="3"/>
        <v>905</v>
      </c>
      <c r="L61" s="33">
        <v>42076</v>
      </c>
      <c r="M61" s="34"/>
      <c r="N61" s="34" t="str">
        <f t="shared" si="6"/>
        <v>Cancelada</v>
      </c>
      <c r="O61" s="28" t="s">
        <v>712</v>
      </c>
      <c r="P61" s="28" t="s">
        <v>713</v>
      </c>
      <c r="Q61" s="28" t="s">
        <v>653</v>
      </c>
      <c r="R61" s="28" t="s">
        <v>312</v>
      </c>
      <c r="S61" s="36"/>
    </row>
    <row r="62" spans="1:19" hidden="1">
      <c r="A62" s="28">
        <v>2014</v>
      </c>
      <c r="B62" s="28" t="s">
        <v>714</v>
      </c>
      <c r="C62" s="33">
        <v>42076</v>
      </c>
      <c r="D62" s="84">
        <v>9566044</v>
      </c>
      <c r="E62" s="84">
        <f t="shared" si="0"/>
        <v>1817548.36</v>
      </c>
      <c r="F62" s="84">
        <f t="shared" si="1"/>
        <v>11383592.359999999</v>
      </c>
      <c r="G62" s="28" t="s">
        <v>279</v>
      </c>
      <c r="H62" s="28" t="s">
        <v>27</v>
      </c>
      <c r="I62" s="28">
        <v>30</v>
      </c>
      <c r="J62" s="33">
        <f t="shared" si="2"/>
        <v>42106</v>
      </c>
      <c r="K62" s="34">
        <f t="shared" ca="1" si="3"/>
        <v>905</v>
      </c>
      <c r="L62" s="33">
        <v>42116</v>
      </c>
      <c r="M62" s="34"/>
      <c r="N62" s="34" t="str">
        <f t="shared" si="6"/>
        <v>Cancelada</v>
      </c>
      <c r="O62" s="28" t="s">
        <v>715</v>
      </c>
      <c r="P62" s="28" t="s">
        <v>716</v>
      </c>
      <c r="Q62" s="28" t="s">
        <v>41</v>
      </c>
      <c r="R62" s="28" t="s">
        <v>717</v>
      </c>
      <c r="S62" s="36"/>
    </row>
    <row r="63" spans="1:19" hidden="1">
      <c r="A63" s="28">
        <v>2015</v>
      </c>
      <c r="B63" s="28" t="s">
        <v>617</v>
      </c>
      <c r="C63" s="33">
        <v>42076</v>
      </c>
      <c r="D63" s="84">
        <v>5112720</v>
      </c>
      <c r="E63" s="84">
        <f t="shared" si="0"/>
        <v>971416.8</v>
      </c>
      <c r="F63" s="84">
        <f t="shared" si="1"/>
        <v>6084136.7999999998</v>
      </c>
      <c r="G63" s="28" t="s">
        <v>718</v>
      </c>
      <c r="H63" s="28" t="s">
        <v>27</v>
      </c>
      <c r="I63" s="28">
        <v>30</v>
      </c>
      <c r="J63" s="33">
        <f t="shared" si="2"/>
        <v>42106</v>
      </c>
      <c r="K63" s="34">
        <f t="shared" ca="1" si="3"/>
        <v>905</v>
      </c>
      <c r="L63" s="33">
        <v>42132</v>
      </c>
      <c r="M63" s="34"/>
      <c r="N63" s="34" t="str">
        <f t="shared" si="6"/>
        <v>Cancelada</v>
      </c>
      <c r="O63" s="28" t="s">
        <v>719</v>
      </c>
      <c r="P63" s="28" t="s">
        <v>619</v>
      </c>
      <c r="Q63" s="28" t="s">
        <v>720</v>
      </c>
      <c r="R63" s="28" t="s">
        <v>244</v>
      </c>
      <c r="S63" s="36"/>
    </row>
    <row r="64" spans="1:19" hidden="1">
      <c r="A64" s="28">
        <v>2016</v>
      </c>
      <c r="B64" s="28" t="s">
        <v>721</v>
      </c>
      <c r="C64" s="33">
        <v>42076</v>
      </c>
      <c r="D64" s="84">
        <v>994140</v>
      </c>
      <c r="E64" s="84">
        <f t="shared" si="0"/>
        <v>188886.6</v>
      </c>
      <c r="F64" s="84">
        <f t="shared" si="1"/>
        <v>1183026.6000000001</v>
      </c>
      <c r="G64" s="28" t="s">
        <v>722</v>
      </c>
      <c r="H64" s="28" t="s">
        <v>27</v>
      </c>
      <c r="I64" s="28">
        <v>30</v>
      </c>
      <c r="J64" s="33">
        <f t="shared" si="2"/>
        <v>42106</v>
      </c>
      <c r="K64" s="34">
        <f t="shared" ca="1" si="3"/>
        <v>905</v>
      </c>
      <c r="L64" s="33">
        <v>42076</v>
      </c>
      <c r="M64" s="34"/>
      <c r="N64" s="34" t="str">
        <f t="shared" si="6"/>
        <v>Cancelada</v>
      </c>
      <c r="O64" s="28" t="s">
        <v>723</v>
      </c>
      <c r="P64" s="28"/>
      <c r="Q64" s="28" t="s">
        <v>160</v>
      </c>
      <c r="R64" s="28" t="s">
        <v>79</v>
      </c>
      <c r="S64" s="36"/>
    </row>
    <row r="65" spans="1:19" hidden="1">
      <c r="A65" s="28">
        <v>2017</v>
      </c>
      <c r="B65" s="28" t="s">
        <v>168</v>
      </c>
      <c r="C65" s="33">
        <v>42076</v>
      </c>
      <c r="D65" s="84">
        <v>659556</v>
      </c>
      <c r="E65" s="84">
        <f t="shared" si="0"/>
        <v>125315.64</v>
      </c>
      <c r="F65" s="84">
        <f t="shared" si="1"/>
        <v>784871.64</v>
      </c>
      <c r="G65" s="28"/>
      <c r="H65" s="28" t="s">
        <v>27</v>
      </c>
      <c r="I65" s="28">
        <v>30</v>
      </c>
      <c r="J65" s="33">
        <f t="shared" si="2"/>
        <v>42106</v>
      </c>
      <c r="K65" s="34">
        <f t="shared" ca="1" si="3"/>
        <v>905</v>
      </c>
      <c r="L65" s="33">
        <v>42076</v>
      </c>
      <c r="M65" s="34"/>
      <c r="N65" s="34" t="str">
        <f t="shared" si="6"/>
        <v>Cancelada</v>
      </c>
      <c r="O65" s="28" t="s">
        <v>606</v>
      </c>
      <c r="P65" s="28" t="s">
        <v>170</v>
      </c>
      <c r="Q65" s="28" t="s">
        <v>28</v>
      </c>
      <c r="R65" s="28" t="s">
        <v>32</v>
      </c>
      <c r="S65" s="36"/>
    </row>
    <row r="66" spans="1:19" hidden="1">
      <c r="A66" s="28">
        <v>2018</v>
      </c>
      <c r="B66" s="28" t="s">
        <v>724</v>
      </c>
      <c r="C66" s="33">
        <v>42076</v>
      </c>
      <c r="D66" s="84">
        <v>3768680</v>
      </c>
      <c r="E66" s="84">
        <f t="shared" si="0"/>
        <v>716049.2</v>
      </c>
      <c r="F66" s="84">
        <f t="shared" si="1"/>
        <v>4484729.2</v>
      </c>
      <c r="G66" s="28" t="s">
        <v>725</v>
      </c>
      <c r="H66" s="28" t="s">
        <v>27</v>
      </c>
      <c r="I66" s="28">
        <v>30</v>
      </c>
      <c r="J66" s="33">
        <f t="shared" si="2"/>
        <v>42106</v>
      </c>
      <c r="K66" s="34">
        <f t="shared" ca="1" si="3"/>
        <v>905</v>
      </c>
      <c r="L66" s="33">
        <v>42151</v>
      </c>
      <c r="M66" s="34"/>
      <c r="N66" s="34" t="str">
        <f t="shared" si="6"/>
        <v>Cancelada</v>
      </c>
      <c r="O66" s="28" t="s">
        <v>726</v>
      </c>
      <c r="P66" s="28" t="s">
        <v>727</v>
      </c>
      <c r="Q66" s="28" t="s">
        <v>156</v>
      </c>
      <c r="R66" s="28" t="s">
        <v>219</v>
      </c>
      <c r="S66" s="36"/>
    </row>
    <row r="67" spans="1:19" hidden="1">
      <c r="A67" s="28">
        <v>2019</v>
      </c>
      <c r="B67" s="28" t="s">
        <v>728</v>
      </c>
      <c r="C67" s="33">
        <v>42076</v>
      </c>
      <c r="D67" s="84">
        <v>1498200</v>
      </c>
      <c r="E67" s="84">
        <f t="shared" si="0"/>
        <v>284658</v>
      </c>
      <c r="F67" s="84">
        <f t="shared" si="1"/>
        <v>1782858</v>
      </c>
      <c r="G67" s="28" t="s">
        <v>338</v>
      </c>
      <c r="H67" s="28" t="s">
        <v>27</v>
      </c>
      <c r="I67" s="28">
        <v>30</v>
      </c>
      <c r="J67" s="33">
        <f t="shared" si="2"/>
        <v>42106</v>
      </c>
      <c r="K67" s="34">
        <f t="shared" ca="1" si="3"/>
        <v>905</v>
      </c>
      <c r="L67" s="33">
        <v>42100</v>
      </c>
      <c r="M67" s="34"/>
      <c r="N67" s="34" t="str">
        <f t="shared" si="6"/>
        <v>Cancelada</v>
      </c>
      <c r="O67" s="28" t="s">
        <v>729</v>
      </c>
      <c r="P67" s="28" t="s">
        <v>730</v>
      </c>
      <c r="Q67" s="28" t="s">
        <v>653</v>
      </c>
      <c r="R67" s="28" t="s">
        <v>731</v>
      </c>
      <c r="S67" s="36"/>
    </row>
    <row r="68" spans="1:19" hidden="1">
      <c r="A68" s="28">
        <v>2020</v>
      </c>
      <c r="B68" s="28" t="s">
        <v>732</v>
      </c>
      <c r="C68" s="33">
        <v>42076</v>
      </c>
      <c r="D68" s="84">
        <v>2684178</v>
      </c>
      <c r="E68" s="84">
        <f t="shared" si="0"/>
        <v>509993.82</v>
      </c>
      <c r="F68" s="84">
        <f t="shared" si="1"/>
        <v>3194171.82</v>
      </c>
      <c r="G68" s="28" t="s">
        <v>289</v>
      </c>
      <c r="H68" s="28" t="s">
        <v>27</v>
      </c>
      <c r="I68" s="28">
        <v>30</v>
      </c>
      <c r="J68" s="33">
        <f t="shared" si="2"/>
        <v>42106</v>
      </c>
      <c r="K68" s="34">
        <f t="shared" ca="1" si="3"/>
        <v>905</v>
      </c>
      <c r="L68" s="33">
        <v>42117</v>
      </c>
      <c r="M68" s="34"/>
      <c r="N68" s="34" t="str">
        <f t="shared" si="6"/>
        <v>Cancelada</v>
      </c>
      <c r="O68" s="28" t="s">
        <v>733</v>
      </c>
      <c r="P68" s="28" t="s">
        <v>734</v>
      </c>
      <c r="Q68" s="28" t="s">
        <v>720</v>
      </c>
      <c r="R68" s="28" t="s">
        <v>291</v>
      </c>
      <c r="S68" s="36"/>
    </row>
    <row r="69" spans="1:19" hidden="1">
      <c r="A69" s="28">
        <v>2021</v>
      </c>
      <c r="B69" s="28" t="s">
        <v>242</v>
      </c>
      <c r="C69" s="33">
        <v>42076</v>
      </c>
      <c r="D69" s="84">
        <v>3068373</v>
      </c>
      <c r="E69" s="84">
        <f t="shared" ref="E69:E132" si="7">D69*19%</f>
        <v>582990.87</v>
      </c>
      <c r="F69" s="84">
        <f t="shared" ref="F69:F132" si="8">SUM(D69:E69)</f>
        <v>3651363.87</v>
      </c>
      <c r="G69" s="28" t="s">
        <v>735</v>
      </c>
      <c r="H69" s="28" t="s">
        <v>27</v>
      </c>
      <c r="I69" s="28">
        <v>30</v>
      </c>
      <c r="J69" s="33">
        <f t="shared" ref="J69:J132" si="9">C69+I69</f>
        <v>42106</v>
      </c>
      <c r="K69" s="34">
        <f t="shared" ref="K69:K132" ca="1" si="10">DAYS360(J69,fechaactual)</f>
        <v>905</v>
      </c>
      <c r="L69" s="33">
        <v>42095</v>
      </c>
      <c r="M69" s="34"/>
      <c r="N69" s="34" t="str">
        <f t="shared" si="6"/>
        <v>Cancelada</v>
      </c>
      <c r="O69" s="28" t="s">
        <v>736</v>
      </c>
      <c r="P69" s="28" t="s">
        <v>737</v>
      </c>
      <c r="Q69" s="28" t="s">
        <v>682</v>
      </c>
      <c r="R69" s="28" t="s">
        <v>307</v>
      </c>
      <c r="S69" s="36"/>
    </row>
    <row r="70" spans="1:19" hidden="1">
      <c r="A70" s="28">
        <v>2022</v>
      </c>
      <c r="B70" s="28" t="s">
        <v>738</v>
      </c>
      <c r="C70" s="33">
        <v>42076</v>
      </c>
      <c r="D70" s="84">
        <v>2311006</v>
      </c>
      <c r="E70" s="84">
        <f t="shared" si="7"/>
        <v>439091.14</v>
      </c>
      <c r="F70" s="84">
        <f t="shared" si="8"/>
        <v>2750097.14</v>
      </c>
      <c r="G70" s="28" t="s">
        <v>739</v>
      </c>
      <c r="H70" s="28" t="s">
        <v>27</v>
      </c>
      <c r="I70" s="28">
        <v>30</v>
      </c>
      <c r="J70" s="33">
        <f t="shared" si="9"/>
        <v>42106</v>
      </c>
      <c r="K70" s="34">
        <f t="shared" ca="1" si="10"/>
        <v>905</v>
      </c>
      <c r="L70" s="33">
        <v>42130</v>
      </c>
      <c r="M70" s="34"/>
      <c r="N70" s="34" t="str">
        <f t="shared" si="6"/>
        <v>Cancelada</v>
      </c>
      <c r="O70" s="28" t="s">
        <v>740</v>
      </c>
      <c r="P70" s="28" t="s">
        <v>741</v>
      </c>
      <c r="Q70" s="28" t="s">
        <v>742</v>
      </c>
      <c r="R70" s="28" t="s">
        <v>743</v>
      </c>
      <c r="S70" s="36"/>
    </row>
    <row r="71" spans="1:19" hidden="1">
      <c r="A71" s="28">
        <v>2023</v>
      </c>
      <c r="B71" s="28" t="s">
        <v>744</v>
      </c>
      <c r="C71" s="33">
        <v>42076</v>
      </c>
      <c r="D71" s="84">
        <v>611036</v>
      </c>
      <c r="E71" s="84">
        <f t="shared" si="7"/>
        <v>116096.84</v>
      </c>
      <c r="F71" s="84">
        <f t="shared" si="8"/>
        <v>727132.84</v>
      </c>
      <c r="G71" s="28" t="s">
        <v>745</v>
      </c>
      <c r="H71" s="28" t="s">
        <v>27</v>
      </c>
      <c r="I71" s="28">
        <v>30</v>
      </c>
      <c r="J71" s="33">
        <f t="shared" si="9"/>
        <v>42106</v>
      </c>
      <c r="K71" s="34">
        <f t="shared" ca="1" si="10"/>
        <v>905</v>
      </c>
      <c r="L71" s="33">
        <v>42094</v>
      </c>
      <c r="M71" s="34"/>
      <c r="N71" s="34" t="str">
        <f t="shared" si="6"/>
        <v>Cancelada</v>
      </c>
      <c r="O71" s="28" t="s">
        <v>746</v>
      </c>
      <c r="P71" s="28" t="s">
        <v>747</v>
      </c>
      <c r="Q71" s="28" t="s">
        <v>78</v>
      </c>
      <c r="R71" s="28" t="s">
        <v>213</v>
      </c>
      <c r="S71" s="36"/>
    </row>
    <row r="72" spans="1:19" hidden="1">
      <c r="A72" s="28">
        <v>2024</v>
      </c>
      <c r="B72" s="28" t="s">
        <v>748</v>
      </c>
      <c r="C72" s="33">
        <v>42076</v>
      </c>
      <c r="D72" s="84">
        <v>70760</v>
      </c>
      <c r="E72" s="84">
        <f t="shared" si="7"/>
        <v>13444.4</v>
      </c>
      <c r="F72" s="84">
        <f t="shared" si="8"/>
        <v>84204.4</v>
      </c>
      <c r="G72" s="28" t="s">
        <v>686</v>
      </c>
      <c r="H72" s="28" t="s">
        <v>27</v>
      </c>
      <c r="I72" s="28">
        <v>30</v>
      </c>
      <c r="J72" s="33">
        <f t="shared" si="9"/>
        <v>42106</v>
      </c>
      <c r="K72" s="34">
        <f t="shared" ca="1" si="10"/>
        <v>905</v>
      </c>
      <c r="L72" s="33">
        <v>42076</v>
      </c>
      <c r="M72" s="34"/>
      <c r="N72" s="34" t="str">
        <f t="shared" si="6"/>
        <v>Cancelada</v>
      </c>
      <c r="O72" s="28" t="s">
        <v>687</v>
      </c>
      <c r="P72" s="28" t="s">
        <v>688</v>
      </c>
      <c r="Q72" s="28" t="s">
        <v>41</v>
      </c>
      <c r="R72" s="28" t="s">
        <v>689</v>
      </c>
      <c r="S72" s="36"/>
    </row>
    <row r="73" spans="1:19" hidden="1">
      <c r="A73" s="28">
        <v>2025</v>
      </c>
      <c r="B73" s="28" t="s">
        <v>749</v>
      </c>
      <c r="C73" s="33">
        <v>42076</v>
      </c>
      <c r="D73" s="84">
        <v>73366</v>
      </c>
      <c r="E73" s="84">
        <f t="shared" si="7"/>
        <v>13939.54</v>
      </c>
      <c r="F73" s="84">
        <f t="shared" si="8"/>
        <v>87305.540000000008</v>
      </c>
      <c r="G73" s="28" t="s">
        <v>750</v>
      </c>
      <c r="H73" s="28" t="s">
        <v>27</v>
      </c>
      <c r="I73" s="28">
        <v>30</v>
      </c>
      <c r="J73" s="33">
        <f t="shared" si="9"/>
        <v>42106</v>
      </c>
      <c r="K73" s="34">
        <f t="shared" ca="1" si="10"/>
        <v>905</v>
      </c>
      <c r="L73" s="33">
        <v>42076</v>
      </c>
      <c r="M73" s="34"/>
      <c r="N73" s="34" t="str">
        <f t="shared" si="6"/>
        <v>Cancelada</v>
      </c>
      <c r="O73" s="28" t="s">
        <v>751</v>
      </c>
      <c r="P73" s="28" t="s">
        <v>752</v>
      </c>
      <c r="Q73" s="28" t="s">
        <v>41</v>
      </c>
      <c r="R73" s="28" t="s">
        <v>753</v>
      </c>
      <c r="S73" s="36"/>
    </row>
    <row r="74" spans="1:19" hidden="1">
      <c r="A74" s="28">
        <v>2026</v>
      </c>
      <c r="B74" s="28" t="s">
        <v>126</v>
      </c>
      <c r="C74" s="33">
        <v>42076</v>
      </c>
      <c r="D74" s="84">
        <v>73284</v>
      </c>
      <c r="E74" s="84">
        <f t="shared" si="7"/>
        <v>13923.960000000001</v>
      </c>
      <c r="F74" s="84">
        <f t="shared" si="8"/>
        <v>87207.96</v>
      </c>
      <c r="G74" s="28"/>
      <c r="H74" s="28" t="s">
        <v>27</v>
      </c>
      <c r="I74" s="28">
        <v>30</v>
      </c>
      <c r="J74" s="33">
        <f t="shared" si="9"/>
        <v>42106</v>
      </c>
      <c r="K74" s="34">
        <f t="shared" ca="1" si="10"/>
        <v>905</v>
      </c>
      <c r="L74" s="33">
        <v>42076</v>
      </c>
      <c r="M74" s="34"/>
      <c r="N74" s="34" t="str">
        <f t="shared" si="6"/>
        <v>Cancelada</v>
      </c>
      <c r="O74" s="28"/>
      <c r="P74" s="28"/>
      <c r="Q74" s="28" t="s">
        <v>28</v>
      </c>
      <c r="R74" s="28" t="s">
        <v>678</v>
      </c>
      <c r="S74" s="36"/>
    </row>
    <row r="75" spans="1:19" hidden="1">
      <c r="A75" s="28">
        <v>2027</v>
      </c>
      <c r="B75" s="28" t="s">
        <v>754</v>
      </c>
      <c r="C75" s="33">
        <v>42076</v>
      </c>
      <c r="D75" s="84">
        <v>4025628</v>
      </c>
      <c r="E75" s="84">
        <f t="shared" si="7"/>
        <v>764869.32000000007</v>
      </c>
      <c r="F75" s="84">
        <f t="shared" si="8"/>
        <v>4790497.32</v>
      </c>
      <c r="G75" s="28" t="s">
        <v>755</v>
      </c>
      <c r="H75" s="28" t="s">
        <v>27</v>
      </c>
      <c r="I75" s="28">
        <v>30</v>
      </c>
      <c r="J75" s="33">
        <f t="shared" si="9"/>
        <v>42106</v>
      </c>
      <c r="K75" s="34">
        <f t="shared" ca="1" si="10"/>
        <v>905</v>
      </c>
      <c r="L75" s="33">
        <v>42244</v>
      </c>
      <c r="M75" s="34"/>
      <c r="N75" s="34" t="str">
        <f t="shared" si="6"/>
        <v>Cancelada</v>
      </c>
      <c r="O75" s="28" t="s">
        <v>756</v>
      </c>
      <c r="P75" s="28" t="s">
        <v>757</v>
      </c>
      <c r="Q75" s="28" t="s">
        <v>156</v>
      </c>
      <c r="R75" s="28" t="s">
        <v>758</v>
      </c>
      <c r="S75" s="36"/>
    </row>
    <row r="76" spans="1:19" hidden="1">
      <c r="A76" s="28">
        <v>2028</v>
      </c>
      <c r="B76" s="28" t="s">
        <v>759</v>
      </c>
      <c r="C76" s="33">
        <v>42080</v>
      </c>
      <c r="D76" s="84">
        <v>5964840</v>
      </c>
      <c r="E76" s="84">
        <f t="shared" si="7"/>
        <v>1133319.6000000001</v>
      </c>
      <c r="F76" s="84">
        <f t="shared" si="8"/>
        <v>7098159.5999999996</v>
      </c>
      <c r="G76" s="28" t="s">
        <v>760</v>
      </c>
      <c r="H76" s="28" t="s">
        <v>27</v>
      </c>
      <c r="I76" s="28">
        <v>30</v>
      </c>
      <c r="J76" s="33">
        <f t="shared" si="9"/>
        <v>42110</v>
      </c>
      <c r="K76" s="34">
        <f t="shared" ca="1" si="10"/>
        <v>901</v>
      </c>
      <c r="L76" s="33">
        <v>42135</v>
      </c>
      <c r="M76" s="34"/>
      <c r="N76" s="34" t="str">
        <f t="shared" si="6"/>
        <v>Cancelada</v>
      </c>
      <c r="O76" s="28" t="s">
        <v>761</v>
      </c>
      <c r="P76" s="28" t="s">
        <v>762</v>
      </c>
      <c r="Q76" s="28" t="s">
        <v>742</v>
      </c>
      <c r="R76" s="28" t="s">
        <v>151</v>
      </c>
      <c r="S76" s="36"/>
    </row>
    <row r="77" spans="1:19" hidden="1">
      <c r="A77" s="28">
        <v>2029</v>
      </c>
      <c r="B77" s="28" t="s">
        <v>763</v>
      </c>
      <c r="C77" s="33">
        <v>42080</v>
      </c>
      <c r="D77" s="84">
        <v>6647200</v>
      </c>
      <c r="E77" s="84">
        <f t="shared" si="7"/>
        <v>1262968</v>
      </c>
      <c r="F77" s="84">
        <f t="shared" si="8"/>
        <v>7910168</v>
      </c>
      <c r="G77" s="28" t="s">
        <v>764</v>
      </c>
      <c r="H77" s="28" t="s">
        <v>27</v>
      </c>
      <c r="I77" s="28">
        <v>30</v>
      </c>
      <c r="J77" s="33">
        <f t="shared" si="9"/>
        <v>42110</v>
      </c>
      <c r="K77" s="34">
        <f t="shared" ca="1" si="10"/>
        <v>901</v>
      </c>
      <c r="L77" s="33">
        <v>42152</v>
      </c>
      <c r="M77" s="34"/>
      <c r="N77" s="34" t="str">
        <f t="shared" si="6"/>
        <v>Cancelada</v>
      </c>
      <c r="O77" s="28" t="s">
        <v>765</v>
      </c>
      <c r="P77" s="28" t="s">
        <v>762</v>
      </c>
      <c r="Q77" s="28" t="s">
        <v>160</v>
      </c>
      <c r="R77" s="28" t="s">
        <v>151</v>
      </c>
      <c r="S77" s="36"/>
    </row>
    <row r="78" spans="1:19" hidden="1">
      <c r="A78" s="28">
        <v>2030</v>
      </c>
      <c r="B78" s="28" t="s">
        <v>763</v>
      </c>
      <c r="C78" s="33">
        <v>42080</v>
      </c>
      <c r="D78" s="84">
        <v>7341180</v>
      </c>
      <c r="E78" s="84">
        <f t="shared" si="7"/>
        <v>1394824.2</v>
      </c>
      <c r="F78" s="84">
        <f t="shared" si="8"/>
        <v>8736004.1999999993</v>
      </c>
      <c r="G78" s="28" t="s">
        <v>764</v>
      </c>
      <c r="H78" s="28" t="s">
        <v>27</v>
      </c>
      <c r="I78" s="28">
        <v>30</v>
      </c>
      <c r="J78" s="33">
        <f t="shared" si="9"/>
        <v>42110</v>
      </c>
      <c r="K78" s="34">
        <f t="shared" ca="1" si="10"/>
        <v>901</v>
      </c>
      <c r="L78" s="33">
        <v>42152</v>
      </c>
      <c r="M78" s="34"/>
      <c r="N78" s="34" t="str">
        <f t="shared" si="6"/>
        <v>Cancelada</v>
      </c>
      <c r="O78" s="28" t="s">
        <v>765</v>
      </c>
      <c r="P78" s="28" t="s">
        <v>762</v>
      </c>
      <c r="Q78" s="28" t="s">
        <v>160</v>
      </c>
      <c r="R78" s="28" t="s">
        <v>151</v>
      </c>
      <c r="S78" s="36"/>
    </row>
    <row r="79" spans="1:19" hidden="1">
      <c r="A79" s="28">
        <v>2031</v>
      </c>
      <c r="B79" s="28" t="s">
        <v>766</v>
      </c>
      <c r="C79" s="33">
        <v>42080</v>
      </c>
      <c r="D79" s="84">
        <v>8862048</v>
      </c>
      <c r="E79" s="84">
        <f t="shared" si="7"/>
        <v>1683789.12</v>
      </c>
      <c r="F79" s="84">
        <f t="shared" si="8"/>
        <v>10545837.120000001</v>
      </c>
      <c r="G79" s="28" t="s">
        <v>767</v>
      </c>
      <c r="H79" s="28" t="s">
        <v>27</v>
      </c>
      <c r="I79" s="28">
        <v>30</v>
      </c>
      <c r="J79" s="33">
        <f t="shared" si="9"/>
        <v>42110</v>
      </c>
      <c r="K79" s="34">
        <f t="shared" ca="1" si="10"/>
        <v>901</v>
      </c>
      <c r="L79" s="33">
        <v>42080</v>
      </c>
      <c r="M79" s="34"/>
      <c r="N79" s="34" t="str">
        <f t="shared" si="6"/>
        <v>Cancelada</v>
      </c>
      <c r="O79" s="28" t="s">
        <v>768</v>
      </c>
      <c r="P79" s="28" t="s">
        <v>769</v>
      </c>
      <c r="Q79" s="28" t="s">
        <v>595</v>
      </c>
      <c r="R79" s="28" t="s">
        <v>588</v>
      </c>
      <c r="S79" s="36"/>
    </row>
    <row r="80" spans="1:19" hidden="1">
      <c r="A80" s="28">
        <v>2032</v>
      </c>
      <c r="B80" s="28" t="s">
        <v>38</v>
      </c>
      <c r="C80" s="33">
        <v>42082</v>
      </c>
      <c r="D80" s="84">
        <v>2520125</v>
      </c>
      <c r="E80" s="84">
        <f t="shared" si="7"/>
        <v>478823.75</v>
      </c>
      <c r="F80" s="84">
        <f t="shared" si="8"/>
        <v>2998948.75</v>
      </c>
      <c r="G80" s="28" t="s">
        <v>770</v>
      </c>
      <c r="H80" s="28" t="s">
        <v>27</v>
      </c>
      <c r="I80" s="28">
        <v>30</v>
      </c>
      <c r="J80" s="33">
        <f t="shared" si="9"/>
        <v>42112</v>
      </c>
      <c r="K80" s="34">
        <f t="shared" ca="1" si="10"/>
        <v>899</v>
      </c>
      <c r="L80" s="33">
        <v>42096</v>
      </c>
      <c r="M80" s="34"/>
      <c r="N80" s="34" t="str">
        <f t="shared" si="6"/>
        <v>Cancelada</v>
      </c>
      <c r="O80" s="28" t="s">
        <v>771</v>
      </c>
      <c r="P80" s="28" t="s">
        <v>66</v>
      </c>
      <c r="Q80" s="28" t="s">
        <v>41</v>
      </c>
      <c r="R80" s="28" t="s">
        <v>42</v>
      </c>
      <c r="S80" s="36"/>
    </row>
    <row r="81" spans="1:19" hidden="1">
      <c r="A81" s="28">
        <v>2033</v>
      </c>
      <c r="B81" s="28" t="s">
        <v>772</v>
      </c>
      <c r="C81" s="33">
        <v>42082</v>
      </c>
      <c r="D81" s="84">
        <v>1143316</v>
      </c>
      <c r="E81" s="84">
        <f t="shared" si="7"/>
        <v>217230.04</v>
      </c>
      <c r="F81" s="84">
        <f t="shared" si="8"/>
        <v>1360546.04</v>
      </c>
      <c r="G81" s="28" t="s">
        <v>773</v>
      </c>
      <c r="H81" s="28" t="s">
        <v>27</v>
      </c>
      <c r="I81" s="28">
        <v>30</v>
      </c>
      <c r="J81" s="33">
        <f t="shared" si="9"/>
        <v>42112</v>
      </c>
      <c r="K81" s="34">
        <f t="shared" ca="1" si="10"/>
        <v>899</v>
      </c>
      <c r="L81" s="33">
        <v>42104</v>
      </c>
      <c r="M81" s="34"/>
      <c r="N81" s="34" t="str">
        <f t="shared" si="6"/>
        <v>Cancelada</v>
      </c>
      <c r="O81" s="28" t="s">
        <v>774</v>
      </c>
      <c r="P81" s="28" t="s">
        <v>775</v>
      </c>
      <c r="Q81" s="28" t="s">
        <v>41</v>
      </c>
      <c r="R81" s="28" t="s">
        <v>42</v>
      </c>
      <c r="S81" s="36"/>
    </row>
    <row r="82" spans="1:19" hidden="1">
      <c r="A82" s="28">
        <v>2034</v>
      </c>
      <c r="B82" s="28" t="s">
        <v>776</v>
      </c>
      <c r="C82" s="33">
        <v>42082</v>
      </c>
      <c r="D82" s="84">
        <v>2229714</v>
      </c>
      <c r="E82" s="84">
        <f t="shared" si="7"/>
        <v>423645.66000000003</v>
      </c>
      <c r="F82" s="84">
        <f t="shared" si="8"/>
        <v>2653359.66</v>
      </c>
      <c r="G82" s="28" t="s">
        <v>777</v>
      </c>
      <c r="H82" s="28" t="s">
        <v>27</v>
      </c>
      <c r="I82" s="28">
        <v>30</v>
      </c>
      <c r="J82" s="33">
        <f t="shared" si="9"/>
        <v>42112</v>
      </c>
      <c r="K82" s="34">
        <f t="shared" ca="1" si="10"/>
        <v>899</v>
      </c>
      <c r="L82" s="33">
        <v>42164</v>
      </c>
      <c r="M82" s="34"/>
      <c r="N82" s="34" t="str">
        <f t="shared" si="6"/>
        <v>Cancelada</v>
      </c>
      <c r="O82" s="28" t="s">
        <v>778</v>
      </c>
      <c r="P82" s="28" t="s">
        <v>779</v>
      </c>
      <c r="Q82" s="28" t="s">
        <v>78</v>
      </c>
      <c r="R82" s="28" t="s">
        <v>780</v>
      </c>
      <c r="S82" s="36"/>
    </row>
    <row r="83" spans="1:19" hidden="1">
      <c r="A83" s="28">
        <v>2035</v>
      </c>
      <c r="B83" s="28" t="s">
        <v>168</v>
      </c>
      <c r="C83" s="33">
        <v>42083</v>
      </c>
      <c r="D83" s="84">
        <v>295579</v>
      </c>
      <c r="E83" s="84">
        <f t="shared" si="7"/>
        <v>56160.01</v>
      </c>
      <c r="F83" s="84">
        <f t="shared" si="8"/>
        <v>351739.01</v>
      </c>
      <c r="G83" s="28">
        <v>28213865</v>
      </c>
      <c r="H83" s="28" t="s">
        <v>27</v>
      </c>
      <c r="I83" s="28">
        <v>30</v>
      </c>
      <c r="J83" s="33">
        <f t="shared" si="9"/>
        <v>42113</v>
      </c>
      <c r="K83" s="34">
        <f t="shared" ca="1" si="10"/>
        <v>898</v>
      </c>
      <c r="L83" s="33">
        <v>42083</v>
      </c>
      <c r="M83" s="34"/>
      <c r="N83" s="34" t="str">
        <f t="shared" si="6"/>
        <v>Cancelada</v>
      </c>
      <c r="O83" s="28" t="s">
        <v>606</v>
      </c>
      <c r="P83" s="28" t="s">
        <v>170</v>
      </c>
      <c r="Q83" s="28" t="s">
        <v>28</v>
      </c>
      <c r="R83" s="28" t="s">
        <v>32</v>
      </c>
      <c r="S83" s="36"/>
    </row>
    <row r="84" spans="1:19" hidden="1">
      <c r="A84" s="28">
        <v>2036</v>
      </c>
      <c r="B84" s="28" t="s">
        <v>528</v>
      </c>
      <c r="C84" s="33">
        <v>42086</v>
      </c>
      <c r="D84" s="84">
        <v>122140</v>
      </c>
      <c r="E84" s="84">
        <f t="shared" si="7"/>
        <v>23206.6</v>
      </c>
      <c r="F84" s="84">
        <f t="shared" si="8"/>
        <v>145346.6</v>
      </c>
      <c r="G84" s="28"/>
      <c r="H84" s="28" t="s">
        <v>27</v>
      </c>
      <c r="I84" s="28">
        <v>30</v>
      </c>
      <c r="J84" s="33">
        <f t="shared" si="9"/>
        <v>42116</v>
      </c>
      <c r="K84" s="34">
        <f t="shared" ca="1" si="10"/>
        <v>895</v>
      </c>
      <c r="L84" s="33">
        <v>42086</v>
      </c>
      <c r="M84" s="34"/>
      <c r="N84" s="34" t="str">
        <f t="shared" si="6"/>
        <v>Cancelada</v>
      </c>
      <c r="O84" s="28" t="s">
        <v>781</v>
      </c>
      <c r="P84" s="28"/>
      <c r="Q84" s="28" t="s">
        <v>28</v>
      </c>
      <c r="R84" s="28" t="s">
        <v>140</v>
      </c>
      <c r="S84" s="36"/>
    </row>
    <row r="85" spans="1:19" hidden="1">
      <c r="A85" s="28">
        <v>2037</v>
      </c>
      <c r="B85" s="28" t="s">
        <v>782</v>
      </c>
      <c r="C85" s="33">
        <v>42086</v>
      </c>
      <c r="D85" s="84">
        <v>2099455</v>
      </c>
      <c r="E85" s="84">
        <f t="shared" si="7"/>
        <v>398896.45</v>
      </c>
      <c r="F85" s="84">
        <f t="shared" si="8"/>
        <v>2498351.4500000002</v>
      </c>
      <c r="G85" s="28" t="s">
        <v>783</v>
      </c>
      <c r="H85" s="28" t="s">
        <v>27</v>
      </c>
      <c r="I85" s="28">
        <v>30</v>
      </c>
      <c r="J85" s="33">
        <f t="shared" si="9"/>
        <v>42116</v>
      </c>
      <c r="K85" s="34">
        <f t="shared" ca="1" si="10"/>
        <v>895</v>
      </c>
      <c r="L85" s="33">
        <v>42154</v>
      </c>
      <c r="M85" s="34"/>
      <c r="N85" s="34" t="str">
        <f t="shared" si="6"/>
        <v>Cancelada</v>
      </c>
      <c r="O85" s="28" t="s">
        <v>784</v>
      </c>
      <c r="P85" s="28" t="s">
        <v>785</v>
      </c>
      <c r="Q85" s="28" t="s">
        <v>41</v>
      </c>
      <c r="R85" s="28" t="s">
        <v>701</v>
      </c>
      <c r="S85" s="36"/>
    </row>
    <row r="86" spans="1:19" hidden="1">
      <c r="A86" s="28">
        <v>2038</v>
      </c>
      <c r="B86" s="28" t="s">
        <v>782</v>
      </c>
      <c r="C86" s="33">
        <v>42086</v>
      </c>
      <c r="D86" s="84">
        <v>6057255</v>
      </c>
      <c r="E86" s="84">
        <f t="shared" si="7"/>
        <v>1150878.45</v>
      </c>
      <c r="F86" s="84">
        <f t="shared" si="8"/>
        <v>7208133.4500000002</v>
      </c>
      <c r="G86" s="28" t="s">
        <v>786</v>
      </c>
      <c r="H86" s="28" t="s">
        <v>27</v>
      </c>
      <c r="I86" s="28">
        <v>30</v>
      </c>
      <c r="J86" s="33">
        <f t="shared" si="9"/>
        <v>42116</v>
      </c>
      <c r="K86" s="34">
        <f t="shared" ca="1" si="10"/>
        <v>895</v>
      </c>
      <c r="L86" s="33">
        <v>42154</v>
      </c>
      <c r="M86" s="34"/>
      <c r="N86" s="34" t="str">
        <f t="shared" si="6"/>
        <v>Cancelada</v>
      </c>
      <c r="O86" s="28" t="s">
        <v>787</v>
      </c>
      <c r="P86" s="28" t="s">
        <v>785</v>
      </c>
      <c r="Q86" s="28" t="s">
        <v>41</v>
      </c>
      <c r="R86" s="28" t="s">
        <v>753</v>
      </c>
      <c r="S86" s="36"/>
    </row>
    <row r="87" spans="1:19" hidden="1">
      <c r="A87" s="28">
        <v>2039</v>
      </c>
      <c r="B87" s="28" t="s">
        <v>782</v>
      </c>
      <c r="C87" s="33">
        <v>42086</v>
      </c>
      <c r="D87" s="84">
        <v>5136210</v>
      </c>
      <c r="E87" s="84">
        <f t="shared" si="7"/>
        <v>975879.9</v>
      </c>
      <c r="F87" s="84">
        <f t="shared" si="8"/>
        <v>6112089.9000000004</v>
      </c>
      <c r="G87" s="28" t="s">
        <v>788</v>
      </c>
      <c r="H87" s="28" t="s">
        <v>27</v>
      </c>
      <c r="I87" s="28">
        <v>30</v>
      </c>
      <c r="J87" s="33">
        <f t="shared" si="9"/>
        <v>42116</v>
      </c>
      <c r="K87" s="34">
        <f t="shared" ca="1" si="10"/>
        <v>895</v>
      </c>
      <c r="L87" s="33">
        <v>42154</v>
      </c>
      <c r="M87" s="34"/>
      <c r="N87" s="34" t="str">
        <f t="shared" si="6"/>
        <v>Cancelada</v>
      </c>
      <c r="O87" s="28" t="s">
        <v>789</v>
      </c>
      <c r="P87" s="28" t="s">
        <v>785</v>
      </c>
      <c r="Q87" s="28" t="s">
        <v>41</v>
      </c>
      <c r="R87" s="28" t="s">
        <v>701</v>
      </c>
      <c r="S87" s="36"/>
    </row>
    <row r="88" spans="1:19" hidden="1">
      <c r="A88" s="28">
        <v>2040</v>
      </c>
      <c r="B88" s="28" t="s">
        <v>790</v>
      </c>
      <c r="C88" s="33">
        <v>42086</v>
      </c>
      <c r="D88" s="84">
        <v>1665072</v>
      </c>
      <c r="E88" s="84">
        <f t="shared" si="7"/>
        <v>316363.68</v>
      </c>
      <c r="F88" s="84">
        <f t="shared" si="8"/>
        <v>1981435.68</v>
      </c>
      <c r="G88" s="28" t="s">
        <v>791</v>
      </c>
      <c r="H88" s="28" t="s">
        <v>27</v>
      </c>
      <c r="I88" s="28">
        <v>30</v>
      </c>
      <c r="J88" s="33">
        <f t="shared" si="9"/>
        <v>42116</v>
      </c>
      <c r="K88" s="34">
        <f t="shared" ca="1" si="10"/>
        <v>895</v>
      </c>
      <c r="L88" s="33">
        <v>42093</v>
      </c>
      <c r="M88" s="34"/>
      <c r="N88" s="34" t="str">
        <f t="shared" si="6"/>
        <v>Cancelada</v>
      </c>
      <c r="O88" s="28" t="s">
        <v>792</v>
      </c>
      <c r="P88" s="28" t="s">
        <v>793</v>
      </c>
      <c r="Q88" s="28" t="s">
        <v>156</v>
      </c>
      <c r="R88" s="28" t="s">
        <v>618</v>
      </c>
      <c r="S88" s="36"/>
    </row>
    <row r="89" spans="1:19" hidden="1">
      <c r="A89" s="28">
        <v>2041</v>
      </c>
      <c r="B89" s="28" t="s">
        <v>721</v>
      </c>
      <c r="C89" s="33">
        <v>42086</v>
      </c>
      <c r="D89" s="84">
        <v>241434</v>
      </c>
      <c r="E89" s="84">
        <f t="shared" si="7"/>
        <v>45872.46</v>
      </c>
      <c r="F89" s="84">
        <f t="shared" si="8"/>
        <v>287306.46000000002</v>
      </c>
      <c r="G89" s="28" t="s">
        <v>722</v>
      </c>
      <c r="H89" s="28" t="s">
        <v>27</v>
      </c>
      <c r="I89" s="28">
        <v>30</v>
      </c>
      <c r="J89" s="33">
        <f t="shared" si="9"/>
        <v>42116</v>
      </c>
      <c r="K89" s="34">
        <f t="shared" ca="1" si="10"/>
        <v>895</v>
      </c>
      <c r="L89" s="33">
        <v>42086</v>
      </c>
      <c r="M89" s="34"/>
      <c r="N89" s="34" t="str">
        <f t="shared" si="6"/>
        <v>Cancelada</v>
      </c>
      <c r="O89" s="28" t="s">
        <v>723</v>
      </c>
      <c r="P89" s="28"/>
      <c r="Q89" s="28" t="s">
        <v>160</v>
      </c>
      <c r="R89" s="28" t="s">
        <v>79</v>
      </c>
      <c r="S89" s="36"/>
    </row>
    <row r="90" spans="1:19" hidden="1">
      <c r="A90" s="28">
        <v>2042</v>
      </c>
      <c r="B90" s="28" t="s">
        <v>794</v>
      </c>
      <c r="C90" s="33">
        <v>42086</v>
      </c>
      <c r="D90" s="84">
        <v>390848</v>
      </c>
      <c r="E90" s="84">
        <f t="shared" si="7"/>
        <v>74261.119999999995</v>
      </c>
      <c r="F90" s="84">
        <f t="shared" si="8"/>
        <v>465109.12</v>
      </c>
      <c r="G90" s="28" t="s">
        <v>795</v>
      </c>
      <c r="H90" s="28" t="s">
        <v>27</v>
      </c>
      <c r="I90" s="28">
        <v>30</v>
      </c>
      <c r="J90" s="33">
        <f t="shared" si="9"/>
        <v>42116</v>
      </c>
      <c r="K90" s="34">
        <f t="shared" ca="1" si="10"/>
        <v>895</v>
      </c>
      <c r="L90" s="33">
        <v>42086</v>
      </c>
      <c r="M90" s="34"/>
      <c r="N90" s="34" t="str">
        <f t="shared" si="6"/>
        <v>Cancelada</v>
      </c>
      <c r="O90" s="28" t="s">
        <v>796</v>
      </c>
      <c r="P90" s="28" t="s">
        <v>797</v>
      </c>
      <c r="Q90" s="28" t="s">
        <v>28</v>
      </c>
      <c r="R90" s="28" t="s">
        <v>204</v>
      </c>
      <c r="S90" s="36"/>
    </row>
    <row r="91" spans="1:19" hidden="1">
      <c r="A91" s="6">
        <v>2043</v>
      </c>
      <c r="B91" s="6" t="s">
        <v>11</v>
      </c>
      <c r="C91" s="16">
        <v>42094</v>
      </c>
      <c r="D91" s="85">
        <v>0</v>
      </c>
      <c r="E91" s="85">
        <f t="shared" si="7"/>
        <v>0</v>
      </c>
      <c r="F91" s="85">
        <f t="shared" si="8"/>
        <v>0</v>
      </c>
      <c r="G91" s="6" t="s">
        <v>11</v>
      </c>
      <c r="H91" s="6" t="s">
        <v>11</v>
      </c>
      <c r="I91" s="6">
        <v>0</v>
      </c>
      <c r="J91" s="16">
        <f t="shared" si="9"/>
        <v>42094</v>
      </c>
      <c r="K91" s="14">
        <f t="shared" ca="1" si="10"/>
        <v>917</v>
      </c>
      <c r="L91" s="16"/>
      <c r="M91" s="14"/>
      <c r="N91" s="14" t="s">
        <v>11</v>
      </c>
      <c r="O91" s="6" t="s">
        <v>11</v>
      </c>
      <c r="P91" s="6" t="s">
        <v>11</v>
      </c>
      <c r="Q91" s="6" t="s">
        <v>11</v>
      </c>
      <c r="R91" s="6" t="s">
        <v>11</v>
      </c>
    </row>
    <row r="92" spans="1:19" hidden="1">
      <c r="A92" s="28">
        <v>2044</v>
      </c>
      <c r="B92" s="28" t="s">
        <v>798</v>
      </c>
      <c r="C92" s="33">
        <v>42094</v>
      </c>
      <c r="D92" s="84">
        <v>3664200</v>
      </c>
      <c r="E92" s="84">
        <f t="shared" si="7"/>
        <v>696198</v>
      </c>
      <c r="F92" s="84">
        <f t="shared" si="8"/>
        <v>4360398</v>
      </c>
      <c r="G92" s="28" t="s">
        <v>799</v>
      </c>
      <c r="H92" s="28" t="s">
        <v>27</v>
      </c>
      <c r="I92" s="28">
        <v>30</v>
      </c>
      <c r="J92" s="33">
        <f t="shared" si="9"/>
        <v>42124</v>
      </c>
      <c r="K92" s="34">
        <f t="shared" ca="1" si="10"/>
        <v>887</v>
      </c>
      <c r="L92" s="33">
        <v>42160</v>
      </c>
      <c r="M92" s="34"/>
      <c r="N92" s="34" t="str">
        <f t="shared" ref="N92:N136" si="11">IF(L92&gt;=C92,"Cancelada",IF(J92&lt;fechaactual,"Vencida","Por Vencer"))</f>
        <v>Cancelada</v>
      </c>
      <c r="O92" s="28" t="s">
        <v>800</v>
      </c>
      <c r="P92" s="28" t="s">
        <v>801</v>
      </c>
      <c r="Q92" s="28" t="s">
        <v>28</v>
      </c>
      <c r="R92" s="28" t="s">
        <v>101</v>
      </c>
      <c r="S92" s="36"/>
    </row>
    <row r="93" spans="1:19" hidden="1">
      <c r="A93" s="28">
        <v>2045</v>
      </c>
      <c r="B93" s="28" t="s">
        <v>802</v>
      </c>
      <c r="C93" s="33">
        <v>42094</v>
      </c>
      <c r="D93" s="84">
        <v>4266200</v>
      </c>
      <c r="E93" s="84">
        <f t="shared" si="7"/>
        <v>810578</v>
      </c>
      <c r="F93" s="84">
        <f t="shared" si="8"/>
        <v>5076778</v>
      </c>
      <c r="G93" s="28" t="s">
        <v>803</v>
      </c>
      <c r="H93" s="28" t="s">
        <v>27</v>
      </c>
      <c r="I93" s="28">
        <v>30</v>
      </c>
      <c r="J93" s="33">
        <f t="shared" si="9"/>
        <v>42124</v>
      </c>
      <c r="K93" s="34">
        <f t="shared" ca="1" si="10"/>
        <v>887</v>
      </c>
      <c r="L93" s="33">
        <v>42171</v>
      </c>
      <c r="M93" s="34"/>
      <c r="N93" s="34" t="str">
        <f t="shared" si="11"/>
        <v>Cancelada</v>
      </c>
      <c r="O93" s="28" t="s">
        <v>518</v>
      </c>
      <c r="P93" s="28" t="s">
        <v>804</v>
      </c>
      <c r="Q93" s="28" t="s">
        <v>28</v>
      </c>
      <c r="R93" s="28" t="s">
        <v>519</v>
      </c>
      <c r="S93" s="36"/>
    </row>
    <row r="94" spans="1:19" hidden="1">
      <c r="A94" s="28">
        <v>2046</v>
      </c>
      <c r="B94" s="28" t="s">
        <v>327</v>
      </c>
      <c r="C94" s="33">
        <v>42094</v>
      </c>
      <c r="D94" s="84">
        <v>1172544</v>
      </c>
      <c r="E94" s="84">
        <f t="shared" si="7"/>
        <v>222783.36000000002</v>
      </c>
      <c r="F94" s="84">
        <f t="shared" si="8"/>
        <v>1395327.36</v>
      </c>
      <c r="G94" s="28"/>
      <c r="H94" s="28" t="s">
        <v>27</v>
      </c>
      <c r="I94" s="28">
        <v>30</v>
      </c>
      <c r="J94" s="33">
        <f t="shared" si="9"/>
        <v>42124</v>
      </c>
      <c r="K94" s="34">
        <f t="shared" ca="1" si="10"/>
        <v>887</v>
      </c>
      <c r="L94" s="33">
        <v>42173</v>
      </c>
      <c r="M94" s="34"/>
      <c r="N94" s="34" t="str">
        <f t="shared" si="11"/>
        <v>Cancelada</v>
      </c>
      <c r="O94" s="28" t="s">
        <v>805</v>
      </c>
      <c r="P94" s="28" t="s">
        <v>806</v>
      </c>
      <c r="Q94" s="28" t="s">
        <v>28</v>
      </c>
      <c r="R94" s="28" t="s">
        <v>807</v>
      </c>
      <c r="S94" s="36"/>
    </row>
    <row r="95" spans="1:19" hidden="1">
      <c r="A95" s="28">
        <v>2047</v>
      </c>
      <c r="B95" s="28" t="s">
        <v>327</v>
      </c>
      <c r="C95" s="33">
        <v>42094</v>
      </c>
      <c r="D95" s="84">
        <v>15768274</v>
      </c>
      <c r="E95" s="84">
        <f t="shared" si="7"/>
        <v>2995972.06</v>
      </c>
      <c r="F95" s="84">
        <f t="shared" si="8"/>
        <v>18764246.059999999</v>
      </c>
      <c r="G95" s="28"/>
      <c r="H95" s="28" t="s">
        <v>27</v>
      </c>
      <c r="I95" s="28">
        <v>30</v>
      </c>
      <c r="J95" s="33">
        <f t="shared" si="9"/>
        <v>42124</v>
      </c>
      <c r="K95" s="34">
        <f t="shared" ca="1" si="10"/>
        <v>887</v>
      </c>
      <c r="L95" s="33">
        <v>42122</v>
      </c>
      <c r="M95" s="34"/>
      <c r="N95" s="34" t="str">
        <f t="shared" si="11"/>
        <v>Cancelada</v>
      </c>
      <c r="O95" s="28" t="s">
        <v>805</v>
      </c>
      <c r="P95" s="28" t="s">
        <v>806</v>
      </c>
      <c r="Q95" s="28" t="s">
        <v>28</v>
      </c>
      <c r="R95" s="28" t="s">
        <v>807</v>
      </c>
      <c r="S95" s="36"/>
    </row>
    <row r="96" spans="1:19" hidden="1">
      <c r="A96" s="28">
        <v>2048</v>
      </c>
      <c r="B96" s="28" t="s">
        <v>327</v>
      </c>
      <c r="C96" s="33">
        <v>42094</v>
      </c>
      <c r="D96" s="84">
        <v>3113998</v>
      </c>
      <c r="E96" s="84">
        <f t="shared" si="7"/>
        <v>591659.62</v>
      </c>
      <c r="F96" s="84">
        <f t="shared" si="8"/>
        <v>3705657.62</v>
      </c>
      <c r="G96" s="28"/>
      <c r="H96" s="28" t="s">
        <v>27</v>
      </c>
      <c r="I96" s="28">
        <v>30</v>
      </c>
      <c r="J96" s="33">
        <f t="shared" si="9"/>
        <v>42124</v>
      </c>
      <c r="K96" s="34">
        <f t="shared" ca="1" si="10"/>
        <v>887</v>
      </c>
      <c r="L96" s="33">
        <v>42107</v>
      </c>
      <c r="M96" s="34"/>
      <c r="N96" s="34" t="str">
        <f t="shared" si="11"/>
        <v>Cancelada</v>
      </c>
      <c r="O96" s="28" t="s">
        <v>805</v>
      </c>
      <c r="P96" s="28" t="s">
        <v>806</v>
      </c>
      <c r="Q96" s="28" t="s">
        <v>28</v>
      </c>
      <c r="R96" s="28" t="s">
        <v>807</v>
      </c>
      <c r="S96" s="36"/>
    </row>
    <row r="97" spans="1:19" hidden="1">
      <c r="A97" s="28">
        <v>2049</v>
      </c>
      <c r="B97" s="28" t="s">
        <v>808</v>
      </c>
      <c r="C97" s="33">
        <v>42094</v>
      </c>
      <c r="D97" s="84">
        <v>7682606</v>
      </c>
      <c r="E97" s="84">
        <f t="shared" si="7"/>
        <v>1459695.1400000001</v>
      </c>
      <c r="F97" s="84">
        <f t="shared" si="8"/>
        <v>9142301.1400000006</v>
      </c>
      <c r="G97" s="28" t="s">
        <v>809</v>
      </c>
      <c r="H97" s="28" t="s">
        <v>27</v>
      </c>
      <c r="I97" s="28">
        <v>30</v>
      </c>
      <c r="J97" s="33">
        <f t="shared" si="9"/>
        <v>42124</v>
      </c>
      <c r="K97" s="34">
        <f t="shared" ca="1" si="10"/>
        <v>887</v>
      </c>
      <c r="L97" s="33">
        <v>42243</v>
      </c>
      <c r="M97" s="34"/>
      <c r="N97" s="34" t="str">
        <f t="shared" si="11"/>
        <v>Cancelada</v>
      </c>
      <c r="O97" s="28" t="s">
        <v>810</v>
      </c>
      <c r="P97" s="28" t="s">
        <v>811</v>
      </c>
      <c r="Q97" s="28" t="s">
        <v>28</v>
      </c>
      <c r="R97" s="28" t="s">
        <v>812</v>
      </c>
      <c r="S97" s="36"/>
    </row>
    <row r="98" spans="1:19" hidden="1">
      <c r="A98" s="28">
        <v>2050</v>
      </c>
      <c r="B98" s="28" t="s">
        <v>813</v>
      </c>
      <c r="C98" s="33">
        <v>42107</v>
      </c>
      <c r="D98" s="84">
        <v>2454116</v>
      </c>
      <c r="E98" s="84">
        <f t="shared" si="7"/>
        <v>466282.04</v>
      </c>
      <c r="F98" s="84">
        <f t="shared" si="8"/>
        <v>2920398.04</v>
      </c>
      <c r="G98" s="28" t="s">
        <v>814</v>
      </c>
      <c r="H98" s="28" t="s">
        <v>27</v>
      </c>
      <c r="I98" s="28">
        <v>30</v>
      </c>
      <c r="J98" s="33">
        <f t="shared" si="9"/>
        <v>42137</v>
      </c>
      <c r="K98" s="34">
        <f t="shared" ca="1" si="10"/>
        <v>874</v>
      </c>
      <c r="L98" s="33">
        <v>42160</v>
      </c>
      <c r="M98" s="34"/>
      <c r="N98" s="34" t="str">
        <f t="shared" si="11"/>
        <v>Cancelada</v>
      </c>
      <c r="O98" s="28" t="s">
        <v>815</v>
      </c>
      <c r="P98" s="28" t="s">
        <v>816</v>
      </c>
      <c r="Q98" s="28" t="s">
        <v>602</v>
      </c>
      <c r="R98" s="28" t="s">
        <v>157</v>
      </c>
      <c r="S98" s="36"/>
    </row>
    <row r="99" spans="1:19" hidden="1">
      <c r="A99" s="28">
        <v>2051</v>
      </c>
      <c r="B99" s="28" t="s">
        <v>817</v>
      </c>
      <c r="C99" s="33">
        <v>42107</v>
      </c>
      <c r="D99" s="84">
        <v>2742099</v>
      </c>
      <c r="E99" s="84">
        <f t="shared" si="7"/>
        <v>520998.81</v>
      </c>
      <c r="F99" s="84">
        <f t="shared" si="8"/>
        <v>3263097.81</v>
      </c>
      <c r="G99" s="28" t="s">
        <v>814</v>
      </c>
      <c r="H99" s="28" t="s">
        <v>27</v>
      </c>
      <c r="I99" s="28">
        <v>30</v>
      </c>
      <c r="J99" s="33">
        <f t="shared" si="9"/>
        <v>42137</v>
      </c>
      <c r="K99" s="34">
        <f t="shared" ca="1" si="10"/>
        <v>874</v>
      </c>
      <c r="L99" s="33">
        <v>42152</v>
      </c>
      <c r="M99" s="34"/>
      <c r="N99" s="34" t="str">
        <f t="shared" si="11"/>
        <v>Cancelada</v>
      </c>
      <c r="O99" s="28" t="s">
        <v>818</v>
      </c>
      <c r="P99" s="28" t="s">
        <v>816</v>
      </c>
      <c r="Q99" s="28" t="s">
        <v>595</v>
      </c>
      <c r="R99" s="28" t="s">
        <v>105</v>
      </c>
      <c r="S99" s="36"/>
    </row>
    <row r="100" spans="1:19" hidden="1">
      <c r="A100" s="28">
        <v>2052</v>
      </c>
      <c r="B100" s="28" t="s">
        <v>819</v>
      </c>
      <c r="C100" s="33">
        <v>42107</v>
      </c>
      <c r="D100" s="84">
        <v>876470</v>
      </c>
      <c r="E100" s="84">
        <f t="shared" si="7"/>
        <v>166529.29999999999</v>
      </c>
      <c r="F100" s="84">
        <f t="shared" si="8"/>
        <v>1042999.3</v>
      </c>
      <c r="G100" s="28" t="s">
        <v>814</v>
      </c>
      <c r="H100" s="28" t="s">
        <v>27</v>
      </c>
      <c r="I100" s="28">
        <v>30</v>
      </c>
      <c r="J100" s="33">
        <f t="shared" si="9"/>
        <v>42137</v>
      </c>
      <c r="K100" s="34">
        <f t="shared" ca="1" si="10"/>
        <v>874</v>
      </c>
      <c r="L100" s="33">
        <v>42170</v>
      </c>
      <c r="M100" s="34"/>
      <c r="N100" s="34" t="str">
        <f t="shared" si="11"/>
        <v>Cancelada</v>
      </c>
      <c r="O100" s="28" t="s">
        <v>820</v>
      </c>
      <c r="P100" s="28" t="s">
        <v>816</v>
      </c>
      <c r="Q100" s="28" t="s">
        <v>160</v>
      </c>
      <c r="R100" s="28" t="s">
        <v>320</v>
      </c>
      <c r="S100" s="36"/>
    </row>
    <row r="101" spans="1:19" hidden="1">
      <c r="A101" s="28">
        <v>2053</v>
      </c>
      <c r="B101" s="28" t="s">
        <v>821</v>
      </c>
      <c r="C101" s="33">
        <v>42107</v>
      </c>
      <c r="D101" s="84">
        <v>989159</v>
      </c>
      <c r="E101" s="84">
        <f t="shared" si="7"/>
        <v>187940.21</v>
      </c>
      <c r="F101" s="84">
        <f t="shared" si="8"/>
        <v>1177099.21</v>
      </c>
      <c r="G101" s="28" t="s">
        <v>814</v>
      </c>
      <c r="H101" s="28" t="s">
        <v>27</v>
      </c>
      <c r="I101" s="28">
        <v>30</v>
      </c>
      <c r="J101" s="33">
        <f t="shared" si="9"/>
        <v>42137</v>
      </c>
      <c r="K101" s="34">
        <f t="shared" ca="1" si="10"/>
        <v>874</v>
      </c>
      <c r="L101" s="33">
        <v>42160</v>
      </c>
      <c r="M101" s="34"/>
      <c r="N101" s="34" t="str">
        <f t="shared" si="11"/>
        <v>Cancelada</v>
      </c>
      <c r="O101" s="28" t="s">
        <v>822</v>
      </c>
      <c r="P101" s="28" t="s">
        <v>816</v>
      </c>
      <c r="Q101" s="28" t="s">
        <v>595</v>
      </c>
      <c r="R101" s="28" t="s">
        <v>823</v>
      </c>
      <c r="S101" s="36"/>
    </row>
    <row r="102" spans="1:19" hidden="1">
      <c r="A102" s="28">
        <v>2054</v>
      </c>
      <c r="B102" s="28" t="s">
        <v>492</v>
      </c>
      <c r="C102" s="33">
        <v>42107</v>
      </c>
      <c r="D102" s="84">
        <v>1602688</v>
      </c>
      <c r="E102" s="84">
        <f t="shared" si="7"/>
        <v>304510.72000000003</v>
      </c>
      <c r="F102" s="84">
        <f t="shared" si="8"/>
        <v>1907198.72</v>
      </c>
      <c r="G102" s="28" t="s">
        <v>814</v>
      </c>
      <c r="H102" s="28" t="s">
        <v>27</v>
      </c>
      <c r="I102" s="28">
        <v>30</v>
      </c>
      <c r="J102" s="33">
        <f t="shared" si="9"/>
        <v>42137</v>
      </c>
      <c r="K102" s="34">
        <f t="shared" ca="1" si="10"/>
        <v>874</v>
      </c>
      <c r="L102" s="33">
        <v>42160</v>
      </c>
      <c r="M102" s="34"/>
      <c r="N102" s="34" t="str">
        <f t="shared" si="11"/>
        <v>Cancelada</v>
      </c>
      <c r="O102" s="28" t="s">
        <v>824</v>
      </c>
      <c r="P102" s="28" t="s">
        <v>816</v>
      </c>
      <c r="Q102" s="28" t="s">
        <v>595</v>
      </c>
      <c r="R102" s="28" t="s">
        <v>453</v>
      </c>
      <c r="S102" s="36"/>
    </row>
    <row r="103" spans="1:19" hidden="1">
      <c r="A103" s="28">
        <v>2055</v>
      </c>
      <c r="B103" s="28" t="s">
        <v>408</v>
      </c>
      <c r="C103" s="33">
        <v>42107</v>
      </c>
      <c r="D103" s="84">
        <v>876470</v>
      </c>
      <c r="E103" s="84">
        <f t="shared" si="7"/>
        <v>166529.29999999999</v>
      </c>
      <c r="F103" s="84">
        <f t="shared" si="8"/>
        <v>1042999.3</v>
      </c>
      <c r="G103" s="28" t="s">
        <v>814</v>
      </c>
      <c r="H103" s="28" t="s">
        <v>27</v>
      </c>
      <c r="I103" s="28">
        <v>30</v>
      </c>
      <c r="J103" s="33">
        <f t="shared" si="9"/>
        <v>42137</v>
      </c>
      <c r="K103" s="34">
        <f t="shared" ca="1" si="10"/>
        <v>874</v>
      </c>
      <c r="L103" s="33">
        <v>42163</v>
      </c>
      <c r="M103" s="34"/>
      <c r="N103" s="34" t="str">
        <f t="shared" si="11"/>
        <v>Cancelada</v>
      </c>
      <c r="O103" s="28" t="s">
        <v>825</v>
      </c>
      <c r="P103" s="28" t="s">
        <v>816</v>
      </c>
      <c r="Q103" s="28" t="s">
        <v>78</v>
      </c>
      <c r="R103" s="28" t="s">
        <v>161</v>
      </c>
      <c r="S103" s="36"/>
    </row>
    <row r="104" spans="1:19" hidden="1">
      <c r="A104" s="28">
        <v>2056</v>
      </c>
      <c r="B104" s="28" t="s">
        <v>410</v>
      </c>
      <c r="C104" s="33">
        <v>42107</v>
      </c>
      <c r="D104" s="84">
        <v>1176974</v>
      </c>
      <c r="E104" s="84">
        <f t="shared" si="7"/>
        <v>223625.06</v>
      </c>
      <c r="F104" s="84">
        <f t="shared" si="8"/>
        <v>1400599.06</v>
      </c>
      <c r="G104" s="28" t="s">
        <v>814</v>
      </c>
      <c r="H104" s="28" t="s">
        <v>27</v>
      </c>
      <c r="I104" s="28">
        <v>30</v>
      </c>
      <c r="J104" s="33">
        <f t="shared" si="9"/>
        <v>42137</v>
      </c>
      <c r="K104" s="34">
        <f t="shared" ca="1" si="10"/>
        <v>874</v>
      </c>
      <c r="L104" s="33">
        <v>42149</v>
      </c>
      <c r="M104" s="34"/>
      <c r="N104" s="34" t="str">
        <f t="shared" si="11"/>
        <v>Cancelada</v>
      </c>
      <c r="O104" s="28" t="s">
        <v>826</v>
      </c>
      <c r="P104" s="28" t="s">
        <v>816</v>
      </c>
      <c r="Q104" s="28" t="s">
        <v>156</v>
      </c>
      <c r="R104" s="28" t="s">
        <v>74</v>
      </c>
      <c r="S104" s="36"/>
    </row>
    <row r="105" spans="1:19" hidden="1">
      <c r="A105" s="28">
        <v>2057</v>
      </c>
      <c r="B105" s="28" t="s">
        <v>827</v>
      </c>
      <c r="C105" s="33">
        <v>42107</v>
      </c>
      <c r="D105" s="84">
        <v>2619747</v>
      </c>
      <c r="E105" s="84">
        <f t="shared" si="7"/>
        <v>497751.93</v>
      </c>
      <c r="F105" s="84">
        <f t="shared" si="8"/>
        <v>3117498.93</v>
      </c>
      <c r="G105" s="28" t="s">
        <v>153</v>
      </c>
      <c r="H105" s="28" t="s">
        <v>27</v>
      </c>
      <c r="I105" s="28">
        <v>30</v>
      </c>
      <c r="J105" s="33">
        <f t="shared" si="9"/>
        <v>42137</v>
      </c>
      <c r="K105" s="34">
        <f t="shared" ca="1" si="10"/>
        <v>874</v>
      </c>
      <c r="L105" s="33">
        <v>42107</v>
      </c>
      <c r="M105" s="34"/>
      <c r="N105" s="34" t="str">
        <f t="shared" si="11"/>
        <v>Cancelada</v>
      </c>
      <c r="O105" s="28" t="s">
        <v>828</v>
      </c>
      <c r="P105" s="28"/>
      <c r="Q105" s="28" t="s">
        <v>602</v>
      </c>
      <c r="R105" s="28" t="s">
        <v>157</v>
      </c>
      <c r="S105" s="36"/>
    </row>
    <row r="106" spans="1:19" hidden="1">
      <c r="A106" s="28">
        <v>2058</v>
      </c>
      <c r="B106" s="28" t="s">
        <v>829</v>
      </c>
      <c r="C106" s="33">
        <v>42107</v>
      </c>
      <c r="D106" s="84">
        <v>1559906</v>
      </c>
      <c r="E106" s="84">
        <f t="shared" si="7"/>
        <v>296382.14</v>
      </c>
      <c r="F106" s="84">
        <f t="shared" si="8"/>
        <v>1856288.1400000001</v>
      </c>
      <c r="G106" s="28" t="s">
        <v>830</v>
      </c>
      <c r="H106" s="28" t="s">
        <v>27</v>
      </c>
      <c r="I106" s="28">
        <v>30</v>
      </c>
      <c r="J106" s="33">
        <f t="shared" si="9"/>
        <v>42137</v>
      </c>
      <c r="K106" s="34">
        <f t="shared" ca="1" si="10"/>
        <v>874</v>
      </c>
      <c r="L106" s="33">
        <v>42215</v>
      </c>
      <c r="M106" s="34"/>
      <c r="N106" s="34" t="str">
        <f t="shared" si="11"/>
        <v>Cancelada</v>
      </c>
      <c r="O106" s="28" t="s">
        <v>831</v>
      </c>
      <c r="P106" s="28" t="s">
        <v>832</v>
      </c>
      <c r="Q106" s="28" t="s">
        <v>78</v>
      </c>
      <c r="R106" s="28" t="s">
        <v>223</v>
      </c>
      <c r="S106" s="36"/>
    </row>
    <row r="107" spans="1:19" hidden="1">
      <c r="A107" s="28">
        <v>2059</v>
      </c>
      <c r="B107" s="28" t="s">
        <v>833</v>
      </c>
      <c r="C107" s="33">
        <v>42107</v>
      </c>
      <c r="D107" s="84">
        <v>511272</v>
      </c>
      <c r="E107" s="84">
        <f t="shared" si="7"/>
        <v>97141.680000000008</v>
      </c>
      <c r="F107" s="84">
        <f t="shared" si="8"/>
        <v>608413.68000000005</v>
      </c>
      <c r="G107" s="28" t="s">
        <v>834</v>
      </c>
      <c r="H107" s="28" t="s">
        <v>27</v>
      </c>
      <c r="I107" s="28">
        <v>30</v>
      </c>
      <c r="J107" s="33">
        <f t="shared" si="9"/>
        <v>42137</v>
      </c>
      <c r="K107" s="34">
        <f t="shared" ca="1" si="10"/>
        <v>874</v>
      </c>
      <c r="L107" s="33">
        <v>42123</v>
      </c>
      <c r="M107" s="34"/>
      <c r="N107" s="34" t="str">
        <f t="shared" si="11"/>
        <v>Cancelada</v>
      </c>
      <c r="O107" s="28" t="s">
        <v>835</v>
      </c>
      <c r="P107" s="28" t="s">
        <v>836</v>
      </c>
      <c r="Q107" s="28" t="s">
        <v>28</v>
      </c>
      <c r="R107" s="28" t="s">
        <v>837</v>
      </c>
      <c r="S107" s="36"/>
    </row>
    <row r="108" spans="1:19" hidden="1">
      <c r="A108" s="28">
        <v>2060</v>
      </c>
      <c r="B108" s="28" t="s">
        <v>838</v>
      </c>
      <c r="C108" s="33">
        <v>42107</v>
      </c>
      <c r="D108" s="84">
        <v>17008384</v>
      </c>
      <c r="E108" s="84">
        <f t="shared" si="7"/>
        <v>3231592.96</v>
      </c>
      <c r="F108" s="84">
        <f t="shared" si="8"/>
        <v>20239976.960000001</v>
      </c>
      <c r="G108" s="28" t="s">
        <v>839</v>
      </c>
      <c r="H108" s="28" t="s">
        <v>27</v>
      </c>
      <c r="I108" s="28">
        <v>30</v>
      </c>
      <c r="J108" s="33">
        <f t="shared" si="9"/>
        <v>42137</v>
      </c>
      <c r="K108" s="34">
        <f t="shared" ca="1" si="10"/>
        <v>874</v>
      </c>
      <c r="L108" s="33">
        <v>42130</v>
      </c>
      <c r="M108" s="34"/>
      <c r="N108" s="34" t="str">
        <f t="shared" si="11"/>
        <v>Cancelada</v>
      </c>
      <c r="O108" s="28" t="s">
        <v>840</v>
      </c>
      <c r="P108" s="28" t="s">
        <v>841</v>
      </c>
      <c r="Q108" s="28" t="s">
        <v>160</v>
      </c>
      <c r="R108" s="28" t="s">
        <v>320</v>
      </c>
      <c r="S108" s="36"/>
    </row>
    <row r="109" spans="1:19" hidden="1">
      <c r="A109" s="28">
        <v>2061</v>
      </c>
      <c r="B109" s="28" t="s">
        <v>842</v>
      </c>
      <c r="C109" s="33">
        <v>42107</v>
      </c>
      <c r="D109" s="84">
        <v>1789452</v>
      </c>
      <c r="E109" s="84">
        <f t="shared" si="7"/>
        <v>339995.88</v>
      </c>
      <c r="F109" s="84">
        <f t="shared" si="8"/>
        <v>2129447.88</v>
      </c>
      <c r="G109" s="28" t="s">
        <v>843</v>
      </c>
      <c r="H109" s="28" t="s">
        <v>27</v>
      </c>
      <c r="I109" s="28">
        <v>30</v>
      </c>
      <c r="J109" s="33">
        <f t="shared" si="9"/>
        <v>42137</v>
      </c>
      <c r="K109" s="34">
        <f t="shared" ca="1" si="10"/>
        <v>874</v>
      </c>
      <c r="L109" s="33">
        <v>42193</v>
      </c>
      <c r="M109" s="34"/>
      <c r="N109" s="34" t="str">
        <f t="shared" si="11"/>
        <v>Cancelada</v>
      </c>
      <c r="O109" s="28" t="s">
        <v>844</v>
      </c>
      <c r="P109" s="28" t="s">
        <v>845</v>
      </c>
      <c r="Q109" s="28" t="s">
        <v>160</v>
      </c>
      <c r="R109" s="28" t="s">
        <v>37</v>
      </c>
      <c r="S109" s="36"/>
    </row>
    <row r="110" spans="1:19" hidden="1">
      <c r="A110" s="28">
        <v>2062</v>
      </c>
      <c r="B110" s="28" t="s">
        <v>846</v>
      </c>
      <c r="C110" s="33">
        <v>42107</v>
      </c>
      <c r="D110" s="84">
        <v>681696</v>
      </c>
      <c r="E110" s="84">
        <f t="shared" si="7"/>
        <v>129522.24000000001</v>
      </c>
      <c r="F110" s="84">
        <f t="shared" si="8"/>
        <v>811218.24</v>
      </c>
      <c r="G110" s="28" t="s">
        <v>81</v>
      </c>
      <c r="H110" s="28" t="s">
        <v>27</v>
      </c>
      <c r="I110" s="28">
        <v>30</v>
      </c>
      <c r="J110" s="33">
        <f t="shared" si="9"/>
        <v>42137</v>
      </c>
      <c r="K110" s="34">
        <f t="shared" ca="1" si="10"/>
        <v>874</v>
      </c>
      <c r="L110" s="33">
        <v>42174</v>
      </c>
      <c r="M110" s="34"/>
      <c r="N110" s="34" t="str">
        <f t="shared" si="11"/>
        <v>Cancelada</v>
      </c>
      <c r="O110" s="28" t="s">
        <v>847</v>
      </c>
      <c r="P110" s="28" t="s">
        <v>848</v>
      </c>
      <c r="Q110" s="28" t="s">
        <v>595</v>
      </c>
      <c r="R110" s="28" t="s">
        <v>84</v>
      </c>
      <c r="S110" s="36"/>
    </row>
    <row r="111" spans="1:19" hidden="1">
      <c r="A111" s="28">
        <v>2063</v>
      </c>
      <c r="B111" s="28" t="s">
        <v>315</v>
      </c>
      <c r="C111" s="33">
        <v>42107</v>
      </c>
      <c r="D111" s="84">
        <v>20936367</v>
      </c>
      <c r="E111" s="84">
        <f t="shared" si="7"/>
        <v>3977909.73</v>
      </c>
      <c r="F111" s="84">
        <f t="shared" si="8"/>
        <v>24914276.73</v>
      </c>
      <c r="G111" s="28" t="s">
        <v>849</v>
      </c>
      <c r="H111" s="28" t="s">
        <v>27</v>
      </c>
      <c r="I111" s="28">
        <v>30</v>
      </c>
      <c r="J111" s="33">
        <f t="shared" si="9"/>
        <v>42137</v>
      </c>
      <c r="K111" s="34">
        <f t="shared" ca="1" si="10"/>
        <v>874</v>
      </c>
      <c r="L111" s="33">
        <v>42121</v>
      </c>
      <c r="M111" s="34"/>
      <c r="N111" s="34" t="str">
        <f t="shared" si="11"/>
        <v>Cancelada</v>
      </c>
      <c r="O111" s="28" t="s">
        <v>850</v>
      </c>
      <c r="P111" s="28" t="s">
        <v>671</v>
      </c>
      <c r="Q111" s="28" t="s">
        <v>132</v>
      </c>
      <c r="R111" s="28" t="s">
        <v>184</v>
      </c>
      <c r="S111" s="36"/>
    </row>
    <row r="112" spans="1:19" hidden="1">
      <c r="A112" s="28">
        <v>2064</v>
      </c>
      <c r="B112" s="28" t="s">
        <v>421</v>
      </c>
      <c r="C112" s="33">
        <v>42107</v>
      </c>
      <c r="D112" s="84">
        <v>100168</v>
      </c>
      <c r="E112" s="84">
        <f t="shared" si="7"/>
        <v>19031.920000000002</v>
      </c>
      <c r="F112" s="84">
        <f t="shared" si="8"/>
        <v>119199.92</v>
      </c>
      <c r="G112" s="28" t="s">
        <v>630</v>
      </c>
      <c r="H112" s="28" t="s">
        <v>27</v>
      </c>
      <c r="I112" s="28">
        <v>30</v>
      </c>
      <c r="J112" s="33">
        <f t="shared" si="9"/>
        <v>42137</v>
      </c>
      <c r="K112" s="34">
        <f t="shared" ca="1" si="10"/>
        <v>874</v>
      </c>
      <c r="L112" s="33">
        <v>42144</v>
      </c>
      <c r="M112" s="34"/>
      <c r="N112" s="34" t="str">
        <f t="shared" si="11"/>
        <v>Cancelada</v>
      </c>
      <c r="O112" s="28" t="s">
        <v>422</v>
      </c>
      <c r="P112" s="28"/>
      <c r="Q112" s="28" t="s">
        <v>632</v>
      </c>
      <c r="R112" s="28" t="s">
        <v>48</v>
      </c>
      <c r="S112" s="36"/>
    </row>
    <row r="113" spans="1:19" hidden="1">
      <c r="A113" s="28">
        <v>2065</v>
      </c>
      <c r="B113" s="28" t="s">
        <v>754</v>
      </c>
      <c r="C113" s="33">
        <v>42107</v>
      </c>
      <c r="D113" s="84">
        <v>329892</v>
      </c>
      <c r="E113" s="84">
        <f t="shared" si="7"/>
        <v>62679.48</v>
      </c>
      <c r="F113" s="84">
        <f t="shared" si="8"/>
        <v>392571.48</v>
      </c>
      <c r="G113" s="28" t="s">
        <v>851</v>
      </c>
      <c r="H113" s="28" t="s">
        <v>27</v>
      </c>
      <c r="I113" s="28">
        <v>30</v>
      </c>
      <c r="J113" s="33">
        <f t="shared" si="9"/>
        <v>42137</v>
      </c>
      <c r="K113" s="34">
        <f t="shared" ca="1" si="10"/>
        <v>874</v>
      </c>
      <c r="L113" s="33">
        <v>42122</v>
      </c>
      <c r="M113" s="34"/>
      <c r="N113" s="34" t="str">
        <f t="shared" si="11"/>
        <v>Cancelada</v>
      </c>
      <c r="O113" s="28" t="s">
        <v>852</v>
      </c>
      <c r="P113" s="28" t="s">
        <v>853</v>
      </c>
      <c r="Q113" s="28" t="s">
        <v>41</v>
      </c>
      <c r="R113" s="28" t="s">
        <v>854</v>
      </c>
      <c r="S113" s="36"/>
    </row>
    <row r="114" spans="1:19" hidden="1">
      <c r="A114" s="28">
        <v>2066</v>
      </c>
      <c r="B114" s="28" t="s">
        <v>528</v>
      </c>
      <c r="C114" s="33">
        <v>42117</v>
      </c>
      <c r="D114" s="84">
        <v>146568</v>
      </c>
      <c r="E114" s="84">
        <f t="shared" si="7"/>
        <v>27847.920000000002</v>
      </c>
      <c r="F114" s="84">
        <f t="shared" si="8"/>
        <v>174415.92</v>
      </c>
      <c r="G114" s="28">
        <v>92330820</v>
      </c>
      <c r="H114" s="28" t="s">
        <v>27</v>
      </c>
      <c r="I114" s="28">
        <v>30</v>
      </c>
      <c r="J114" s="33">
        <f t="shared" si="9"/>
        <v>42147</v>
      </c>
      <c r="K114" s="34">
        <f t="shared" ca="1" si="10"/>
        <v>864</v>
      </c>
      <c r="L114" s="33">
        <v>42117</v>
      </c>
      <c r="M114" s="34"/>
      <c r="N114" s="34" t="str">
        <f t="shared" si="11"/>
        <v>Cancelada</v>
      </c>
      <c r="O114" s="28" t="s">
        <v>781</v>
      </c>
      <c r="P114" s="28"/>
      <c r="Q114" s="28" t="s">
        <v>28</v>
      </c>
      <c r="R114" s="28" t="s">
        <v>140</v>
      </c>
      <c r="S114" s="36"/>
    </row>
    <row r="115" spans="1:19" hidden="1">
      <c r="A115" s="28">
        <v>2067</v>
      </c>
      <c r="B115" s="28" t="s">
        <v>855</v>
      </c>
      <c r="C115" s="33">
        <v>42117</v>
      </c>
      <c r="D115" s="84">
        <v>155968</v>
      </c>
      <c r="E115" s="84">
        <f t="shared" si="7"/>
        <v>29633.920000000002</v>
      </c>
      <c r="F115" s="84">
        <f t="shared" si="8"/>
        <v>185601.92000000001</v>
      </c>
      <c r="G115" s="28" t="s">
        <v>856</v>
      </c>
      <c r="H115" s="28" t="s">
        <v>27</v>
      </c>
      <c r="I115" s="28">
        <v>30</v>
      </c>
      <c r="J115" s="33">
        <f t="shared" si="9"/>
        <v>42147</v>
      </c>
      <c r="K115" s="34">
        <f t="shared" ca="1" si="10"/>
        <v>864</v>
      </c>
      <c r="L115" s="33">
        <v>42124</v>
      </c>
      <c r="M115" s="34"/>
      <c r="N115" s="34" t="str">
        <f t="shared" si="11"/>
        <v>Cancelada</v>
      </c>
      <c r="O115" s="28" t="s">
        <v>857</v>
      </c>
      <c r="P115" s="28"/>
      <c r="Q115" s="28" t="s">
        <v>132</v>
      </c>
      <c r="R115" s="28" t="s">
        <v>251</v>
      </c>
      <c r="S115" s="36"/>
    </row>
    <row r="116" spans="1:19" hidden="1">
      <c r="A116" s="28">
        <v>2068</v>
      </c>
      <c r="B116" s="28" t="s">
        <v>858</v>
      </c>
      <c r="C116" s="33">
        <v>42121</v>
      </c>
      <c r="D116" s="84">
        <v>2928765</v>
      </c>
      <c r="E116" s="84">
        <f t="shared" si="7"/>
        <v>556465.35</v>
      </c>
      <c r="F116" s="84">
        <f t="shared" si="8"/>
        <v>3485230.35</v>
      </c>
      <c r="G116" s="28" t="s">
        <v>286</v>
      </c>
      <c r="H116" s="28" t="s">
        <v>27</v>
      </c>
      <c r="I116" s="28">
        <v>30</v>
      </c>
      <c r="J116" s="33">
        <f t="shared" si="9"/>
        <v>42151</v>
      </c>
      <c r="K116" s="34">
        <f t="shared" ca="1" si="10"/>
        <v>860</v>
      </c>
      <c r="L116" s="33">
        <v>42154</v>
      </c>
      <c r="M116" s="34"/>
      <c r="N116" s="34" t="str">
        <f t="shared" si="11"/>
        <v>Cancelada</v>
      </c>
      <c r="O116" s="28" t="s">
        <v>287</v>
      </c>
      <c r="P116" s="28" t="s">
        <v>859</v>
      </c>
      <c r="Q116" s="28" t="s">
        <v>720</v>
      </c>
      <c r="R116" s="28" t="s">
        <v>74</v>
      </c>
      <c r="S116" s="36"/>
    </row>
    <row r="117" spans="1:19" hidden="1">
      <c r="A117" s="28">
        <v>2069</v>
      </c>
      <c r="B117" s="28" t="s">
        <v>242</v>
      </c>
      <c r="C117" s="33">
        <v>42121</v>
      </c>
      <c r="D117" s="84">
        <v>4679571</v>
      </c>
      <c r="E117" s="84">
        <f t="shared" si="7"/>
        <v>889118.49</v>
      </c>
      <c r="F117" s="84">
        <f t="shared" si="8"/>
        <v>5568689.4900000002</v>
      </c>
      <c r="G117" s="28" t="s">
        <v>860</v>
      </c>
      <c r="H117" s="28" t="s">
        <v>27</v>
      </c>
      <c r="I117" s="28">
        <v>30</v>
      </c>
      <c r="J117" s="33">
        <f t="shared" si="9"/>
        <v>42151</v>
      </c>
      <c r="K117" s="34">
        <f t="shared" ca="1" si="10"/>
        <v>860</v>
      </c>
      <c r="L117" s="33">
        <v>42138</v>
      </c>
      <c r="M117" s="34"/>
      <c r="N117" s="34" t="str">
        <f t="shared" si="11"/>
        <v>Cancelada</v>
      </c>
      <c r="O117" s="28" t="s">
        <v>246</v>
      </c>
      <c r="P117" s="28" t="s">
        <v>861</v>
      </c>
      <c r="Q117" s="28" t="s">
        <v>595</v>
      </c>
      <c r="R117" s="28" t="s">
        <v>307</v>
      </c>
      <c r="S117" s="36"/>
    </row>
    <row r="118" spans="1:19" hidden="1">
      <c r="A118" s="28">
        <v>2070</v>
      </c>
      <c r="B118" s="28" t="s">
        <v>862</v>
      </c>
      <c r="C118" s="33">
        <v>42121</v>
      </c>
      <c r="D118" s="84">
        <v>5496174</v>
      </c>
      <c r="E118" s="84">
        <f t="shared" si="7"/>
        <v>1044273.06</v>
      </c>
      <c r="F118" s="84">
        <f t="shared" si="8"/>
        <v>6540447.0600000005</v>
      </c>
      <c r="G118" s="28" t="s">
        <v>863</v>
      </c>
      <c r="H118" s="28" t="s">
        <v>27</v>
      </c>
      <c r="I118" s="28">
        <v>30</v>
      </c>
      <c r="J118" s="33">
        <f t="shared" si="9"/>
        <v>42151</v>
      </c>
      <c r="K118" s="34">
        <f t="shared" ca="1" si="10"/>
        <v>860</v>
      </c>
      <c r="L118" s="33">
        <v>42240</v>
      </c>
      <c r="M118" s="34"/>
      <c r="N118" s="34" t="str">
        <f t="shared" si="11"/>
        <v>Cancelada</v>
      </c>
      <c r="O118" s="28" t="s">
        <v>864</v>
      </c>
      <c r="P118" s="28"/>
      <c r="Q118" s="28" t="s">
        <v>653</v>
      </c>
      <c r="R118" s="28" t="s">
        <v>151</v>
      </c>
      <c r="S118" s="36"/>
    </row>
    <row r="119" spans="1:19" hidden="1">
      <c r="A119" s="28">
        <v>2071</v>
      </c>
      <c r="B119" s="28" t="s">
        <v>865</v>
      </c>
      <c r="C119" s="33">
        <v>42121</v>
      </c>
      <c r="D119" s="84">
        <v>4942296</v>
      </c>
      <c r="E119" s="84">
        <f t="shared" si="7"/>
        <v>939036.24</v>
      </c>
      <c r="F119" s="84">
        <f t="shared" si="8"/>
        <v>5881332.2400000002</v>
      </c>
      <c r="G119" s="28" t="s">
        <v>866</v>
      </c>
      <c r="H119" s="28" t="s">
        <v>27</v>
      </c>
      <c r="I119" s="28">
        <v>30</v>
      </c>
      <c r="J119" s="33">
        <f t="shared" si="9"/>
        <v>42151</v>
      </c>
      <c r="K119" s="34">
        <f t="shared" ca="1" si="10"/>
        <v>860</v>
      </c>
      <c r="L119" s="33">
        <v>42164</v>
      </c>
      <c r="M119" s="34"/>
      <c r="N119" s="34" t="str">
        <f t="shared" si="11"/>
        <v>Cancelada</v>
      </c>
      <c r="O119" s="28" t="s">
        <v>867</v>
      </c>
      <c r="P119" s="28" t="s">
        <v>868</v>
      </c>
      <c r="Q119" s="28" t="s">
        <v>720</v>
      </c>
      <c r="R119" s="28" t="s">
        <v>869</v>
      </c>
      <c r="S119" s="36"/>
    </row>
    <row r="120" spans="1:19" hidden="1">
      <c r="A120" s="28">
        <v>2072</v>
      </c>
      <c r="B120" s="28" t="s">
        <v>870</v>
      </c>
      <c r="C120" s="33">
        <v>42121</v>
      </c>
      <c r="D120" s="84">
        <v>2144502</v>
      </c>
      <c r="E120" s="84">
        <f t="shared" si="7"/>
        <v>407455.38</v>
      </c>
      <c r="F120" s="84">
        <f t="shared" si="8"/>
        <v>2551957.38</v>
      </c>
      <c r="G120" s="28" t="s">
        <v>871</v>
      </c>
      <c r="H120" s="28" t="s">
        <v>27</v>
      </c>
      <c r="I120" s="28">
        <v>30</v>
      </c>
      <c r="J120" s="33">
        <f t="shared" si="9"/>
        <v>42151</v>
      </c>
      <c r="K120" s="34">
        <f t="shared" ca="1" si="10"/>
        <v>860</v>
      </c>
      <c r="L120" s="33">
        <v>42211</v>
      </c>
      <c r="M120" s="34"/>
      <c r="N120" s="34" t="str">
        <f t="shared" si="11"/>
        <v>Cancelada</v>
      </c>
      <c r="O120" s="28" t="s">
        <v>872</v>
      </c>
      <c r="P120" s="28" t="s">
        <v>873</v>
      </c>
      <c r="Q120" s="28" t="s">
        <v>160</v>
      </c>
      <c r="R120" s="28" t="s">
        <v>320</v>
      </c>
      <c r="S120" s="36"/>
    </row>
    <row r="121" spans="1:19" hidden="1">
      <c r="A121" s="28">
        <v>2073</v>
      </c>
      <c r="B121" s="28" t="s">
        <v>874</v>
      </c>
      <c r="C121" s="33">
        <v>42121</v>
      </c>
      <c r="D121" s="84">
        <v>2556360</v>
      </c>
      <c r="E121" s="84">
        <f t="shared" si="7"/>
        <v>485708.4</v>
      </c>
      <c r="F121" s="84">
        <f t="shared" si="8"/>
        <v>3042068.4</v>
      </c>
      <c r="G121" s="28" t="s">
        <v>875</v>
      </c>
      <c r="H121" s="28" t="s">
        <v>27</v>
      </c>
      <c r="I121" s="28">
        <v>30</v>
      </c>
      <c r="J121" s="33">
        <f t="shared" si="9"/>
        <v>42151</v>
      </c>
      <c r="K121" s="34">
        <f t="shared" ca="1" si="10"/>
        <v>860</v>
      </c>
      <c r="L121" s="33">
        <v>42121</v>
      </c>
      <c r="M121" s="34"/>
      <c r="N121" s="34" t="str">
        <f t="shared" si="11"/>
        <v>Cancelada</v>
      </c>
      <c r="O121" s="28" t="s">
        <v>876</v>
      </c>
      <c r="P121" s="28"/>
      <c r="Q121" s="28" t="s">
        <v>682</v>
      </c>
      <c r="R121" s="28" t="s">
        <v>32</v>
      </c>
      <c r="S121" s="36"/>
    </row>
    <row r="122" spans="1:19" hidden="1">
      <c r="A122" s="28">
        <v>2074</v>
      </c>
      <c r="B122" s="28" t="s">
        <v>877</v>
      </c>
      <c r="C122" s="33">
        <v>42121</v>
      </c>
      <c r="D122" s="84">
        <v>2556360</v>
      </c>
      <c r="E122" s="84">
        <f t="shared" si="7"/>
        <v>485708.4</v>
      </c>
      <c r="F122" s="84">
        <f t="shared" si="8"/>
        <v>3042068.4</v>
      </c>
      <c r="G122" s="28" t="s">
        <v>878</v>
      </c>
      <c r="H122" s="28" t="s">
        <v>27</v>
      </c>
      <c r="I122" s="28">
        <v>30</v>
      </c>
      <c r="J122" s="33">
        <f t="shared" si="9"/>
        <v>42151</v>
      </c>
      <c r="K122" s="34">
        <f t="shared" ca="1" si="10"/>
        <v>860</v>
      </c>
      <c r="L122" s="33">
        <v>42237</v>
      </c>
      <c r="M122" s="34">
        <v>201</v>
      </c>
      <c r="N122" s="34" t="str">
        <f t="shared" si="11"/>
        <v>Cancelada</v>
      </c>
      <c r="O122" s="28" t="s">
        <v>879</v>
      </c>
      <c r="P122" s="28" t="s">
        <v>880</v>
      </c>
      <c r="Q122" s="28" t="s">
        <v>881</v>
      </c>
      <c r="R122" s="28" t="s">
        <v>882</v>
      </c>
      <c r="S122" s="36"/>
    </row>
    <row r="123" spans="1:19" hidden="1">
      <c r="A123" s="28">
        <v>2075</v>
      </c>
      <c r="B123" s="28" t="s">
        <v>617</v>
      </c>
      <c r="C123" s="33">
        <v>42121</v>
      </c>
      <c r="D123" s="84">
        <v>5879628</v>
      </c>
      <c r="E123" s="84">
        <f t="shared" si="7"/>
        <v>1117129.32</v>
      </c>
      <c r="F123" s="84">
        <f t="shared" si="8"/>
        <v>6996757.3200000003</v>
      </c>
      <c r="G123" s="28" t="s">
        <v>123</v>
      </c>
      <c r="H123" s="28" t="s">
        <v>27</v>
      </c>
      <c r="I123" s="28">
        <v>30</v>
      </c>
      <c r="J123" s="33">
        <f t="shared" si="9"/>
        <v>42151</v>
      </c>
      <c r="K123" s="34">
        <f t="shared" ca="1" si="10"/>
        <v>860</v>
      </c>
      <c r="L123" s="33">
        <v>42165</v>
      </c>
      <c r="M123" s="34"/>
      <c r="N123" s="34" t="str">
        <f t="shared" si="11"/>
        <v>Cancelada</v>
      </c>
      <c r="O123" s="28" t="s">
        <v>719</v>
      </c>
      <c r="P123" s="28" t="s">
        <v>619</v>
      </c>
      <c r="Q123" s="28" t="s">
        <v>720</v>
      </c>
      <c r="R123" s="28" t="s">
        <v>244</v>
      </c>
      <c r="S123" s="36"/>
    </row>
    <row r="124" spans="1:19" hidden="1">
      <c r="A124" s="28">
        <v>2076</v>
      </c>
      <c r="B124" s="28" t="s">
        <v>883</v>
      </c>
      <c r="C124" s="33">
        <v>42121</v>
      </c>
      <c r="D124" s="84">
        <v>3281403</v>
      </c>
      <c r="E124" s="84">
        <f t="shared" si="7"/>
        <v>623466.57000000007</v>
      </c>
      <c r="F124" s="84">
        <f t="shared" si="8"/>
        <v>3904869.5700000003</v>
      </c>
      <c r="G124" s="28" t="s">
        <v>884</v>
      </c>
      <c r="H124" s="28" t="s">
        <v>27</v>
      </c>
      <c r="I124" s="28">
        <v>30</v>
      </c>
      <c r="J124" s="33">
        <f t="shared" si="9"/>
        <v>42151</v>
      </c>
      <c r="K124" s="34">
        <f t="shared" ca="1" si="10"/>
        <v>860</v>
      </c>
      <c r="L124" s="33">
        <v>42153</v>
      </c>
      <c r="M124" s="34"/>
      <c r="N124" s="34" t="str">
        <f t="shared" si="11"/>
        <v>Cancelada</v>
      </c>
      <c r="O124" s="28" t="s">
        <v>885</v>
      </c>
      <c r="P124" s="28" t="s">
        <v>886</v>
      </c>
      <c r="Q124" s="28" t="s">
        <v>742</v>
      </c>
      <c r="R124" s="28" t="s">
        <v>887</v>
      </c>
      <c r="S124" s="36"/>
    </row>
    <row r="125" spans="1:19" hidden="1">
      <c r="A125" s="28">
        <v>2077</v>
      </c>
      <c r="B125" s="28" t="s">
        <v>754</v>
      </c>
      <c r="C125" s="33">
        <v>42121</v>
      </c>
      <c r="D125" s="84">
        <v>523784</v>
      </c>
      <c r="E125" s="84">
        <f t="shared" si="7"/>
        <v>99518.96</v>
      </c>
      <c r="F125" s="84">
        <f t="shared" si="8"/>
        <v>623302.96</v>
      </c>
      <c r="G125" s="28" t="s">
        <v>304</v>
      </c>
      <c r="H125" s="28" t="s">
        <v>27</v>
      </c>
      <c r="I125" s="28">
        <v>30</v>
      </c>
      <c r="J125" s="33">
        <f t="shared" si="9"/>
        <v>42151</v>
      </c>
      <c r="K125" s="34">
        <f t="shared" ca="1" si="10"/>
        <v>860</v>
      </c>
      <c r="L125" s="33">
        <v>42121</v>
      </c>
      <c r="M125" s="34"/>
      <c r="N125" s="34" t="str">
        <f t="shared" si="11"/>
        <v>Cancelada</v>
      </c>
      <c r="O125" s="28" t="s">
        <v>305</v>
      </c>
      <c r="P125" s="28"/>
      <c r="Q125" s="28" t="s">
        <v>132</v>
      </c>
      <c r="R125" s="28" t="s">
        <v>277</v>
      </c>
      <c r="S125" s="36"/>
    </row>
    <row r="126" spans="1:19" hidden="1">
      <c r="A126" s="28">
        <v>2078</v>
      </c>
      <c r="B126" s="28" t="s">
        <v>888</v>
      </c>
      <c r="C126" s="33">
        <v>42121</v>
      </c>
      <c r="D126" s="84">
        <v>75126</v>
      </c>
      <c r="E126" s="84">
        <f t="shared" si="7"/>
        <v>14273.94</v>
      </c>
      <c r="F126" s="84">
        <f t="shared" si="8"/>
        <v>89399.94</v>
      </c>
      <c r="G126" s="28" t="s">
        <v>889</v>
      </c>
      <c r="H126" s="28" t="s">
        <v>27</v>
      </c>
      <c r="I126" s="28">
        <v>30</v>
      </c>
      <c r="J126" s="33">
        <f t="shared" si="9"/>
        <v>42151</v>
      </c>
      <c r="K126" s="34">
        <f t="shared" ca="1" si="10"/>
        <v>860</v>
      </c>
      <c r="L126" s="33">
        <v>42170</v>
      </c>
      <c r="M126" s="34"/>
      <c r="N126" s="34" t="str">
        <f t="shared" si="11"/>
        <v>Cancelada</v>
      </c>
      <c r="O126" s="28" t="s">
        <v>890</v>
      </c>
      <c r="P126" s="28" t="s">
        <v>891</v>
      </c>
      <c r="Q126" s="28" t="s">
        <v>632</v>
      </c>
      <c r="R126" s="28" t="s">
        <v>129</v>
      </c>
      <c r="S126" s="36"/>
    </row>
    <row r="127" spans="1:19" hidden="1">
      <c r="A127" s="28">
        <v>2079</v>
      </c>
      <c r="B127" s="28" t="s">
        <v>106</v>
      </c>
      <c r="C127" s="33">
        <v>42121</v>
      </c>
      <c r="D127" s="84">
        <v>1323268</v>
      </c>
      <c r="E127" s="84">
        <f t="shared" si="7"/>
        <v>251420.92</v>
      </c>
      <c r="F127" s="84">
        <f t="shared" si="8"/>
        <v>1574688.92</v>
      </c>
      <c r="G127" s="28"/>
      <c r="H127" s="28" t="s">
        <v>27</v>
      </c>
      <c r="I127" s="28">
        <v>30</v>
      </c>
      <c r="J127" s="33">
        <f t="shared" si="9"/>
        <v>42151</v>
      </c>
      <c r="K127" s="34">
        <f t="shared" ca="1" si="10"/>
        <v>860</v>
      </c>
      <c r="L127" s="33">
        <v>42121</v>
      </c>
      <c r="M127" s="34"/>
      <c r="N127" s="34" t="str">
        <f t="shared" si="11"/>
        <v>Cancelada</v>
      </c>
      <c r="O127" s="28" t="s">
        <v>892</v>
      </c>
      <c r="P127" s="28"/>
      <c r="Q127" s="28" t="s">
        <v>28</v>
      </c>
      <c r="R127" s="28" t="s">
        <v>618</v>
      </c>
      <c r="S127" s="36"/>
    </row>
    <row r="128" spans="1:19" hidden="1">
      <c r="A128" s="28">
        <v>2080</v>
      </c>
      <c r="B128" s="28" t="s">
        <v>893</v>
      </c>
      <c r="C128" s="33">
        <v>42123</v>
      </c>
      <c r="D128" s="84">
        <v>2332874</v>
      </c>
      <c r="E128" s="84">
        <f t="shared" si="7"/>
        <v>443246.06</v>
      </c>
      <c r="F128" s="84">
        <f t="shared" si="8"/>
        <v>2776120.06</v>
      </c>
      <c r="G128" s="28">
        <v>90474527</v>
      </c>
      <c r="H128" s="28" t="s">
        <v>27</v>
      </c>
      <c r="I128" s="28">
        <v>30</v>
      </c>
      <c r="J128" s="33">
        <f t="shared" si="9"/>
        <v>42153</v>
      </c>
      <c r="K128" s="34">
        <f t="shared" ca="1" si="10"/>
        <v>858</v>
      </c>
      <c r="L128" s="33">
        <v>42153</v>
      </c>
      <c r="M128" s="34"/>
      <c r="N128" s="34" t="str">
        <f t="shared" si="11"/>
        <v>Cancelada</v>
      </c>
      <c r="O128" s="28" t="s">
        <v>402</v>
      </c>
      <c r="P128" s="28" t="s">
        <v>894</v>
      </c>
      <c r="Q128" s="28" t="s">
        <v>28</v>
      </c>
      <c r="R128" s="28" t="s">
        <v>54</v>
      </c>
      <c r="S128" s="36"/>
    </row>
    <row r="129" spans="1:19" hidden="1">
      <c r="A129" s="28">
        <v>2081</v>
      </c>
      <c r="B129" s="28" t="s">
        <v>749</v>
      </c>
      <c r="C129" s="33">
        <v>42123</v>
      </c>
      <c r="D129" s="84">
        <v>4189590</v>
      </c>
      <c r="E129" s="84">
        <f t="shared" si="7"/>
        <v>796022.1</v>
      </c>
      <c r="F129" s="84">
        <f t="shared" si="8"/>
        <v>4985612.0999999996</v>
      </c>
      <c r="G129" s="28" t="s">
        <v>750</v>
      </c>
      <c r="H129" s="28" t="s">
        <v>27</v>
      </c>
      <c r="I129" s="28">
        <v>30</v>
      </c>
      <c r="J129" s="33">
        <f t="shared" si="9"/>
        <v>42153</v>
      </c>
      <c r="K129" s="34">
        <f t="shared" ca="1" si="10"/>
        <v>858</v>
      </c>
      <c r="L129" s="33">
        <v>42130</v>
      </c>
      <c r="M129" s="34"/>
      <c r="N129" s="34" t="str">
        <f t="shared" si="11"/>
        <v>Cancelada</v>
      </c>
      <c r="O129" s="28" t="s">
        <v>751</v>
      </c>
      <c r="P129" s="28" t="s">
        <v>752</v>
      </c>
      <c r="Q129" s="28" t="s">
        <v>41</v>
      </c>
      <c r="R129" s="28" t="s">
        <v>753</v>
      </c>
      <c r="S129" s="36"/>
    </row>
    <row r="130" spans="1:19" hidden="1">
      <c r="A130" s="28">
        <v>2082</v>
      </c>
      <c r="B130" s="28" t="s">
        <v>528</v>
      </c>
      <c r="C130" s="33">
        <v>42129</v>
      </c>
      <c r="D130" s="84">
        <v>109926</v>
      </c>
      <c r="E130" s="84">
        <f t="shared" si="7"/>
        <v>20885.939999999999</v>
      </c>
      <c r="F130" s="84">
        <f t="shared" si="8"/>
        <v>130811.94</v>
      </c>
      <c r="G130" s="28">
        <v>92330820</v>
      </c>
      <c r="H130" s="28" t="s">
        <v>27</v>
      </c>
      <c r="I130" s="28">
        <v>30</v>
      </c>
      <c r="J130" s="33">
        <f t="shared" si="9"/>
        <v>42159</v>
      </c>
      <c r="K130" s="34">
        <f t="shared" ca="1" si="10"/>
        <v>853</v>
      </c>
      <c r="L130" s="33">
        <v>42129</v>
      </c>
      <c r="M130" s="34"/>
      <c r="N130" s="34" t="str">
        <f t="shared" si="11"/>
        <v>Cancelada</v>
      </c>
      <c r="O130" s="28" t="s">
        <v>781</v>
      </c>
      <c r="P130" s="28"/>
      <c r="Q130" s="28" t="s">
        <v>28</v>
      </c>
      <c r="R130" s="28" t="s">
        <v>140</v>
      </c>
      <c r="S130" s="36"/>
    </row>
    <row r="131" spans="1:19" hidden="1">
      <c r="A131" s="28">
        <v>2083</v>
      </c>
      <c r="B131" s="28" t="s">
        <v>895</v>
      </c>
      <c r="C131" s="33">
        <v>42129</v>
      </c>
      <c r="D131" s="84">
        <v>2968218</v>
      </c>
      <c r="E131" s="84">
        <f t="shared" si="7"/>
        <v>563961.42000000004</v>
      </c>
      <c r="F131" s="84">
        <f t="shared" si="8"/>
        <v>3532179.42</v>
      </c>
      <c r="G131" s="28" t="s">
        <v>896</v>
      </c>
      <c r="H131" s="28" t="s">
        <v>27</v>
      </c>
      <c r="I131" s="28">
        <v>30</v>
      </c>
      <c r="J131" s="33">
        <f t="shared" si="9"/>
        <v>42159</v>
      </c>
      <c r="K131" s="34">
        <f t="shared" ca="1" si="10"/>
        <v>853</v>
      </c>
      <c r="L131" s="33">
        <v>42129</v>
      </c>
      <c r="M131" s="34"/>
      <c r="N131" s="34" t="str">
        <f t="shared" si="11"/>
        <v>Cancelada</v>
      </c>
      <c r="O131" s="28" t="s">
        <v>897</v>
      </c>
      <c r="P131" s="28" t="s">
        <v>898</v>
      </c>
      <c r="Q131" s="28" t="s">
        <v>160</v>
      </c>
      <c r="R131" s="28" t="s">
        <v>320</v>
      </c>
      <c r="S131" s="36"/>
    </row>
    <row r="132" spans="1:19" hidden="1">
      <c r="A132" s="28">
        <v>2084</v>
      </c>
      <c r="B132" s="28" t="s">
        <v>802</v>
      </c>
      <c r="C132" s="33">
        <v>42136</v>
      </c>
      <c r="D132" s="84">
        <v>24428</v>
      </c>
      <c r="E132" s="84">
        <f t="shared" si="7"/>
        <v>4641.32</v>
      </c>
      <c r="F132" s="84">
        <f t="shared" si="8"/>
        <v>29069.32</v>
      </c>
      <c r="G132" s="28" t="s">
        <v>899</v>
      </c>
      <c r="H132" s="28" t="s">
        <v>27</v>
      </c>
      <c r="I132" s="28">
        <v>30</v>
      </c>
      <c r="J132" s="33">
        <f t="shared" si="9"/>
        <v>42166</v>
      </c>
      <c r="K132" s="34">
        <f t="shared" ca="1" si="10"/>
        <v>846</v>
      </c>
      <c r="L132" s="33">
        <v>42136</v>
      </c>
      <c r="M132" s="34"/>
      <c r="N132" s="34" t="str">
        <f t="shared" si="11"/>
        <v>Cancelada</v>
      </c>
      <c r="O132" s="28" t="s">
        <v>518</v>
      </c>
      <c r="P132" s="28" t="s">
        <v>804</v>
      </c>
      <c r="Q132" s="28" t="s">
        <v>28</v>
      </c>
      <c r="R132" s="28" t="s">
        <v>519</v>
      </c>
      <c r="S132" s="36"/>
    </row>
    <row r="133" spans="1:19" hidden="1">
      <c r="A133" s="28">
        <v>2085</v>
      </c>
      <c r="B133" s="28" t="s">
        <v>391</v>
      </c>
      <c r="C133" s="33">
        <v>42138</v>
      </c>
      <c r="D133" s="84">
        <v>1917270</v>
      </c>
      <c r="E133" s="84">
        <f t="shared" ref="E133:E196" si="12">D133*19%</f>
        <v>364281.3</v>
      </c>
      <c r="F133" s="84">
        <f t="shared" ref="F133:F196" si="13">SUM(D133:E133)</f>
        <v>2281551.2999999998</v>
      </c>
      <c r="G133" s="28" t="s">
        <v>900</v>
      </c>
      <c r="H133" s="28" t="s">
        <v>27</v>
      </c>
      <c r="I133" s="28">
        <v>30</v>
      </c>
      <c r="J133" s="33">
        <f t="shared" ref="J133:J196" si="14">C133+I133</f>
        <v>42168</v>
      </c>
      <c r="K133" s="34">
        <f t="shared" ref="K133:K196" ca="1" si="15">DAYS360(J133,fechaactual)</f>
        <v>844</v>
      </c>
      <c r="L133" s="33">
        <v>42199</v>
      </c>
      <c r="M133" s="34"/>
      <c r="N133" s="34" t="str">
        <f t="shared" si="11"/>
        <v>Cancelada</v>
      </c>
      <c r="O133" s="28" t="s">
        <v>901</v>
      </c>
      <c r="P133" s="28" t="s">
        <v>902</v>
      </c>
      <c r="Q133" s="28" t="s">
        <v>132</v>
      </c>
      <c r="R133" s="28" t="s">
        <v>151</v>
      </c>
      <c r="S133" s="36"/>
    </row>
    <row r="134" spans="1:19" hidden="1">
      <c r="A134" s="28">
        <v>2086</v>
      </c>
      <c r="B134" s="28" t="s">
        <v>903</v>
      </c>
      <c r="C134" s="33">
        <v>42138</v>
      </c>
      <c r="D134" s="84">
        <v>12781800</v>
      </c>
      <c r="E134" s="84">
        <f t="shared" si="12"/>
        <v>2428542</v>
      </c>
      <c r="F134" s="84">
        <f t="shared" si="13"/>
        <v>15210342</v>
      </c>
      <c r="G134" s="28" t="s">
        <v>904</v>
      </c>
      <c r="H134" s="28" t="s">
        <v>27</v>
      </c>
      <c r="I134" s="28">
        <v>30</v>
      </c>
      <c r="J134" s="33">
        <f t="shared" si="14"/>
        <v>42168</v>
      </c>
      <c r="K134" s="34">
        <f t="shared" ca="1" si="15"/>
        <v>844</v>
      </c>
      <c r="L134" s="33">
        <v>42212</v>
      </c>
      <c r="M134" s="34"/>
      <c r="N134" s="34" t="str">
        <f t="shared" si="11"/>
        <v>Cancelada</v>
      </c>
      <c r="O134" s="28" t="s">
        <v>905</v>
      </c>
      <c r="P134" s="28" t="s">
        <v>906</v>
      </c>
      <c r="Q134" s="28" t="s">
        <v>742</v>
      </c>
      <c r="R134" s="28" t="s">
        <v>88</v>
      </c>
      <c r="S134" s="36"/>
    </row>
    <row r="135" spans="1:19" hidden="1">
      <c r="A135" s="28">
        <v>2087</v>
      </c>
      <c r="B135" s="28" t="s">
        <v>907</v>
      </c>
      <c r="C135" s="33">
        <v>42138</v>
      </c>
      <c r="D135" s="84">
        <v>2310954</v>
      </c>
      <c r="E135" s="84">
        <f t="shared" si="12"/>
        <v>439081.26</v>
      </c>
      <c r="F135" s="84">
        <f t="shared" si="13"/>
        <v>2750035.26</v>
      </c>
      <c r="G135" s="28" t="s">
        <v>182</v>
      </c>
      <c r="H135" s="28" t="s">
        <v>27</v>
      </c>
      <c r="I135" s="28">
        <v>30</v>
      </c>
      <c r="J135" s="33">
        <f t="shared" si="14"/>
        <v>42168</v>
      </c>
      <c r="K135" s="34">
        <f t="shared" ca="1" si="15"/>
        <v>844</v>
      </c>
      <c r="L135" s="33">
        <v>42160</v>
      </c>
      <c r="M135" s="34"/>
      <c r="N135" s="34" t="str">
        <f t="shared" si="11"/>
        <v>Cancelada</v>
      </c>
      <c r="O135" s="28" t="s">
        <v>183</v>
      </c>
      <c r="P135" s="28" t="s">
        <v>264</v>
      </c>
      <c r="Q135" s="28" t="s">
        <v>132</v>
      </c>
      <c r="R135" s="28" t="s">
        <v>184</v>
      </c>
      <c r="S135" s="36"/>
    </row>
    <row r="136" spans="1:19" hidden="1">
      <c r="A136" s="28">
        <v>2088</v>
      </c>
      <c r="B136" s="28" t="s">
        <v>907</v>
      </c>
      <c r="C136" s="33">
        <v>42138</v>
      </c>
      <c r="D136" s="84">
        <v>1935738</v>
      </c>
      <c r="E136" s="84">
        <f t="shared" si="12"/>
        <v>367790.22000000003</v>
      </c>
      <c r="F136" s="84">
        <f t="shared" si="13"/>
        <v>2303528.2200000002</v>
      </c>
      <c r="G136" s="28" t="s">
        <v>182</v>
      </c>
      <c r="H136" s="28" t="s">
        <v>27</v>
      </c>
      <c r="I136" s="28">
        <v>30</v>
      </c>
      <c r="J136" s="33">
        <f t="shared" si="14"/>
        <v>42168</v>
      </c>
      <c r="K136" s="34">
        <f t="shared" ca="1" si="15"/>
        <v>844</v>
      </c>
      <c r="L136" s="33">
        <v>42160</v>
      </c>
      <c r="M136" s="34"/>
      <c r="N136" s="34" t="str">
        <f t="shared" si="11"/>
        <v>Cancelada</v>
      </c>
      <c r="O136" s="28" t="s">
        <v>183</v>
      </c>
      <c r="P136" s="28" t="s">
        <v>264</v>
      </c>
      <c r="Q136" s="28" t="s">
        <v>132</v>
      </c>
      <c r="R136" s="28" t="s">
        <v>184</v>
      </c>
      <c r="S136" s="36"/>
    </row>
    <row r="137" spans="1:19" hidden="1">
      <c r="A137" s="6">
        <v>2089</v>
      </c>
      <c r="B137" s="6" t="s">
        <v>11</v>
      </c>
      <c r="C137" s="16">
        <v>42138</v>
      </c>
      <c r="D137" s="85">
        <v>0</v>
      </c>
      <c r="E137" s="85">
        <f t="shared" si="12"/>
        <v>0</v>
      </c>
      <c r="F137" s="85">
        <f t="shared" si="13"/>
        <v>0</v>
      </c>
      <c r="G137" s="6" t="s">
        <v>11</v>
      </c>
      <c r="H137" s="6" t="s">
        <v>11</v>
      </c>
      <c r="I137" s="6">
        <v>0</v>
      </c>
      <c r="J137" s="16">
        <f t="shared" si="14"/>
        <v>42138</v>
      </c>
      <c r="K137" s="14">
        <f t="shared" ca="1" si="15"/>
        <v>873</v>
      </c>
      <c r="L137" s="16"/>
      <c r="M137" s="14"/>
      <c r="N137" s="14" t="s">
        <v>11</v>
      </c>
      <c r="O137" s="6" t="s">
        <v>11</v>
      </c>
      <c r="P137" s="6" t="s">
        <v>11</v>
      </c>
      <c r="Q137" s="6" t="s">
        <v>11</v>
      </c>
      <c r="R137" s="6" t="s">
        <v>11</v>
      </c>
    </row>
    <row r="138" spans="1:19" hidden="1">
      <c r="A138" s="28">
        <v>2090</v>
      </c>
      <c r="B138" s="28" t="s">
        <v>600</v>
      </c>
      <c r="C138" s="33">
        <v>42138</v>
      </c>
      <c r="D138" s="84">
        <v>639090</v>
      </c>
      <c r="E138" s="84">
        <f t="shared" si="12"/>
        <v>121427.1</v>
      </c>
      <c r="F138" s="84">
        <f t="shared" si="13"/>
        <v>760517.1</v>
      </c>
      <c r="G138" s="28" t="s">
        <v>208</v>
      </c>
      <c r="H138" s="28" t="s">
        <v>27</v>
      </c>
      <c r="I138" s="28">
        <v>30</v>
      </c>
      <c r="J138" s="33">
        <f t="shared" si="14"/>
        <v>42168</v>
      </c>
      <c r="K138" s="34">
        <f t="shared" ca="1" si="15"/>
        <v>844</v>
      </c>
      <c r="L138" s="33">
        <v>42143</v>
      </c>
      <c r="M138" s="34"/>
      <c r="N138" s="34" t="str">
        <f t="shared" ref="N138:N151" si="16">IF(L138&gt;=C138,"Cancelada",IF(J138&lt;fechaactual,"Vencida","Por Vencer"))</f>
        <v>Cancelada</v>
      </c>
      <c r="O138" s="28" t="s">
        <v>908</v>
      </c>
      <c r="P138" s="28" t="s">
        <v>909</v>
      </c>
      <c r="Q138" s="28" t="s">
        <v>602</v>
      </c>
      <c r="R138" s="28" t="s">
        <v>210</v>
      </c>
      <c r="S138" s="36"/>
    </row>
    <row r="139" spans="1:19" hidden="1">
      <c r="A139" s="28">
        <v>2091</v>
      </c>
      <c r="B139" s="28" t="s">
        <v>168</v>
      </c>
      <c r="C139" s="33">
        <v>42138</v>
      </c>
      <c r="D139" s="84">
        <v>73284</v>
      </c>
      <c r="E139" s="84">
        <f t="shared" si="12"/>
        <v>13923.960000000001</v>
      </c>
      <c r="F139" s="84">
        <f t="shared" si="13"/>
        <v>87207.96</v>
      </c>
      <c r="G139" s="28">
        <v>228213865</v>
      </c>
      <c r="H139" s="28" t="s">
        <v>27</v>
      </c>
      <c r="I139" s="28">
        <v>30</v>
      </c>
      <c r="J139" s="33">
        <f t="shared" si="14"/>
        <v>42168</v>
      </c>
      <c r="K139" s="34">
        <f t="shared" ca="1" si="15"/>
        <v>844</v>
      </c>
      <c r="L139" s="33">
        <v>42138</v>
      </c>
      <c r="M139" s="34"/>
      <c r="N139" s="34" t="str">
        <f t="shared" si="16"/>
        <v>Cancelada</v>
      </c>
      <c r="O139" s="28" t="s">
        <v>606</v>
      </c>
      <c r="P139" s="28" t="s">
        <v>170</v>
      </c>
      <c r="Q139" s="28" t="s">
        <v>28</v>
      </c>
      <c r="R139" s="28" t="s">
        <v>32</v>
      </c>
      <c r="S139" s="36"/>
    </row>
    <row r="140" spans="1:19" hidden="1">
      <c r="A140" s="28">
        <v>2092</v>
      </c>
      <c r="B140" s="28" t="s">
        <v>488</v>
      </c>
      <c r="C140" s="33">
        <v>42138</v>
      </c>
      <c r="D140" s="84">
        <v>559214</v>
      </c>
      <c r="E140" s="84">
        <f t="shared" si="12"/>
        <v>106250.66</v>
      </c>
      <c r="F140" s="84">
        <f t="shared" si="13"/>
        <v>665464.66</v>
      </c>
      <c r="G140" s="28" t="s">
        <v>489</v>
      </c>
      <c r="H140" s="28" t="s">
        <v>27</v>
      </c>
      <c r="I140" s="28">
        <v>30</v>
      </c>
      <c r="J140" s="33">
        <f t="shared" si="14"/>
        <v>42168</v>
      </c>
      <c r="K140" s="34">
        <f t="shared" ca="1" si="15"/>
        <v>844</v>
      </c>
      <c r="L140" s="33">
        <v>42167</v>
      </c>
      <c r="M140" s="34"/>
      <c r="N140" s="34" t="str">
        <f t="shared" si="16"/>
        <v>Cancelada</v>
      </c>
      <c r="O140" s="28" t="s">
        <v>910</v>
      </c>
      <c r="P140" s="28" t="s">
        <v>911</v>
      </c>
      <c r="Q140" s="28" t="s">
        <v>682</v>
      </c>
      <c r="R140" s="28" t="s">
        <v>912</v>
      </c>
      <c r="S140" s="36"/>
    </row>
    <row r="141" spans="1:19" hidden="1">
      <c r="A141" s="28">
        <v>2093</v>
      </c>
      <c r="B141" s="28" t="s">
        <v>913</v>
      </c>
      <c r="C141" s="33">
        <v>42142</v>
      </c>
      <c r="D141" s="84">
        <v>716534</v>
      </c>
      <c r="E141" s="84">
        <f t="shared" si="12"/>
        <v>136141.46</v>
      </c>
      <c r="F141" s="84">
        <f t="shared" si="13"/>
        <v>852675.46</v>
      </c>
      <c r="G141" s="28" t="s">
        <v>914</v>
      </c>
      <c r="H141" s="28" t="s">
        <v>27</v>
      </c>
      <c r="I141" s="28">
        <v>30</v>
      </c>
      <c r="J141" s="33">
        <f t="shared" si="14"/>
        <v>42172</v>
      </c>
      <c r="K141" s="34">
        <f t="shared" ca="1" si="15"/>
        <v>840</v>
      </c>
      <c r="L141" s="33">
        <v>42142</v>
      </c>
      <c r="M141" s="34"/>
      <c r="N141" s="34" t="str">
        <f t="shared" si="16"/>
        <v>Cancelada</v>
      </c>
      <c r="O141" s="28" t="s">
        <v>915</v>
      </c>
      <c r="P141" s="28" t="s">
        <v>916</v>
      </c>
      <c r="Q141" s="28" t="s">
        <v>595</v>
      </c>
      <c r="R141" s="28" t="s">
        <v>917</v>
      </c>
      <c r="S141" s="36"/>
    </row>
    <row r="142" spans="1:19" hidden="1">
      <c r="A142" s="28">
        <v>2094</v>
      </c>
      <c r="B142" s="28" t="s">
        <v>918</v>
      </c>
      <c r="C142" s="33">
        <v>42142</v>
      </c>
      <c r="D142" s="84">
        <v>1128292</v>
      </c>
      <c r="E142" s="84">
        <f t="shared" si="12"/>
        <v>214375.48</v>
      </c>
      <c r="F142" s="84">
        <f t="shared" si="13"/>
        <v>1342667.48</v>
      </c>
      <c r="G142" s="28" t="s">
        <v>919</v>
      </c>
      <c r="H142" s="28" t="s">
        <v>27</v>
      </c>
      <c r="I142" s="28">
        <v>30</v>
      </c>
      <c r="J142" s="33">
        <f t="shared" si="14"/>
        <v>42172</v>
      </c>
      <c r="K142" s="34">
        <f t="shared" ca="1" si="15"/>
        <v>840</v>
      </c>
      <c r="L142" s="33">
        <v>42151</v>
      </c>
      <c r="M142" s="34"/>
      <c r="N142" s="34" t="str">
        <f t="shared" si="16"/>
        <v>Cancelada</v>
      </c>
      <c r="O142" s="28" t="s">
        <v>920</v>
      </c>
      <c r="P142" s="28" t="s">
        <v>921</v>
      </c>
      <c r="Q142" s="28" t="s">
        <v>41</v>
      </c>
      <c r="R142" s="28" t="s">
        <v>922</v>
      </c>
      <c r="S142" s="36"/>
    </row>
    <row r="143" spans="1:19" hidden="1">
      <c r="A143" s="28">
        <v>2095</v>
      </c>
      <c r="B143" s="28" t="s">
        <v>923</v>
      </c>
      <c r="C143" s="33">
        <v>42142</v>
      </c>
      <c r="D143" s="84">
        <v>10225440</v>
      </c>
      <c r="E143" s="84">
        <f t="shared" si="12"/>
        <v>1942833.6</v>
      </c>
      <c r="F143" s="84">
        <f t="shared" si="13"/>
        <v>12168273.6</v>
      </c>
      <c r="G143" s="28" t="s">
        <v>924</v>
      </c>
      <c r="H143" s="28" t="s">
        <v>27</v>
      </c>
      <c r="I143" s="28">
        <v>90</v>
      </c>
      <c r="J143" s="33">
        <f t="shared" si="14"/>
        <v>42232</v>
      </c>
      <c r="K143" s="34">
        <f t="shared" ca="1" si="15"/>
        <v>781</v>
      </c>
      <c r="L143" s="33">
        <v>42313</v>
      </c>
      <c r="M143" s="34"/>
      <c r="N143" s="34" t="str">
        <f t="shared" si="16"/>
        <v>Cancelada</v>
      </c>
      <c r="O143" s="28" t="s">
        <v>506</v>
      </c>
      <c r="P143" s="28" t="s">
        <v>925</v>
      </c>
      <c r="Q143" s="28" t="s">
        <v>682</v>
      </c>
      <c r="R143" s="28" t="s">
        <v>35</v>
      </c>
      <c r="S143" s="36"/>
    </row>
    <row r="144" spans="1:19" hidden="1">
      <c r="A144" s="28">
        <v>2096</v>
      </c>
      <c r="B144" s="28" t="s">
        <v>923</v>
      </c>
      <c r="C144" s="33">
        <v>42142</v>
      </c>
      <c r="D144" s="84">
        <v>8521200</v>
      </c>
      <c r="E144" s="84">
        <f t="shared" si="12"/>
        <v>1619028</v>
      </c>
      <c r="F144" s="84">
        <f t="shared" si="13"/>
        <v>10140228</v>
      </c>
      <c r="G144" s="28" t="s">
        <v>924</v>
      </c>
      <c r="H144" s="28" t="s">
        <v>27</v>
      </c>
      <c r="I144" s="28">
        <v>90</v>
      </c>
      <c r="J144" s="33">
        <f t="shared" si="14"/>
        <v>42232</v>
      </c>
      <c r="K144" s="34">
        <f t="shared" ca="1" si="15"/>
        <v>781</v>
      </c>
      <c r="L144" s="33">
        <v>42313</v>
      </c>
      <c r="M144" s="34"/>
      <c r="N144" s="34" t="str">
        <f t="shared" si="16"/>
        <v>Cancelada</v>
      </c>
      <c r="O144" s="28" t="s">
        <v>506</v>
      </c>
      <c r="P144" s="28" t="s">
        <v>925</v>
      </c>
      <c r="Q144" s="28" t="s">
        <v>682</v>
      </c>
      <c r="R144" s="28" t="s">
        <v>35</v>
      </c>
      <c r="S144" s="36"/>
    </row>
    <row r="145" spans="1:19" hidden="1">
      <c r="A145" s="28">
        <v>2097</v>
      </c>
      <c r="B145" s="28" t="s">
        <v>923</v>
      </c>
      <c r="C145" s="33">
        <v>42142</v>
      </c>
      <c r="D145" s="84">
        <v>9089280</v>
      </c>
      <c r="E145" s="84">
        <f t="shared" si="12"/>
        <v>1726963.2</v>
      </c>
      <c r="F145" s="84">
        <f t="shared" si="13"/>
        <v>10816243.199999999</v>
      </c>
      <c r="G145" s="28" t="s">
        <v>924</v>
      </c>
      <c r="H145" s="28" t="s">
        <v>27</v>
      </c>
      <c r="I145" s="28">
        <v>90</v>
      </c>
      <c r="J145" s="33">
        <f t="shared" si="14"/>
        <v>42232</v>
      </c>
      <c r="K145" s="34">
        <f t="shared" ca="1" si="15"/>
        <v>781</v>
      </c>
      <c r="L145" s="33">
        <v>42313</v>
      </c>
      <c r="M145" s="34"/>
      <c r="N145" s="34" t="str">
        <f t="shared" si="16"/>
        <v>Cancelada</v>
      </c>
      <c r="O145" s="28" t="s">
        <v>506</v>
      </c>
      <c r="P145" s="28" t="s">
        <v>925</v>
      </c>
      <c r="Q145" s="28" t="s">
        <v>682</v>
      </c>
      <c r="R145" s="28" t="s">
        <v>35</v>
      </c>
      <c r="S145" s="36"/>
    </row>
    <row r="146" spans="1:19" hidden="1">
      <c r="A146" s="28">
        <v>2098</v>
      </c>
      <c r="B146" s="28" t="s">
        <v>923</v>
      </c>
      <c r="C146" s="33">
        <v>42142</v>
      </c>
      <c r="D146" s="84">
        <v>6248880</v>
      </c>
      <c r="E146" s="84">
        <f t="shared" si="12"/>
        <v>1187287.2</v>
      </c>
      <c r="F146" s="84">
        <f t="shared" si="13"/>
        <v>7436167.2000000002</v>
      </c>
      <c r="G146" s="28" t="s">
        <v>924</v>
      </c>
      <c r="H146" s="28" t="s">
        <v>27</v>
      </c>
      <c r="I146" s="28">
        <v>90</v>
      </c>
      <c r="J146" s="33">
        <f t="shared" si="14"/>
        <v>42232</v>
      </c>
      <c r="K146" s="34">
        <f t="shared" ca="1" si="15"/>
        <v>781</v>
      </c>
      <c r="L146" s="33">
        <v>42313</v>
      </c>
      <c r="M146" s="34"/>
      <c r="N146" s="34" t="str">
        <f t="shared" si="16"/>
        <v>Cancelada</v>
      </c>
      <c r="O146" s="28" t="s">
        <v>506</v>
      </c>
      <c r="P146" s="28" t="s">
        <v>925</v>
      </c>
      <c r="Q146" s="28" t="s">
        <v>682</v>
      </c>
      <c r="R146" s="28" t="s">
        <v>35</v>
      </c>
      <c r="S146" s="36"/>
    </row>
    <row r="147" spans="1:19" hidden="1">
      <c r="A147" s="28">
        <v>2099</v>
      </c>
      <c r="B147" s="28" t="s">
        <v>926</v>
      </c>
      <c r="C147" s="33">
        <v>42144</v>
      </c>
      <c r="D147" s="84">
        <v>13168621</v>
      </c>
      <c r="E147" s="84">
        <f t="shared" si="12"/>
        <v>2502037.9900000002</v>
      </c>
      <c r="F147" s="84">
        <f t="shared" si="13"/>
        <v>15670658.99</v>
      </c>
      <c r="G147" s="28" t="s">
        <v>927</v>
      </c>
      <c r="H147" s="28" t="s">
        <v>27</v>
      </c>
      <c r="I147" s="28">
        <v>30</v>
      </c>
      <c r="J147" s="33">
        <f t="shared" si="14"/>
        <v>42174</v>
      </c>
      <c r="K147" s="34">
        <f t="shared" ca="1" si="15"/>
        <v>838</v>
      </c>
      <c r="L147" s="33">
        <v>42208</v>
      </c>
      <c r="M147" s="34"/>
      <c r="N147" s="34" t="str">
        <f t="shared" si="16"/>
        <v>Cancelada</v>
      </c>
      <c r="O147" s="28" t="s">
        <v>928</v>
      </c>
      <c r="P147" s="28" t="s">
        <v>929</v>
      </c>
      <c r="Q147" s="28" t="s">
        <v>41</v>
      </c>
      <c r="R147" s="28" t="s">
        <v>930</v>
      </c>
      <c r="S147" s="36"/>
    </row>
    <row r="148" spans="1:19" hidden="1">
      <c r="A148" s="28">
        <v>2100</v>
      </c>
      <c r="B148" s="28" t="s">
        <v>754</v>
      </c>
      <c r="C148" s="33">
        <v>42144</v>
      </c>
      <c r="D148" s="84">
        <v>2431642</v>
      </c>
      <c r="E148" s="84">
        <f t="shared" si="12"/>
        <v>462011.98</v>
      </c>
      <c r="F148" s="84">
        <f t="shared" si="13"/>
        <v>2893653.98</v>
      </c>
      <c r="G148" s="28" t="s">
        <v>931</v>
      </c>
      <c r="H148" s="28" t="s">
        <v>27</v>
      </c>
      <c r="I148" s="28">
        <v>30</v>
      </c>
      <c r="J148" s="33">
        <f t="shared" si="14"/>
        <v>42174</v>
      </c>
      <c r="K148" s="34">
        <f t="shared" ca="1" si="15"/>
        <v>838</v>
      </c>
      <c r="L148" s="33">
        <v>42165</v>
      </c>
      <c r="M148" s="34"/>
      <c r="N148" s="34" t="str">
        <f t="shared" si="16"/>
        <v>Cancelada</v>
      </c>
      <c r="O148" s="28" t="s">
        <v>932</v>
      </c>
      <c r="P148" s="28" t="s">
        <v>933</v>
      </c>
      <c r="Q148" s="28" t="s">
        <v>160</v>
      </c>
      <c r="R148" s="28" t="s">
        <v>161</v>
      </c>
      <c r="S148" s="36"/>
    </row>
    <row r="149" spans="1:19" hidden="1">
      <c r="A149" s="28">
        <v>2101</v>
      </c>
      <c r="B149" s="28" t="s">
        <v>327</v>
      </c>
      <c r="C149" s="33">
        <v>42150</v>
      </c>
      <c r="D149" s="84">
        <v>3248924</v>
      </c>
      <c r="E149" s="84">
        <f t="shared" si="12"/>
        <v>617295.56000000006</v>
      </c>
      <c r="F149" s="84">
        <f t="shared" si="13"/>
        <v>3866219.56</v>
      </c>
      <c r="G149" s="28"/>
      <c r="H149" s="28" t="s">
        <v>27</v>
      </c>
      <c r="I149" s="28">
        <v>30</v>
      </c>
      <c r="J149" s="33">
        <f t="shared" si="14"/>
        <v>42180</v>
      </c>
      <c r="K149" s="34">
        <f t="shared" ca="1" si="15"/>
        <v>832</v>
      </c>
      <c r="L149" s="33">
        <v>42172</v>
      </c>
      <c r="M149" s="34"/>
      <c r="N149" s="34" t="str">
        <f t="shared" si="16"/>
        <v>Cancelada</v>
      </c>
      <c r="O149" s="28" t="s">
        <v>805</v>
      </c>
      <c r="P149" s="28" t="s">
        <v>806</v>
      </c>
      <c r="Q149" s="28" t="s">
        <v>28</v>
      </c>
      <c r="R149" s="28" t="s">
        <v>807</v>
      </c>
      <c r="S149" s="36"/>
    </row>
    <row r="150" spans="1:19" hidden="1">
      <c r="A150" s="28">
        <v>2102</v>
      </c>
      <c r="B150" s="28" t="s">
        <v>934</v>
      </c>
      <c r="C150" s="33">
        <v>42150</v>
      </c>
      <c r="D150" s="84">
        <v>10955000</v>
      </c>
      <c r="E150" s="84">
        <f t="shared" si="12"/>
        <v>2081450</v>
      </c>
      <c r="F150" s="84">
        <f t="shared" si="13"/>
        <v>13036450</v>
      </c>
      <c r="G150" s="28" t="s">
        <v>935</v>
      </c>
      <c r="H150" s="28" t="s">
        <v>27</v>
      </c>
      <c r="I150" s="28">
        <v>30</v>
      </c>
      <c r="J150" s="33">
        <f t="shared" si="14"/>
        <v>42180</v>
      </c>
      <c r="K150" s="34">
        <f t="shared" ca="1" si="15"/>
        <v>832</v>
      </c>
      <c r="L150" s="33">
        <v>42298</v>
      </c>
      <c r="M150" s="34"/>
      <c r="N150" s="34" t="str">
        <f t="shared" si="16"/>
        <v>Cancelada</v>
      </c>
      <c r="O150" s="28" t="s">
        <v>936</v>
      </c>
      <c r="P150" s="28" t="s">
        <v>937</v>
      </c>
      <c r="Q150" s="28" t="s">
        <v>28</v>
      </c>
      <c r="R150" s="28" t="s">
        <v>129</v>
      </c>
      <c r="S150" s="36"/>
    </row>
    <row r="151" spans="1:19" hidden="1">
      <c r="A151" s="28">
        <v>2103</v>
      </c>
      <c r="B151" s="28" t="s">
        <v>934</v>
      </c>
      <c r="C151" s="33">
        <v>42150</v>
      </c>
      <c r="D151" s="84">
        <v>8574228</v>
      </c>
      <c r="E151" s="84">
        <f t="shared" si="12"/>
        <v>1629103.32</v>
      </c>
      <c r="F151" s="84">
        <f t="shared" si="13"/>
        <v>10203331.32</v>
      </c>
      <c r="G151" s="28" t="s">
        <v>935</v>
      </c>
      <c r="H151" s="28" t="s">
        <v>27</v>
      </c>
      <c r="I151" s="28">
        <v>30</v>
      </c>
      <c r="J151" s="33">
        <f t="shared" si="14"/>
        <v>42180</v>
      </c>
      <c r="K151" s="34">
        <f t="shared" ca="1" si="15"/>
        <v>832</v>
      </c>
      <c r="L151" s="33">
        <v>42298</v>
      </c>
      <c r="M151" s="34"/>
      <c r="N151" s="34" t="str">
        <f t="shared" si="16"/>
        <v>Cancelada</v>
      </c>
      <c r="O151" s="28" t="s">
        <v>936</v>
      </c>
      <c r="P151" s="28" t="s">
        <v>937</v>
      </c>
      <c r="Q151" s="28" t="s">
        <v>28</v>
      </c>
      <c r="R151" s="28" t="s">
        <v>129</v>
      </c>
      <c r="S151" s="36"/>
    </row>
    <row r="152" spans="1:19" hidden="1">
      <c r="A152" s="6">
        <v>2104</v>
      </c>
      <c r="B152" s="6" t="s">
        <v>11</v>
      </c>
      <c r="C152" s="16">
        <v>42150</v>
      </c>
      <c r="D152" s="85">
        <v>0</v>
      </c>
      <c r="E152" s="85">
        <f t="shared" si="12"/>
        <v>0</v>
      </c>
      <c r="F152" s="85">
        <f t="shared" si="13"/>
        <v>0</v>
      </c>
      <c r="G152" s="6" t="s">
        <v>11</v>
      </c>
      <c r="H152" s="6" t="s">
        <v>11</v>
      </c>
      <c r="I152" s="6">
        <v>0</v>
      </c>
      <c r="J152" s="16">
        <f t="shared" si="14"/>
        <v>42150</v>
      </c>
      <c r="K152" s="14">
        <f t="shared" ca="1" si="15"/>
        <v>861</v>
      </c>
      <c r="L152" s="16"/>
      <c r="M152" s="14"/>
      <c r="N152" s="14" t="s">
        <v>11</v>
      </c>
      <c r="O152" s="6" t="s">
        <v>11</v>
      </c>
      <c r="P152" s="6" t="s">
        <v>11</v>
      </c>
      <c r="Q152" s="6" t="s">
        <v>11</v>
      </c>
      <c r="R152" s="6" t="s">
        <v>11</v>
      </c>
    </row>
    <row r="153" spans="1:19" hidden="1">
      <c r="A153" s="6">
        <v>2105</v>
      </c>
      <c r="B153" s="6" t="s">
        <v>11</v>
      </c>
      <c r="C153" s="16">
        <v>42150</v>
      </c>
      <c r="D153" s="85">
        <v>0</v>
      </c>
      <c r="E153" s="85">
        <f t="shared" si="12"/>
        <v>0</v>
      </c>
      <c r="F153" s="85">
        <f t="shared" si="13"/>
        <v>0</v>
      </c>
      <c r="G153" s="6" t="s">
        <v>11</v>
      </c>
      <c r="H153" s="6" t="s">
        <v>11</v>
      </c>
      <c r="I153" s="6">
        <v>0</v>
      </c>
      <c r="J153" s="16">
        <f t="shared" si="14"/>
        <v>42150</v>
      </c>
      <c r="K153" s="14">
        <f t="shared" ca="1" si="15"/>
        <v>861</v>
      </c>
      <c r="L153" s="16"/>
      <c r="M153" s="14"/>
      <c r="N153" s="14" t="s">
        <v>11</v>
      </c>
      <c r="O153" s="6" t="s">
        <v>11</v>
      </c>
      <c r="P153" s="6" t="s">
        <v>11</v>
      </c>
      <c r="Q153" s="6" t="s">
        <v>11</v>
      </c>
      <c r="R153" s="6" t="s">
        <v>11</v>
      </c>
    </row>
    <row r="154" spans="1:19" hidden="1">
      <c r="A154" s="28">
        <v>2106</v>
      </c>
      <c r="B154" s="28" t="s">
        <v>934</v>
      </c>
      <c r="C154" s="33">
        <v>42150</v>
      </c>
      <c r="D154" s="84">
        <v>257420</v>
      </c>
      <c r="E154" s="84">
        <f t="shared" si="12"/>
        <v>48909.8</v>
      </c>
      <c r="F154" s="84">
        <f t="shared" si="13"/>
        <v>306329.8</v>
      </c>
      <c r="G154" s="28" t="s">
        <v>935</v>
      </c>
      <c r="H154" s="28" t="s">
        <v>27</v>
      </c>
      <c r="I154" s="28">
        <v>30</v>
      </c>
      <c r="J154" s="33">
        <f t="shared" si="14"/>
        <v>42180</v>
      </c>
      <c r="K154" s="34">
        <f t="shared" ca="1" si="15"/>
        <v>832</v>
      </c>
      <c r="L154" s="33">
        <v>42298</v>
      </c>
      <c r="M154" s="34"/>
      <c r="N154" s="34" t="str">
        <f>IF(L154&gt;=C154,"Cancelada",IF(J154&lt;fechaactual,"Vencida","Por Vencer"))</f>
        <v>Cancelada</v>
      </c>
      <c r="O154" s="28" t="s">
        <v>936</v>
      </c>
      <c r="P154" s="28" t="s">
        <v>937</v>
      </c>
      <c r="Q154" s="28" t="s">
        <v>28</v>
      </c>
      <c r="R154" s="28" t="s">
        <v>129</v>
      </c>
      <c r="S154" s="36"/>
    </row>
    <row r="155" spans="1:19" hidden="1">
      <c r="A155" s="28">
        <v>2107</v>
      </c>
      <c r="B155" s="28" t="s">
        <v>934</v>
      </c>
      <c r="C155" s="33">
        <v>42150</v>
      </c>
      <c r="D155" s="84">
        <v>2130872</v>
      </c>
      <c r="E155" s="84">
        <f t="shared" si="12"/>
        <v>404865.68</v>
      </c>
      <c r="F155" s="84">
        <f t="shared" si="13"/>
        <v>2535737.6800000002</v>
      </c>
      <c r="G155" s="28" t="s">
        <v>935</v>
      </c>
      <c r="H155" s="28" t="s">
        <v>27</v>
      </c>
      <c r="I155" s="28">
        <v>30</v>
      </c>
      <c r="J155" s="33">
        <f t="shared" si="14"/>
        <v>42180</v>
      </c>
      <c r="K155" s="34">
        <f t="shared" ca="1" si="15"/>
        <v>832</v>
      </c>
      <c r="L155" s="33">
        <v>42298</v>
      </c>
      <c r="M155" s="34">
        <v>202</v>
      </c>
      <c r="N155" s="34" t="str">
        <f>IF(L155&gt;=C155,"Cancelada",IF(J155&lt;fechaactual,"Vencida","Por Vencer"))</f>
        <v>Cancelada</v>
      </c>
      <c r="O155" s="28" t="s">
        <v>936</v>
      </c>
      <c r="P155" s="28" t="s">
        <v>937</v>
      </c>
      <c r="Q155" s="28" t="s">
        <v>28</v>
      </c>
      <c r="R155" s="28" t="s">
        <v>129</v>
      </c>
      <c r="S155" s="36"/>
    </row>
    <row r="156" spans="1:19" hidden="1">
      <c r="A156" s="28">
        <v>2108</v>
      </c>
      <c r="B156" s="28" t="s">
        <v>782</v>
      </c>
      <c r="C156" s="33">
        <v>42157</v>
      </c>
      <c r="D156" s="84">
        <v>345194</v>
      </c>
      <c r="E156" s="84">
        <f t="shared" si="12"/>
        <v>65586.86</v>
      </c>
      <c r="F156" s="84">
        <f t="shared" si="13"/>
        <v>410780.86</v>
      </c>
      <c r="G156" s="28">
        <v>90028592</v>
      </c>
      <c r="H156" s="28" t="s">
        <v>27</v>
      </c>
      <c r="I156" s="28">
        <v>30</v>
      </c>
      <c r="J156" s="33">
        <f t="shared" si="14"/>
        <v>42187</v>
      </c>
      <c r="K156" s="34">
        <f t="shared" ca="1" si="15"/>
        <v>825</v>
      </c>
      <c r="L156" s="33">
        <v>42180</v>
      </c>
      <c r="M156" s="34"/>
      <c r="N156" s="34" t="str">
        <f>IF(L156&gt;=C156,"Cancelada",IF(J156&lt;fechaactual,"Vencida","Por Vencer"))</f>
        <v>Cancelada</v>
      </c>
      <c r="O156" s="28" t="s">
        <v>789</v>
      </c>
      <c r="P156" s="28" t="s">
        <v>785</v>
      </c>
      <c r="Q156" s="28" t="s">
        <v>41</v>
      </c>
      <c r="R156" s="28" t="s">
        <v>701</v>
      </c>
      <c r="S156" s="36"/>
    </row>
    <row r="157" spans="1:19" hidden="1">
      <c r="A157" s="28">
        <v>2109</v>
      </c>
      <c r="B157" s="28" t="s">
        <v>782</v>
      </c>
      <c r="C157" s="33">
        <v>42157</v>
      </c>
      <c r="D157" s="84">
        <v>201881</v>
      </c>
      <c r="E157" s="84">
        <f t="shared" si="12"/>
        <v>38357.39</v>
      </c>
      <c r="F157" s="84">
        <f t="shared" si="13"/>
        <v>240238.39</v>
      </c>
      <c r="G157" s="28">
        <v>90028592</v>
      </c>
      <c r="H157" s="28" t="s">
        <v>27</v>
      </c>
      <c r="I157" s="28">
        <v>30</v>
      </c>
      <c r="J157" s="33">
        <f t="shared" si="14"/>
        <v>42187</v>
      </c>
      <c r="K157" s="34">
        <f t="shared" ca="1" si="15"/>
        <v>825</v>
      </c>
      <c r="L157" s="33">
        <v>42180</v>
      </c>
      <c r="M157" s="34"/>
      <c r="N157" s="34" t="str">
        <f>IF(L157&gt;=C157,"Cancelada",IF(J157&lt;fechaactual,"Vencida","Por Vencer"))</f>
        <v>Cancelada</v>
      </c>
      <c r="O157" s="28" t="s">
        <v>784</v>
      </c>
      <c r="P157" s="28" t="s">
        <v>785</v>
      </c>
      <c r="Q157" s="28" t="s">
        <v>41</v>
      </c>
      <c r="R157" s="28" t="s">
        <v>701</v>
      </c>
      <c r="S157" s="36"/>
    </row>
    <row r="158" spans="1:19" hidden="1">
      <c r="A158" s="28">
        <v>2110</v>
      </c>
      <c r="B158" s="28" t="s">
        <v>782</v>
      </c>
      <c r="C158" s="33">
        <v>42157</v>
      </c>
      <c r="D158" s="84">
        <v>287536</v>
      </c>
      <c r="E158" s="84">
        <f t="shared" si="12"/>
        <v>54631.840000000004</v>
      </c>
      <c r="F158" s="84">
        <f t="shared" si="13"/>
        <v>342167.84</v>
      </c>
      <c r="G158" s="28">
        <v>90028592</v>
      </c>
      <c r="H158" s="28" t="s">
        <v>27</v>
      </c>
      <c r="I158" s="28">
        <v>30</v>
      </c>
      <c r="J158" s="33">
        <f t="shared" si="14"/>
        <v>42187</v>
      </c>
      <c r="K158" s="34">
        <f t="shared" ca="1" si="15"/>
        <v>825</v>
      </c>
      <c r="L158" s="33">
        <v>42180</v>
      </c>
      <c r="M158" s="34"/>
      <c r="N158" s="34" t="str">
        <f>IF(L158&gt;=C158,"Cancelada",IF(J158&lt;fechaactual,"Vencida","Por Vencer"))</f>
        <v>Cancelada</v>
      </c>
      <c r="O158" s="28" t="s">
        <v>787</v>
      </c>
      <c r="P158" s="28" t="s">
        <v>785</v>
      </c>
      <c r="Q158" s="28" t="s">
        <v>41</v>
      </c>
      <c r="R158" s="28" t="s">
        <v>701</v>
      </c>
      <c r="S158" s="36"/>
    </row>
    <row r="159" spans="1:19" hidden="1">
      <c r="A159" s="6">
        <v>2111</v>
      </c>
      <c r="B159" s="6" t="s">
        <v>11</v>
      </c>
      <c r="C159" s="16">
        <v>42159</v>
      </c>
      <c r="D159" s="85">
        <v>0</v>
      </c>
      <c r="E159" s="85">
        <f t="shared" si="12"/>
        <v>0</v>
      </c>
      <c r="F159" s="85">
        <f t="shared" si="13"/>
        <v>0</v>
      </c>
      <c r="G159" s="6" t="s">
        <v>11</v>
      </c>
      <c r="H159" s="6" t="s">
        <v>11</v>
      </c>
      <c r="I159" s="6">
        <v>0</v>
      </c>
      <c r="J159" s="16">
        <f t="shared" si="14"/>
        <v>42159</v>
      </c>
      <c r="K159" s="14">
        <f t="shared" ca="1" si="15"/>
        <v>853</v>
      </c>
      <c r="L159" s="16"/>
      <c r="M159" s="14"/>
      <c r="N159" s="14" t="s">
        <v>11</v>
      </c>
      <c r="O159" s="6" t="s">
        <v>11</v>
      </c>
      <c r="P159" s="6" t="s">
        <v>11</v>
      </c>
      <c r="Q159" s="6" t="s">
        <v>11</v>
      </c>
      <c r="R159" s="6" t="s">
        <v>11</v>
      </c>
    </row>
    <row r="160" spans="1:19" hidden="1">
      <c r="A160" s="6">
        <v>2112</v>
      </c>
      <c r="B160" s="6" t="s">
        <v>11</v>
      </c>
      <c r="C160" s="16">
        <v>42159</v>
      </c>
      <c r="D160" s="85">
        <v>0</v>
      </c>
      <c r="E160" s="85">
        <f t="shared" si="12"/>
        <v>0</v>
      </c>
      <c r="F160" s="85">
        <f t="shared" si="13"/>
        <v>0</v>
      </c>
      <c r="G160" s="6" t="s">
        <v>11</v>
      </c>
      <c r="H160" s="6" t="s">
        <v>11</v>
      </c>
      <c r="I160" s="6">
        <v>0</v>
      </c>
      <c r="J160" s="16">
        <f t="shared" si="14"/>
        <v>42159</v>
      </c>
      <c r="K160" s="14">
        <f t="shared" ca="1" si="15"/>
        <v>853</v>
      </c>
      <c r="L160" s="16"/>
      <c r="M160" s="14"/>
      <c r="N160" s="14" t="s">
        <v>11</v>
      </c>
      <c r="O160" s="6" t="s">
        <v>11</v>
      </c>
      <c r="P160" s="6" t="s">
        <v>11</v>
      </c>
      <c r="Q160" s="6" t="s">
        <v>11</v>
      </c>
      <c r="R160" s="6" t="s">
        <v>11</v>
      </c>
    </row>
    <row r="161" spans="1:19" hidden="1">
      <c r="A161" s="6">
        <v>2113</v>
      </c>
      <c r="B161" s="6" t="s">
        <v>11</v>
      </c>
      <c r="C161" s="16">
        <v>42159</v>
      </c>
      <c r="D161" s="85">
        <v>0</v>
      </c>
      <c r="E161" s="85">
        <f t="shared" si="12"/>
        <v>0</v>
      </c>
      <c r="F161" s="85">
        <f t="shared" si="13"/>
        <v>0</v>
      </c>
      <c r="G161" s="6" t="s">
        <v>11</v>
      </c>
      <c r="H161" s="6" t="s">
        <v>11</v>
      </c>
      <c r="I161" s="6">
        <v>0</v>
      </c>
      <c r="J161" s="16">
        <f t="shared" si="14"/>
        <v>42159</v>
      </c>
      <c r="K161" s="14">
        <f t="shared" ca="1" si="15"/>
        <v>853</v>
      </c>
      <c r="L161" s="16"/>
      <c r="M161" s="14"/>
      <c r="N161" s="14" t="s">
        <v>11</v>
      </c>
      <c r="O161" s="6" t="s">
        <v>11</v>
      </c>
      <c r="P161" s="6" t="s">
        <v>11</v>
      </c>
      <c r="Q161" s="6" t="s">
        <v>11</v>
      </c>
      <c r="R161" s="6" t="s">
        <v>11</v>
      </c>
    </row>
    <row r="162" spans="1:19" hidden="1">
      <c r="A162" s="60">
        <v>2114</v>
      </c>
      <c r="B162" s="60" t="s">
        <v>763</v>
      </c>
      <c r="C162" s="61">
        <v>42159</v>
      </c>
      <c r="D162" s="87">
        <v>2925612</v>
      </c>
      <c r="E162" s="87">
        <f t="shared" si="12"/>
        <v>555866.28</v>
      </c>
      <c r="F162" s="87">
        <f t="shared" si="13"/>
        <v>3481478.2800000003</v>
      </c>
      <c r="G162" s="60" t="s">
        <v>764</v>
      </c>
      <c r="H162" s="60" t="s">
        <v>27</v>
      </c>
      <c r="I162" s="28">
        <v>30</v>
      </c>
      <c r="J162" s="33">
        <f t="shared" si="14"/>
        <v>42189</v>
      </c>
      <c r="K162" s="34">
        <f t="shared" ca="1" si="15"/>
        <v>823</v>
      </c>
      <c r="L162" s="33">
        <v>42220</v>
      </c>
      <c r="M162" s="34"/>
      <c r="N162" s="34" t="str">
        <f t="shared" ref="N162:N184" si="17">IF(L162&gt;=C162,"Cancelada",IF(J162&lt;fechaactual,"Vencida","Por Vencer"))</f>
        <v>Cancelada</v>
      </c>
      <c r="O162" s="60" t="s">
        <v>938</v>
      </c>
      <c r="P162" s="60" t="s">
        <v>939</v>
      </c>
      <c r="Q162" s="60" t="s">
        <v>160</v>
      </c>
      <c r="R162" s="60" t="s">
        <v>151</v>
      </c>
      <c r="S162" s="36"/>
    </row>
    <row r="163" spans="1:19" hidden="1">
      <c r="A163" s="28">
        <v>2115</v>
      </c>
      <c r="B163" s="28" t="s">
        <v>528</v>
      </c>
      <c r="C163" s="33">
        <v>42160</v>
      </c>
      <c r="D163" s="84">
        <v>12214</v>
      </c>
      <c r="E163" s="84">
        <f t="shared" si="12"/>
        <v>2320.66</v>
      </c>
      <c r="F163" s="84">
        <f t="shared" si="13"/>
        <v>14534.66</v>
      </c>
      <c r="G163" s="28"/>
      <c r="H163" s="28" t="s">
        <v>27</v>
      </c>
      <c r="I163" s="28">
        <v>30</v>
      </c>
      <c r="J163" s="33">
        <f t="shared" si="14"/>
        <v>42190</v>
      </c>
      <c r="K163" s="34">
        <f t="shared" ca="1" si="15"/>
        <v>822</v>
      </c>
      <c r="L163" s="33">
        <v>42160</v>
      </c>
      <c r="M163" s="34"/>
      <c r="N163" s="34" t="str">
        <f t="shared" si="17"/>
        <v>Cancelada</v>
      </c>
      <c r="O163" s="28" t="s">
        <v>781</v>
      </c>
      <c r="P163" s="28" t="s">
        <v>940</v>
      </c>
      <c r="Q163" s="28" t="s">
        <v>28</v>
      </c>
      <c r="R163" s="28" t="s">
        <v>140</v>
      </c>
      <c r="S163" s="36"/>
    </row>
    <row r="164" spans="1:19">
      <c r="A164" s="28">
        <v>2116</v>
      </c>
      <c r="B164" s="28" t="s">
        <v>941</v>
      </c>
      <c r="C164" s="33">
        <v>42163</v>
      </c>
      <c r="D164" s="84">
        <v>586272</v>
      </c>
      <c r="E164" s="84">
        <f t="shared" si="12"/>
        <v>111391.68000000001</v>
      </c>
      <c r="F164" s="84">
        <f t="shared" si="13"/>
        <v>697663.68</v>
      </c>
      <c r="G164" s="28" t="s">
        <v>942</v>
      </c>
      <c r="H164" s="28" t="s">
        <v>27</v>
      </c>
      <c r="I164" s="28">
        <v>30</v>
      </c>
      <c r="J164" s="33">
        <f t="shared" si="14"/>
        <v>42193</v>
      </c>
      <c r="K164" s="34">
        <f t="shared" ca="1" si="15"/>
        <v>819</v>
      </c>
      <c r="L164" s="33">
        <v>42177</v>
      </c>
      <c r="M164" s="34"/>
      <c r="N164" s="34" t="str">
        <f t="shared" si="17"/>
        <v>Cancelada</v>
      </c>
      <c r="O164" s="28" t="s">
        <v>943</v>
      </c>
      <c r="P164" s="28" t="s">
        <v>944</v>
      </c>
      <c r="Q164" s="28" t="s">
        <v>28</v>
      </c>
      <c r="R164" s="28" t="s">
        <v>394</v>
      </c>
      <c r="S164" s="36"/>
    </row>
    <row r="165" spans="1:19" hidden="1">
      <c r="A165" s="28">
        <v>2117</v>
      </c>
      <c r="B165" s="28" t="s">
        <v>945</v>
      </c>
      <c r="C165" s="33">
        <v>42163</v>
      </c>
      <c r="D165" s="84">
        <v>426060</v>
      </c>
      <c r="E165" s="84">
        <f t="shared" si="12"/>
        <v>80951.399999999994</v>
      </c>
      <c r="F165" s="84">
        <f t="shared" si="13"/>
        <v>507011.4</v>
      </c>
      <c r="G165" s="28" t="s">
        <v>946</v>
      </c>
      <c r="H165" s="28" t="s">
        <v>27</v>
      </c>
      <c r="I165" s="28">
        <v>30</v>
      </c>
      <c r="J165" s="33">
        <f t="shared" si="14"/>
        <v>42193</v>
      </c>
      <c r="K165" s="34">
        <f t="shared" ca="1" si="15"/>
        <v>819</v>
      </c>
      <c r="L165" s="33">
        <v>42194</v>
      </c>
      <c r="M165" s="34"/>
      <c r="N165" s="34" t="str">
        <f t="shared" si="17"/>
        <v>Cancelada</v>
      </c>
      <c r="O165" s="28" t="s">
        <v>947</v>
      </c>
      <c r="P165" s="28" t="s">
        <v>948</v>
      </c>
      <c r="Q165" s="28" t="s">
        <v>160</v>
      </c>
      <c r="R165" s="28" t="s">
        <v>37</v>
      </c>
      <c r="S165" s="36"/>
    </row>
    <row r="166" spans="1:19" hidden="1">
      <c r="A166" s="28">
        <v>2118</v>
      </c>
      <c r="B166" s="28" t="s">
        <v>949</v>
      </c>
      <c r="C166" s="33">
        <v>42163</v>
      </c>
      <c r="D166" s="84">
        <v>1462264</v>
      </c>
      <c r="E166" s="84">
        <f t="shared" si="12"/>
        <v>277830.15999999997</v>
      </c>
      <c r="F166" s="84">
        <f t="shared" si="13"/>
        <v>1740094.16</v>
      </c>
      <c r="G166" s="28" t="s">
        <v>950</v>
      </c>
      <c r="H166" s="28" t="s">
        <v>27</v>
      </c>
      <c r="I166" s="28">
        <v>30</v>
      </c>
      <c r="J166" s="33">
        <f t="shared" si="14"/>
        <v>42193</v>
      </c>
      <c r="K166" s="34">
        <f t="shared" ca="1" si="15"/>
        <v>819</v>
      </c>
      <c r="L166" s="33">
        <v>42179</v>
      </c>
      <c r="M166" s="34"/>
      <c r="N166" s="34" t="str">
        <f t="shared" si="17"/>
        <v>Cancelada</v>
      </c>
      <c r="O166" s="28" t="s">
        <v>951</v>
      </c>
      <c r="P166" s="28" t="s">
        <v>952</v>
      </c>
      <c r="Q166" s="28" t="s">
        <v>720</v>
      </c>
      <c r="R166" s="28" t="s">
        <v>74</v>
      </c>
      <c r="S166" s="36"/>
    </row>
    <row r="167" spans="1:19" hidden="1">
      <c r="A167" s="64">
        <v>2119</v>
      </c>
      <c r="B167" s="64" t="s">
        <v>953</v>
      </c>
      <c r="C167" s="65">
        <v>42163</v>
      </c>
      <c r="D167" s="88">
        <v>1126890</v>
      </c>
      <c r="E167" s="88">
        <f t="shared" si="12"/>
        <v>214109.1</v>
      </c>
      <c r="F167" s="88">
        <f t="shared" si="13"/>
        <v>1340999.1000000001</v>
      </c>
      <c r="G167" s="64" t="s">
        <v>954</v>
      </c>
      <c r="H167" s="64" t="s">
        <v>27</v>
      </c>
      <c r="I167" s="28">
        <v>30</v>
      </c>
      <c r="J167" s="33">
        <f t="shared" si="14"/>
        <v>42193</v>
      </c>
      <c r="K167" s="34">
        <f t="shared" ca="1" si="15"/>
        <v>819</v>
      </c>
      <c r="L167" s="33">
        <v>42210</v>
      </c>
      <c r="M167" s="34"/>
      <c r="N167" s="34" t="str">
        <f t="shared" si="17"/>
        <v>Cancelada</v>
      </c>
      <c r="O167" s="64" t="s">
        <v>955</v>
      </c>
      <c r="P167" s="64" t="s">
        <v>956</v>
      </c>
      <c r="Q167" s="64" t="s">
        <v>957</v>
      </c>
      <c r="R167" s="64" t="s">
        <v>32</v>
      </c>
      <c r="S167" s="36"/>
    </row>
    <row r="168" spans="1:19" hidden="1">
      <c r="A168" s="28">
        <v>2120</v>
      </c>
      <c r="B168" s="28" t="s">
        <v>958</v>
      </c>
      <c r="C168" s="33">
        <v>42163</v>
      </c>
      <c r="D168" s="84">
        <v>1293890</v>
      </c>
      <c r="E168" s="84">
        <f t="shared" si="12"/>
        <v>245839.1</v>
      </c>
      <c r="F168" s="84">
        <f t="shared" si="13"/>
        <v>1539729.1</v>
      </c>
      <c r="G168" s="28" t="s">
        <v>959</v>
      </c>
      <c r="H168" s="28" t="s">
        <v>27</v>
      </c>
      <c r="I168" s="28">
        <v>30</v>
      </c>
      <c r="J168" s="33">
        <f t="shared" si="14"/>
        <v>42193</v>
      </c>
      <c r="K168" s="34">
        <f t="shared" ca="1" si="15"/>
        <v>819</v>
      </c>
      <c r="L168" s="33">
        <v>42163</v>
      </c>
      <c r="M168" s="34"/>
      <c r="N168" s="34" t="str">
        <f t="shared" si="17"/>
        <v>Cancelada</v>
      </c>
      <c r="O168" s="28" t="s">
        <v>960</v>
      </c>
      <c r="P168" s="28" t="s">
        <v>961</v>
      </c>
      <c r="Q168" s="28" t="s">
        <v>720</v>
      </c>
      <c r="R168" s="28" t="s">
        <v>157</v>
      </c>
      <c r="S168" s="36"/>
    </row>
    <row r="169" spans="1:19" hidden="1">
      <c r="A169" s="64">
        <v>2121</v>
      </c>
      <c r="B169" s="64" t="s">
        <v>528</v>
      </c>
      <c r="C169" s="65">
        <v>42172</v>
      </c>
      <c r="D169" s="88">
        <v>73278</v>
      </c>
      <c r="E169" s="88">
        <f t="shared" si="12"/>
        <v>13922.82</v>
      </c>
      <c r="F169" s="88">
        <f t="shared" si="13"/>
        <v>87200.82</v>
      </c>
      <c r="G169" s="64"/>
      <c r="H169" s="64" t="s">
        <v>27</v>
      </c>
      <c r="I169" s="28">
        <v>30</v>
      </c>
      <c r="J169" s="33">
        <f t="shared" si="14"/>
        <v>42202</v>
      </c>
      <c r="K169" s="34">
        <f t="shared" ca="1" si="15"/>
        <v>810</v>
      </c>
      <c r="L169" s="33">
        <v>42172</v>
      </c>
      <c r="M169" s="34"/>
      <c r="N169" s="34" t="str">
        <f t="shared" si="17"/>
        <v>Cancelada</v>
      </c>
      <c r="O169" s="64" t="s">
        <v>781</v>
      </c>
      <c r="P169" s="64" t="s">
        <v>940</v>
      </c>
      <c r="Q169" s="64" t="s">
        <v>28</v>
      </c>
      <c r="R169" s="64" t="s">
        <v>140</v>
      </c>
      <c r="S169" s="36"/>
    </row>
    <row r="170" spans="1:19" hidden="1">
      <c r="A170" s="28">
        <v>2122</v>
      </c>
      <c r="B170" s="28" t="s">
        <v>962</v>
      </c>
      <c r="C170" s="33">
        <v>42172</v>
      </c>
      <c r="D170" s="84">
        <v>3933954</v>
      </c>
      <c r="E170" s="84">
        <f t="shared" si="12"/>
        <v>747451.26</v>
      </c>
      <c r="F170" s="84">
        <f t="shared" si="13"/>
        <v>4681405.26</v>
      </c>
      <c r="G170" s="28"/>
      <c r="H170" s="28" t="s">
        <v>27</v>
      </c>
      <c r="I170" s="28">
        <v>30</v>
      </c>
      <c r="J170" s="33">
        <f t="shared" si="14"/>
        <v>42202</v>
      </c>
      <c r="K170" s="34">
        <f t="shared" ca="1" si="15"/>
        <v>810</v>
      </c>
      <c r="L170" s="33">
        <v>42186</v>
      </c>
      <c r="M170" s="34"/>
      <c r="N170" s="34" t="str">
        <f t="shared" si="17"/>
        <v>Cancelada</v>
      </c>
      <c r="O170" s="28" t="s">
        <v>963</v>
      </c>
      <c r="P170" s="28"/>
      <c r="Q170" s="28" t="s">
        <v>28</v>
      </c>
      <c r="R170" s="28"/>
      <c r="S170" s="36"/>
    </row>
    <row r="171" spans="1:19" hidden="1">
      <c r="A171" s="64">
        <v>2123</v>
      </c>
      <c r="B171" s="64" t="s">
        <v>964</v>
      </c>
      <c r="C171" s="65">
        <v>42172</v>
      </c>
      <c r="D171" s="88">
        <v>140716</v>
      </c>
      <c r="E171" s="88">
        <f t="shared" si="12"/>
        <v>26736.04</v>
      </c>
      <c r="F171" s="88">
        <f t="shared" si="13"/>
        <v>167452.04</v>
      </c>
      <c r="G171" s="64" t="s">
        <v>965</v>
      </c>
      <c r="H171" s="64" t="s">
        <v>27</v>
      </c>
      <c r="I171" s="28">
        <v>30</v>
      </c>
      <c r="J171" s="33">
        <f t="shared" si="14"/>
        <v>42202</v>
      </c>
      <c r="K171" s="34">
        <f t="shared" ca="1" si="15"/>
        <v>810</v>
      </c>
      <c r="L171" s="33">
        <v>42172</v>
      </c>
      <c r="M171" s="34"/>
      <c r="N171" s="34" t="str">
        <f t="shared" si="17"/>
        <v>Cancelada</v>
      </c>
      <c r="O171" s="64" t="s">
        <v>966</v>
      </c>
      <c r="P171" s="64"/>
      <c r="Q171" s="64" t="s">
        <v>160</v>
      </c>
      <c r="R171" s="64" t="s">
        <v>223</v>
      </c>
      <c r="S171" s="36"/>
    </row>
    <row r="172" spans="1:19" hidden="1">
      <c r="A172" s="28">
        <v>2124</v>
      </c>
      <c r="B172" s="28" t="s">
        <v>964</v>
      </c>
      <c r="C172" s="33">
        <v>42172</v>
      </c>
      <c r="D172" s="84">
        <v>134162</v>
      </c>
      <c r="E172" s="84">
        <f t="shared" si="12"/>
        <v>25490.78</v>
      </c>
      <c r="F172" s="84">
        <f t="shared" si="13"/>
        <v>159652.78</v>
      </c>
      <c r="G172" s="28" t="s">
        <v>965</v>
      </c>
      <c r="H172" s="28" t="s">
        <v>27</v>
      </c>
      <c r="I172" s="28">
        <v>30</v>
      </c>
      <c r="J172" s="33">
        <f t="shared" si="14"/>
        <v>42202</v>
      </c>
      <c r="K172" s="34">
        <f t="shared" ca="1" si="15"/>
        <v>810</v>
      </c>
      <c r="L172" s="33">
        <v>42172</v>
      </c>
      <c r="M172" s="34"/>
      <c r="N172" s="34" t="str">
        <f t="shared" si="17"/>
        <v>Cancelada</v>
      </c>
      <c r="O172" s="28" t="s">
        <v>966</v>
      </c>
      <c r="P172" s="28"/>
      <c r="Q172" s="28" t="s">
        <v>160</v>
      </c>
      <c r="R172" s="28" t="s">
        <v>223</v>
      </c>
      <c r="S172" s="36"/>
    </row>
    <row r="173" spans="1:19" hidden="1">
      <c r="A173" s="28">
        <v>2125</v>
      </c>
      <c r="B173" s="28" t="s">
        <v>967</v>
      </c>
      <c r="C173" s="33">
        <v>42173</v>
      </c>
      <c r="D173" s="84">
        <v>1444069</v>
      </c>
      <c r="E173" s="84">
        <f t="shared" si="12"/>
        <v>274373.11</v>
      </c>
      <c r="F173" s="84">
        <f t="shared" si="13"/>
        <v>1718442.1099999999</v>
      </c>
      <c r="G173" s="28" t="s">
        <v>968</v>
      </c>
      <c r="H173" s="28" t="s">
        <v>27</v>
      </c>
      <c r="I173" s="28">
        <v>30</v>
      </c>
      <c r="J173" s="33">
        <f t="shared" si="14"/>
        <v>42203</v>
      </c>
      <c r="K173" s="34">
        <f t="shared" ca="1" si="15"/>
        <v>809</v>
      </c>
      <c r="L173" s="33">
        <v>42247</v>
      </c>
      <c r="M173" s="34"/>
      <c r="N173" s="34" t="str">
        <f t="shared" si="17"/>
        <v>Cancelada</v>
      </c>
      <c r="O173" s="28" t="s">
        <v>969</v>
      </c>
      <c r="P173" s="28" t="s">
        <v>970</v>
      </c>
      <c r="Q173" s="28" t="s">
        <v>720</v>
      </c>
      <c r="R173" s="28" t="s">
        <v>869</v>
      </c>
      <c r="S173" s="36"/>
    </row>
    <row r="174" spans="1:19" hidden="1">
      <c r="A174" s="28">
        <v>2126</v>
      </c>
      <c r="B174" s="28" t="s">
        <v>971</v>
      </c>
      <c r="C174" s="33">
        <v>42174</v>
      </c>
      <c r="D174" s="84">
        <v>269838</v>
      </c>
      <c r="E174" s="84">
        <f t="shared" si="12"/>
        <v>51269.22</v>
      </c>
      <c r="F174" s="84">
        <f t="shared" si="13"/>
        <v>321107.21999999997</v>
      </c>
      <c r="G174" s="28"/>
      <c r="H174" s="28" t="s">
        <v>27</v>
      </c>
      <c r="I174" s="28">
        <v>30</v>
      </c>
      <c r="J174" s="33">
        <f t="shared" si="14"/>
        <v>42204</v>
      </c>
      <c r="K174" s="34">
        <f t="shared" ca="1" si="15"/>
        <v>808</v>
      </c>
      <c r="L174" s="33">
        <v>42174</v>
      </c>
      <c r="M174" s="34"/>
      <c r="N174" s="34" t="str">
        <f t="shared" si="17"/>
        <v>Cancelada</v>
      </c>
      <c r="O174" s="28" t="s">
        <v>972</v>
      </c>
      <c r="P174" s="28"/>
      <c r="Q174" s="28" t="s">
        <v>28</v>
      </c>
      <c r="R174" s="28" t="s">
        <v>973</v>
      </c>
      <c r="S174" s="36"/>
    </row>
    <row r="175" spans="1:19" hidden="1">
      <c r="A175" s="28">
        <v>2127</v>
      </c>
      <c r="B175" s="28" t="s">
        <v>974</v>
      </c>
      <c r="C175" s="33">
        <v>42174</v>
      </c>
      <c r="D175" s="84">
        <v>1903068</v>
      </c>
      <c r="E175" s="84">
        <f t="shared" si="12"/>
        <v>361582.92</v>
      </c>
      <c r="F175" s="84">
        <f t="shared" si="13"/>
        <v>2264650.92</v>
      </c>
      <c r="G175" s="28" t="s">
        <v>975</v>
      </c>
      <c r="H175" s="28" t="s">
        <v>27</v>
      </c>
      <c r="I175" s="28">
        <v>30</v>
      </c>
      <c r="J175" s="33">
        <f t="shared" si="14"/>
        <v>42204</v>
      </c>
      <c r="K175" s="34">
        <f t="shared" ca="1" si="15"/>
        <v>808</v>
      </c>
      <c r="L175" s="33">
        <v>42174</v>
      </c>
      <c r="M175" s="34"/>
      <c r="N175" s="34" t="str">
        <f t="shared" si="17"/>
        <v>Cancelada</v>
      </c>
      <c r="O175" s="28" t="s">
        <v>976</v>
      </c>
      <c r="P175" s="28" t="s">
        <v>977</v>
      </c>
      <c r="Q175" s="28" t="s">
        <v>28</v>
      </c>
      <c r="R175" s="28" t="s">
        <v>37</v>
      </c>
      <c r="S175" s="36"/>
    </row>
    <row r="176" spans="1:19" hidden="1">
      <c r="A176" s="28">
        <v>2128</v>
      </c>
      <c r="B176" s="28" t="s">
        <v>550</v>
      </c>
      <c r="C176" s="33">
        <v>42177</v>
      </c>
      <c r="D176" s="84">
        <v>2326553</v>
      </c>
      <c r="E176" s="84">
        <f t="shared" si="12"/>
        <v>442045.07</v>
      </c>
      <c r="F176" s="84">
        <f t="shared" si="13"/>
        <v>2768598.07</v>
      </c>
      <c r="G176" s="28" t="s">
        <v>978</v>
      </c>
      <c r="H176" s="28" t="s">
        <v>27</v>
      </c>
      <c r="I176" s="28">
        <v>30</v>
      </c>
      <c r="J176" s="33">
        <f t="shared" si="14"/>
        <v>42207</v>
      </c>
      <c r="K176" s="34">
        <f t="shared" ca="1" si="15"/>
        <v>805</v>
      </c>
      <c r="L176" s="33">
        <v>42270</v>
      </c>
      <c r="M176" s="34"/>
      <c r="N176" s="34" t="str">
        <f t="shared" si="17"/>
        <v>Cancelada</v>
      </c>
      <c r="O176" s="28" t="s">
        <v>979</v>
      </c>
      <c r="P176" s="28" t="s">
        <v>980</v>
      </c>
      <c r="Q176" s="28" t="s">
        <v>203</v>
      </c>
      <c r="R176" s="28" t="s">
        <v>553</v>
      </c>
      <c r="S176" s="36"/>
    </row>
    <row r="177" spans="1:19" hidden="1">
      <c r="A177" s="28">
        <v>2129</v>
      </c>
      <c r="B177" s="28" t="s">
        <v>981</v>
      </c>
      <c r="C177" s="33">
        <v>42177</v>
      </c>
      <c r="D177" s="84">
        <v>668067</v>
      </c>
      <c r="E177" s="84">
        <f t="shared" si="12"/>
        <v>126932.73</v>
      </c>
      <c r="F177" s="84">
        <f t="shared" si="13"/>
        <v>794999.73</v>
      </c>
      <c r="G177" s="28" t="s">
        <v>982</v>
      </c>
      <c r="H177" s="28" t="s">
        <v>27</v>
      </c>
      <c r="I177" s="28">
        <v>30</v>
      </c>
      <c r="J177" s="33">
        <f t="shared" si="14"/>
        <v>42207</v>
      </c>
      <c r="K177" s="34">
        <f t="shared" ca="1" si="15"/>
        <v>805</v>
      </c>
      <c r="L177" s="33">
        <v>42226</v>
      </c>
      <c r="M177" s="34"/>
      <c r="N177" s="34" t="str">
        <f t="shared" si="17"/>
        <v>Cancelada</v>
      </c>
      <c r="O177" s="28" t="s">
        <v>336</v>
      </c>
      <c r="P177" s="28" t="s">
        <v>983</v>
      </c>
      <c r="Q177" s="28" t="s">
        <v>160</v>
      </c>
      <c r="R177" s="28" t="s">
        <v>161</v>
      </c>
      <c r="S177" s="36"/>
    </row>
    <row r="178" spans="1:19" hidden="1">
      <c r="A178" s="28">
        <v>2130</v>
      </c>
      <c r="B178" s="28" t="s">
        <v>802</v>
      </c>
      <c r="C178" s="33">
        <v>42177</v>
      </c>
      <c r="D178" s="84">
        <v>97712</v>
      </c>
      <c r="E178" s="84">
        <f t="shared" si="12"/>
        <v>18565.28</v>
      </c>
      <c r="F178" s="84">
        <f t="shared" si="13"/>
        <v>116277.28</v>
      </c>
      <c r="G178" s="28" t="s">
        <v>803</v>
      </c>
      <c r="H178" s="28" t="s">
        <v>27</v>
      </c>
      <c r="I178" s="28">
        <v>30</v>
      </c>
      <c r="J178" s="33">
        <f t="shared" si="14"/>
        <v>42207</v>
      </c>
      <c r="K178" s="34">
        <f t="shared" ca="1" si="15"/>
        <v>805</v>
      </c>
      <c r="L178" s="33">
        <v>42185</v>
      </c>
      <c r="M178" s="34"/>
      <c r="N178" s="34" t="str">
        <f t="shared" si="17"/>
        <v>Cancelada</v>
      </c>
      <c r="O178" s="28" t="s">
        <v>518</v>
      </c>
      <c r="P178" s="28" t="s">
        <v>804</v>
      </c>
      <c r="Q178" s="28" t="s">
        <v>28</v>
      </c>
      <c r="R178" s="28" t="s">
        <v>519</v>
      </c>
      <c r="S178" s="36"/>
    </row>
    <row r="179" spans="1:19" hidden="1">
      <c r="A179" s="28">
        <v>2131</v>
      </c>
      <c r="B179" s="28" t="s">
        <v>802</v>
      </c>
      <c r="C179" s="33">
        <v>42185</v>
      </c>
      <c r="D179" s="84">
        <v>85498</v>
      </c>
      <c r="E179" s="84">
        <f t="shared" si="12"/>
        <v>16244.62</v>
      </c>
      <c r="F179" s="84">
        <f t="shared" si="13"/>
        <v>101742.62</v>
      </c>
      <c r="G179" s="28" t="s">
        <v>803</v>
      </c>
      <c r="H179" s="28" t="s">
        <v>27</v>
      </c>
      <c r="I179" s="28">
        <v>30</v>
      </c>
      <c r="J179" s="33">
        <f t="shared" si="14"/>
        <v>42215</v>
      </c>
      <c r="K179" s="34">
        <f t="shared" ca="1" si="15"/>
        <v>797</v>
      </c>
      <c r="L179" s="33">
        <v>42185</v>
      </c>
      <c r="M179" s="34"/>
      <c r="N179" s="34" t="str">
        <f t="shared" si="17"/>
        <v>Cancelada</v>
      </c>
      <c r="O179" s="28" t="s">
        <v>518</v>
      </c>
      <c r="P179" s="28" t="s">
        <v>804</v>
      </c>
      <c r="Q179" s="28" t="s">
        <v>28</v>
      </c>
      <c r="R179" s="28" t="s">
        <v>519</v>
      </c>
      <c r="S179" s="36"/>
    </row>
    <row r="180" spans="1:19" hidden="1">
      <c r="A180" s="28">
        <v>2132</v>
      </c>
      <c r="B180" s="28" t="s">
        <v>984</v>
      </c>
      <c r="C180" s="33">
        <v>42185</v>
      </c>
      <c r="D180" s="84">
        <v>2763420</v>
      </c>
      <c r="E180" s="84">
        <f t="shared" si="12"/>
        <v>525049.80000000005</v>
      </c>
      <c r="F180" s="84">
        <f t="shared" si="13"/>
        <v>3288469.8</v>
      </c>
      <c r="G180" s="28" t="s">
        <v>985</v>
      </c>
      <c r="H180" s="28" t="s">
        <v>27</v>
      </c>
      <c r="I180" s="28">
        <v>30</v>
      </c>
      <c r="J180" s="33">
        <f t="shared" si="14"/>
        <v>42215</v>
      </c>
      <c r="K180" s="34">
        <f t="shared" ca="1" si="15"/>
        <v>797</v>
      </c>
      <c r="L180" s="33">
        <v>42186</v>
      </c>
      <c r="M180" s="34"/>
      <c r="N180" s="34" t="str">
        <f t="shared" si="17"/>
        <v>Cancelada</v>
      </c>
      <c r="O180" s="28" t="s">
        <v>986</v>
      </c>
      <c r="P180" s="28"/>
      <c r="Q180" s="28" t="s">
        <v>28</v>
      </c>
      <c r="R180" s="28" t="s">
        <v>987</v>
      </c>
      <c r="S180" s="36"/>
    </row>
    <row r="181" spans="1:19" hidden="1">
      <c r="A181" s="28">
        <v>2133</v>
      </c>
      <c r="B181" s="28" t="s">
        <v>697</v>
      </c>
      <c r="C181" s="33">
        <v>42185</v>
      </c>
      <c r="D181" s="84">
        <v>5032168</v>
      </c>
      <c r="E181" s="84">
        <f t="shared" si="12"/>
        <v>956111.92</v>
      </c>
      <c r="F181" s="84">
        <f t="shared" si="13"/>
        <v>5988279.9199999999</v>
      </c>
      <c r="G181" s="28" t="s">
        <v>698</v>
      </c>
      <c r="H181" s="28" t="s">
        <v>27</v>
      </c>
      <c r="I181" s="28">
        <v>30</v>
      </c>
      <c r="J181" s="33">
        <f t="shared" si="14"/>
        <v>42215</v>
      </c>
      <c r="K181" s="34">
        <f t="shared" ca="1" si="15"/>
        <v>797</v>
      </c>
      <c r="L181" s="33">
        <v>42192</v>
      </c>
      <c r="M181" s="34"/>
      <c r="N181" s="34" t="str">
        <f t="shared" si="17"/>
        <v>Cancelada</v>
      </c>
      <c r="O181" s="28" t="s">
        <v>988</v>
      </c>
      <c r="P181" s="28" t="s">
        <v>700</v>
      </c>
      <c r="Q181" s="28" t="s">
        <v>28</v>
      </c>
      <c r="R181" s="28" t="s">
        <v>701</v>
      </c>
      <c r="S181" s="36"/>
    </row>
    <row r="182" spans="1:19" hidden="1">
      <c r="A182" s="28">
        <v>2134</v>
      </c>
      <c r="B182" s="28" t="s">
        <v>697</v>
      </c>
      <c r="C182" s="33">
        <v>42185</v>
      </c>
      <c r="D182" s="84">
        <v>188764</v>
      </c>
      <c r="E182" s="84">
        <f t="shared" si="12"/>
        <v>35865.160000000003</v>
      </c>
      <c r="F182" s="84">
        <f t="shared" si="13"/>
        <v>224629.16</v>
      </c>
      <c r="G182" s="28" t="s">
        <v>698</v>
      </c>
      <c r="H182" s="28" t="s">
        <v>27</v>
      </c>
      <c r="I182" s="28">
        <v>30</v>
      </c>
      <c r="J182" s="33">
        <f t="shared" si="14"/>
        <v>42215</v>
      </c>
      <c r="K182" s="34">
        <f t="shared" ca="1" si="15"/>
        <v>797</v>
      </c>
      <c r="L182" s="33">
        <v>42192</v>
      </c>
      <c r="M182" s="34"/>
      <c r="N182" s="34" t="str">
        <f t="shared" si="17"/>
        <v>Cancelada</v>
      </c>
      <c r="O182" s="28" t="s">
        <v>988</v>
      </c>
      <c r="P182" s="28" t="s">
        <v>700</v>
      </c>
      <c r="Q182" s="28" t="s">
        <v>28</v>
      </c>
      <c r="R182" s="28" t="s">
        <v>701</v>
      </c>
      <c r="S182" s="36"/>
    </row>
    <row r="183" spans="1:19" hidden="1">
      <c r="A183" s="28">
        <v>2135</v>
      </c>
      <c r="B183" s="28" t="s">
        <v>989</v>
      </c>
      <c r="C183" s="33">
        <v>42185</v>
      </c>
      <c r="D183" s="84">
        <v>830552</v>
      </c>
      <c r="E183" s="84">
        <f t="shared" si="12"/>
        <v>157804.88</v>
      </c>
      <c r="F183" s="84">
        <f t="shared" si="13"/>
        <v>988356.88</v>
      </c>
      <c r="G183" s="28">
        <v>90899706</v>
      </c>
      <c r="H183" s="28" t="s">
        <v>27</v>
      </c>
      <c r="I183" s="28">
        <v>30</v>
      </c>
      <c r="J183" s="33">
        <f t="shared" si="14"/>
        <v>42215</v>
      </c>
      <c r="K183" s="34">
        <f t="shared" ca="1" si="15"/>
        <v>797</v>
      </c>
      <c r="L183" s="33">
        <v>42201</v>
      </c>
      <c r="M183" s="34"/>
      <c r="N183" s="34" t="str">
        <f t="shared" si="17"/>
        <v>Cancelada</v>
      </c>
      <c r="O183" s="28" t="s">
        <v>990</v>
      </c>
      <c r="P183" s="28" t="s">
        <v>991</v>
      </c>
      <c r="Q183" s="28" t="s">
        <v>28</v>
      </c>
      <c r="R183" s="28" t="s">
        <v>823</v>
      </c>
      <c r="S183" s="36"/>
    </row>
    <row r="184" spans="1:19" hidden="1">
      <c r="A184" s="28">
        <v>2136</v>
      </c>
      <c r="B184" s="28" t="s">
        <v>520</v>
      </c>
      <c r="C184" s="33">
        <v>42185</v>
      </c>
      <c r="D184" s="84">
        <v>3407706</v>
      </c>
      <c r="E184" s="84">
        <f t="shared" si="12"/>
        <v>647464.14</v>
      </c>
      <c r="F184" s="84">
        <f t="shared" si="13"/>
        <v>4055170.14</v>
      </c>
      <c r="G184" s="28" t="s">
        <v>992</v>
      </c>
      <c r="H184" s="28" t="s">
        <v>27</v>
      </c>
      <c r="I184" s="28">
        <v>30</v>
      </c>
      <c r="J184" s="33">
        <f t="shared" si="14"/>
        <v>42215</v>
      </c>
      <c r="K184" s="34">
        <f t="shared" ca="1" si="15"/>
        <v>797</v>
      </c>
      <c r="L184" s="33">
        <v>42193</v>
      </c>
      <c r="M184" s="34"/>
      <c r="N184" s="34" t="str">
        <f t="shared" si="17"/>
        <v>Cancelada</v>
      </c>
      <c r="O184" s="28" t="s">
        <v>993</v>
      </c>
      <c r="P184" s="28" t="s">
        <v>994</v>
      </c>
      <c r="Q184" s="28" t="s">
        <v>28</v>
      </c>
      <c r="R184" s="28" t="s">
        <v>453</v>
      </c>
      <c r="S184" s="36"/>
    </row>
    <row r="185" spans="1:19" hidden="1">
      <c r="A185" s="6">
        <v>2137</v>
      </c>
      <c r="B185" s="6" t="s">
        <v>11</v>
      </c>
      <c r="C185" s="16">
        <v>42185</v>
      </c>
      <c r="D185" s="85">
        <v>0</v>
      </c>
      <c r="E185" s="85">
        <f t="shared" si="12"/>
        <v>0</v>
      </c>
      <c r="F185" s="85">
        <f t="shared" si="13"/>
        <v>0</v>
      </c>
      <c r="G185" s="6" t="s">
        <v>11</v>
      </c>
      <c r="H185" s="6" t="s">
        <v>11</v>
      </c>
      <c r="I185" s="6">
        <v>0</v>
      </c>
      <c r="J185" s="16">
        <f t="shared" si="14"/>
        <v>42185</v>
      </c>
      <c r="K185" s="14">
        <f t="shared" ca="1" si="15"/>
        <v>827</v>
      </c>
      <c r="L185" s="16"/>
      <c r="M185" s="14"/>
      <c r="N185" s="14" t="s">
        <v>11</v>
      </c>
      <c r="O185" s="6" t="s">
        <v>995</v>
      </c>
      <c r="P185" s="6" t="s">
        <v>11</v>
      </c>
      <c r="Q185" s="6" t="s">
        <v>11</v>
      </c>
      <c r="R185" s="6" t="s">
        <v>11</v>
      </c>
    </row>
    <row r="186" spans="1:19" hidden="1">
      <c r="A186" s="28">
        <v>2138</v>
      </c>
      <c r="B186" s="28" t="s">
        <v>520</v>
      </c>
      <c r="C186" s="33">
        <v>42185</v>
      </c>
      <c r="D186" s="84">
        <v>3346636</v>
      </c>
      <c r="E186" s="84">
        <f t="shared" si="12"/>
        <v>635860.84</v>
      </c>
      <c r="F186" s="84">
        <f t="shared" si="13"/>
        <v>3982496.84</v>
      </c>
      <c r="G186" s="28" t="s">
        <v>992</v>
      </c>
      <c r="H186" s="28" t="s">
        <v>27</v>
      </c>
      <c r="I186" s="28">
        <v>30</v>
      </c>
      <c r="J186" s="33">
        <f t="shared" si="14"/>
        <v>42215</v>
      </c>
      <c r="K186" s="34">
        <f t="shared" ca="1" si="15"/>
        <v>797</v>
      </c>
      <c r="L186" s="33">
        <v>42193</v>
      </c>
      <c r="M186" s="34"/>
      <c r="N186" s="34" t="str">
        <f t="shared" ref="N186:N201" si="18">IF(L186&gt;=C186,"Cancelada",IF(J186&lt;fechaactual,"Vencida","Por Vencer"))</f>
        <v>Cancelada</v>
      </c>
      <c r="O186" s="28" t="s">
        <v>993</v>
      </c>
      <c r="P186" s="28" t="s">
        <v>994</v>
      </c>
      <c r="Q186" s="28" t="s">
        <v>28</v>
      </c>
      <c r="R186" s="28" t="s">
        <v>453</v>
      </c>
      <c r="S186" s="36"/>
    </row>
    <row r="187" spans="1:19" hidden="1">
      <c r="A187" s="28">
        <v>2139</v>
      </c>
      <c r="B187" s="28" t="s">
        <v>520</v>
      </c>
      <c r="C187" s="33">
        <v>42185</v>
      </c>
      <c r="D187" s="84">
        <v>3261138</v>
      </c>
      <c r="E187" s="84">
        <f t="shared" si="12"/>
        <v>619616.22</v>
      </c>
      <c r="F187" s="84">
        <f t="shared" si="13"/>
        <v>3880754.2199999997</v>
      </c>
      <c r="G187" s="28" t="s">
        <v>992</v>
      </c>
      <c r="H187" s="28" t="s">
        <v>27</v>
      </c>
      <c r="I187" s="28">
        <v>30</v>
      </c>
      <c r="J187" s="33">
        <f t="shared" si="14"/>
        <v>42215</v>
      </c>
      <c r="K187" s="34">
        <f t="shared" ca="1" si="15"/>
        <v>797</v>
      </c>
      <c r="L187" s="33">
        <v>42193</v>
      </c>
      <c r="M187" s="34"/>
      <c r="N187" s="34" t="str">
        <f t="shared" si="18"/>
        <v>Cancelada</v>
      </c>
      <c r="O187" s="28" t="s">
        <v>993</v>
      </c>
      <c r="P187" s="28" t="s">
        <v>994</v>
      </c>
      <c r="Q187" s="28" t="s">
        <v>28</v>
      </c>
      <c r="R187" s="28" t="s">
        <v>453</v>
      </c>
      <c r="S187" s="36"/>
    </row>
    <row r="188" spans="1:19" hidden="1">
      <c r="A188" s="28">
        <v>2140</v>
      </c>
      <c r="B188" s="28" t="s">
        <v>175</v>
      </c>
      <c r="C188" s="33">
        <v>42185</v>
      </c>
      <c r="D188" s="84">
        <v>5728366</v>
      </c>
      <c r="E188" s="84">
        <f t="shared" si="12"/>
        <v>1088389.54</v>
      </c>
      <c r="F188" s="84">
        <f t="shared" si="13"/>
        <v>6816755.54</v>
      </c>
      <c r="G188" s="28" t="s">
        <v>996</v>
      </c>
      <c r="H188" s="28" t="s">
        <v>27</v>
      </c>
      <c r="I188" s="28">
        <v>30</v>
      </c>
      <c r="J188" s="33">
        <f t="shared" si="14"/>
        <v>42215</v>
      </c>
      <c r="K188" s="34">
        <f t="shared" ca="1" si="15"/>
        <v>797</v>
      </c>
      <c r="L188" s="33">
        <v>42320</v>
      </c>
      <c r="M188" s="34"/>
      <c r="N188" s="34" t="str">
        <f t="shared" si="18"/>
        <v>Cancelada</v>
      </c>
      <c r="O188" s="28" t="s">
        <v>997</v>
      </c>
      <c r="P188" s="28" t="s">
        <v>178</v>
      </c>
      <c r="Q188" s="28" t="s">
        <v>28</v>
      </c>
      <c r="R188" s="28" t="s">
        <v>157</v>
      </c>
      <c r="S188" s="36"/>
    </row>
    <row r="189" spans="1:19" hidden="1">
      <c r="A189" s="28">
        <v>2141</v>
      </c>
      <c r="B189" s="28" t="s">
        <v>175</v>
      </c>
      <c r="C189" s="33">
        <v>42185</v>
      </c>
      <c r="D189" s="84">
        <v>6754108</v>
      </c>
      <c r="E189" s="84">
        <f t="shared" si="12"/>
        <v>1283280.52</v>
      </c>
      <c r="F189" s="84">
        <f t="shared" si="13"/>
        <v>8037388.5199999996</v>
      </c>
      <c r="G189" s="28" t="s">
        <v>996</v>
      </c>
      <c r="H189" s="28" t="s">
        <v>27</v>
      </c>
      <c r="I189" s="28">
        <v>30</v>
      </c>
      <c r="J189" s="33">
        <f t="shared" si="14"/>
        <v>42215</v>
      </c>
      <c r="K189" s="34">
        <f t="shared" ca="1" si="15"/>
        <v>797</v>
      </c>
      <c r="L189" s="33">
        <v>42320</v>
      </c>
      <c r="M189" s="34"/>
      <c r="N189" s="34" t="str">
        <f t="shared" si="18"/>
        <v>Cancelada</v>
      </c>
      <c r="O189" s="28" t="s">
        <v>997</v>
      </c>
      <c r="P189" s="28" t="s">
        <v>178</v>
      </c>
      <c r="Q189" s="28" t="s">
        <v>28</v>
      </c>
      <c r="R189" s="28" t="s">
        <v>157</v>
      </c>
      <c r="S189" s="36"/>
    </row>
    <row r="190" spans="1:19" hidden="1">
      <c r="A190" s="28">
        <v>2142</v>
      </c>
      <c r="B190" s="28" t="s">
        <v>998</v>
      </c>
      <c r="C190" s="33">
        <v>42185</v>
      </c>
      <c r="D190" s="84">
        <v>6668844</v>
      </c>
      <c r="E190" s="84">
        <f t="shared" si="12"/>
        <v>1267080.3600000001</v>
      </c>
      <c r="F190" s="84">
        <f t="shared" si="13"/>
        <v>7935924.3600000003</v>
      </c>
      <c r="G190" s="28" t="s">
        <v>999</v>
      </c>
      <c r="H190" s="28" t="s">
        <v>27</v>
      </c>
      <c r="I190" s="28">
        <v>30</v>
      </c>
      <c r="J190" s="33">
        <f t="shared" si="14"/>
        <v>42215</v>
      </c>
      <c r="K190" s="34">
        <f t="shared" ca="1" si="15"/>
        <v>797</v>
      </c>
      <c r="L190" s="33">
        <v>42193</v>
      </c>
      <c r="M190" s="34"/>
      <c r="N190" s="34" t="str">
        <f t="shared" si="18"/>
        <v>Cancelada</v>
      </c>
      <c r="O190" s="28" t="s">
        <v>1000</v>
      </c>
      <c r="P190" s="28" t="s">
        <v>1001</v>
      </c>
      <c r="Q190" s="28" t="s">
        <v>28</v>
      </c>
      <c r="R190" s="28" t="s">
        <v>823</v>
      </c>
      <c r="S190" s="36"/>
    </row>
    <row r="191" spans="1:19" hidden="1">
      <c r="A191" s="28">
        <v>2143</v>
      </c>
      <c r="B191" s="28" t="s">
        <v>998</v>
      </c>
      <c r="C191" s="33">
        <v>42185</v>
      </c>
      <c r="D191" s="84">
        <v>709490</v>
      </c>
      <c r="E191" s="84">
        <f t="shared" si="12"/>
        <v>134803.1</v>
      </c>
      <c r="F191" s="84">
        <f t="shared" si="13"/>
        <v>844293.1</v>
      </c>
      <c r="G191" s="28" t="s">
        <v>999</v>
      </c>
      <c r="H191" s="28" t="s">
        <v>27</v>
      </c>
      <c r="I191" s="28">
        <v>30</v>
      </c>
      <c r="J191" s="33">
        <f t="shared" si="14"/>
        <v>42215</v>
      </c>
      <c r="K191" s="34">
        <f t="shared" ca="1" si="15"/>
        <v>797</v>
      </c>
      <c r="L191" s="33">
        <v>42193</v>
      </c>
      <c r="M191" s="34"/>
      <c r="N191" s="34" t="str">
        <f t="shared" si="18"/>
        <v>Cancelada</v>
      </c>
      <c r="O191" s="28" t="s">
        <v>1000</v>
      </c>
      <c r="P191" s="28" t="s">
        <v>1001</v>
      </c>
      <c r="Q191" s="28" t="s">
        <v>28</v>
      </c>
      <c r="R191" s="28" t="s">
        <v>823</v>
      </c>
      <c r="S191" s="36"/>
    </row>
    <row r="192" spans="1:19" hidden="1">
      <c r="A192" s="28">
        <v>2144</v>
      </c>
      <c r="B192" s="28" t="s">
        <v>1002</v>
      </c>
      <c r="C192" s="33">
        <v>42185</v>
      </c>
      <c r="D192" s="84">
        <v>13435400</v>
      </c>
      <c r="E192" s="84">
        <f t="shared" si="12"/>
        <v>2552726</v>
      </c>
      <c r="F192" s="84">
        <f t="shared" si="13"/>
        <v>15988126</v>
      </c>
      <c r="G192" s="28" t="s">
        <v>1003</v>
      </c>
      <c r="H192" s="28" t="s">
        <v>27</v>
      </c>
      <c r="I192" s="28">
        <v>30</v>
      </c>
      <c r="J192" s="33">
        <f t="shared" si="14"/>
        <v>42215</v>
      </c>
      <c r="K192" s="34">
        <f t="shared" ca="1" si="15"/>
        <v>797</v>
      </c>
      <c r="L192" s="33">
        <v>42186</v>
      </c>
      <c r="M192" s="34"/>
      <c r="N192" s="34" t="str">
        <f t="shared" si="18"/>
        <v>Cancelada</v>
      </c>
      <c r="O192" s="28" t="s">
        <v>1004</v>
      </c>
      <c r="P192" s="28" t="s">
        <v>1005</v>
      </c>
      <c r="Q192" s="28" t="s">
        <v>28</v>
      </c>
      <c r="R192" s="28" t="s">
        <v>144</v>
      </c>
      <c r="S192" s="36"/>
    </row>
    <row r="193" spans="1:19" hidden="1">
      <c r="A193" s="28">
        <v>2145</v>
      </c>
      <c r="B193" s="28" t="s">
        <v>1006</v>
      </c>
      <c r="C193" s="33">
        <v>42185</v>
      </c>
      <c r="D193" s="84">
        <v>508231</v>
      </c>
      <c r="E193" s="84">
        <f t="shared" si="12"/>
        <v>96563.89</v>
      </c>
      <c r="F193" s="84">
        <f t="shared" si="13"/>
        <v>604794.89</v>
      </c>
      <c r="G193" s="28" t="s">
        <v>1007</v>
      </c>
      <c r="H193" s="28" t="s">
        <v>27</v>
      </c>
      <c r="I193" s="28">
        <v>30</v>
      </c>
      <c r="J193" s="33">
        <f t="shared" si="14"/>
        <v>42215</v>
      </c>
      <c r="K193" s="34">
        <f t="shared" ca="1" si="15"/>
        <v>797</v>
      </c>
      <c r="L193" s="33">
        <v>42250</v>
      </c>
      <c r="M193" s="34"/>
      <c r="N193" s="34" t="str">
        <f t="shared" si="18"/>
        <v>Cancelada</v>
      </c>
      <c r="O193" s="28" t="s">
        <v>1008</v>
      </c>
      <c r="P193" s="28" t="s">
        <v>1009</v>
      </c>
      <c r="Q193" s="28" t="s">
        <v>156</v>
      </c>
      <c r="R193" s="28" t="s">
        <v>1010</v>
      </c>
      <c r="S193" s="36"/>
    </row>
    <row r="194" spans="1:19" hidden="1">
      <c r="A194" s="28">
        <v>2146</v>
      </c>
      <c r="B194" s="28" t="s">
        <v>486</v>
      </c>
      <c r="C194" s="33">
        <v>42185</v>
      </c>
      <c r="D194" s="84">
        <v>4315474</v>
      </c>
      <c r="E194" s="84">
        <f t="shared" si="12"/>
        <v>819940.06</v>
      </c>
      <c r="F194" s="84">
        <f t="shared" si="13"/>
        <v>5135414.0600000005</v>
      </c>
      <c r="G194" s="28" t="s">
        <v>1011</v>
      </c>
      <c r="H194" s="28" t="s">
        <v>27</v>
      </c>
      <c r="I194" s="28">
        <v>30</v>
      </c>
      <c r="J194" s="33">
        <f t="shared" si="14"/>
        <v>42215</v>
      </c>
      <c r="K194" s="34">
        <f t="shared" ca="1" si="15"/>
        <v>797</v>
      </c>
      <c r="L194" s="33">
        <v>42410</v>
      </c>
      <c r="M194" s="34"/>
      <c r="N194" s="34" t="str">
        <f t="shared" si="18"/>
        <v>Cancelada</v>
      </c>
      <c r="O194" s="28" t="s">
        <v>1012</v>
      </c>
      <c r="P194" s="28" t="s">
        <v>1013</v>
      </c>
      <c r="Q194" s="28" t="s">
        <v>132</v>
      </c>
      <c r="R194" s="28" t="s">
        <v>445</v>
      </c>
      <c r="S194" s="36"/>
    </row>
    <row r="195" spans="1:19" hidden="1">
      <c r="A195" s="28">
        <v>2147</v>
      </c>
      <c r="B195" s="28" t="s">
        <v>1014</v>
      </c>
      <c r="C195" s="33">
        <v>42185</v>
      </c>
      <c r="D195" s="84">
        <v>833216</v>
      </c>
      <c r="E195" s="84">
        <f t="shared" si="12"/>
        <v>158311.04000000001</v>
      </c>
      <c r="F195" s="84">
        <f t="shared" si="13"/>
        <v>991527.04</v>
      </c>
      <c r="G195" s="28" t="s">
        <v>1015</v>
      </c>
      <c r="H195" s="28" t="s">
        <v>27</v>
      </c>
      <c r="I195" s="28">
        <v>30</v>
      </c>
      <c r="J195" s="33">
        <f t="shared" si="14"/>
        <v>42215</v>
      </c>
      <c r="K195" s="34">
        <f t="shared" ca="1" si="15"/>
        <v>797</v>
      </c>
      <c r="L195" s="33">
        <v>42188</v>
      </c>
      <c r="M195" s="34"/>
      <c r="N195" s="34" t="str">
        <f t="shared" si="18"/>
        <v>Cancelada</v>
      </c>
      <c r="O195" s="28" t="s">
        <v>1016</v>
      </c>
      <c r="P195" s="28"/>
      <c r="Q195" s="28" t="s">
        <v>41</v>
      </c>
      <c r="R195" s="28" t="s">
        <v>701</v>
      </c>
      <c r="S195" s="36"/>
    </row>
    <row r="196" spans="1:19" hidden="1">
      <c r="A196" s="28">
        <v>2148</v>
      </c>
      <c r="B196" s="28" t="s">
        <v>145</v>
      </c>
      <c r="C196" s="33">
        <v>42185</v>
      </c>
      <c r="D196" s="84">
        <v>2998755</v>
      </c>
      <c r="E196" s="84">
        <f t="shared" si="12"/>
        <v>569763.44999999995</v>
      </c>
      <c r="F196" s="84">
        <f t="shared" si="13"/>
        <v>3568518.45</v>
      </c>
      <c r="G196" s="28" t="s">
        <v>1017</v>
      </c>
      <c r="H196" s="28" t="s">
        <v>27</v>
      </c>
      <c r="I196" s="28">
        <v>30</v>
      </c>
      <c r="J196" s="33">
        <f t="shared" si="14"/>
        <v>42215</v>
      </c>
      <c r="K196" s="34">
        <f t="shared" ca="1" si="15"/>
        <v>797</v>
      </c>
      <c r="L196" s="33">
        <v>42249</v>
      </c>
      <c r="M196" s="34"/>
      <c r="N196" s="34" t="str">
        <f t="shared" si="18"/>
        <v>Cancelada</v>
      </c>
      <c r="O196" s="28" t="s">
        <v>1018</v>
      </c>
      <c r="P196" s="28" t="s">
        <v>1019</v>
      </c>
      <c r="Q196" s="28" t="s">
        <v>682</v>
      </c>
      <c r="R196" s="28" t="s">
        <v>147</v>
      </c>
      <c r="S196" s="36"/>
    </row>
    <row r="197" spans="1:19" hidden="1">
      <c r="A197" s="28">
        <v>2149</v>
      </c>
      <c r="B197" s="28" t="s">
        <v>1020</v>
      </c>
      <c r="C197" s="33">
        <v>42185</v>
      </c>
      <c r="D197" s="84">
        <v>40122990</v>
      </c>
      <c r="E197" s="84">
        <f t="shared" ref="E197:E241" si="19">D197*19%</f>
        <v>7623368.0999999996</v>
      </c>
      <c r="F197" s="84">
        <f t="shared" ref="F197:F241" si="20">SUM(D197:E197)</f>
        <v>47746358.100000001</v>
      </c>
      <c r="G197" s="28" t="s">
        <v>1021</v>
      </c>
      <c r="H197" s="28" t="s">
        <v>27</v>
      </c>
      <c r="I197" s="28">
        <v>30</v>
      </c>
      <c r="J197" s="33">
        <f t="shared" ref="J197:J260" si="21">C197+I197</f>
        <v>42215</v>
      </c>
      <c r="K197" s="34">
        <f t="shared" ref="K197:K260" ca="1" si="22">DAYS360(J197,fechaactual)</f>
        <v>797</v>
      </c>
      <c r="L197" s="33">
        <v>42251</v>
      </c>
      <c r="M197" s="34"/>
      <c r="N197" s="34" t="str">
        <f t="shared" si="18"/>
        <v>Cancelada</v>
      </c>
      <c r="O197" s="28" t="s">
        <v>1022</v>
      </c>
      <c r="P197" s="28" t="s">
        <v>1023</v>
      </c>
      <c r="Q197" s="28" t="s">
        <v>28</v>
      </c>
      <c r="R197" s="28" t="s">
        <v>151</v>
      </c>
      <c r="S197" s="36"/>
    </row>
    <row r="198" spans="1:19" hidden="1">
      <c r="A198" s="28">
        <v>2150</v>
      </c>
      <c r="B198" s="28" t="s">
        <v>1020</v>
      </c>
      <c r="C198" s="33">
        <v>42185</v>
      </c>
      <c r="D198" s="84">
        <v>2092258</v>
      </c>
      <c r="E198" s="84">
        <f t="shared" si="19"/>
        <v>397529.02</v>
      </c>
      <c r="F198" s="84">
        <f t="shared" si="20"/>
        <v>2489787.02</v>
      </c>
      <c r="G198" s="28" t="s">
        <v>1021</v>
      </c>
      <c r="H198" s="28" t="s">
        <v>27</v>
      </c>
      <c r="I198" s="28">
        <v>30</v>
      </c>
      <c r="J198" s="33">
        <f t="shared" si="21"/>
        <v>42215</v>
      </c>
      <c r="K198" s="34">
        <f t="shared" ca="1" si="22"/>
        <v>797</v>
      </c>
      <c r="L198" s="33">
        <v>42251</v>
      </c>
      <c r="M198" s="34"/>
      <c r="N198" s="34" t="str">
        <f t="shared" si="18"/>
        <v>Cancelada</v>
      </c>
      <c r="O198" s="28" t="s">
        <v>1022</v>
      </c>
      <c r="P198" s="28" t="s">
        <v>1023</v>
      </c>
      <c r="Q198" s="28" t="s">
        <v>28</v>
      </c>
      <c r="R198" s="28" t="s">
        <v>151</v>
      </c>
      <c r="S198" s="36"/>
    </row>
    <row r="199" spans="1:19" hidden="1">
      <c r="A199" s="28">
        <v>2151</v>
      </c>
      <c r="B199" s="28" t="s">
        <v>1020</v>
      </c>
      <c r="C199" s="33">
        <v>42185</v>
      </c>
      <c r="D199" s="84">
        <v>5596032</v>
      </c>
      <c r="E199" s="84">
        <f t="shared" si="19"/>
        <v>1063246.08</v>
      </c>
      <c r="F199" s="84">
        <f t="shared" si="20"/>
        <v>6659278.0800000001</v>
      </c>
      <c r="G199" s="28" t="s">
        <v>1021</v>
      </c>
      <c r="H199" s="28" t="s">
        <v>27</v>
      </c>
      <c r="I199" s="28">
        <v>30</v>
      </c>
      <c r="J199" s="33">
        <f t="shared" si="21"/>
        <v>42215</v>
      </c>
      <c r="K199" s="34">
        <f t="shared" ca="1" si="22"/>
        <v>797</v>
      </c>
      <c r="L199" s="33">
        <v>42251</v>
      </c>
      <c r="M199" s="34"/>
      <c r="N199" s="34" t="str">
        <f t="shared" si="18"/>
        <v>Cancelada</v>
      </c>
      <c r="O199" s="28" t="s">
        <v>1022</v>
      </c>
      <c r="P199" s="28" t="s">
        <v>1023</v>
      </c>
      <c r="Q199" s="28" t="s">
        <v>28</v>
      </c>
      <c r="R199" s="28" t="s">
        <v>151</v>
      </c>
      <c r="S199" s="36"/>
    </row>
    <row r="200" spans="1:19" hidden="1">
      <c r="A200" s="28">
        <v>2152</v>
      </c>
      <c r="B200" s="28" t="s">
        <v>1024</v>
      </c>
      <c r="C200" s="33">
        <v>42185</v>
      </c>
      <c r="D200" s="84">
        <v>4544534</v>
      </c>
      <c r="E200" s="84">
        <f t="shared" si="19"/>
        <v>863461.46</v>
      </c>
      <c r="F200" s="84">
        <f t="shared" si="20"/>
        <v>5407995.46</v>
      </c>
      <c r="G200" s="28">
        <v>94193007</v>
      </c>
      <c r="H200" s="28" t="s">
        <v>27</v>
      </c>
      <c r="I200" s="28">
        <v>30</v>
      </c>
      <c r="J200" s="33">
        <f t="shared" si="21"/>
        <v>42215</v>
      </c>
      <c r="K200" s="34">
        <f t="shared" ca="1" si="22"/>
        <v>797</v>
      </c>
      <c r="L200" s="33">
        <v>42214</v>
      </c>
      <c r="M200" s="34"/>
      <c r="N200" s="34" t="str">
        <f t="shared" si="18"/>
        <v>Cancelada</v>
      </c>
      <c r="O200" s="28" t="s">
        <v>1025</v>
      </c>
      <c r="P200" s="28" t="s">
        <v>1026</v>
      </c>
      <c r="Q200" s="28" t="s">
        <v>28</v>
      </c>
      <c r="R200" s="28" t="s">
        <v>823</v>
      </c>
      <c r="S200" s="36"/>
    </row>
    <row r="201" spans="1:19" hidden="1">
      <c r="A201" s="28">
        <v>2153</v>
      </c>
      <c r="B201" s="28" t="s">
        <v>1024</v>
      </c>
      <c r="C201" s="33">
        <v>42185</v>
      </c>
      <c r="D201" s="84">
        <v>6534490</v>
      </c>
      <c r="E201" s="84">
        <f t="shared" si="19"/>
        <v>1241553.1000000001</v>
      </c>
      <c r="F201" s="84">
        <f t="shared" si="20"/>
        <v>7776043.0999999996</v>
      </c>
      <c r="G201" s="28">
        <v>94193007</v>
      </c>
      <c r="H201" s="28" t="s">
        <v>27</v>
      </c>
      <c r="I201" s="28">
        <v>30</v>
      </c>
      <c r="J201" s="33">
        <f t="shared" si="21"/>
        <v>42215</v>
      </c>
      <c r="K201" s="34">
        <f t="shared" ca="1" si="22"/>
        <v>797</v>
      </c>
      <c r="L201" s="33">
        <v>42226</v>
      </c>
      <c r="M201" s="34"/>
      <c r="N201" s="34" t="str">
        <f t="shared" si="18"/>
        <v>Cancelada</v>
      </c>
      <c r="O201" s="28" t="s">
        <v>1025</v>
      </c>
      <c r="P201" s="28" t="s">
        <v>1026</v>
      </c>
      <c r="Q201" s="28" t="s">
        <v>28</v>
      </c>
      <c r="R201" s="28" t="s">
        <v>823</v>
      </c>
      <c r="S201" s="36"/>
    </row>
    <row r="202" spans="1:19" hidden="1">
      <c r="A202" s="6" t="s">
        <v>1027</v>
      </c>
      <c r="B202" s="6" t="s">
        <v>11</v>
      </c>
      <c r="C202" s="16">
        <v>42185</v>
      </c>
      <c r="D202" s="85">
        <v>0</v>
      </c>
      <c r="E202" s="85">
        <f t="shared" si="19"/>
        <v>0</v>
      </c>
      <c r="F202" s="85">
        <f t="shared" si="20"/>
        <v>0</v>
      </c>
      <c r="G202" s="6" t="s">
        <v>11</v>
      </c>
      <c r="H202" s="6" t="s">
        <v>11</v>
      </c>
      <c r="I202" s="6">
        <v>0</v>
      </c>
      <c r="J202" s="16">
        <f t="shared" si="21"/>
        <v>42185</v>
      </c>
      <c r="K202" s="14">
        <f t="shared" ca="1" si="22"/>
        <v>827</v>
      </c>
      <c r="L202" s="16"/>
      <c r="M202" s="14"/>
      <c r="N202" s="14" t="s">
        <v>11</v>
      </c>
      <c r="O202" s="6" t="s">
        <v>995</v>
      </c>
      <c r="P202" s="6" t="s">
        <v>11</v>
      </c>
      <c r="Q202" s="6" t="s">
        <v>11</v>
      </c>
      <c r="R202" s="6" t="s">
        <v>11</v>
      </c>
    </row>
    <row r="203" spans="1:19" hidden="1">
      <c r="A203" s="28">
        <v>2251</v>
      </c>
      <c r="B203" s="28" t="s">
        <v>802</v>
      </c>
      <c r="C203" s="33">
        <v>42188</v>
      </c>
      <c r="D203" s="84">
        <v>36642</v>
      </c>
      <c r="E203" s="84">
        <f t="shared" si="19"/>
        <v>6961.9800000000005</v>
      </c>
      <c r="F203" s="84">
        <f t="shared" si="20"/>
        <v>43603.98</v>
      </c>
      <c r="G203" s="28" t="s">
        <v>803</v>
      </c>
      <c r="H203" s="28" t="s">
        <v>27</v>
      </c>
      <c r="I203" s="28">
        <v>30</v>
      </c>
      <c r="J203" s="33">
        <f t="shared" si="21"/>
        <v>42218</v>
      </c>
      <c r="K203" s="34">
        <f t="shared" ca="1" si="22"/>
        <v>795</v>
      </c>
      <c r="L203" s="33">
        <v>42188</v>
      </c>
      <c r="M203" s="34"/>
      <c r="N203" s="34" t="str">
        <f t="shared" ref="N203:N232" si="23">IF(L203&gt;=C203,"Cancelada",IF(J203&lt;fechaactual,"Vencida","Por Vencer"))</f>
        <v>Cancelada</v>
      </c>
      <c r="O203" s="28" t="s">
        <v>518</v>
      </c>
      <c r="P203" s="28" t="s">
        <v>804</v>
      </c>
      <c r="Q203" s="28" t="s">
        <v>28</v>
      </c>
      <c r="R203" s="28" t="s">
        <v>519</v>
      </c>
      <c r="S203" s="36"/>
    </row>
    <row r="204" spans="1:19" hidden="1">
      <c r="A204" s="28">
        <v>2252</v>
      </c>
      <c r="B204" s="28" t="s">
        <v>327</v>
      </c>
      <c r="C204" s="33">
        <v>42194</v>
      </c>
      <c r="D204" s="84">
        <v>903836</v>
      </c>
      <c r="E204" s="84">
        <f t="shared" si="19"/>
        <v>171728.84</v>
      </c>
      <c r="F204" s="84">
        <f t="shared" si="20"/>
        <v>1075564.8400000001</v>
      </c>
      <c r="G204" s="28" t="s">
        <v>1028</v>
      </c>
      <c r="H204" s="28" t="s">
        <v>27</v>
      </c>
      <c r="I204" s="28">
        <v>30</v>
      </c>
      <c r="J204" s="33">
        <f t="shared" si="21"/>
        <v>42224</v>
      </c>
      <c r="K204" s="34">
        <f t="shared" ca="1" si="22"/>
        <v>789</v>
      </c>
      <c r="L204" s="33">
        <v>42205</v>
      </c>
      <c r="M204" s="34"/>
      <c r="N204" s="34" t="str">
        <f t="shared" si="23"/>
        <v>Cancelada</v>
      </c>
      <c r="O204" s="28" t="s">
        <v>805</v>
      </c>
      <c r="P204" s="28" t="s">
        <v>806</v>
      </c>
      <c r="Q204" s="28" t="s">
        <v>28</v>
      </c>
      <c r="R204" s="28" t="s">
        <v>807</v>
      </c>
      <c r="S204" s="36"/>
    </row>
    <row r="205" spans="1:19" hidden="1">
      <c r="A205" s="28">
        <v>2253</v>
      </c>
      <c r="B205" s="28" t="s">
        <v>327</v>
      </c>
      <c r="C205" s="33">
        <v>42194</v>
      </c>
      <c r="D205" s="84">
        <v>3065714</v>
      </c>
      <c r="E205" s="84">
        <f t="shared" si="19"/>
        <v>582485.66</v>
      </c>
      <c r="F205" s="84">
        <f t="shared" si="20"/>
        <v>3648199.66</v>
      </c>
      <c r="G205" s="28" t="s">
        <v>1028</v>
      </c>
      <c r="H205" s="28" t="s">
        <v>27</v>
      </c>
      <c r="I205" s="28">
        <v>30</v>
      </c>
      <c r="J205" s="33">
        <f t="shared" si="21"/>
        <v>42224</v>
      </c>
      <c r="K205" s="34">
        <f t="shared" ca="1" si="22"/>
        <v>789</v>
      </c>
      <c r="L205" s="33">
        <v>42198</v>
      </c>
      <c r="M205" s="34"/>
      <c r="N205" s="34" t="str">
        <f t="shared" si="23"/>
        <v>Cancelada</v>
      </c>
      <c r="O205" s="28" t="s">
        <v>805</v>
      </c>
      <c r="P205" s="28" t="s">
        <v>806</v>
      </c>
      <c r="Q205" s="28" t="s">
        <v>28</v>
      </c>
      <c r="R205" s="28" t="s">
        <v>807</v>
      </c>
      <c r="S205" s="36"/>
    </row>
    <row r="206" spans="1:19" hidden="1">
      <c r="A206" s="28">
        <v>2254</v>
      </c>
      <c r="B206" s="28" t="s">
        <v>327</v>
      </c>
      <c r="C206" s="33">
        <v>42194</v>
      </c>
      <c r="D206" s="84">
        <v>1017954</v>
      </c>
      <c r="E206" s="84">
        <f t="shared" si="19"/>
        <v>193411.26</v>
      </c>
      <c r="F206" s="84">
        <f t="shared" si="20"/>
        <v>1211365.26</v>
      </c>
      <c r="G206" s="28" t="s">
        <v>1028</v>
      </c>
      <c r="H206" s="28" t="s">
        <v>27</v>
      </c>
      <c r="I206" s="28">
        <v>30</v>
      </c>
      <c r="J206" s="33">
        <f t="shared" si="21"/>
        <v>42224</v>
      </c>
      <c r="K206" s="34">
        <f t="shared" ca="1" si="22"/>
        <v>789</v>
      </c>
      <c r="L206" s="33">
        <v>42198</v>
      </c>
      <c r="M206" s="34"/>
      <c r="N206" s="34" t="str">
        <f t="shared" si="23"/>
        <v>Cancelada</v>
      </c>
      <c r="O206" s="28" t="s">
        <v>805</v>
      </c>
      <c r="P206" s="28" t="s">
        <v>806</v>
      </c>
      <c r="Q206" s="28" t="s">
        <v>28</v>
      </c>
      <c r="R206" s="28" t="s">
        <v>807</v>
      </c>
      <c r="S206" s="36"/>
    </row>
    <row r="207" spans="1:19" hidden="1">
      <c r="A207" s="28">
        <v>2255</v>
      </c>
      <c r="B207" s="28" t="s">
        <v>1029</v>
      </c>
      <c r="C207" s="33">
        <v>42194</v>
      </c>
      <c r="D207" s="84">
        <v>6229578</v>
      </c>
      <c r="E207" s="84">
        <f t="shared" si="19"/>
        <v>1183619.82</v>
      </c>
      <c r="F207" s="84">
        <f t="shared" si="20"/>
        <v>7413197.8200000003</v>
      </c>
      <c r="G207" s="28" t="s">
        <v>1030</v>
      </c>
      <c r="H207" s="28" t="s">
        <v>27</v>
      </c>
      <c r="I207" s="28">
        <v>30</v>
      </c>
      <c r="J207" s="33">
        <f t="shared" si="21"/>
        <v>42224</v>
      </c>
      <c r="K207" s="34">
        <f t="shared" ca="1" si="22"/>
        <v>789</v>
      </c>
      <c r="L207" s="33">
        <v>42214</v>
      </c>
      <c r="M207" s="34"/>
      <c r="N207" s="34" t="str">
        <f t="shared" si="23"/>
        <v>Cancelada</v>
      </c>
      <c r="O207" s="28" t="s">
        <v>1031</v>
      </c>
      <c r="P207" s="28" t="s">
        <v>1032</v>
      </c>
      <c r="Q207" s="28" t="s">
        <v>28</v>
      </c>
      <c r="R207" s="28" t="s">
        <v>29</v>
      </c>
      <c r="S207" s="36"/>
    </row>
    <row r="208" spans="1:19" hidden="1">
      <c r="A208" s="28">
        <v>2256</v>
      </c>
      <c r="B208" s="28" t="s">
        <v>1033</v>
      </c>
      <c r="C208" s="33">
        <v>42195</v>
      </c>
      <c r="D208" s="84">
        <v>244280</v>
      </c>
      <c r="E208" s="84">
        <f t="shared" si="19"/>
        <v>46413.2</v>
      </c>
      <c r="F208" s="84">
        <f t="shared" si="20"/>
        <v>290693.2</v>
      </c>
      <c r="G208" s="28" t="s">
        <v>1034</v>
      </c>
      <c r="H208" s="28" t="s">
        <v>27</v>
      </c>
      <c r="I208" s="28">
        <v>30</v>
      </c>
      <c r="J208" s="33">
        <f t="shared" si="21"/>
        <v>42225</v>
      </c>
      <c r="K208" s="34">
        <f t="shared" ca="1" si="22"/>
        <v>788</v>
      </c>
      <c r="L208" s="33">
        <v>42234</v>
      </c>
      <c r="M208" s="34"/>
      <c r="N208" s="34" t="str">
        <f t="shared" si="23"/>
        <v>Cancelada</v>
      </c>
      <c r="O208" s="28" t="s">
        <v>1035</v>
      </c>
      <c r="P208" s="28" t="s">
        <v>1036</v>
      </c>
      <c r="Q208" s="28" t="s">
        <v>28</v>
      </c>
      <c r="R208" s="28" t="s">
        <v>312</v>
      </c>
      <c r="S208" s="36"/>
    </row>
    <row r="209" spans="1:19" hidden="1">
      <c r="A209" s="28">
        <v>2257</v>
      </c>
      <c r="B209" s="28" t="s">
        <v>794</v>
      </c>
      <c r="C209" s="33">
        <v>42195</v>
      </c>
      <c r="D209" s="84">
        <v>85498</v>
      </c>
      <c r="E209" s="84">
        <f t="shared" si="19"/>
        <v>16244.62</v>
      </c>
      <c r="F209" s="84">
        <f t="shared" si="20"/>
        <v>101742.62</v>
      </c>
      <c r="G209" s="28" t="s">
        <v>795</v>
      </c>
      <c r="H209" s="28" t="s">
        <v>27</v>
      </c>
      <c r="I209" s="28">
        <v>0</v>
      </c>
      <c r="J209" s="33">
        <f t="shared" si="21"/>
        <v>42195</v>
      </c>
      <c r="K209" s="34">
        <f t="shared" ca="1" si="22"/>
        <v>817</v>
      </c>
      <c r="L209" s="33">
        <v>42195</v>
      </c>
      <c r="M209" s="34"/>
      <c r="N209" s="34" t="str">
        <f t="shared" si="23"/>
        <v>Cancelada</v>
      </c>
      <c r="O209" s="28" t="s">
        <v>796</v>
      </c>
      <c r="P209" s="28" t="s">
        <v>797</v>
      </c>
      <c r="Q209" s="28" t="s">
        <v>28</v>
      </c>
      <c r="R209" s="28" t="s">
        <v>204</v>
      </c>
      <c r="S209" s="36"/>
    </row>
    <row r="210" spans="1:19" hidden="1">
      <c r="A210" s="28">
        <v>2258</v>
      </c>
      <c r="B210" s="28" t="s">
        <v>1037</v>
      </c>
      <c r="C210" s="33">
        <v>42205</v>
      </c>
      <c r="D210" s="84">
        <v>3039228</v>
      </c>
      <c r="E210" s="84">
        <f t="shared" si="19"/>
        <v>577453.31999999995</v>
      </c>
      <c r="F210" s="84">
        <f t="shared" si="20"/>
        <v>3616681.32</v>
      </c>
      <c r="G210" s="28" t="s">
        <v>1038</v>
      </c>
      <c r="H210" s="28" t="s">
        <v>27</v>
      </c>
      <c r="I210" s="28">
        <v>30</v>
      </c>
      <c r="J210" s="33">
        <f t="shared" si="21"/>
        <v>42235</v>
      </c>
      <c r="K210" s="34">
        <f t="shared" ca="1" si="22"/>
        <v>778</v>
      </c>
      <c r="L210" s="33">
        <v>42247</v>
      </c>
      <c r="M210" s="34"/>
      <c r="N210" s="34" t="str">
        <f t="shared" si="23"/>
        <v>Cancelada</v>
      </c>
      <c r="O210" s="28" t="s">
        <v>1039</v>
      </c>
      <c r="P210" s="28"/>
      <c r="Q210" s="28" t="s">
        <v>595</v>
      </c>
      <c r="R210" s="28" t="s">
        <v>140</v>
      </c>
      <c r="S210" s="36"/>
    </row>
    <row r="211" spans="1:19" hidden="1">
      <c r="A211" s="28">
        <v>2259</v>
      </c>
      <c r="B211" s="28" t="s">
        <v>1040</v>
      </c>
      <c r="C211" s="33">
        <v>42205</v>
      </c>
      <c r="D211" s="84">
        <v>11436990</v>
      </c>
      <c r="E211" s="84">
        <f t="shared" si="19"/>
        <v>2173028.1</v>
      </c>
      <c r="F211" s="84">
        <f t="shared" si="20"/>
        <v>13610018.1</v>
      </c>
      <c r="G211" s="28" t="s">
        <v>1041</v>
      </c>
      <c r="H211" s="28" t="s">
        <v>27</v>
      </c>
      <c r="I211" s="28">
        <v>30</v>
      </c>
      <c r="J211" s="33">
        <f t="shared" si="21"/>
        <v>42235</v>
      </c>
      <c r="K211" s="34">
        <f t="shared" ca="1" si="22"/>
        <v>778</v>
      </c>
      <c r="L211" s="33">
        <v>42400</v>
      </c>
      <c r="M211" s="34"/>
      <c r="N211" s="34" t="str">
        <f t="shared" si="23"/>
        <v>Cancelada</v>
      </c>
      <c r="O211" s="28" t="s">
        <v>1042</v>
      </c>
      <c r="P211" s="28" t="s">
        <v>1043</v>
      </c>
      <c r="Q211" s="28" t="s">
        <v>28</v>
      </c>
      <c r="R211" s="28" t="s">
        <v>1044</v>
      </c>
      <c r="S211" s="36"/>
    </row>
    <row r="212" spans="1:19" hidden="1">
      <c r="A212" s="28">
        <v>2260</v>
      </c>
      <c r="B212" s="28" t="s">
        <v>802</v>
      </c>
      <c r="C212" s="33">
        <v>42205</v>
      </c>
      <c r="D212" s="84">
        <v>1057264</v>
      </c>
      <c r="E212" s="84">
        <f t="shared" si="19"/>
        <v>200880.16</v>
      </c>
      <c r="F212" s="84">
        <f t="shared" si="20"/>
        <v>1258144.1599999999</v>
      </c>
      <c r="G212" s="28" t="s">
        <v>803</v>
      </c>
      <c r="H212" s="28" t="s">
        <v>27</v>
      </c>
      <c r="I212" s="28">
        <v>30</v>
      </c>
      <c r="J212" s="33">
        <f t="shared" si="21"/>
        <v>42235</v>
      </c>
      <c r="K212" s="34">
        <f t="shared" ca="1" si="22"/>
        <v>778</v>
      </c>
      <c r="L212" s="33">
        <v>42248</v>
      </c>
      <c r="M212" s="34"/>
      <c r="N212" s="34" t="str">
        <f t="shared" si="23"/>
        <v>Cancelada</v>
      </c>
      <c r="O212" s="28" t="s">
        <v>518</v>
      </c>
      <c r="P212" s="28" t="s">
        <v>804</v>
      </c>
      <c r="Q212" s="28" t="s">
        <v>28</v>
      </c>
      <c r="R212" s="28" t="s">
        <v>519</v>
      </c>
      <c r="S212" s="36"/>
    </row>
    <row r="213" spans="1:19" hidden="1">
      <c r="A213" s="28">
        <v>2261</v>
      </c>
      <c r="B213" s="28" t="s">
        <v>1045</v>
      </c>
      <c r="C213" s="33">
        <v>42205</v>
      </c>
      <c r="D213" s="84">
        <v>5239238</v>
      </c>
      <c r="E213" s="84">
        <f t="shared" si="19"/>
        <v>995455.22</v>
      </c>
      <c r="F213" s="84">
        <f t="shared" si="20"/>
        <v>6234693.2199999997</v>
      </c>
      <c r="G213" s="28" t="s">
        <v>1046</v>
      </c>
      <c r="H213" s="28" t="s">
        <v>27</v>
      </c>
      <c r="I213" s="28">
        <v>30</v>
      </c>
      <c r="J213" s="33">
        <f t="shared" si="21"/>
        <v>42235</v>
      </c>
      <c r="K213" s="34">
        <f t="shared" ca="1" si="22"/>
        <v>778</v>
      </c>
      <c r="L213" s="33">
        <v>42279</v>
      </c>
      <c r="M213" s="34"/>
      <c r="N213" s="34" t="str">
        <f t="shared" si="23"/>
        <v>Cancelada</v>
      </c>
      <c r="O213" s="28" t="s">
        <v>1047</v>
      </c>
      <c r="P213" s="28" t="s">
        <v>1048</v>
      </c>
      <c r="Q213" s="28" t="s">
        <v>28</v>
      </c>
      <c r="R213" s="28" t="s">
        <v>1010</v>
      </c>
      <c r="S213" s="36"/>
    </row>
    <row r="214" spans="1:19" hidden="1">
      <c r="A214" s="28">
        <v>2262</v>
      </c>
      <c r="B214" s="28" t="s">
        <v>1045</v>
      </c>
      <c r="C214" s="33">
        <v>42205</v>
      </c>
      <c r="D214" s="84">
        <v>103482</v>
      </c>
      <c r="E214" s="84">
        <f t="shared" si="19"/>
        <v>19661.580000000002</v>
      </c>
      <c r="F214" s="84">
        <f t="shared" si="20"/>
        <v>123143.58</v>
      </c>
      <c r="G214" s="28" t="s">
        <v>1046</v>
      </c>
      <c r="H214" s="28" t="s">
        <v>27</v>
      </c>
      <c r="I214" s="28">
        <v>30</v>
      </c>
      <c r="J214" s="33">
        <f t="shared" si="21"/>
        <v>42235</v>
      </c>
      <c r="K214" s="34">
        <f t="shared" ca="1" si="22"/>
        <v>778</v>
      </c>
      <c r="L214" s="33">
        <v>42279</v>
      </c>
      <c r="M214" s="34"/>
      <c r="N214" s="34" t="str">
        <f t="shared" si="23"/>
        <v>Cancelada</v>
      </c>
      <c r="O214" s="28" t="s">
        <v>1047</v>
      </c>
      <c r="P214" s="28" t="s">
        <v>1048</v>
      </c>
      <c r="Q214" s="28" t="s">
        <v>28</v>
      </c>
      <c r="R214" s="28" t="s">
        <v>1010</v>
      </c>
      <c r="S214" s="36"/>
    </row>
    <row r="215" spans="1:19" hidden="1">
      <c r="A215" s="28">
        <v>2263</v>
      </c>
      <c r="B215" s="28" t="s">
        <v>1049</v>
      </c>
      <c r="C215" s="33">
        <v>42205</v>
      </c>
      <c r="D215" s="84">
        <v>21644714</v>
      </c>
      <c r="E215" s="84">
        <f t="shared" si="19"/>
        <v>4112495.66</v>
      </c>
      <c r="F215" s="84">
        <f t="shared" si="20"/>
        <v>25757209.66</v>
      </c>
      <c r="G215" s="28" t="s">
        <v>1050</v>
      </c>
      <c r="H215" s="28" t="s">
        <v>27</v>
      </c>
      <c r="I215" s="28">
        <v>30</v>
      </c>
      <c r="J215" s="33">
        <f t="shared" si="21"/>
        <v>42235</v>
      </c>
      <c r="K215" s="34">
        <f t="shared" ca="1" si="22"/>
        <v>778</v>
      </c>
      <c r="L215" s="33">
        <v>42229</v>
      </c>
      <c r="M215" s="34"/>
      <c r="N215" s="34" t="str">
        <f t="shared" si="23"/>
        <v>Cancelada</v>
      </c>
      <c r="O215" s="28" t="s">
        <v>699</v>
      </c>
      <c r="P215" s="28" t="s">
        <v>1051</v>
      </c>
      <c r="Q215" s="28" t="s">
        <v>28</v>
      </c>
      <c r="R215" s="28" t="s">
        <v>1052</v>
      </c>
      <c r="S215" s="36"/>
    </row>
    <row r="216" spans="1:19" hidden="1">
      <c r="A216" s="28">
        <v>2264</v>
      </c>
      <c r="B216" s="28" t="s">
        <v>1049</v>
      </c>
      <c r="C216" s="33">
        <v>42205</v>
      </c>
      <c r="D216" s="84">
        <v>981790</v>
      </c>
      <c r="E216" s="84">
        <f t="shared" si="19"/>
        <v>186540.1</v>
      </c>
      <c r="F216" s="84">
        <f t="shared" si="20"/>
        <v>1168330.1000000001</v>
      </c>
      <c r="G216" s="28" t="s">
        <v>1050</v>
      </c>
      <c r="H216" s="28" t="s">
        <v>27</v>
      </c>
      <c r="I216" s="28">
        <v>30</v>
      </c>
      <c r="J216" s="33">
        <f t="shared" si="21"/>
        <v>42235</v>
      </c>
      <c r="K216" s="34">
        <f t="shared" ca="1" si="22"/>
        <v>778</v>
      </c>
      <c r="L216" s="33">
        <v>42229</v>
      </c>
      <c r="M216" s="34"/>
      <c r="N216" s="34" t="str">
        <f t="shared" si="23"/>
        <v>Cancelada</v>
      </c>
      <c r="O216" s="28" t="s">
        <v>699</v>
      </c>
      <c r="P216" s="28" t="s">
        <v>1051</v>
      </c>
      <c r="Q216" s="28" t="s">
        <v>28</v>
      </c>
      <c r="R216" s="28" t="s">
        <v>1052</v>
      </c>
      <c r="S216" s="36"/>
    </row>
    <row r="217" spans="1:19" hidden="1">
      <c r="A217" s="28">
        <v>2265</v>
      </c>
      <c r="B217" s="28" t="s">
        <v>1049</v>
      </c>
      <c r="C217" s="33">
        <v>42205</v>
      </c>
      <c r="D217" s="84">
        <v>3059864</v>
      </c>
      <c r="E217" s="84">
        <f t="shared" si="19"/>
        <v>581374.16</v>
      </c>
      <c r="F217" s="84">
        <f t="shared" si="20"/>
        <v>3641238.16</v>
      </c>
      <c r="G217" s="28" t="s">
        <v>1050</v>
      </c>
      <c r="H217" s="28" t="s">
        <v>27</v>
      </c>
      <c r="I217" s="28">
        <v>30</v>
      </c>
      <c r="J217" s="33">
        <f t="shared" si="21"/>
        <v>42235</v>
      </c>
      <c r="K217" s="34">
        <f t="shared" ca="1" si="22"/>
        <v>778</v>
      </c>
      <c r="L217" s="33">
        <v>42229</v>
      </c>
      <c r="M217" s="34"/>
      <c r="N217" s="34" t="str">
        <f t="shared" si="23"/>
        <v>Cancelada</v>
      </c>
      <c r="O217" s="28" t="s">
        <v>699</v>
      </c>
      <c r="P217" s="28" t="s">
        <v>1051</v>
      </c>
      <c r="Q217" s="28" t="s">
        <v>28</v>
      </c>
      <c r="R217" s="28" t="s">
        <v>1052</v>
      </c>
      <c r="S217" s="36"/>
    </row>
    <row r="218" spans="1:19" hidden="1">
      <c r="A218" s="28">
        <v>2266</v>
      </c>
      <c r="B218" s="28" t="s">
        <v>1053</v>
      </c>
      <c r="C218" s="33">
        <v>42205</v>
      </c>
      <c r="D218" s="84">
        <v>97712</v>
      </c>
      <c r="E218" s="84">
        <f t="shared" si="19"/>
        <v>18565.28</v>
      </c>
      <c r="F218" s="84">
        <f t="shared" si="20"/>
        <v>116277.28</v>
      </c>
      <c r="G218" s="28" t="s">
        <v>1054</v>
      </c>
      <c r="H218" s="28" t="s">
        <v>27</v>
      </c>
      <c r="I218" s="28">
        <v>30</v>
      </c>
      <c r="J218" s="33">
        <f t="shared" si="21"/>
        <v>42235</v>
      </c>
      <c r="K218" s="34">
        <f t="shared" ca="1" si="22"/>
        <v>778</v>
      </c>
      <c r="L218" s="33">
        <v>42282</v>
      </c>
      <c r="M218" s="34"/>
      <c r="N218" s="34" t="str">
        <f t="shared" si="23"/>
        <v>Cancelada</v>
      </c>
      <c r="O218" s="28" t="s">
        <v>1055</v>
      </c>
      <c r="P218" s="28" t="s">
        <v>1053</v>
      </c>
      <c r="Q218" s="28" t="s">
        <v>28</v>
      </c>
      <c r="R218" s="28" t="s">
        <v>199</v>
      </c>
      <c r="S218" s="36"/>
    </row>
    <row r="219" spans="1:19" hidden="1">
      <c r="A219" s="28">
        <v>2267</v>
      </c>
      <c r="B219" s="28" t="s">
        <v>802</v>
      </c>
      <c r="C219" s="33">
        <v>42208</v>
      </c>
      <c r="D219" s="84">
        <v>5154308</v>
      </c>
      <c r="E219" s="84">
        <f t="shared" si="19"/>
        <v>979318.52</v>
      </c>
      <c r="F219" s="84">
        <f t="shared" si="20"/>
        <v>6133626.5199999996</v>
      </c>
      <c r="G219" s="28" t="s">
        <v>803</v>
      </c>
      <c r="H219" s="28" t="s">
        <v>27</v>
      </c>
      <c r="I219" s="28">
        <v>0</v>
      </c>
      <c r="J219" s="33">
        <f t="shared" si="21"/>
        <v>42208</v>
      </c>
      <c r="K219" s="34">
        <f t="shared" ca="1" si="22"/>
        <v>804</v>
      </c>
      <c r="L219" s="33">
        <v>42208</v>
      </c>
      <c r="M219" s="34"/>
      <c r="N219" s="34" t="str">
        <f t="shared" si="23"/>
        <v>Cancelada</v>
      </c>
      <c r="O219" s="28" t="s">
        <v>518</v>
      </c>
      <c r="P219" s="28" t="s">
        <v>804</v>
      </c>
      <c r="Q219" s="28" t="s">
        <v>28</v>
      </c>
      <c r="R219" s="28" t="s">
        <v>519</v>
      </c>
      <c r="S219" s="36"/>
    </row>
    <row r="220" spans="1:19" hidden="1">
      <c r="A220" s="28">
        <v>2268</v>
      </c>
      <c r="B220" s="28" t="s">
        <v>582</v>
      </c>
      <c r="C220" s="33">
        <v>42209</v>
      </c>
      <c r="D220" s="84">
        <v>1612248</v>
      </c>
      <c r="E220" s="84">
        <f t="shared" si="19"/>
        <v>306327.12</v>
      </c>
      <c r="F220" s="84">
        <f t="shared" si="20"/>
        <v>1918575.12</v>
      </c>
      <c r="G220" s="28" t="s">
        <v>583</v>
      </c>
      <c r="H220" s="28" t="s">
        <v>27</v>
      </c>
      <c r="I220" s="28">
        <v>0</v>
      </c>
      <c r="J220" s="33">
        <f t="shared" si="21"/>
        <v>42209</v>
      </c>
      <c r="K220" s="34">
        <f t="shared" ca="1" si="22"/>
        <v>803</v>
      </c>
      <c r="L220" s="33">
        <v>42226</v>
      </c>
      <c r="M220" s="34"/>
      <c r="N220" s="34" t="str">
        <f t="shared" si="23"/>
        <v>Cancelada</v>
      </c>
      <c r="O220" s="28" t="s">
        <v>584</v>
      </c>
      <c r="P220" s="28" t="s">
        <v>1056</v>
      </c>
      <c r="Q220" s="28" t="s">
        <v>28</v>
      </c>
      <c r="R220" s="28" t="s">
        <v>32</v>
      </c>
      <c r="S220" s="36"/>
    </row>
    <row r="221" spans="1:19" hidden="1">
      <c r="A221" s="28">
        <v>2269</v>
      </c>
      <c r="B221" s="28" t="s">
        <v>473</v>
      </c>
      <c r="C221" s="33">
        <v>42209</v>
      </c>
      <c r="D221" s="84">
        <v>2499552</v>
      </c>
      <c r="E221" s="84">
        <f t="shared" si="19"/>
        <v>474914.88</v>
      </c>
      <c r="F221" s="84">
        <f t="shared" si="20"/>
        <v>2974466.88</v>
      </c>
      <c r="G221" s="28" t="s">
        <v>361</v>
      </c>
      <c r="H221" s="28" t="s">
        <v>27</v>
      </c>
      <c r="I221" s="28">
        <v>30</v>
      </c>
      <c r="J221" s="33">
        <f t="shared" si="21"/>
        <v>42239</v>
      </c>
      <c r="K221" s="34">
        <f t="shared" ca="1" si="22"/>
        <v>774</v>
      </c>
      <c r="L221" s="33">
        <v>42269</v>
      </c>
      <c r="M221" s="34"/>
      <c r="N221" s="34" t="str">
        <f t="shared" si="23"/>
        <v>Cancelada</v>
      </c>
      <c r="O221" s="28" t="s">
        <v>1057</v>
      </c>
      <c r="P221" s="28" t="s">
        <v>1058</v>
      </c>
      <c r="Q221" s="28" t="s">
        <v>881</v>
      </c>
      <c r="R221" s="28" t="s">
        <v>363</v>
      </c>
      <c r="S221" s="36"/>
    </row>
    <row r="222" spans="1:19" hidden="1">
      <c r="A222" s="28">
        <v>2270</v>
      </c>
      <c r="B222" s="28" t="s">
        <v>1059</v>
      </c>
      <c r="C222" s="33">
        <v>42209</v>
      </c>
      <c r="D222" s="84">
        <v>2707520</v>
      </c>
      <c r="E222" s="84">
        <f t="shared" si="19"/>
        <v>514428.8</v>
      </c>
      <c r="F222" s="84">
        <f t="shared" si="20"/>
        <v>3221948.8</v>
      </c>
      <c r="G222" s="28" t="s">
        <v>1060</v>
      </c>
      <c r="H222" s="28" t="s">
        <v>27</v>
      </c>
      <c r="I222" s="28">
        <v>30</v>
      </c>
      <c r="J222" s="33">
        <f t="shared" si="21"/>
        <v>42239</v>
      </c>
      <c r="K222" s="34">
        <f t="shared" ca="1" si="22"/>
        <v>774</v>
      </c>
      <c r="L222" s="33">
        <v>42277</v>
      </c>
      <c r="M222" s="34"/>
      <c r="N222" s="34" t="str">
        <f t="shared" si="23"/>
        <v>Cancelada</v>
      </c>
      <c r="O222" s="28" t="s">
        <v>1061</v>
      </c>
      <c r="P222" s="28" t="s">
        <v>1062</v>
      </c>
      <c r="Q222" s="28" t="s">
        <v>41</v>
      </c>
      <c r="R222" s="28" t="s">
        <v>1063</v>
      </c>
      <c r="S222" s="36"/>
    </row>
    <row r="223" spans="1:19" hidden="1">
      <c r="A223" s="28">
        <v>2271</v>
      </c>
      <c r="B223" s="28" t="s">
        <v>1064</v>
      </c>
      <c r="C223" s="33">
        <v>42212</v>
      </c>
      <c r="D223" s="84">
        <v>910588</v>
      </c>
      <c r="E223" s="84">
        <f t="shared" si="19"/>
        <v>173011.72</v>
      </c>
      <c r="F223" s="84">
        <f t="shared" si="20"/>
        <v>1083599.72</v>
      </c>
      <c r="G223" s="28" t="s">
        <v>1065</v>
      </c>
      <c r="H223" s="28" t="s">
        <v>27</v>
      </c>
      <c r="I223" s="28">
        <v>30</v>
      </c>
      <c r="J223" s="33">
        <f t="shared" si="21"/>
        <v>42242</v>
      </c>
      <c r="K223" s="34">
        <f t="shared" ca="1" si="22"/>
        <v>771</v>
      </c>
      <c r="L223" s="33">
        <v>42229</v>
      </c>
      <c r="M223" s="34"/>
      <c r="N223" s="34" t="str">
        <f t="shared" si="23"/>
        <v>Cancelada</v>
      </c>
      <c r="O223" s="28" t="s">
        <v>273</v>
      </c>
      <c r="P223" s="28"/>
      <c r="Q223" s="28" t="s">
        <v>28</v>
      </c>
      <c r="R223" s="28" t="s">
        <v>37</v>
      </c>
      <c r="S223" s="36"/>
    </row>
    <row r="224" spans="1:19" hidden="1">
      <c r="A224" s="28">
        <v>2272</v>
      </c>
      <c r="B224" s="28" t="s">
        <v>1064</v>
      </c>
      <c r="C224" s="33">
        <v>42212</v>
      </c>
      <c r="D224" s="84">
        <v>910588</v>
      </c>
      <c r="E224" s="84">
        <f t="shared" si="19"/>
        <v>173011.72</v>
      </c>
      <c r="F224" s="84">
        <f t="shared" si="20"/>
        <v>1083599.72</v>
      </c>
      <c r="G224" s="28" t="s">
        <v>1065</v>
      </c>
      <c r="H224" s="28" t="s">
        <v>27</v>
      </c>
      <c r="I224" s="28">
        <v>30</v>
      </c>
      <c r="J224" s="33">
        <f t="shared" si="21"/>
        <v>42242</v>
      </c>
      <c r="K224" s="34">
        <f t="shared" ca="1" si="22"/>
        <v>771</v>
      </c>
      <c r="L224" s="33">
        <v>42260</v>
      </c>
      <c r="M224" s="34"/>
      <c r="N224" s="34" t="str">
        <f t="shared" si="23"/>
        <v>Cancelada</v>
      </c>
      <c r="O224" s="28" t="s">
        <v>273</v>
      </c>
      <c r="P224" s="28"/>
      <c r="Q224" s="28" t="s">
        <v>28</v>
      </c>
      <c r="R224" s="28" t="s">
        <v>37</v>
      </c>
      <c r="S224" s="36"/>
    </row>
    <row r="225" spans="1:19" hidden="1">
      <c r="A225" s="28">
        <v>2273</v>
      </c>
      <c r="B225" s="28" t="s">
        <v>1064</v>
      </c>
      <c r="C225" s="33">
        <v>42212</v>
      </c>
      <c r="D225" s="84">
        <v>920588</v>
      </c>
      <c r="E225" s="84">
        <f t="shared" si="19"/>
        <v>174911.72</v>
      </c>
      <c r="F225" s="84">
        <f t="shared" si="20"/>
        <v>1095499.72</v>
      </c>
      <c r="G225" s="28" t="s">
        <v>1065</v>
      </c>
      <c r="H225" s="28" t="s">
        <v>27</v>
      </c>
      <c r="I225" s="28">
        <v>30</v>
      </c>
      <c r="J225" s="33">
        <f t="shared" si="21"/>
        <v>42242</v>
      </c>
      <c r="K225" s="34">
        <f t="shared" ca="1" si="22"/>
        <v>771</v>
      </c>
      <c r="L225" s="33">
        <v>42290</v>
      </c>
      <c r="M225" s="34"/>
      <c r="N225" s="34" t="str">
        <f t="shared" si="23"/>
        <v>Cancelada</v>
      </c>
      <c r="O225" s="28" t="s">
        <v>273</v>
      </c>
      <c r="P225" s="28"/>
      <c r="Q225" s="28" t="s">
        <v>28</v>
      </c>
      <c r="R225" s="28" t="s">
        <v>37</v>
      </c>
      <c r="S225" s="36"/>
    </row>
    <row r="226" spans="1:19" hidden="1">
      <c r="A226" s="28">
        <v>2274</v>
      </c>
      <c r="B226" s="28" t="s">
        <v>714</v>
      </c>
      <c r="C226" s="33">
        <v>42213</v>
      </c>
      <c r="D226" s="84">
        <v>2920131</v>
      </c>
      <c r="E226" s="84">
        <f t="shared" si="19"/>
        <v>554824.89</v>
      </c>
      <c r="F226" s="84">
        <f t="shared" si="20"/>
        <v>3474955.89</v>
      </c>
      <c r="G226" s="28" t="s">
        <v>1066</v>
      </c>
      <c r="H226" s="28" t="s">
        <v>27</v>
      </c>
      <c r="I226" s="28">
        <v>30</v>
      </c>
      <c r="J226" s="33">
        <f t="shared" si="21"/>
        <v>42243</v>
      </c>
      <c r="K226" s="34">
        <f t="shared" ca="1" si="22"/>
        <v>770</v>
      </c>
      <c r="L226" s="33">
        <v>42243</v>
      </c>
      <c r="M226" s="34"/>
      <c r="N226" s="34" t="str">
        <f t="shared" si="23"/>
        <v>Cancelada</v>
      </c>
      <c r="O226" s="28" t="s">
        <v>1067</v>
      </c>
      <c r="P226" s="28" t="s">
        <v>716</v>
      </c>
      <c r="Q226" s="28" t="s">
        <v>203</v>
      </c>
      <c r="R226" s="28" t="s">
        <v>717</v>
      </c>
      <c r="S226" s="36"/>
    </row>
    <row r="227" spans="1:19" hidden="1">
      <c r="A227" s="28">
        <v>2275</v>
      </c>
      <c r="B227" s="28" t="s">
        <v>1068</v>
      </c>
      <c r="C227" s="33">
        <v>42213</v>
      </c>
      <c r="D227" s="84">
        <v>5663708</v>
      </c>
      <c r="E227" s="84">
        <f t="shared" si="19"/>
        <v>1076104.52</v>
      </c>
      <c r="F227" s="84">
        <f t="shared" si="20"/>
        <v>6739812.5199999996</v>
      </c>
      <c r="G227" s="28" t="s">
        <v>1069</v>
      </c>
      <c r="H227" s="28" t="s">
        <v>27</v>
      </c>
      <c r="I227" s="28">
        <v>30</v>
      </c>
      <c r="J227" s="33">
        <f t="shared" si="21"/>
        <v>42243</v>
      </c>
      <c r="K227" s="34">
        <f t="shared" ca="1" si="22"/>
        <v>770</v>
      </c>
      <c r="L227" s="33">
        <v>42229</v>
      </c>
      <c r="M227" s="34"/>
      <c r="N227" s="34" t="str">
        <f t="shared" si="23"/>
        <v>Cancelada</v>
      </c>
      <c r="O227" s="28" t="s">
        <v>1070</v>
      </c>
      <c r="P227" s="28" t="s">
        <v>1071</v>
      </c>
      <c r="Q227" s="28" t="s">
        <v>132</v>
      </c>
      <c r="R227" s="28" t="s">
        <v>1072</v>
      </c>
      <c r="S227" s="36"/>
    </row>
    <row r="228" spans="1:19" hidden="1">
      <c r="A228" s="28">
        <v>2276</v>
      </c>
      <c r="B228" s="28" t="s">
        <v>1073</v>
      </c>
      <c r="C228" s="33">
        <v>42214</v>
      </c>
      <c r="D228" s="84">
        <v>19247236</v>
      </c>
      <c r="E228" s="84">
        <f t="shared" si="19"/>
        <v>3656974.84</v>
      </c>
      <c r="F228" s="84">
        <f t="shared" si="20"/>
        <v>22904210.84</v>
      </c>
      <c r="G228" s="28" t="s">
        <v>1074</v>
      </c>
      <c r="H228" s="28" t="s">
        <v>27</v>
      </c>
      <c r="I228" s="28">
        <v>30</v>
      </c>
      <c r="J228" s="33">
        <f t="shared" si="21"/>
        <v>42244</v>
      </c>
      <c r="K228" s="34">
        <f t="shared" ca="1" si="22"/>
        <v>769</v>
      </c>
      <c r="L228" s="33">
        <v>42262</v>
      </c>
      <c r="M228" s="34"/>
      <c r="N228" s="34" t="str">
        <f t="shared" si="23"/>
        <v>Cancelada</v>
      </c>
      <c r="O228" s="28" t="s">
        <v>1075</v>
      </c>
      <c r="P228" s="28" t="s">
        <v>1076</v>
      </c>
      <c r="Q228" s="28" t="s">
        <v>28</v>
      </c>
      <c r="R228" s="28" t="s">
        <v>664</v>
      </c>
      <c r="S228" s="36"/>
    </row>
    <row r="229" spans="1:19" hidden="1">
      <c r="A229" s="28">
        <v>2277</v>
      </c>
      <c r="B229" s="28" t="s">
        <v>1073</v>
      </c>
      <c r="C229" s="33">
        <v>42214</v>
      </c>
      <c r="D229" s="84">
        <v>5911576</v>
      </c>
      <c r="E229" s="84">
        <f t="shared" si="19"/>
        <v>1123199.44</v>
      </c>
      <c r="F229" s="84">
        <f t="shared" si="20"/>
        <v>7034775.4399999995</v>
      </c>
      <c r="G229" s="28" t="s">
        <v>1074</v>
      </c>
      <c r="H229" s="28" t="s">
        <v>27</v>
      </c>
      <c r="I229" s="28">
        <v>30</v>
      </c>
      <c r="J229" s="33">
        <f t="shared" si="21"/>
        <v>42244</v>
      </c>
      <c r="K229" s="34">
        <f t="shared" ca="1" si="22"/>
        <v>769</v>
      </c>
      <c r="L229" s="33">
        <v>42262</v>
      </c>
      <c r="M229" s="34"/>
      <c r="N229" s="34" t="str">
        <f t="shared" si="23"/>
        <v>Cancelada</v>
      </c>
      <c r="O229" s="28" t="s">
        <v>1075</v>
      </c>
      <c r="P229" s="28" t="s">
        <v>1076</v>
      </c>
      <c r="Q229" s="28" t="s">
        <v>28</v>
      </c>
      <c r="R229" s="28" t="s">
        <v>664</v>
      </c>
      <c r="S229" s="36"/>
    </row>
    <row r="230" spans="1:19" hidden="1">
      <c r="A230" s="28">
        <v>2278</v>
      </c>
      <c r="B230" s="28" t="s">
        <v>934</v>
      </c>
      <c r="C230" s="33">
        <v>42214</v>
      </c>
      <c r="D230" s="84">
        <v>882226</v>
      </c>
      <c r="E230" s="84">
        <f t="shared" si="19"/>
        <v>167622.94</v>
      </c>
      <c r="F230" s="84">
        <f t="shared" si="20"/>
        <v>1049848.94</v>
      </c>
      <c r="G230" s="28" t="s">
        <v>1077</v>
      </c>
      <c r="H230" s="28" t="s">
        <v>27</v>
      </c>
      <c r="I230" s="28">
        <v>30</v>
      </c>
      <c r="J230" s="33">
        <f t="shared" si="21"/>
        <v>42244</v>
      </c>
      <c r="K230" s="34">
        <f t="shared" ca="1" si="22"/>
        <v>769</v>
      </c>
      <c r="L230" s="33">
        <v>42298</v>
      </c>
      <c r="M230" s="34"/>
      <c r="N230" s="34" t="str">
        <f t="shared" si="23"/>
        <v>Cancelada</v>
      </c>
      <c r="O230" s="28" t="s">
        <v>936</v>
      </c>
      <c r="P230" s="28" t="s">
        <v>937</v>
      </c>
      <c r="Q230" s="28" t="s">
        <v>28</v>
      </c>
      <c r="R230" s="28" t="s">
        <v>129</v>
      </c>
      <c r="S230" s="36"/>
    </row>
    <row r="231" spans="1:19" hidden="1">
      <c r="A231" s="28">
        <v>2279</v>
      </c>
      <c r="B231" s="28" t="s">
        <v>1078</v>
      </c>
      <c r="C231" s="33">
        <v>42214</v>
      </c>
      <c r="D231" s="84">
        <v>10919316</v>
      </c>
      <c r="E231" s="84">
        <f t="shared" si="19"/>
        <v>2074670.04</v>
      </c>
      <c r="F231" s="84">
        <f t="shared" si="20"/>
        <v>12993986.039999999</v>
      </c>
      <c r="G231" s="28" t="s">
        <v>1079</v>
      </c>
      <c r="H231" s="28" t="s">
        <v>27</v>
      </c>
      <c r="I231" s="28">
        <v>30</v>
      </c>
      <c r="J231" s="33">
        <f t="shared" si="21"/>
        <v>42244</v>
      </c>
      <c r="K231" s="34">
        <f t="shared" ca="1" si="22"/>
        <v>769</v>
      </c>
      <c r="L231" s="33">
        <v>42364</v>
      </c>
      <c r="M231" s="34"/>
      <c r="N231" s="34" t="str">
        <f t="shared" si="23"/>
        <v>Cancelada</v>
      </c>
      <c r="O231" s="28" t="s">
        <v>1080</v>
      </c>
      <c r="P231" s="28"/>
      <c r="Q231" s="28" t="s">
        <v>28</v>
      </c>
      <c r="R231" s="28" t="s">
        <v>302</v>
      </c>
      <c r="S231" s="36"/>
    </row>
    <row r="232" spans="1:19" hidden="1">
      <c r="A232" s="28">
        <v>2280</v>
      </c>
      <c r="B232" s="28" t="s">
        <v>1081</v>
      </c>
      <c r="C232" s="33">
        <v>42214</v>
      </c>
      <c r="D232" s="84">
        <v>3151212</v>
      </c>
      <c r="E232" s="84">
        <f t="shared" si="19"/>
        <v>598730.28</v>
      </c>
      <c r="F232" s="84">
        <f t="shared" si="20"/>
        <v>3749942.2800000003</v>
      </c>
      <c r="G232" s="28" t="s">
        <v>1082</v>
      </c>
      <c r="H232" s="28" t="s">
        <v>27</v>
      </c>
      <c r="I232" s="28">
        <v>30</v>
      </c>
      <c r="J232" s="33">
        <f t="shared" si="21"/>
        <v>42244</v>
      </c>
      <c r="K232" s="34">
        <f t="shared" ca="1" si="22"/>
        <v>769</v>
      </c>
      <c r="L232" s="33">
        <v>42257</v>
      </c>
      <c r="M232" s="34"/>
      <c r="N232" s="34" t="str">
        <f t="shared" si="23"/>
        <v>Cancelada</v>
      </c>
      <c r="O232" s="28" t="s">
        <v>1083</v>
      </c>
      <c r="P232" s="28" t="s">
        <v>1084</v>
      </c>
      <c r="Q232" s="28" t="s">
        <v>28</v>
      </c>
      <c r="R232" s="28" t="s">
        <v>369</v>
      </c>
      <c r="S232" s="36"/>
    </row>
    <row r="233" spans="1:19" hidden="1">
      <c r="A233" s="6">
        <v>2281</v>
      </c>
      <c r="B233" s="6" t="s">
        <v>1085</v>
      </c>
      <c r="C233" s="16">
        <v>42214</v>
      </c>
      <c r="D233" s="85">
        <v>1719950</v>
      </c>
      <c r="E233" s="85">
        <f t="shared" si="19"/>
        <v>326790.5</v>
      </c>
      <c r="F233" s="85">
        <f t="shared" si="20"/>
        <v>2046740.5</v>
      </c>
      <c r="G233" s="6" t="s">
        <v>1086</v>
      </c>
      <c r="H233" s="6" t="s">
        <v>11</v>
      </c>
      <c r="I233" s="6">
        <v>0</v>
      </c>
      <c r="J233" s="16">
        <f t="shared" si="21"/>
        <v>42214</v>
      </c>
      <c r="K233" s="14">
        <f t="shared" ca="1" si="22"/>
        <v>798</v>
      </c>
      <c r="L233" s="16"/>
      <c r="M233" s="14">
        <v>203</v>
      </c>
      <c r="N233" s="14" t="s">
        <v>11</v>
      </c>
      <c r="O233" s="6" t="s">
        <v>1087</v>
      </c>
      <c r="P233" s="6" t="s">
        <v>1088</v>
      </c>
      <c r="Q233" s="6" t="s">
        <v>624</v>
      </c>
      <c r="R233" s="6" t="s">
        <v>812</v>
      </c>
    </row>
    <row r="234" spans="1:19" hidden="1">
      <c r="A234" s="28">
        <v>2282</v>
      </c>
      <c r="B234" s="28" t="s">
        <v>473</v>
      </c>
      <c r="C234" s="33">
        <v>42215</v>
      </c>
      <c r="D234" s="84">
        <v>2974300</v>
      </c>
      <c r="E234" s="84">
        <f t="shared" si="19"/>
        <v>565117</v>
      </c>
      <c r="F234" s="84">
        <f t="shared" si="20"/>
        <v>3539417</v>
      </c>
      <c r="G234" s="28" t="s">
        <v>361</v>
      </c>
      <c r="H234" s="28" t="s">
        <v>27</v>
      </c>
      <c r="I234" s="28">
        <v>30</v>
      </c>
      <c r="J234" s="33">
        <f t="shared" si="21"/>
        <v>42245</v>
      </c>
      <c r="K234" s="34">
        <f t="shared" ca="1" si="22"/>
        <v>768</v>
      </c>
      <c r="L234" s="33">
        <v>42290</v>
      </c>
      <c r="M234" s="34"/>
      <c r="N234" s="34" t="str">
        <f t="shared" ref="N234:N241" si="24">IF(L234&gt;=C234,"Cancelada",IF(J234&lt;fechaactual,"Vencida","Por Vencer"))</f>
        <v>Cancelada</v>
      </c>
      <c r="O234" s="28" t="s">
        <v>627</v>
      </c>
      <c r="P234" s="28" t="s">
        <v>1089</v>
      </c>
      <c r="Q234" s="28" t="s">
        <v>881</v>
      </c>
      <c r="R234" s="28" t="s">
        <v>363</v>
      </c>
      <c r="S234" s="36"/>
    </row>
    <row r="235" spans="1:19" hidden="1">
      <c r="A235" s="28">
        <v>2283</v>
      </c>
      <c r="B235" s="28" t="s">
        <v>808</v>
      </c>
      <c r="C235" s="33">
        <v>42216</v>
      </c>
      <c r="D235" s="84">
        <v>4055048</v>
      </c>
      <c r="E235" s="84">
        <f t="shared" si="19"/>
        <v>770459.12</v>
      </c>
      <c r="F235" s="84">
        <f t="shared" si="20"/>
        <v>4825507.12</v>
      </c>
      <c r="G235" s="28" t="s">
        <v>809</v>
      </c>
      <c r="H235" s="28" t="s">
        <v>27</v>
      </c>
      <c r="I235" s="28">
        <v>30</v>
      </c>
      <c r="J235" s="33">
        <f t="shared" si="21"/>
        <v>42246</v>
      </c>
      <c r="K235" s="34">
        <f t="shared" ca="1" si="22"/>
        <v>767</v>
      </c>
      <c r="L235" s="33">
        <v>42257</v>
      </c>
      <c r="M235" s="34"/>
      <c r="N235" s="34" t="str">
        <f t="shared" si="24"/>
        <v>Cancelada</v>
      </c>
      <c r="O235" s="28" t="s">
        <v>810</v>
      </c>
      <c r="P235" s="28" t="s">
        <v>811</v>
      </c>
      <c r="Q235" s="28" t="s">
        <v>28</v>
      </c>
      <c r="R235" s="28" t="s">
        <v>812</v>
      </c>
      <c r="S235" s="36"/>
    </row>
    <row r="236" spans="1:19" hidden="1">
      <c r="A236" s="28">
        <v>2284</v>
      </c>
      <c r="B236" s="28" t="s">
        <v>798</v>
      </c>
      <c r="C236" s="33">
        <v>42216</v>
      </c>
      <c r="D236" s="84">
        <v>3309994</v>
      </c>
      <c r="E236" s="84">
        <f t="shared" si="19"/>
        <v>628898.86</v>
      </c>
      <c r="F236" s="84">
        <f t="shared" si="20"/>
        <v>3938892.86</v>
      </c>
      <c r="G236" s="28" t="s">
        <v>1090</v>
      </c>
      <c r="H236" s="28" t="s">
        <v>27</v>
      </c>
      <c r="I236" s="28">
        <v>30</v>
      </c>
      <c r="J236" s="33">
        <f t="shared" si="21"/>
        <v>42246</v>
      </c>
      <c r="K236" s="34">
        <f t="shared" ca="1" si="22"/>
        <v>767</v>
      </c>
      <c r="L236" s="33">
        <v>42363</v>
      </c>
      <c r="M236" s="34"/>
      <c r="N236" s="34" t="str">
        <f t="shared" si="24"/>
        <v>Cancelada</v>
      </c>
      <c r="O236" s="28" t="s">
        <v>800</v>
      </c>
      <c r="P236" s="28"/>
      <c r="Q236" s="28" t="s">
        <v>28</v>
      </c>
      <c r="R236" s="28" t="s">
        <v>101</v>
      </c>
      <c r="S236" s="36"/>
    </row>
    <row r="237" spans="1:19" hidden="1">
      <c r="A237" s="28">
        <v>2285</v>
      </c>
      <c r="B237" s="28" t="s">
        <v>1091</v>
      </c>
      <c r="C237" s="33">
        <v>42216</v>
      </c>
      <c r="D237" s="84">
        <v>2403400</v>
      </c>
      <c r="E237" s="84">
        <f t="shared" si="19"/>
        <v>456646</v>
      </c>
      <c r="F237" s="84">
        <f t="shared" si="20"/>
        <v>2860046</v>
      </c>
      <c r="G237" s="28" t="s">
        <v>1092</v>
      </c>
      <c r="H237" s="28" t="s">
        <v>27</v>
      </c>
      <c r="I237" s="28">
        <v>30</v>
      </c>
      <c r="J237" s="33">
        <f t="shared" si="21"/>
        <v>42246</v>
      </c>
      <c r="K237" s="34">
        <f t="shared" ca="1" si="22"/>
        <v>767</v>
      </c>
      <c r="L237" s="33">
        <v>42227</v>
      </c>
      <c r="M237" s="34"/>
      <c r="N237" s="34" t="str">
        <f t="shared" si="24"/>
        <v>Cancelada</v>
      </c>
      <c r="O237" s="28" t="s">
        <v>484</v>
      </c>
      <c r="P237" s="28"/>
      <c r="Q237" s="28" t="s">
        <v>624</v>
      </c>
      <c r="R237" s="28" t="s">
        <v>440</v>
      </c>
      <c r="S237" s="36"/>
    </row>
    <row r="238" spans="1:19" hidden="1">
      <c r="A238" s="28">
        <v>2286</v>
      </c>
      <c r="B238" s="28" t="s">
        <v>1093</v>
      </c>
      <c r="C238" s="33">
        <v>42216</v>
      </c>
      <c r="D238" s="84">
        <v>2840400</v>
      </c>
      <c r="E238" s="84">
        <f t="shared" si="19"/>
        <v>539676</v>
      </c>
      <c r="F238" s="84">
        <f t="shared" si="20"/>
        <v>3380076</v>
      </c>
      <c r="G238" s="28" t="s">
        <v>1094</v>
      </c>
      <c r="H238" s="28" t="s">
        <v>27</v>
      </c>
      <c r="I238" s="28">
        <v>30</v>
      </c>
      <c r="J238" s="33">
        <f t="shared" si="21"/>
        <v>42246</v>
      </c>
      <c r="K238" s="34">
        <f t="shared" ca="1" si="22"/>
        <v>767</v>
      </c>
      <c r="L238" s="33">
        <v>42249</v>
      </c>
      <c r="M238" s="34"/>
      <c r="N238" s="34" t="str">
        <f t="shared" si="24"/>
        <v>Cancelada</v>
      </c>
      <c r="O238" s="28" t="s">
        <v>1095</v>
      </c>
      <c r="P238" s="28"/>
      <c r="Q238" s="28" t="s">
        <v>602</v>
      </c>
      <c r="R238" s="28" t="s">
        <v>837</v>
      </c>
      <c r="S238" s="36"/>
    </row>
    <row r="239" spans="1:19" hidden="1">
      <c r="A239" s="28">
        <v>2287</v>
      </c>
      <c r="B239" s="28" t="s">
        <v>1096</v>
      </c>
      <c r="C239" s="33">
        <v>42220</v>
      </c>
      <c r="D239" s="84">
        <v>233041</v>
      </c>
      <c r="E239" s="84">
        <f t="shared" si="19"/>
        <v>44277.79</v>
      </c>
      <c r="F239" s="84">
        <f t="shared" si="20"/>
        <v>277318.78999999998</v>
      </c>
      <c r="G239" s="28" t="s">
        <v>1097</v>
      </c>
      <c r="H239" s="28" t="s">
        <v>27</v>
      </c>
      <c r="I239" s="28">
        <v>0</v>
      </c>
      <c r="J239" s="33">
        <f t="shared" si="21"/>
        <v>42220</v>
      </c>
      <c r="K239" s="34">
        <f t="shared" ca="1" si="22"/>
        <v>793</v>
      </c>
      <c r="L239" s="33">
        <v>42220</v>
      </c>
      <c r="M239" s="34"/>
      <c r="N239" s="34" t="str">
        <f t="shared" si="24"/>
        <v>Cancelada</v>
      </c>
      <c r="O239" s="28" t="s">
        <v>1098</v>
      </c>
      <c r="P239" s="28" t="s">
        <v>1099</v>
      </c>
      <c r="Q239" s="28" t="s">
        <v>92</v>
      </c>
      <c r="R239" s="28" t="s">
        <v>664</v>
      </c>
      <c r="S239" s="36"/>
    </row>
    <row r="240" spans="1:19" hidden="1">
      <c r="A240" s="28">
        <v>2288</v>
      </c>
      <c r="B240" s="28" t="s">
        <v>327</v>
      </c>
      <c r="C240" s="33">
        <v>42221</v>
      </c>
      <c r="D240" s="84">
        <v>366420</v>
      </c>
      <c r="E240" s="84">
        <f t="shared" si="19"/>
        <v>69619.8</v>
      </c>
      <c r="F240" s="84">
        <f t="shared" si="20"/>
        <v>436039.8</v>
      </c>
      <c r="G240" s="28" t="s">
        <v>1028</v>
      </c>
      <c r="H240" s="28" t="s">
        <v>27</v>
      </c>
      <c r="I240" s="28">
        <v>0</v>
      </c>
      <c r="J240" s="33">
        <f t="shared" si="21"/>
        <v>42221</v>
      </c>
      <c r="K240" s="34">
        <f t="shared" ca="1" si="22"/>
        <v>792</v>
      </c>
      <c r="L240" s="33">
        <v>42221</v>
      </c>
      <c r="M240" s="34"/>
      <c r="N240" s="34" t="str">
        <f t="shared" si="24"/>
        <v>Cancelada</v>
      </c>
      <c r="O240" s="28" t="s">
        <v>805</v>
      </c>
      <c r="P240" s="28" t="s">
        <v>806</v>
      </c>
      <c r="Q240" s="28" t="s">
        <v>28</v>
      </c>
      <c r="R240" s="28" t="s">
        <v>807</v>
      </c>
      <c r="S240" s="36"/>
    </row>
    <row r="241" spans="1:19" hidden="1">
      <c r="A241" s="28">
        <v>2289</v>
      </c>
      <c r="B241" s="28" t="s">
        <v>1100</v>
      </c>
      <c r="C241" s="33">
        <v>42227</v>
      </c>
      <c r="D241" s="84">
        <v>284040</v>
      </c>
      <c r="E241" s="84">
        <f t="shared" si="19"/>
        <v>53967.6</v>
      </c>
      <c r="F241" s="84">
        <f t="shared" si="20"/>
        <v>338007.6</v>
      </c>
      <c r="G241" s="28">
        <v>976202400</v>
      </c>
      <c r="H241" s="28" t="s">
        <v>27</v>
      </c>
      <c r="I241" s="28">
        <v>0</v>
      </c>
      <c r="J241" s="33">
        <f t="shared" si="21"/>
        <v>42227</v>
      </c>
      <c r="K241" s="34">
        <f t="shared" ca="1" si="22"/>
        <v>786</v>
      </c>
      <c r="L241" s="33">
        <v>42227</v>
      </c>
      <c r="M241" s="34"/>
      <c r="N241" s="34" t="str">
        <f t="shared" si="24"/>
        <v>Cancelada</v>
      </c>
      <c r="O241" s="28" t="s">
        <v>1101</v>
      </c>
      <c r="P241" s="28"/>
      <c r="Q241" s="28" t="s">
        <v>28</v>
      </c>
      <c r="R241" s="28" t="s">
        <v>1102</v>
      </c>
      <c r="S241" s="36"/>
    </row>
    <row r="242" spans="1:19" hidden="1">
      <c r="A242" s="6">
        <v>2290</v>
      </c>
      <c r="B242" s="6" t="s">
        <v>11</v>
      </c>
      <c r="C242" s="16">
        <v>42227</v>
      </c>
      <c r="D242" s="85">
        <v>0</v>
      </c>
      <c r="E242" s="85">
        <v>0</v>
      </c>
      <c r="F242" s="85">
        <v>0</v>
      </c>
      <c r="G242" s="6" t="s">
        <v>11</v>
      </c>
      <c r="H242" s="6" t="s">
        <v>11</v>
      </c>
      <c r="I242" s="6">
        <v>0</v>
      </c>
      <c r="J242" s="16">
        <f t="shared" si="21"/>
        <v>42227</v>
      </c>
      <c r="K242" s="14">
        <f t="shared" ca="1" si="22"/>
        <v>786</v>
      </c>
      <c r="L242" s="16"/>
      <c r="M242" s="14"/>
      <c r="N242" s="14" t="s">
        <v>11</v>
      </c>
      <c r="O242" s="6" t="s">
        <v>995</v>
      </c>
      <c r="P242" s="6" t="s">
        <v>11</v>
      </c>
      <c r="Q242" s="6" t="s">
        <v>11</v>
      </c>
      <c r="R242" s="6" t="s">
        <v>11</v>
      </c>
    </row>
    <row r="243" spans="1:19" hidden="1">
      <c r="A243" s="28">
        <v>2291</v>
      </c>
      <c r="B243" s="28" t="s">
        <v>802</v>
      </c>
      <c r="C243" s="33">
        <v>42227</v>
      </c>
      <c r="D243" s="84">
        <v>134354</v>
      </c>
      <c r="E243" s="84">
        <f t="shared" ref="E243:E306" si="25">D243*19%</f>
        <v>25527.260000000002</v>
      </c>
      <c r="F243" s="84">
        <f t="shared" ref="F243:F306" si="26">SUM(D243:E243)</f>
        <v>159881.26</v>
      </c>
      <c r="G243" s="28" t="s">
        <v>803</v>
      </c>
      <c r="H243" s="28" t="s">
        <v>27</v>
      </c>
      <c r="I243" s="28">
        <v>0</v>
      </c>
      <c r="J243" s="33">
        <f t="shared" si="21"/>
        <v>42227</v>
      </c>
      <c r="K243" s="34">
        <f t="shared" ca="1" si="22"/>
        <v>786</v>
      </c>
      <c r="L243" s="33">
        <v>42227</v>
      </c>
      <c r="M243" s="34"/>
      <c r="N243" s="34" t="str">
        <f t="shared" ref="N243:N249" si="27">IF(L243&gt;=C243,"Cancelada",IF(J243&lt;fechaactual,"Vencida","Por Vencer"))</f>
        <v>Cancelada</v>
      </c>
      <c r="O243" s="28" t="s">
        <v>518</v>
      </c>
      <c r="P243" s="28" t="s">
        <v>804</v>
      </c>
      <c r="Q243" s="28" t="s">
        <v>28</v>
      </c>
      <c r="R243" s="28" t="s">
        <v>519</v>
      </c>
      <c r="S243" s="36"/>
    </row>
    <row r="244" spans="1:19" hidden="1">
      <c r="A244" s="28">
        <v>2292</v>
      </c>
      <c r="B244" s="28" t="s">
        <v>486</v>
      </c>
      <c r="C244" s="33">
        <v>42227</v>
      </c>
      <c r="D244" s="84">
        <v>393240</v>
      </c>
      <c r="E244" s="84">
        <f t="shared" si="25"/>
        <v>74715.600000000006</v>
      </c>
      <c r="F244" s="84">
        <f t="shared" si="26"/>
        <v>467955.6</v>
      </c>
      <c r="G244" s="28" t="s">
        <v>1011</v>
      </c>
      <c r="H244" s="28" t="s">
        <v>27</v>
      </c>
      <c r="I244" s="28">
        <v>30</v>
      </c>
      <c r="J244" s="33">
        <f t="shared" si="21"/>
        <v>42257</v>
      </c>
      <c r="K244" s="34">
        <f t="shared" ca="1" si="22"/>
        <v>757</v>
      </c>
      <c r="L244" s="33">
        <v>42410</v>
      </c>
      <c r="M244" s="34"/>
      <c r="N244" s="34" t="str">
        <f t="shared" si="27"/>
        <v>Cancelada</v>
      </c>
      <c r="O244" s="28" t="s">
        <v>1103</v>
      </c>
      <c r="P244" s="28" t="s">
        <v>1013</v>
      </c>
      <c r="Q244" s="28" t="s">
        <v>132</v>
      </c>
      <c r="R244" s="28" t="s">
        <v>445</v>
      </c>
      <c r="S244" s="36"/>
    </row>
    <row r="245" spans="1:19" hidden="1">
      <c r="A245" s="28">
        <v>2293</v>
      </c>
      <c r="B245" s="28" t="s">
        <v>808</v>
      </c>
      <c r="C245" s="33">
        <v>42233</v>
      </c>
      <c r="D245" s="84">
        <v>170996</v>
      </c>
      <c r="E245" s="84">
        <f t="shared" si="25"/>
        <v>32489.24</v>
      </c>
      <c r="F245" s="84">
        <f t="shared" si="26"/>
        <v>203485.24</v>
      </c>
      <c r="G245" s="28" t="s">
        <v>809</v>
      </c>
      <c r="H245" s="28" t="s">
        <v>27</v>
      </c>
      <c r="I245" s="28">
        <v>0</v>
      </c>
      <c r="J245" s="33">
        <f t="shared" si="21"/>
        <v>42233</v>
      </c>
      <c r="K245" s="34">
        <f t="shared" ca="1" si="22"/>
        <v>780</v>
      </c>
      <c r="L245" s="33">
        <v>42233</v>
      </c>
      <c r="M245" s="34"/>
      <c r="N245" s="34" t="str">
        <f t="shared" si="27"/>
        <v>Cancelada</v>
      </c>
      <c r="O245" s="28" t="s">
        <v>810</v>
      </c>
      <c r="P245" s="28" t="s">
        <v>811</v>
      </c>
      <c r="Q245" s="28" t="s">
        <v>28</v>
      </c>
      <c r="R245" s="28" t="s">
        <v>812</v>
      </c>
      <c r="S245" s="36"/>
    </row>
    <row r="246" spans="1:19" hidden="1">
      <c r="A246" s="28">
        <v>2294</v>
      </c>
      <c r="B246" s="28" t="s">
        <v>145</v>
      </c>
      <c r="C246" s="33">
        <v>42233</v>
      </c>
      <c r="D246" s="84">
        <v>3112371</v>
      </c>
      <c r="E246" s="84">
        <f t="shared" si="25"/>
        <v>591350.49</v>
      </c>
      <c r="F246" s="84">
        <f t="shared" si="26"/>
        <v>3703721.49</v>
      </c>
      <c r="G246" s="28" t="s">
        <v>1104</v>
      </c>
      <c r="H246" s="28" t="s">
        <v>27</v>
      </c>
      <c r="I246" s="28">
        <v>30</v>
      </c>
      <c r="J246" s="33">
        <f t="shared" si="21"/>
        <v>42263</v>
      </c>
      <c r="K246" s="34">
        <f t="shared" ca="1" si="22"/>
        <v>751</v>
      </c>
      <c r="L246" s="33">
        <v>42292</v>
      </c>
      <c r="M246" s="34"/>
      <c r="N246" s="34" t="str">
        <f t="shared" si="27"/>
        <v>Cancelada</v>
      </c>
      <c r="O246" s="28" t="s">
        <v>1105</v>
      </c>
      <c r="P246" s="28" t="s">
        <v>1019</v>
      </c>
      <c r="Q246" s="28" t="s">
        <v>682</v>
      </c>
      <c r="R246" s="28" t="s">
        <v>147</v>
      </c>
      <c r="S246" s="36"/>
    </row>
    <row r="247" spans="1:19" hidden="1">
      <c r="A247" s="28">
        <v>2295</v>
      </c>
      <c r="B247" s="28" t="s">
        <v>1106</v>
      </c>
      <c r="C247" s="33">
        <v>42235</v>
      </c>
      <c r="D247" s="84">
        <v>559629</v>
      </c>
      <c r="E247" s="84">
        <f t="shared" si="25"/>
        <v>106329.51</v>
      </c>
      <c r="F247" s="84">
        <f t="shared" si="26"/>
        <v>665958.51</v>
      </c>
      <c r="G247" s="28">
        <v>632441551</v>
      </c>
      <c r="H247" s="28" t="s">
        <v>27</v>
      </c>
      <c r="I247" s="28">
        <v>0</v>
      </c>
      <c r="J247" s="33">
        <f t="shared" si="21"/>
        <v>42235</v>
      </c>
      <c r="K247" s="34">
        <f t="shared" ca="1" si="22"/>
        <v>778</v>
      </c>
      <c r="L247" s="33">
        <v>42235</v>
      </c>
      <c r="M247" s="34"/>
      <c r="N247" s="34" t="str">
        <f t="shared" si="27"/>
        <v>Cancelada</v>
      </c>
      <c r="O247" s="28" t="s">
        <v>1107</v>
      </c>
      <c r="P247" s="28" t="s">
        <v>1108</v>
      </c>
      <c r="Q247" s="28" t="s">
        <v>1109</v>
      </c>
      <c r="R247" s="28" t="s">
        <v>731</v>
      </c>
      <c r="S247" s="36"/>
    </row>
    <row r="248" spans="1:19" hidden="1">
      <c r="A248" s="28">
        <v>2296</v>
      </c>
      <c r="B248" s="28" t="s">
        <v>470</v>
      </c>
      <c r="C248" s="33">
        <v>42235</v>
      </c>
      <c r="D248" s="84">
        <v>1164564</v>
      </c>
      <c r="E248" s="84">
        <f t="shared" si="25"/>
        <v>221267.16</v>
      </c>
      <c r="F248" s="84">
        <f t="shared" si="26"/>
        <v>1385831.16</v>
      </c>
      <c r="G248" s="28">
        <v>22878977</v>
      </c>
      <c r="H248" s="28" t="s">
        <v>27</v>
      </c>
      <c r="I248" s="28">
        <v>30</v>
      </c>
      <c r="J248" s="33">
        <f t="shared" si="21"/>
        <v>42265</v>
      </c>
      <c r="K248" s="34">
        <f t="shared" ca="1" si="22"/>
        <v>749</v>
      </c>
      <c r="L248" s="33">
        <v>42242</v>
      </c>
      <c r="M248" s="34"/>
      <c r="N248" s="34" t="str">
        <f t="shared" si="27"/>
        <v>Cancelada</v>
      </c>
      <c r="O248" s="28" t="s">
        <v>471</v>
      </c>
      <c r="P248" s="28" t="s">
        <v>1110</v>
      </c>
      <c r="Q248" s="28" t="s">
        <v>682</v>
      </c>
      <c r="R248" s="28" t="s">
        <v>37</v>
      </c>
      <c r="S248" s="36"/>
    </row>
    <row r="249" spans="1:19" hidden="1">
      <c r="A249" s="28">
        <v>2297</v>
      </c>
      <c r="B249" s="28" t="s">
        <v>528</v>
      </c>
      <c r="C249" s="33">
        <v>42236</v>
      </c>
      <c r="D249" s="84">
        <v>12214</v>
      </c>
      <c r="E249" s="84">
        <f t="shared" si="25"/>
        <v>2320.66</v>
      </c>
      <c r="F249" s="84">
        <f t="shared" si="26"/>
        <v>14534.66</v>
      </c>
      <c r="G249" s="28">
        <v>92330820</v>
      </c>
      <c r="H249" s="28" t="s">
        <v>27</v>
      </c>
      <c r="I249" s="28">
        <v>0</v>
      </c>
      <c r="J249" s="33">
        <f t="shared" si="21"/>
        <v>42236</v>
      </c>
      <c r="K249" s="34">
        <f t="shared" ca="1" si="22"/>
        <v>777</v>
      </c>
      <c r="L249" s="33">
        <v>42236</v>
      </c>
      <c r="M249" s="34"/>
      <c r="N249" s="34" t="str">
        <f t="shared" si="27"/>
        <v>Cancelada</v>
      </c>
      <c r="O249" s="28" t="s">
        <v>781</v>
      </c>
      <c r="P249" s="28"/>
      <c r="Q249" s="28" t="s">
        <v>28</v>
      </c>
      <c r="R249" s="28" t="s">
        <v>140</v>
      </c>
      <c r="S249" s="36"/>
    </row>
    <row r="250" spans="1:19" hidden="1">
      <c r="A250" s="6">
        <v>2298</v>
      </c>
      <c r="B250" s="6" t="s">
        <v>11</v>
      </c>
      <c r="C250" s="16">
        <v>42242</v>
      </c>
      <c r="D250" s="85">
        <v>0</v>
      </c>
      <c r="E250" s="85">
        <f t="shared" si="25"/>
        <v>0</v>
      </c>
      <c r="F250" s="85">
        <f t="shared" si="26"/>
        <v>0</v>
      </c>
      <c r="G250" s="6" t="s">
        <v>11</v>
      </c>
      <c r="H250" s="6" t="s">
        <v>11</v>
      </c>
      <c r="I250" s="6"/>
      <c r="J250" s="16">
        <f t="shared" si="21"/>
        <v>42242</v>
      </c>
      <c r="K250" s="14">
        <f t="shared" ca="1" si="22"/>
        <v>771</v>
      </c>
      <c r="L250" s="16"/>
      <c r="M250" s="14"/>
      <c r="N250" s="14" t="s">
        <v>11</v>
      </c>
      <c r="O250" s="6" t="s">
        <v>995</v>
      </c>
      <c r="P250" s="6" t="s">
        <v>11</v>
      </c>
      <c r="Q250" s="6" t="s">
        <v>11</v>
      </c>
      <c r="R250" s="6" t="s">
        <v>11</v>
      </c>
    </row>
    <row r="251" spans="1:19" hidden="1">
      <c r="A251" s="28">
        <v>2299</v>
      </c>
      <c r="B251" s="28" t="s">
        <v>1085</v>
      </c>
      <c r="C251" s="33">
        <v>42242</v>
      </c>
      <c r="D251" s="84">
        <v>1719950</v>
      </c>
      <c r="E251" s="84">
        <f t="shared" si="25"/>
        <v>326790.5</v>
      </c>
      <c r="F251" s="84">
        <f t="shared" si="26"/>
        <v>2046740.5</v>
      </c>
      <c r="G251" s="28" t="s">
        <v>1086</v>
      </c>
      <c r="H251" s="28" t="s">
        <v>27</v>
      </c>
      <c r="I251" s="28">
        <v>0</v>
      </c>
      <c r="J251" s="33">
        <f t="shared" si="21"/>
        <v>42242</v>
      </c>
      <c r="K251" s="34">
        <f t="shared" ca="1" si="22"/>
        <v>771</v>
      </c>
      <c r="L251" s="33">
        <v>42242</v>
      </c>
      <c r="M251" s="34"/>
      <c r="N251" s="34" t="str">
        <f t="shared" ref="N251:N261" si="28">IF(L251&gt;=C251,"Cancelada",IF(J251&lt;fechaactual,"Vencida","Por Vencer"))</f>
        <v>Cancelada</v>
      </c>
      <c r="O251" s="28" t="s">
        <v>1087</v>
      </c>
      <c r="P251" s="28" t="s">
        <v>1088</v>
      </c>
      <c r="Q251" s="28" t="s">
        <v>624</v>
      </c>
      <c r="R251" s="28" t="s">
        <v>812</v>
      </c>
      <c r="S251" s="36"/>
    </row>
    <row r="252" spans="1:19" hidden="1">
      <c r="A252" s="28">
        <v>2300</v>
      </c>
      <c r="B252" s="28" t="s">
        <v>600</v>
      </c>
      <c r="C252" s="33">
        <v>42242</v>
      </c>
      <c r="D252" s="84">
        <v>1015498</v>
      </c>
      <c r="E252" s="84">
        <f t="shared" si="25"/>
        <v>192944.62</v>
      </c>
      <c r="F252" s="84">
        <f t="shared" si="26"/>
        <v>1208442.6200000001</v>
      </c>
      <c r="G252" s="28" t="s">
        <v>1111</v>
      </c>
      <c r="H252" s="28" t="s">
        <v>27</v>
      </c>
      <c r="I252" s="28">
        <v>30</v>
      </c>
      <c r="J252" s="33">
        <f t="shared" si="21"/>
        <v>42272</v>
      </c>
      <c r="K252" s="34">
        <f t="shared" ca="1" si="22"/>
        <v>742</v>
      </c>
      <c r="L252" s="33">
        <v>42242</v>
      </c>
      <c r="M252" s="34"/>
      <c r="N252" s="34" t="str">
        <f t="shared" si="28"/>
        <v>Cancelada</v>
      </c>
      <c r="O252" s="28" t="s">
        <v>1112</v>
      </c>
      <c r="P252" s="28" t="s">
        <v>1113</v>
      </c>
      <c r="Q252" s="28" t="s">
        <v>41</v>
      </c>
      <c r="R252" s="28" t="s">
        <v>930</v>
      </c>
      <c r="S252" s="36"/>
    </row>
    <row r="253" spans="1:19" s="36" customFormat="1" ht="17.25" hidden="1" customHeight="1">
      <c r="A253" s="136">
        <v>2301</v>
      </c>
      <c r="B253" s="28" t="s">
        <v>1114</v>
      </c>
      <c r="C253" s="33">
        <v>42242</v>
      </c>
      <c r="D253" s="84">
        <v>4863387</v>
      </c>
      <c r="E253" s="84">
        <f t="shared" si="25"/>
        <v>924043.53</v>
      </c>
      <c r="F253" s="84">
        <f t="shared" si="26"/>
        <v>5787430.5300000003</v>
      </c>
      <c r="G253" s="137" t="s">
        <v>1115</v>
      </c>
      <c r="H253" s="28" t="s">
        <v>1549</v>
      </c>
      <c r="I253" s="28">
        <v>30</v>
      </c>
      <c r="J253" s="33">
        <f t="shared" si="21"/>
        <v>42272</v>
      </c>
      <c r="K253" s="34">
        <f t="shared" ca="1" si="22"/>
        <v>742</v>
      </c>
      <c r="L253" s="33"/>
      <c r="M253" s="34"/>
      <c r="N253" s="34" t="str">
        <f t="shared" ca="1" si="28"/>
        <v>Vencida</v>
      </c>
      <c r="O253" s="28" t="s">
        <v>1117</v>
      </c>
      <c r="P253" s="28" t="s">
        <v>1118</v>
      </c>
      <c r="Q253" s="28" t="s">
        <v>624</v>
      </c>
      <c r="R253" s="28" t="s">
        <v>453</v>
      </c>
      <c r="S253" s="138" t="s">
        <v>1119</v>
      </c>
    </row>
    <row r="254" spans="1:19">
      <c r="A254" s="28">
        <v>2302</v>
      </c>
      <c r="B254" s="28" t="s">
        <v>1120</v>
      </c>
      <c r="C254" s="33">
        <v>42242</v>
      </c>
      <c r="D254" s="84">
        <v>9671562</v>
      </c>
      <c r="E254" s="84">
        <f t="shared" si="25"/>
        <v>1837596.78</v>
      </c>
      <c r="F254" s="84">
        <f t="shared" si="26"/>
        <v>11509158.779999999</v>
      </c>
      <c r="G254" s="28" t="s">
        <v>1121</v>
      </c>
      <c r="H254" s="28" t="s">
        <v>27</v>
      </c>
      <c r="I254" s="28">
        <v>30</v>
      </c>
      <c r="J254" s="33">
        <f t="shared" si="21"/>
        <v>42272</v>
      </c>
      <c r="K254" s="34">
        <f t="shared" ca="1" si="22"/>
        <v>742</v>
      </c>
      <c r="L254" s="33">
        <v>42250</v>
      </c>
      <c r="M254" s="34"/>
      <c r="N254" s="34" t="str">
        <f t="shared" si="28"/>
        <v>Cancelada</v>
      </c>
      <c r="O254" s="28" t="s">
        <v>1122</v>
      </c>
      <c r="P254" s="28" t="s">
        <v>1123</v>
      </c>
      <c r="Q254" s="28" t="s">
        <v>682</v>
      </c>
      <c r="R254" s="28" t="s">
        <v>394</v>
      </c>
      <c r="S254" s="36"/>
    </row>
    <row r="255" spans="1:19">
      <c r="A255" s="28">
        <v>2303</v>
      </c>
      <c r="B255" s="28" t="s">
        <v>1120</v>
      </c>
      <c r="C255" s="33">
        <v>42242</v>
      </c>
      <c r="D255" s="84">
        <v>8230471</v>
      </c>
      <c r="E255" s="84">
        <f t="shared" si="25"/>
        <v>1563789.49</v>
      </c>
      <c r="F255" s="84">
        <f t="shared" si="26"/>
        <v>9794260.4900000002</v>
      </c>
      <c r="G255" s="28" t="s">
        <v>1121</v>
      </c>
      <c r="H255" s="28" t="s">
        <v>27</v>
      </c>
      <c r="I255" s="28">
        <v>30</v>
      </c>
      <c r="J255" s="33">
        <f t="shared" si="21"/>
        <v>42272</v>
      </c>
      <c r="K255" s="34">
        <f t="shared" ca="1" si="22"/>
        <v>742</v>
      </c>
      <c r="L255" s="33">
        <v>42250</v>
      </c>
      <c r="M255" s="34"/>
      <c r="N255" s="34" t="str">
        <f t="shared" si="28"/>
        <v>Cancelada</v>
      </c>
      <c r="O255" s="28" t="s">
        <v>1122</v>
      </c>
      <c r="P255" s="28" t="s">
        <v>1123</v>
      </c>
      <c r="Q255" s="28" t="s">
        <v>682</v>
      </c>
      <c r="R255" s="28" t="s">
        <v>394</v>
      </c>
      <c r="S255" s="36"/>
    </row>
    <row r="256" spans="1:19" hidden="1">
      <c r="A256" s="28">
        <v>2304</v>
      </c>
      <c r="B256" s="28" t="s">
        <v>1124</v>
      </c>
      <c r="C256" s="33">
        <v>42242</v>
      </c>
      <c r="D256" s="84">
        <v>1671313</v>
      </c>
      <c r="E256" s="84">
        <f t="shared" si="25"/>
        <v>317549.47000000003</v>
      </c>
      <c r="F256" s="84">
        <f t="shared" si="26"/>
        <v>1988862.47</v>
      </c>
      <c r="G256" s="28" t="s">
        <v>1125</v>
      </c>
      <c r="H256" s="28" t="s">
        <v>27</v>
      </c>
      <c r="I256" s="28">
        <v>0</v>
      </c>
      <c r="J256" s="33">
        <f t="shared" si="21"/>
        <v>42242</v>
      </c>
      <c r="K256" s="34">
        <f t="shared" ca="1" si="22"/>
        <v>771</v>
      </c>
      <c r="L256" s="33">
        <v>42242</v>
      </c>
      <c r="M256" s="34"/>
      <c r="N256" s="34" t="str">
        <f t="shared" si="28"/>
        <v>Cancelada</v>
      </c>
      <c r="O256" s="28" t="s">
        <v>1126</v>
      </c>
      <c r="P256" s="28" t="s">
        <v>1127</v>
      </c>
      <c r="Q256" s="28" t="s">
        <v>1128</v>
      </c>
      <c r="R256" s="28" t="s">
        <v>1129</v>
      </c>
      <c r="S256" s="36"/>
    </row>
    <row r="257" spans="1:19" hidden="1">
      <c r="A257" s="28">
        <v>2305</v>
      </c>
      <c r="B257" s="28" t="s">
        <v>808</v>
      </c>
      <c r="C257" s="33">
        <v>42242</v>
      </c>
      <c r="D257" s="84">
        <v>48856</v>
      </c>
      <c r="E257" s="84">
        <f t="shared" si="25"/>
        <v>9282.64</v>
      </c>
      <c r="F257" s="84">
        <f t="shared" si="26"/>
        <v>58138.64</v>
      </c>
      <c r="G257" s="28" t="s">
        <v>809</v>
      </c>
      <c r="H257" s="28" t="s">
        <v>27</v>
      </c>
      <c r="I257" s="28">
        <v>0</v>
      </c>
      <c r="J257" s="33">
        <f t="shared" si="21"/>
        <v>42242</v>
      </c>
      <c r="K257" s="34">
        <f t="shared" ca="1" si="22"/>
        <v>771</v>
      </c>
      <c r="L257" s="33">
        <v>42242</v>
      </c>
      <c r="M257" s="34"/>
      <c r="N257" s="34" t="str">
        <f t="shared" si="28"/>
        <v>Cancelada</v>
      </c>
      <c r="O257" s="28" t="s">
        <v>810</v>
      </c>
      <c r="P257" s="28" t="s">
        <v>811</v>
      </c>
      <c r="Q257" s="28" t="s">
        <v>28</v>
      </c>
      <c r="R257" s="28" t="s">
        <v>812</v>
      </c>
      <c r="S257" s="36"/>
    </row>
    <row r="258" spans="1:19" hidden="1">
      <c r="A258" s="28">
        <v>2306</v>
      </c>
      <c r="B258" s="28" t="s">
        <v>1024</v>
      </c>
      <c r="C258" s="33">
        <v>42249</v>
      </c>
      <c r="D258" s="84">
        <v>73646</v>
      </c>
      <c r="E258" s="84">
        <f t="shared" si="25"/>
        <v>13992.74</v>
      </c>
      <c r="F258" s="84">
        <f t="shared" si="26"/>
        <v>87638.74</v>
      </c>
      <c r="G258" s="28">
        <v>94193007</v>
      </c>
      <c r="H258" s="28" t="s">
        <v>27</v>
      </c>
      <c r="I258" s="28">
        <v>0</v>
      </c>
      <c r="J258" s="33">
        <f t="shared" si="21"/>
        <v>42249</v>
      </c>
      <c r="K258" s="34">
        <f t="shared" ca="1" si="22"/>
        <v>765</v>
      </c>
      <c r="L258" s="33">
        <v>42249</v>
      </c>
      <c r="M258" s="34"/>
      <c r="N258" s="34" t="str">
        <f t="shared" si="28"/>
        <v>Cancelada</v>
      </c>
      <c r="O258" s="28" t="s">
        <v>1025</v>
      </c>
      <c r="P258" s="28" t="s">
        <v>1026</v>
      </c>
      <c r="Q258" s="28" t="s">
        <v>28</v>
      </c>
      <c r="R258" s="28" t="s">
        <v>823</v>
      </c>
      <c r="S258" s="36"/>
    </row>
    <row r="259" spans="1:19" hidden="1">
      <c r="A259" s="28">
        <v>2307</v>
      </c>
      <c r="B259" s="28" t="s">
        <v>327</v>
      </c>
      <c r="C259" s="33">
        <v>42249</v>
      </c>
      <c r="D259" s="84">
        <v>109926</v>
      </c>
      <c r="E259" s="84">
        <f t="shared" si="25"/>
        <v>20885.939999999999</v>
      </c>
      <c r="F259" s="84">
        <f t="shared" si="26"/>
        <v>130811.94</v>
      </c>
      <c r="G259" s="28" t="s">
        <v>1130</v>
      </c>
      <c r="H259" s="28" t="s">
        <v>27</v>
      </c>
      <c r="I259" s="28">
        <v>30</v>
      </c>
      <c r="J259" s="33">
        <f t="shared" si="21"/>
        <v>42279</v>
      </c>
      <c r="K259" s="34">
        <f t="shared" ca="1" si="22"/>
        <v>735</v>
      </c>
      <c r="L259" s="33">
        <v>42304</v>
      </c>
      <c r="M259" s="34"/>
      <c r="N259" s="34" t="str">
        <f t="shared" si="28"/>
        <v>Cancelada</v>
      </c>
      <c r="O259" s="28" t="s">
        <v>805</v>
      </c>
      <c r="P259" s="28" t="s">
        <v>806</v>
      </c>
      <c r="Q259" s="28" t="s">
        <v>28</v>
      </c>
      <c r="R259" s="28" t="s">
        <v>1010</v>
      </c>
      <c r="S259" s="36"/>
    </row>
    <row r="260" spans="1:19" hidden="1">
      <c r="A260" s="28">
        <v>2308</v>
      </c>
      <c r="B260" s="28" t="s">
        <v>802</v>
      </c>
      <c r="C260" s="33">
        <v>42249</v>
      </c>
      <c r="D260" s="84">
        <v>354206</v>
      </c>
      <c r="E260" s="84">
        <f t="shared" si="25"/>
        <v>67299.14</v>
      </c>
      <c r="F260" s="84">
        <f t="shared" si="26"/>
        <v>421505.14</v>
      </c>
      <c r="G260" s="28" t="s">
        <v>1131</v>
      </c>
      <c r="H260" s="28" t="s">
        <v>27</v>
      </c>
      <c r="I260" s="28">
        <v>0</v>
      </c>
      <c r="J260" s="33">
        <f t="shared" si="21"/>
        <v>42249</v>
      </c>
      <c r="K260" s="34">
        <f t="shared" ca="1" si="22"/>
        <v>765</v>
      </c>
      <c r="L260" s="33">
        <v>42249</v>
      </c>
      <c r="M260" s="34"/>
      <c r="N260" s="34" t="str">
        <f t="shared" si="28"/>
        <v>Cancelada</v>
      </c>
      <c r="O260" s="28" t="s">
        <v>518</v>
      </c>
      <c r="P260" s="28" t="s">
        <v>804</v>
      </c>
      <c r="Q260" s="28" t="s">
        <v>28</v>
      </c>
      <c r="R260" s="28" t="s">
        <v>519</v>
      </c>
      <c r="S260" s="36"/>
    </row>
    <row r="261" spans="1:19" hidden="1">
      <c r="A261" s="28">
        <v>2309</v>
      </c>
      <c r="B261" s="28" t="s">
        <v>802</v>
      </c>
      <c r="C261" s="33">
        <v>42249</v>
      </c>
      <c r="D261" s="84">
        <v>105444</v>
      </c>
      <c r="E261" s="84">
        <f t="shared" si="25"/>
        <v>20034.36</v>
      </c>
      <c r="F261" s="84">
        <f t="shared" si="26"/>
        <v>125478.36</v>
      </c>
      <c r="G261" s="28" t="s">
        <v>1131</v>
      </c>
      <c r="H261" s="28" t="s">
        <v>27</v>
      </c>
      <c r="I261" s="28">
        <v>0</v>
      </c>
      <c r="J261" s="33">
        <f t="shared" ref="J261:J324" si="29">C261+I261</f>
        <v>42249</v>
      </c>
      <c r="K261" s="34">
        <f t="shared" ref="K261:K324" ca="1" si="30">DAYS360(J261,fechaactual)</f>
        <v>765</v>
      </c>
      <c r="L261" s="33">
        <v>42249</v>
      </c>
      <c r="M261" s="34"/>
      <c r="N261" s="34" t="str">
        <f t="shared" si="28"/>
        <v>Cancelada</v>
      </c>
      <c r="O261" s="28" t="s">
        <v>518</v>
      </c>
      <c r="P261" s="28" t="s">
        <v>804</v>
      </c>
      <c r="Q261" s="28" t="s">
        <v>28</v>
      </c>
      <c r="R261" s="28" t="s">
        <v>519</v>
      </c>
      <c r="S261" s="36"/>
    </row>
    <row r="262" spans="1:19" hidden="1">
      <c r="A262" s="6">
        <v>2310</v>
      </c>
      <c r="B262" s="6" t="s">
        <v>1132</v>
      </c>
      <c r="C262" s="16">
        <v>42254</v>
      </c>
      <c r="D262" s="85">
        <v>724302</v>
      </c>
      <c r="E262" s="85">
        <f t="shared" si="25"/>
        <v>137617.38</v>
      </c>
      <c r="F262" s="85">
        <f t="shared" si="26"/>
        <v>861919.38</v>
      </c>
      <c r="G262" s="90" t="s">
        <v>1133</v>
      </c>
      <c r="H262" s="6" t="s">
        <v>11</v>
      </c>
      <c r="I262" s="6">
        <v>30</v>
      </c>
      <c r="J262" s="16">
        <f t="shared" si="29"/>
        <v>42284</v>
      </c>
      <c r="K262" s="14">
        <f t="shared" ca="1" si="30"/>
        <v>730</v>
      </c>
      <c r="L262" s="16">
        <v>42258</v>
      </c>
      <c r="M262" s="14">
        <v>205</v>
      </c>
      <c r="N262" s="14" t="s">
        <v>11</v>
      </c>
      <c r="O262" s="6" t="s">
        <v>1134</v>
      </c>
      <c r="P262" s="6" t="s">
        <v>1135</v>
      </c>
      <c r="Q262" s="6" t="s">
        <v>682</v>
      </c>
      <c r="R262" s="6" t="s">
        <v>37</v>
      </c>
    </row>
    <row r="263" spans="1:19" hidden="1">
      <c r="A263" s="28">
        <v>2311</v>
      </c>
      <c r="B263" s="28" t="s">
        <v>808</v>
      </c>
      <c r="C263" s="33">
        <v>42255</v>
      </c>
      <c r="D263" s="84">
        <v>36642</v>
      </c>
      <c r="E263" s="84">
        <f t="shared" si="25"/>
        <v>6961.9800000000005</v>
      </c>
      <c r="F263" s="84">
        <f t="shared" si="26"/>
        <v>43603.98</v>
      </c>
      <c r="G263" s="28" t="s">
        <v>809</v>
      </c>
      <c r="H263" s="28" t="s">
        <v>27</v>
      </c>
      <c r="I263" s="28">
        <v>0</v>
      </c>
      <c r="J263" s="33">
        <f t="shared" si="29"/>
        <v>42255</v>
      </c>
      <c r="K263" s="34">
        <f t="shared" ca="1" si="30"/>
        <v>759</v>
      </c>
      <c r="L263" s="33">
        <v>42255</v>
      </c>
      <c r="M263" s="34"/>
      <c r="N263" s="34" t="str">
        <f>IF(L263&gt;=C263,"Cancelada",IF(J263&lt;fechaactual,"Vencida","Por Vencer"))</f>
        <v>Cancelada</v>
      </c>
      <c r="O263" s="28" t="s">
        <v>810</v>
      </c>
      <c r="P263" s="28" t="s">
        <v>811</v>
      </c>
      <c r="Q263" s="28" t="s">
        <v>28</v>
      </c>
      <c r="R263" s="28" t="s">
        <v>812</v>
      </c>
      <c r="S263" s="36"/>
    </row>
    <row r="264" spans="1:19" hidden="1">
      <c r="A264" s="28">
        <v>2312</v>
      </c>
      <c r="B264" s="28" t="s">
        <v>926</v>
      </c>
      <c r="C264" s="33">
        <v>42269</v>
      </c>
      <c r="D264" s="84">
        <v>306432</v>
      </c>
      <c r="E264" s="84">
        <f t="shared" si="25"/>
        <v>58222.080000000002</v>
      </c>
      <c r="F264" s="84">
        <f t="shared" si="26"/>
        <v>364654.08000000002</v>
      </c>
      <c r="G264" s="28" t="s">
        <v>1136</v>
      </c>
      <c r="H264" s="28" t="s">
        <v>27</v>
      </c>
      <c r="I264" s="28">
        <v>30</v>
      </c>
      <c r="J264" s="33">
        <f t="shared" si="29"/>
        <v>42299</v>
      </c>
      <c r="K264" s="34">
        <f t="shared" ca="1" si="30"/>
        <v>715</v>
      </c>
      <c r="L264" s="33">
        <v>42269</v>
      </c>
      <c r="M264" s="34"/>
      <c r="N264" s="34" t="str">
        <f>IF(L264&gt;=C264,"Cancelada",IF(J264&lt;fechaactual,"Vencida","Por Vencer"))</f>
        <v>Cancelada</v>
      </c>
      <c r="O264" s="28" t="s">
        <v>928</v>
      </c>
      <c r="P264" s="28"/>
      <c r="Q264" s="28" t="s">
        <v>41</v>
      </c>
      <c r="R264" s="28" t="s">
        <v>930</v>
      </c>
      <c r="S264" s="36"/>
    </row>
    <row r="265" spans="1:19" hidden="1">
      <c r="A265" s="28">
        <v>2313</v>
      </c>
      <c r="B265" s="28" t="s">
        <v>808</v>
      </c>
      <c r="C265" s="33">
        <v>42270</v>
      </c>
      <c r="D265" s="84">
        <v>24428</v>
      </c>
      <c r="E265" s="84">
        <f t="shared" si="25"/>
        <v>4641.32</v>
      </c>
      <c r="F265" s="84">
        <f t="shared" si="26"/>
        <v>29069.32</v>
      </c>
      <c r="G265" s="28" t="s">
        <v>809</v>
      </c>
      <c r="H265" s="28" t="s">
        <v>27</v>
      </c>
      <c r="I265" s="28">
        <v>0</v>
      </c>
      <c r="J265" s="33">
        <f t="shared" si="29"/>
        <v>42270</v>
      </c>
      <c r="K265" s="34">
        <f t="shared" ca="1" si="30"/>
        <v>744</v>
      </c>
      <c r="L265" s="33">
        <v>42270</v>
      </c>
      <c r="M265" s="34"/>
      <c r="N265" s="34" t="str">
        <f>IF(L265&gt;=C265,"Cancelada",IF(J265&lt;fechaactual,"Vencida","Por Vencer"))</f>
        <v>Cancelada</v>
      </c>
      <c r="O265" s="28" t="s">
        <v>810</v>
      </c>
      <c r="P265" s="28" t="s">
        <v>811</v>
      </c>
      <c r="Q265" s="28" t="s">
        <v>28</v>
      </c>
      <c r="R265" s="28" t="s">
        <v>812</v>
      </c>
      <c r="S265" s="36"/>
    </row>
    <row r="266" spans="1:19" hidden="1">
      <c r="A266" s="28">
        <v>2314</v>
      </c>
      <c r="B266" s="28" t="s">
        <v>1137</v>
      </c>
      <c r="C266" s="33">
        <v>42272</v>
      </c>
      <c r="D266" s="84">
        <v>1963520</v>
      </c>
      <c r="E266" s="84">
        <f t="shared" si="25"/>
        <v>373068.79999999999</v>
      </c>
      <c r="F266" s="84">
        <f t="shared" si="26"/>
        <v>2336588.7999999998</v>
      </c>
      <c r="G266" s="28" t="s">
        <v>1138</v>
      </c>
      <c r="H266" s="28" t="s">
        <v>27</v>
      </c>
      <c r="I266" s="28">
        <v>30</v>
      </c>
      <c r="J266" s="33">
        <f t="shared" si="29"/>
        <v>42302</v>
      </c>
      <c r="K266" s="34">
        <f t="shared" ca="1" si="30"/>
        <v>712</v>
      </c>
      <c r="L266" s="33">
        <v>42304</v>
      </c>
      <c r="M266" s="34"/>
      <c r="N266" s="34" t="str">
        <f>IF(L266&gt;=C266,"Cancelada",IF(J266&lt;fechaactual,"Vencida","Por Vencer"))</f>
        <v>Cancelada</v>
      </c>
      <c r="O266" s="28" t="s">
        <v>1139</v>
      </c>
      <c r="P266" s="28" t="s">
        <v>1140</v>
      </c>
      <c r="Q266" s="28" t="s">
        <v>132</v>
      </c>
      <c r="R266" s="28" t="s">
        <v>1141</v>
      </c>
      <c r="S266" s="36"/>
    </row>
    <row r="267" spans="1:19" hidden="1">
      <c r="A267" s="6">
        <v>2315</v>
      </c>
      <c r="B267" s="6" t="s">
        <v>11</v>
      </c>
      <c r="C267" s="16">
        <v>42272</v>
      </c>
      <c r="D267" s="85">
        <v>0</v>
      </c>
      <c r="E267" s="85">
        <f t="shared" si="25"/>
        <v>0</v>
      </c>
      <c r="F267" s="85">
        <f t="shared" si="26"/>
        <v>0</v>
      </c>
      <c r="G267" s="6" t="s">
        <v>1142</v>
      </c>
      <c r="H267" s="6" t="s">
        <v>11</v>
      </c>
      <c r="I267" s="6">
        <v>0</v>
      </c>
      <c r="J267" s="16">
        <f t="shared" si="29"/>
        <v>42272</v>
      </c>
      <c r="K267" s="14">
        <f t="shared" ca="1" si="30"/>
        <v>742</v>
      </c>
      <c r="L267" s="16"/>
      <c r="M267" s="14"/>
      <c r="N267" s="14" t="s">
        <v>11</v>
      </c>
      <c r="O267" s="6" t="s">
        <v>995</v>
      </c>
      <c r="P267" s="6" t="s">
        <v>11</v>
      </c>
      <c r="Q267" s="6" t="s">
        <v>11</v>
      </c>
      <c r="R267" s="6" t="s">
        <v>11</v>
      </c>
    </row>
    <row r="268" spans="1:19" hidden="1">
      <c r="A268" s="28">
        <v>2316</v>
      </c>
      <c r="B268" s="28" t="s">
        <v>1143</v>
      </c>
      <c r="C268" s="33">
        <v>42272</v>
      </c>
      <c r="D268" s="84">
        <v>1151095</v>
      </c>
      <c r="E268" s="84">
        <f t="shared" si="25"/>
        <v>218708.05</v>
      </c>
      <c r="F268" s="84">
        <f t="shared" si="26"/>
        <v>1369803.05</v>
      </c>
      <c r="G268" s="28" t="s">
        <v>1144</v>
      </c>
      <c r="H268" s="28" t="s">
        <v>27</v>
      </c>
      <c r="I268" s="28">
        <v>30</v>
      </c>
      <c r="J268" s="33">
        <f t="shared" si="29"/>
        <v>42302</v>
      </c>
      <c r="K268" s="34">
        <f t="shared" ca="1" si="30"/>
        <v>712</v>
      </c>
      <c r="L268" s="33">
        <v>42283</v>
      </c>
      <c r="M268" s="34"/>
      <c r="N268" s="34" t="str">
        <f t="shared" ref="N268:N274" si="31">IF(L268&gt;=C268,"Cancelada",IF(J268&lt;fechaactual,"Vencida","Por Vencer"))</f>
        <v>Cancelada</v>
      </c>
      <c r="O268" s="28" t="s">
        <v>1145</v>
      </c>
      <c r="P268" s="28" t="s">
        <v>1146</v>
      </c>
      <c r="Q268" s="28" t="s">
        <v>156</v>
      </c>
      <c r="R268" s="28" t="s">
        <v>1147</v>
      </c>
      <c r="S268" s="36"/>
    </row>
    <row r="269" spans="1:19" hidden="1">
      <c r="A269" s="28">
        <v>2317</v>
      </c>
      <c r="B269" s="28" t="s">
        <v>754</v>
      </c>
      <c r="C269" s="33">
        <v>42277</v>
      </c>
      <c r="D269" s="84">
        <v>19723</v>
      </c>
      <c r="E269" s="84">
        <f t="shared" si="25"/>
        <v>3747.37</v>
      </c>
      <c r="F269" s="84">
        <f t="shared" si="26"/>
        <v>23470.37</v>
      </c>
      <c r="G269" s="28" t="s">
        <v>304</v>
      </c>
      <c r="H269" s="28" t="s">
        <v>27</v>
      </c>
      <c r="I269" s="28">
        <v>30</v>
      </c>
      <c r="J269" s="33">
        <f t="shared" si="29"/>
        <v>42307</v>
      </c>
      <c r="K269" s="34">
        <f t="shared" ca="1" si="30"/>
        <v>707</v>
      </c>
      <c r="L269" s="33">
        <v>42277</v>
      </c>
      <c r="M269" s="34"/>
      <c r="N269" s="34" t="str">
        <f t="shared" si="31"/>
        <v>Cancelada</v>
      </c>
      <c r="O269" s="28" t="s">
        <v>1148</v>
      </c>
      <c r="P269" s="28"/>
      <c r="Q269" s="28" t="s">
        <v>28</v>
      </c>
      <c r="R269" s="28" t="s">
        <v>277</v>
      </c>
      <c r="S269" s="36"/>
    </row>
    <row r="270" spans="1:19" hidden="1">
      <c r="A270" s="28">
        <v>2318</v>
      </c>
      <c r="B270" s="28" t="s">
        <v>486</v>
      </c>
      <c r="C270" s="33">
        <v>42277</v>
      </c>
      <c r="D270" s="84">
        <v>4397282</v>
      </c>
      <c r="E270" s="84">
        <f t="shared" si="25"/>
        <v>835483.58</v>
      </c>
      <c r="F270" s="84">
        <f t="shared" si="26"/>
        <v>5232765.58</v>
      </c>
      <c r="G270" s="28" t="s">
        <v>1011</v>
      </c>
      <c r="H270" s="28" t="s">
        <v>27</v>
      </c>
      <c r="I270" s="28">
        <v>30</v>
      </c>
      <c r="J270" s="33">
        <f t="shared" si="29"/>
        <v>42307</v>
      </c>
      <c r="K270" s="34">
        <f t="shared" ca="1" si="30"/>
        <v>707</v>
      </c>
      <c r="L270" s="33">
        <v>42410</v>
      </c>
      <c r="M270" s="34"/>
      <c r="N270" s="34" t="str">
        <f t="shared" si="31"/>
        <v>Cancelada</v>
      </c>
      <c r="O270" s="28" t="s">
        <v>1149</v>
      </c>
      <c r="P270" s="28" t="s">
        <v>1013</v>
      </c>
      <c r="Q270" s="28" t="s">
        <v>132</v>
      </c>
      <c r="R270" s="28" t="s">
        <v>445</v>
      </c>
      <c r="S270" s="36"/>
    </row>
    <row r="271" spans="1:19" hidden="1">
      <c r="A271" s="28">
        <v>2319</v>
      </c>
      <c r="B271" s="28" t="s">
        <v>226</v>
      </c>
      <c r="C271" s="33">
        <v>42279</v>
      </c>
      <c r="D271" s="84">
        <v>994140</v>
      </c>
      <c r="E271" s="84">
        <f t="shared" si="25"/>
        <v>188886.6</v>
      </c>
      <c r="F271" s="84">
        <f t="shared" si="26"/>
        <v>1183026.6000000001</v>
      </c>
      <c r="G271" s="28">
        <v>78551238</v>
      </c>
      <c r="H271" s="28" t="s">
        <v>27</v>
      </c>
      <c r="I271" s="28">
        <v>0</v>
      </c>
      <c r="J271" s="33">
        <f t="shared" si="29"/>
        <v>42279</v>
      </c>
      <c r="K271" s="34">
        <f t="shared" ca="1" si="30"/>
        <v>735</v>
      </c>
      <c r="L271" s="33">
        <v>42282</v>
      </c>
      <c r="M271" s="34"/>
      <c r="N271" s="34" t="str">
        <f t="shared" si="31"/>
        <v>Cancelada</v>
      </c>
      <c r="O271" s="28" t="s">
        <v>1150</v>
      </c>
      <c r="P271" s="28"/>
      <c r="Q271" s="28" t="s">
        <v>45</v>
      </c>
      <c r="R271" s="28" t="s">
        <v>35</v>
      </c>
      <c r="S271" s="36"/>
    </row>
    <row r="272" spans="1:19" hidden="1">
      <c r="A272" s="28">
        <v>2320</v>
      </c>
      <c r="B272" s="28" t="s">
        <v>1151</v>
      </c>
      <c r="C272" s="33">
        <v>42279</v>
      </c>
      <c r="D272" s="84">
        <v>1510308</v>
      </c>
      <c r="E272" s="84">
        <f t="shared" si="25"/>
        <v>286958.52</v>
      </c>
      <c r="F272" s="84">
        <f t="shared" si="26"/>
        <v>1797266.52</v>
      </c>
      <c r="G272" s="28" t="s">
        <v>1152</v>
      </c>
      <c r="H272" s="28" t="s">
        <v>1153</v>
      </c>
      <c r="I272" s="28">
        <v>60</v>
      </c>
      <c r="J272" s="33">
        <f t="shared" si="29"/>
        <v>42339</v>
      </c>
      <c r="K272" s="34">
        <f t="shared" ca="1" si="30"/>
        <v>676</v>
      </c>
      <c r="L272" s="33">
        <v>42364</v>
      </c>
      <c r="M272" s="34"/>
      <c r="N272" s="34" t="str">
        <f t="shared" si="31"/>
        <v>Cancelada</v>
      </c>
      <c r="O272" s="28" t="s">
        <v>1154</v>
      </c>
      <c r="P272" s="28"/>
      <c r="Q272" s="28" t="s">
        <v>742</v>
      </c>
      <c r="R272" s="28" t="s">
        <v>1155</v>
      </c>
      <c r="S272" s="36"/>
    </row>
    <row r="273" spans="1:19" hidden="1">
      <c r="A273" s="28">
        <v>2321</v>
      </c>
      <c r="B273" s="28" t="s">
        <v>1156</v>
      </c>
      <c r="C273" s="33">
        <v>42285</v>
      </c>
      <c r="D273" s="84">
        <v>1291840</v>
      </c>
      <c r="E273" s="84">
        <f t="shared" si="25"/>
        <v>245449.60000000001</v>
      </c>
      <c r="F273" s="84">
        <f t="shared" si="26"/>
        <v>1537289.6</v>
      </c>
      <c r="G273" s="28" t="s">
        <v>1157</v>
      </c>
      <c r="H273" s="28" t="s">
        <v>27</v>
      </c>
      <c r="I273" s="28">
        <v>30</v>
      </c>
      <c r="J273" s="33">
        <f t="shared" si="29"/>
        <v>42315</v>
      </c>
      <c r="K273" s="34">
        <f t="shared" ca="1" si="30"/>
        <v>700</v>
      </c>
      <c r="L273" s="33">
        <v>42319</v>
      </c>
      <c r="M273" s="34"/>
      <c r="N273" s="34" t="str">
        <f t="shared" si="31"/>
        <v>Cancelada</v>
      </c>
      <c r="O273" s="28" t="s">
        <v>1158</v>
      </c>
      <c r="P273" s="28" t="s">
        <v>1159</v>
      </c>
      <c r="Q273" s="28" t="s">
        <v>218</v>
      </c>
      <c r="R273" s="28" t="s">
        <v>74</v>
      </c>
      <c r="S273" s="36"/>
    </row>
    <row r="274" spans="1:19" hidden="1">
      <c r="A274" s="28">
        <v>2322</v>
      </c>
      <c r="B274" s="28" t="s">
        <v>1160</v>
      </c>
      <c r="C274" s="33">
        <v>42293</v>
      </c>
      <c r="D274" s="84">
        <v>4180181</v>
      </c>
      <c r="E274" s="84">
        <f t="shared" si="25"/>
        <v>794234.39</v>
      </c>
      <c r="F274" s="84">
        <f t="shared" si="26"/>
        <v>4974415.3899999997</v>
      </c>
      <c r="G274" s="28" t="s">
        <v>1161</v>
      </c>
      <c r="H274" s="28" t="s">
        <v>27</v>
      </c>
      <c r="I274" s="28">
        <v>30</v>
      </c>
      <c r="J274" s="33">
        <f t="shared" si="29"/>
        <v>42323</v>
      </c>
      <c r="K274" s="34">
        <f t="shared" ca="1" si="30"/>
        <v>692</v>
      </c>
      <c r="L274" s="33">
        <v>42330</v>
      </c>
      <c r="M274" s="34"/>
      <c r="N274" s="34" t="str">
        <f t="shared" si="31"/>
        <v>Cancelada</v>
      </c>
      <c r="O274" s="28" t="s">
        <v>1162</v>
      </c>
      <c r="P274" s="28" t="s">
        <v>1163</v>
      </c>
      <c r="Q274" s="28" t="s">
        <v>682</v>
      </c>
      <c r="R274" s="28" t="s">
        <v>254</v>
      </c>
      <c r="S274" s="36"/>
    </row>
    <row r="275" spans="1:19" hidden="1">
      <c r="A275" s="6">
        <v>2323</v>
      </c>
      <c r="B275" s="6" t="s">
        <v>11</v>
      </c>
      <c r="C275" s="16">
        <v>42296</v>
      </c>
      <c r="D275" s="85">
        <v>0</v>
      </c>
      <c r="E275" s="85">
        <f t="shared" si="25"/>
        <v>0</v>
      </c>
      <c r="F275" s="85">
        <f t="shared" si="26"/>
        <v>0</v>
      </c>
      <c r="G275" s="6" t="s">
        <v>11</v>
      </c>
      <c r="H275" s="6" t="s">
        <v>11</v>
      </c>
      <c r="I275" s="6">
        <v>0</v>
      </c>
      <c r="J275" s="16">
        <f t="shared" si="29"/>
        <v>42296</v>
      </c>
      <c r="K275" s="14">
        <f t="shared" ca="1" si="30"/>
        <v>718</v>
      </c>
      <c r="L275" s="16"/>
      <c r="M275" s="14"/>
      <c r="N275" s="14" t="s">
        <v>11</v>
      </c>
      <c r="O275" s="6" t="s">
        <v>995</v>
      </c>
      <c r="P275" s="6" t="s">
        <v>11</v>
      </c>
      <c r="Q275" s="6" t="s">
        <v>11</v>
      </c>
      <c r="R275" s="6" t="s">
        <v>11</v>
      </c>
    </row>
    <row r="276" spans="1:19" hidden="1">
      <c r="A276" s="91">
        <v>2324</v>
      </c>
      <c r="B276" s="91" t="s">
        <v>1164</v>
      </c>
      <c r="C276" s="92">
        <v>42296</v>
      </c>
      <c r="D276" s="93">
        <v>11419560</v>
      </c>
      <c r="E276" s="93">
        <f t="shared" si="25"/>
        <v>2169716.4</v>
      </c>
      <c r="F276" s="93">
        <f t="shared" si="26"/>
        <v>13589276.4</v>
      </c>
      <c r="G276" s="91" t="s">
        <v>295</v>
      </c>
      <c r="H276" s="91" t="s">
        <v>27</v>
      </c>
      <c r="I276" s="91">
        <v>120</v>
      </c>
      <c r="J276" s="92">
        <f t="shared" si="29"/>
        <v>42416</v>
      </c>
      <c r="K276" s="94">
        <f t="shared" ca="1" si="30"/>
        <v>601</v>
      </c>
      <c r="L276" s="92">
        <v>42428</v>
      </c>
      <c r="M276" s="94">
        <v>212</v>
      </c>
      <c r="N276" s="94" t="str">
        <f t="shared" ref="N276:N302" si="32">IF(L276&gt;=C276,"Cancelada",IF(J276&lt;fechaactual,"Vencida","Por Vencer"))</f>
        <v>Cancelada</v>
      </c>
      <c r="O276" s="91" t="s">
        <v>1165</v>
      </c>
      <c r="P276" s="91" t="s">
        <v>1166</v>
      </c>
      <c r="Q276" s="91" t="s">
        <v>160</v>
      </c>
      <c r="R276" s="91" t="s">
        <v>223</v>
      </c>
      <c r="S276" s="95"/>
    </row>
    <row r="277" spans="1:19" hidden="1">
      <c r="A277" s="28">
        <v>2325</v>
      </c>
      <c r="B277" s="28" t="s">
        <v>226</v>
      </c>
      <c r="C277" s="33">
        <v>42303</v>
      </c>
      <c r="D277" s="84">
        <v>994140</v>
      </c>
      <c r="E277" s="84">
        <f t="shared" si="25"/>
        <v>188886.6</v>
      </c>
      <c r="F277" s="84">
        <f t="shared" si="26"/>
        <v>1183026.6000000001</v>
      </c>
      <c r="G277" s="28">
        <v>78551238</v>
      </c>
      <c r="H277" s="28" t="s">
        <v>27</v>
      </c>
      <c r="I277" s="28">
        <v>30</v>
      </c>
      <c r="J277" s="33">
        <f t="shared" si="29"/>
        <v>42333</v>
      </c>
      <c r="K277" s="34">
        <f t="shared" ca="1" si="30"/>
        <v>682</v>
      </c>
      <c r="L277" s="33">
        <v>42402</v>
      </c>
      <c r="M277" s="34"/>
      <c r="N277" s="34" t="str">
        <f t="shared" si="32"/>
        <v>Cancelada</v>
      </c>
      <c r="O277" s="28" t="s">
        <v>1150</v>
      </c>
      <c r="P277" s="28" t="s">
        <v>255</v>
      </c>
      <c r="Q277" s="28" t="s">
        <v>45</v>
      </c>
      <c r="R277" s="28" t="s">
        <v>35</v>
      </c>
      <c r="S277" s="36"/>
    </row>
    <row r="278" spans="1:19" hidden="1">
      <c r="A278" s="28">
        <v>2326</v>
      </c>
      <c r="B278" s="28" t="s">
        <v>1167</v>
      </c>
      <c r="C278" s="33">
        <v>42303</v>
      </c>
      <c r="D278" s="84">
        <v>512962</v>
      </c>
      <c r="E278" s="84">
        <f t="shared" si="25"/>
        <v>97462.78</v>
      </c>
      <c r="F278" s="84">
        <f t="shared" si="26"/>
        <v>610424.78</v>
      </c>
      <c r="G278" s="28" t="s">
        <v>1168</v>
      </c>
      <c r="H278" s="28" t="s">
        <v>27</v>
      </c>
      <c r="I278" s="28">
        <v>30</v>
      </c>
      <c r="J278" s="33">
        <f t="shared" si="29"/>
        <v>42333</v>
      </c>
      <c r="K278" s="34">
        <f t="shared" ca="1" si="30"/>
        <v>682</v>
      </c>
      <c r="L278" s="33">
        <v>42327</v>
      </c>
      <c r="M278" s="34"/>
      <c r="N278" s="34" t="str">
        <f t="shared" si="32"/>
        <v>Cancelada</v>
      </c>
      <c r="O278" s="28" t="s">
        <v>1169</v>
      </c>
      <c r="P278" s="28" t="s">
        <v>1170</v>
      </c>
      <c r="Q278" s="28" t="s">
        <v>41</v>
      </c>
      <c r="R278" s="28" t="s">
        <v>332</v>
      </c>
      <c r="S278" s="36"/>
    </row>
    <row r="279" spans="1:19" hidden="1">
      <c r="A279" s="28">
        <v>2327</v>
      </c>
      <c r="B279" s="28" t="s">
        <v>1171</v>
      </c>
      <c r="C279" s="33">
        <v>42303</v>
      </c>
      <c r="D279" s="84">
        <v>2500363</v>
      </c>
      <c r="E279" s="84">
        <f t="shared" si="25"/>
        <v>475068.97000000003</v>
      </c>
      <c r="F279" s="84">
        <f t="shared" si="26"/>
        <v>2975431.97</v>
      </c>
      <c r="G279" s="28" t="s">
        <v>1172</v>
      </c>
      <c r="H279" s="28" t="s">
        <v>27</v>
      </c>
      <c r="I279" s="28">
        <v>30</v>
      </c>
      <c r="J279" s="33">
        <f t="shared" si="29"/>
        <v>42333</v>
      </c>
      <c r="K279" s="34">
        <f t="shared" ca="1" si="30"/>
        <v>682</v>
      </c>
      <c r="L279" s="33">
        <v>42303</v>
      </c>
      <c r="M279" s="34"/>
      <c r="N279" s="34" t="str">
        <f t="shared" si="32"/>
        <v>Cancelada</v>
      </c>
      <c r="O279" s="28" t="s">
        <v>1173</v>
      </c>
      <c r="P279" s="28"/>
      <c r="Q279" s="28" t="s">
        <v>160</v>
      </c>
      <c r="R279" s="28" t="s">
        <v>223</v>
      </c>
      <c r="S279" s="36"/>
    </row>
    <row r="280" spans="1:19" hidden="1">
      <c r="A280" s="28">
        <v>2328</v>
      </c>
      <c r="B280" s="28" t="s">
        <v>1093</v>
      </c>
      <c r="C280" s="33">
        <v>42303</v>
      </c>
      <c r="D280" s="84">
        <v>213030</v>
      </c>
      <c r="E280" s="84">
        <f t="shared" si="25"/>
        <v>40475.699999999997</v>
      </c>
      <c r="F280" s="84">
        <f t="shared" si="26"/>
        <v>253505.7</v>
      </c>
      <c r="G280" s="28" t="s">
        <v>1174</v>
      </c>
      <c r="H280" s="28" t="s">
        <v>27</v>
      </c>
      <c r="I280" s="28">
        <v>30</v>
      </c>
      <c r="J280" s="33">
        <f t="shared" si="29"/>
        <v>42333</v>
      </c>
      <c r="K280" s="34">
        <f t="shared" ca="1" si="30"/>
        <v>682</v>
      </c>
      <c r="L280" s="33">
        <v>42347</v>
      </c>
      <c r="M280" s="34"/>
      <c r="N280" s="34" t="str">
        <f t="shared" si="32"/>
        <v>Cancelada</v>
      </c>
      <c r="O280" s="28" t="s">
        <v>1095</v>
      </c>
      <c r="P280" s="28"/>
      <c r="Q280" s="28" t="s">
        <v>92</v>
      </c>
      <c r="R280" s="28" t="s">
        <v>837</v>
      </c>
      <c r="S280" s="36"/>
    </row>
    <row r="281" spans="1:19" hidden="1">
      <c r="A281" s="28">
        <v>2329</v>
      </c>
      <c r="B281" s="28" t="s">
        <v>1175</v>
      </c>
      <c r="C281" s="33">
        <v>42303</v>
      </c>
      <c r="D281" s="84">
        <v>23952420</v>
      </c>
      <c r="E281" s="84">
        <f t="shared" si="25"/>
        <v>4550959.8</v>
      </c>
      <c r="F281" s="84">
        <f t="shared" si="26"/>
        <v>28503379.800000001</v>
      </c>
      <c r="G281" s="28" t="s">
        <v>1176</v>
      </c>
      <c r="H281" s="28" t="s">
        <v>27</v>
      </c>
      <c r="I281" s="28">
        <v>30</v>
      </c>
      <c r="J281" s="33">
        <f t="shared" si="29"/>
        <v>42333</v>
      </c>
      <c r="K281" s="34">
        <f t="shared" ca="1" si="30"/>
        <v>682</v>
      </c>
      <c r="L281" s="33">
        <v>42306</v>
      </c>
      <c r="M281" s="34"/>
      <c r="N281" s="34" t="str">
        <f t="shared" si="32"/>
        <v>Cancelada</v>
      </c>
      <c r="O281" s="28" t="s">
        <v>1177</v>
      </c>
      <c r="P281" s="28" t="s">
        <v>1178</v>
      </c>
      <c r="Q281" s="28" t="s">
        <v>92</v>
      </c>
      <c r="R281" s="28" t="s">
        <v>504</v>
      </c>
      <c r="S281" s="36"/>
    </row>
    <row r="282" spans="1:19" hidden="1">
      <c r="A282" s="28">
        <v>2330</v>
      </c>
      <c r="B282" s="28" t="s">
        <v>798</v>
      </c>
      <c r="C282" s="33">
        <v>42303</v>
      </c>
      <c r="D282" s="84">
        <v>352466</v>
      </c>
      <c r="E282" s="84">
        <f t="shared" si="25"/>
        <v>66968.539999999994</v>
      </c>
      <c r="F282" s="84">
        <f t="shared" si="26"/>
        <v>419434.54</v>
      </c>
      <c r="G282" s="28" t="s">
        <v>799</v>
      </c>
      <c r="H282" s="28" t="s">
        <v>27</v>
      </c>
      <c r="I282" s="28">
        <v>0</v>
      </c>
      <c r="J282" s="33">
        <f t="shared" si="29"/>
        <v>42303</v>
      </c>
      <c r="K282" s="34">
        <f t="shared" ca="1" si="30"/>
        <v>711</v>
      </c>
      <c r="L282" s="33">
        <v>42303</v>
      </c>
      <c r="M282" s="34"/>
      <c r="N282" s="34" t="str">
        <f t="shared" si="32"/>
        <v>Cancelada</v>
      </c>
      <c r="O282" s="28" t="s">
        <v>800</v>
      </c>
      <c r="P282" s="28" t="s">
        <v>801</v>
      </c>
      <c r="Q282" s="28" t="s">
        <v>28</v>
      </c>
      <c r="R282" s="28" t="s">
        <v>101</v>
      </c>
      <c r="S282" s="36"/>
    </row>
    <row r="283" spans="1:19" hidden="1">
      <c r="A283" s="28">
        <v>2331</v>
      </c>
      <c r="B283" s="28" t="s">
        <v>798</v>
      </c>
      <c r="C283" s="33">
        <v>42303</v>
      </c>
      <c r="D283" s="84">
        <v>215445</v>
      </c>
      <c r="E283" s="84">
        <f t="shared" si="25"/>
        <v>40934.550000000003</v>
      </c>
      <c r="F283" s="84">
        <f t="shared" si="26"/>
        <v>256379.55</v>
      </c>
      <c r="G283" s="28" t="s">
        <v>799</v>
      </c>
      <c r="H283" s="28" t="s">
        <v>27</v>
      </c>
      <c r="I283" s="28">
        <v>0</v>
      </c>
      <c r="J283" s="33">
        <f t="shared" si="29"/>
        <v>42303</v>
      </c>
      <c r="K283" s="34">
        <f t="shared" ca="1" si="30"/>
        <v>711</v>
      </c>
      <c r="L283" s="33">
        <v>42303</v>
      </c>
      <c r="M283" s="34"/>
      <c r="N283" s="34" t="str">
        <f t="shared" si="32"/>
        <v>Cancelada</v>
      </c>
      <c r="O283" s="28" t="s">
        <v>800</v>
      </c>
      <c r="P283" s="28" t="s">
        <v>801</v>
      </c>
      <c r="Q283" s="28" t="s">
        <v>28</v>
      </c>
      <c r="R283" s="28" t="s">
        <v>101</v>
      </c>
      <c r="S283" s="36"/>
    </row>
    <row r="284" spans="1:19" hidden="1">
      <c r="A284" s="28">
        <v>2332</v>
      </c>
      <c r="B284" s="28" t="s">
        <v>1179</v>
      </c>
      <c r="C284" s="33">
        <v>42306</v>
      </c>
      <c r="D284" s="84">
        <v>15404205</v>
      </c>
      <c r="E284" s="84">
        <f t="shared" si="25"/>
        <v>2926798.95</v>
      </c>
      <c r="F284" s="84">
        <f t="shared" si="26"/>
        <v>18331003.949999999</v>
      </c>
      <c r="G284" s="28" t="s">
        <v>1180</v>
      </c>
      <c r="H284" s="28" t="s">
        <v>27</v>
      </c>
      <c r="I284" s="28">
        <v>30</v>
      </c>
      <c r="J284" s="33">
        <f t="shared" si="29"/>
        <v>42336</v>
      </c>
      <c r="K284" s="34">
        <f t="shared" ca="1" si="30"/>
        <v>679</v>
      </c>
      <c r="L284" s="33">
        <v>42328</v>
      </c>
      <c r="M284" s="34"/>
      <c r="N284" s="34" t="str">
        <f t="shared" si="32"/>
        <v>Cancelada</v>
      </c>
      <c r="O284" s="28" t="s">
        <v>568</v>
      </c>
      <c r="P284" s="28" t="s">
        <v>1181</v>
      </c>
      <c r="Q284" s="28" t="s">
        <v>41</v>
      </c>
      <c r="R284" s="28" t="s">
        <v>569</v>
      </c>
      <c r="S284" s="36"/>
    </row>
    <row r="285" spans="1:19" hidden="1">
      <c r="A285" s="28">
        <v>2333</v>
      </c>
      <c r="B285" s="28" t="s">
        <v>327</v>
      </c>
      <c r="C285" s="33">
        <v>42307</v>
      </c>
      <c r="D285" s="84">
        <v>125228</v>
      </c>
      <c r="E285" s="84">
        <f t="shared" si="25"/>
        <v>23793.32</v>
      </c>
      <c r="F285" s="84">
        <f t="shared" si="26"/>
        <v>149021.32</v>
      </c>
      <c r="G285" s="28" t="s">
        <v>1130</v>
      </c>
      <c r="H285" s="28" t="s">
        <v>27</v>
      </c>
      <c r="I285" s="28">
        <v>0</v>
      </c>
      <c r="J285" s="33">
        <f t="shared" si="29"/>
        <v>42307</v>
      </c>
      <c r="K285" s="34">
        <f t="shared" ca="1" si="30"/>
        <v>707</v>
      </c>
      <c r="L285" s="33">
        <v>42307</v>
      </c>
      <c r="M285" s="34"/>
      <c r="N285" s="34" t="str">
        <f t="shared" si="32"/>
        <v>Cancelada</v>
      </c>
      <c r="O285" s="28" t="s">
        <v>1182</v>
      </c>
      <c r="P285" s="28" t="s">
        <v>806</v>
      </c>
      <c r="Q285" s="28" t="s">
        <v>28</v>
      </c>
      <c r="R285" s="28" t="s">
        <v>1010</v>
      </c>
      <c r="S285" s="36"/>
    </row>
    <row r="286" spans="1:19" hidden="1">
      <c r="A286" s="28">
        <v>2334</v>
      </c>
      <c r="B286" s="28" t="s">
        <v>1183</v>
      </c>
      <c r="C286" s="33">
        <v>42307</v>
      </c>
      <c r="D286" s="84">
        <v>582400</v>
      </c>
      <c r="E286" s="84">
        <f t="shared" si="25"/>
        <v>110656</v>
      </c>
      <c r="F286" s="84">
        <f t="shared" si="26"/>
        <v>693056</v>
      </c>
      <c r="G286" s="28" t="s">
        <v>1184</v>
      </c>
      <c r="H286" s="28" t="s">
        <v>27</v>
      </c>
      <c r="I286" s="28">
        <v>30</v>
      </c>
      <c r="J286" s="33">
        <f t="shared" si="29"/>
        <v>42337</v>
      </c>
      <c r="K286" s="34">
        <f t="shared" ca="1" si="30"/>
        <v>678</v>
      </c>
      <c r="L286" s="33">
        <v>42310</v>
      </c>
      <c r="M286" s="34"/>
      <c r="N286" s="34" t="str">
        <f t="shared" si="32"/>
        <v>Cancelada</v>
      </c>
      <c r="O286" s="28" t="s">
        <v>1185</v>
      </c>
      <c r="P286" s="28"/>
      <c r="Q286" s="28" t="s">
        <v>132</v>
      </c>
      <c r="R286" s="28" t="s">
        <v>29</v>
      </c>
      <c r="S286" s="36"/>
    </row>
    <row r="287" spans="1:19" hidden="1">
      <c r="A287" s="28">
        <v>2335</v>
      </c>
      <c r="B287" s="28" t="s">
        <v>1183</v>
      </c>
      <c r="C287" s="33">
        <v>42307</v>
      </c>
      <c r="D287" s="84">
        <v>416000</v>
      </c>
      <c r="E287" s="84">
        <f t="shared" si="25"/>
        <v>79040</v>
      </c>
      <c r="F287" s="84">
        <f t="shared" si="26"/>
        <v>495040</v>
      </c>
      <c r="G287" s="28" t="s">
        <v>1184</v>
      </c>
      <c r="H287" s="28" t="s">
        <v>27</v>
      </c>
      <c r="I287" s="28">
        <v>30</v>
      </c>
      <c r="J287" s="33">
        <f t="shared" si="29"/>
        <v>42337</v>
      </c>
      <c r="K287" s="34">
        <f t="shared" ca="1" si="30"/>
        <v>678</v>
      </c>
      <c r="L287" s="33">
        <v>42310</v>
      </c>
      <c r="M287" s="34"/>
      <c r="N287" s="34" t="str">
        <f t="shared" si="32"/>
        <v>Cancelada</v>
      </c>
      <c r="O287" s="28" t="s">
        <v>1185</v>
      </c>
      <c r="P287" s="28"/>
      <c r="Q287" s="28" t="s">
        <v>132</v>
      </c>
      <c r="R287" s="28" t="s">
        <v>29</v>
      </c>
      <c r="S287" s="36"/>
    </row>
    <row r="288" spans="1:19" hidden="1">
      <c r="A288" s="28">
        <v>2336</v>
      </c>
      <c r="B288" s="28" t="s">
        <v>1175</v>
      </c>
      <c r="C288" s="33">
        <v>42307</v>
      </c>
      <c r="D288" s="84">
        <v>4294215</v>
      </c>
      <c r="E288" s="84">
        <f t="shared" si="25"/>
        <v>815900.85</v>
      </c>
      <c r="F288" s="84">
        <f t="shared" si="26"/>
        <v>5110115.8499999996</v>
      </c>
      <c r="G288" s="28" t="s">
        <v>1186</v>
      </c>
      <c r="H288" s="28" t="s">
        <v>27</v>
      </c>
      <c r="I288" s="28">
        <v>0</v>
      </c>
      <c r="J288" s="33">
        <f t="shared" si="29"/>
        <v>42307</v>
      </c>
      <c r="K288" s="34">
        <f t="shared" ca="1" si="30"/>
        <v>707</v>
      </c>
      <c r="L288" s="33">
        <v>42307</v>
      </c>
      <c r="M288" s="34"/>
      <c r="N288" s="34" t="str">
        <f t="shared" si="32"/>
        <v>Cancelada</v>
      </c>
      <c r="O288" s="28" t="s">
        <v>1187</v>
      </c>
      <c r="P288" s="28"/>
      <c r="Q288" s="28" t="s">
        <v>92</v>
      </c>
      <c r="R288" s="28" t="s">
        <v>504</v>
      </c>
      <c r="S288" s="36"/>
    </row>
    <row r="289" spans="1:19" hidden="1">
      <c r="A289" s="28">
        <v>2337</v>
      </c>
      <c r="B289" s="28" t="s">
        <v>1188</v>
      </c>
      <c r="C289" s="33">
        <v>42307</v>
      </c>
      <c r="D289" s="84">
        <v>4015116</v>
      </c>
      <c r="E289" s="84">
        <f t="shared" si="25"/>
        <v>762872.04</v>
      </c>
      <c r="F289" s="84">
        <f t="shared" si="26"/>
        <v>4777988.04</v>
      </c>
      <c r="G289" s="28" t="s">
        <v>1189</v>
      </c>
      <c r="H289" s="28" t="s">
        <v>27</v>
      </c>
      <c r="I289" s="28">
        <v>30</v>
      </c>
      <c r="J289" s="33">
        <f t="shared" si="29"/>
        <v>42337</v>
      </c>
      <c r="K289" s="34">
        <f t="shared" ca="1" si="30"/>
        <v>678</v>
      </c>
      <c r="L289" s="33">
        <v>42515</v>
      </c>
      <c r="M289" s="34"/>
      <c r="N289" s="34" t="str">
        <f t="shared" si="32"/>
        <v>Cancelada</v>
      </c>
      <c r="O289" s="28" t="s">
        <v>1190</v>
      </c>
      <c r="P289" s="28" t="s">
        <v>1191</v>
      </c>
      <c r="Q289" s="28" t="s">
        <v>194</v>
      </c>
      <c r="R289" s="28" t="s">
        <v>1192</v>
      </c>
      <c r="S289" s="36"/>
    </row>
    <row r="290" spans="1:19" hidden="1">
      <c r="A290" s="28">
        <v>2338</v>
      </c>
      <c r="B290" s="28" t="s">
        <v>1193</v>
      </c>
      <c r="C290" s="33">
        <v>42307</v>
      </c>
      <c r="D290" s="84">
        <v>1322880</v>
      </c>
      <c r="E290" s="84">
        <f t="shared" si="25"/>
        <v>251347.20000000001</v>
      </c>
      <c r="F290" s="84">
        <f t="shared" si="26"/>
        <v>1574227.2</v>
      </c>
      <c r="G290" s="28" t="s">
        <v>1194</v>
      </c>
      <c r="H290" s="28" t="s">
        <v>27</v>
      </c>
      <c r="I290" s="28">
        <v>30</v>
      </c>
      <c r="J290" s="33">
        <f t="shared" si="29"/>
        <v>42337</v>
      </c>
      <c r="K290" s="34">
        <f t="shared" ca="1" si="30"/>
        <v>678</v>
      </c>
      <c r="L290" s="33">
        <v>42313</v>
      </c>
      <c r="M290" s="34"/>
      <c r="N290" s="34" t="str">
        <f t="shared" si="32"/>
        <v>Cancelada</v>
      </c>
      <c r="O290" s="28" t="s">
        <v>1195</v>
      </c>
      <c r="P290" s="28" t="s">
        <v>1196</v>
      </c>
      <c r="Q290" s="28" t="s">
        <v>682</v>
      </c>
      <c r="R290" s="28" t="s">
        <v>35</v>
      </c>
      <c r="S290" s="36"/>
    </row>
    <row r="291" spans="1:19" hidden="1">
      <c r="A291" s="28">
        <v>2339</v>
      </c>
      <c r="B291" s="28" t="s">
        <v>372</v>
      </c>
      <c r="C291" s="33">
        <v>42307</v>
      </c>
      <c r="D291" s="84">
        <v>724302</v>
      </c>
      <c r="E291" s="84">
        <f t="shared" si="25"/>
        <v>137617.38</v>
      </c>
      <c r="F291" s="84">
        <f t="shared" si="26"/>
        <v>861919.38</v>
      </c>
      <c r="G291" s="28" t="s">
        <v>1133</v>
      </c>
      <c r="H291" s="28" t="s">
        <v>27</v>
      </c>
      <c r="I291" s="28">
        <v>0</v>
      </c>
      <c r="J291" s="33">
        <f t="shared" si="29"/>
        <v>42307</v>
      </c>
      <c r="K291" s="34">
        <f t="shared" ca="1" si="30"/>
        <v>707</v>
      </c>
      <c r="L291" s="33">
        <v>42307</v>
      </c>
      <c r="M291" s="34"/>
      <c r="N291" s="34" t="str">
        <f t="shared" si="32"/>
        <v>Cancelada</v>
      </c>
      <c r="O291" s="28" t="s">
        <v>1134</v>
      </c>
      <c r="P291" s="28"/>
      <c r="Q291" s="28" t="s">
        <v>1197</v>
      </c>
      <c r="R291" s="28" t="s">
        <v>37</v>
      </c>
      <c r="S291" s="36"/>
    </row>
    <row r="292" spans="1:19" hidden="1">
      <c r="A292" s="28">
        <v>2340</v>
      </c>
      <c r="B292" s="28" t="s">
        <v>1198</v>
      </c>
      <c r="C292" s="33">
        <v>42307</v>
      </c>
      <c r="D292" s="84">
        <v>840336</v>
      </c>
      <c r="E292" s="84">
        <f t="shared" si="25"/>
        <v>159663.84</v>
      </c>
      <c r="F292" s="84">
        <f t="shared" si="26"/>
        <v>999999.84</v>
      </c>
      <c r="G292" s="28" t="s">
        <v>1199</v>
      </c>
      <c r="H292" s="28" t="s">
        <v>27</v>
      </c>
      <c r="I292" s="28">
        <v>0</v>
      </c>
      <c r="J292" s="33">
        <f t="shared" si="29"/>
        <v>42307</v>
      </c>
      <c r="K292" s="34">
        <f t="shared" ca="1" si="30"/>
        <v>707</v>
      </c>
      <c r="L292" s="33">
        <v>42318</v>
      </c>
      <c r="M292" s="34"/>
      <c r="N292" s="34" t="str">
        <f t="shared" si="32"/>
        <v>Cancelada</v>
      </c>
      <c r="O292" s="28" t="s">
        <v>1200</v>
      </c>
      <c r="P292" s="28" t="s">
        <v>1201</v>
      </c>
      <c r="Q292" s="28" t="s">
        <v>92</v>
      </c>
      <c r="R292" s="28" t="s">
        <v>144</v>
      </c>
      <c r="S292" s="36"/>
    </row>
    <row r="293" spans="1:19" hidden="1">
      <c r="A293" s="28">
        <v>2341</v>
      </c>
      <c r="B293" s="28" t="s">
        <v>1053</v>
      </c>
      <c r="C293" s="33">
        <v>42318</v>
      </c>
      <c r="D293" s="84">
        <v>108984</v>
      </c>
      <c r="E293" s="84">
        <f t="shared" si="25"/>
        <v>20706.96</v>
      </c>
      <c r="F293" s="84">
        <f t="shared" si="26"/>
        <v>129690.95999999999</v>
      </c>
      <c r="G293" s="28" t="s">
        <v>1054</v>
      </c>
      <c r="H293" s="28" t="s">
        <v>27</v>
      </c>
      <c r="I293" s="28">
        <v>0</v>
      </c>
      <c r="J293" s="33">
        <f t="shared" si="29"/>
        <v>42318</v>
      </c>
      <c r="K293" s="34">
        <f t="shared" ca="1" si="30"/>
        <v>697</v>
      </c>
      <c r="L293" s="33">
        <v>42318</v>
      </c>
      <c r="M293" s="34"/>
      <c r="N293" s="34" t="str">
        <f t="shared" si="32"/>
        <v>Cancelada</v>
      </c>
      <c r="O293" s="28" t="s">
        <v>1202</v>
      </c>
      <c r="P293" s="28" t="s">
        <v>1053</v>
      </c>
      <c r="Q293" s="28" t="s">
        <v>28</v>
      </c>
      <c r="R293" s="28" t="s">
        <v>199</v>
      </c>
      <c r="S293" s="36"/>
    </row>
    <row r="294" spans="1:19" hidden="1">
      <c r="A294" s="28">
        <v>2342</v>
      </c>
      <c r="B294" s="28" t="s">
        <v>1203</v>
      </c>
      <c r="C294" s="33">
        <v>42318</v>
      </c>
      <c r="D294" s="84">
        <v>431130</v>
      </c>
      <c r="E294" s="84">
        <f t="shared" si="25"/>
        <v>81914.7</v>
      </c>
      <c r="F294" s="84">
        <f t="shared" si="26"/>
        <v>513044.7</v>
      </c>
      <c r="G294" s="28" t="s">
        <v>1204</v>
      </c>
      <c r="H294" s="28" t="s">
        <v>27</v>
      </c>
      <c r="I294" s="28">
        <v>30</v>
      </c>
      <c r="J294" s="33">
        <f t="shared" si="29"/>
        <v>42348</v>
      </c>
      <c r="K294" s="34">
        <f t="shared" ca="1" si="30"/>
        <v>667</v>
      </c>
      <c r="L294" s="33">
        <v>42446</v>
      </c>
      <c r="M294" s="34"/>
      <c r="N294" s="34" t="str">
        <f t="shared" si="32"/>
        <v>Cancelada</v>
      </c>
      <c r="O294" s="28" t="s">
        <v>1205</v>
      </c>
      <c r="P294" s="28" t="s">
        <v>1206</v>
      </c>
      <c r="Q294" s="28" t="s">
        <v>160</v>
      </c>
      <c r="R294" s="28" t="s">
        <v>1207</v>
      </c>
      <c r="S294" s="96" t="s">
        <v>1208</v>
      </c>
    </row>
    <row r="295" spans="1:19" hidden="1">
      <c r="A295" s="28">
        <v>2343</v>
      </c>
      <c r="B295" s="28" t="s">
        <v>1209</v>
      </c>
      <c r="C295" s="33">
        <v>42318</v>
      </c>
      <c r="D295" s="84">
        <v>1726099</v>
      </c>
      <c r="E295" s="84">
        <f t="shared" si="25"/>
        <v>327958.81</v>
      </c>
      <c r="F295" s="84">
        <f t="shared" si="26"/>
        <v>2054057.81</v>
      </c>
      <c r="G295" s="28">
        <v>84467740</v>
      </c>
      <c r="H295" s="28" t="s">
        <v>27</v>
      </c>
      <c r="I295" s="28">
        <v>0</v>
      </c>
      <c r="J295" s="33">
        <f t="shared" si="29"/>
        <v>42318</v>
      </c>
      <c r="K295" s="34">
        <f t="shared" ca="1" si="30"/>
        <v>697</v>
      </c>
      <c r="L295" s="33">
        <v>42321</v>
      </c>
      <c r="M295" s="34"/>
      <c r="N295" s="34" t="str">
        <f t="shared" si="32"/>
        <v>Cancelada</v>
      </c>
      <c r="O295" s="28" t="s">
        <v>1210</v>
      </c>
      <c r="P295" s="28" t="s">
        <v>1211</v>
      </c>
      <c r="Q295" s="28" t="s">
        <v>132</v>
      </c>
      <c r="R295" s="28" t="s">
        <v>277</v>
      </c>
      <c r="S295" s="36"/>
    </row>
    <row r="296" spans="1:19" hidden="1">
      <c r="A296" s="28">
        <v>2344</v>
      </c>
      <c r="B296" s="28" t="s">
        <v>1212</v>
      </c>
      <c r="C296" s="33">
        <v>42318</v>
      </c>
      <c r="D296" s="84">
        <v>1136160</v>
      </c>
      <c r="E296" s="84">
        <f t="shared" si="25"/>
        <v>215870.4</v>
      </c>
      <c r="F296" s="84">
        <f t="shared" si="26"/>
        <v>1352030.4</v>
      </c>
      <c r="G296" s="28" t="s">
        <v>1213</v>
      </c>
      <c r="H296" s="28" t="s">
        <v>27</v>
      </c>
      <c r="I296" s="28">
        <v>30</v>
      </c>
      <c r="J296" s="33">
        <f t="shared" si="29"/>
        <v>42348</v>
      </c>
      <c r="K296" s="34">
        <f t="shared" ca="1" si="30"/>
        <v>667</v>
      </c>
      <c r="L296" s="33">
        <v>42348</v>
      </c>
      <c r="M296" s="34"/>
      <c r="N296" s="34" t="str">
        <f t="shared" si="32"/>
        <v>Cancelada</v>
      </c>
      <c r="O296" s="28" t="s">
        <v>1214</v>
      </c>
      <c r="P296" s="28" t="s">
        <v>1215</v>
      </c>
      <c r="Q296" s="28" t="s">
        <v>1128</v>
      </c>
      <c r="R296" s="28" t="s">
        <v>1216</v>
      </c>
      <c r="S296" s="36"/>
    </row>
    <row r="297" spans="1:19" s="36" customFormat="1" hidden="1">
      <c r="A297" s="102">
        <v>2345</v>
      </c>
      <c r="B297" s="102" t="s">
        <v>1217</v>
      </c>
      <c r="C297" s="103">
        <v>42318</v>
      </c>
      <c r="D297" s="84">
        <v>8805240</v>
      </c>
      <c r="E297" s="84">
        <f t="shared" si="25"/>
        <v>1672995.6</v>
      </c>
      <c r="F297" s="104">
        <f t="shared" si="26"/>
        <v>10478235.6</v>
      </c>
      <c r="G297" s="102" t="s">
        <v>1218</v>
      </c>
      <c r="H297" s="28" t="s">
        <v>122</v>
      </c>
      <c r="I297" s="28">
        <v>30</v>
      </c>
      <c r="J297" s="33">
        <f t="shared" si="29"/>
        <v>42348</v>
      </c>
      <c r="K297" s="34">
        <f t="shared" ca="1" si="30"/>
        <v>667</v>
      </c>
      <c r="L297" s="33" t="s">
        <v>1747</v>
      </c>
      <c r="M297" s="34"/>
      <c r="N297" s="105" t="str">
        <f t="shared" si="32"/>
        <v>Cancelada</v>
      </c>
      <c r="O297" s="102" t="s">
        <v>1219</v>
      </c>
      <c r="P297" s="102" t="s">
        <v>1220</v>
      </c>
      <c r="Q297" s="136" t="s">
        <v>624</v>
      </c>
      <c r="R297" s="102" t="s">
        <v>812</v>
      </c>
      <c r="S297" s="102" t="s">
        <v>1221</v>
      </c>
    </row>
    <row r="298" spans="1:19" s="36" customFormat="1" hidden="1">
      <c r="A298" s="102">
        <v>2346</v>
      </c>
      <c r="B298" s="102" t="s">
        <v>620</v>
      </c>
      <c r="C298" s="103">
        <v>42318</v>
      </c>
      <c r="D298" s="172">
        <v>32948640</v>
      </c>
      <c r="E298" s="172">
        <f t="shared" si="25"/>
        <v>6260241.5999999996</v>
      </c>
      <c r="F298" s="104">
        <f t="shared" si="26"/>
        <v>39208881.600000001</v>
      </c>
      <c r="G298" s="102" t="s">
        <v>1222</v>
      </c>
      <c r="H298" s="136" t="s">
        <v>122</v>
      </c>
      <c r="I298" s="136">
        <v>30</v>
      </c>
      <c r="J298" s="173">
        <f t="shared" si="29"/>
        <v>42348</v>
      </c>
      <c r="K298" s="174">
        <f t="shared" ca="1" si="30"/>
        <v>667</v>
      </c>
      <c r="L298" s="173">
        <v>42698</v>
      </c>
      <c r="M298" s="174"/>
      <c r="N298" s="105" t="str">
        <f t="shared" si="32"/>
        <v>Cancelada</v>
      </c>
      <c r="O298" s="102" t="s">
        <v>966</v>
      </c>
      <c r="P298" s="102" t="s">
        <v>1223</v>
      </c>
      <c r="Q298" s="102" t="s">
        <v>60</v>
      </c>
      <c r="R298" s="102" t="s">
        <v>151</v>
      </c>
      <c r="S298" s="102" t="s">
        <v>1748</v>
      </c>
    </row>
    <row r="299" spans="1:19" hidden="1">
      <c r="A299" s="28">
        <v>2347</v>
      </c>
      <c r="B299" s="28" t="s">
        <v>654</v>
      </c>
      <c r="C299" s="33">
        <v>42318</v>
      </c>
      <c r="D299" s="84">
        <v>184286</v>
      </c>
      <c r="E299" s="84">
        <f t="shared" si="25"/>
        <v>35014.340000000004</v>
      </c>
      <c r="F299" s="84">
        <f t="shared" si="26"/>
        <v>219300.34</v>
      </c>
      <c r="G299" s="28" t="s">
        <v>1224</v>
      </c>
      <c r="H299" s="28" t="s">
        <v>27</v>
      </c>
      <c r="I299" s="28">
        <v>30</v>
      </c>
      <c r="J299" s="33">
        <f t="shared" si="29"/>
        <v>42348</v>
      </c>
      <c r="K299" s="34">
        <f t="shared" ca="1" si="30"/>
        <v>667</v>
      </c>
      <c r="L299" s="33">
        <v>42339</v>
      </c>
      <c r="M299" s="34"/>
      <c r="N299" s="34" t="str">
        <f t="shared" si="32"/>
        <v>Cancelada</v>
      </c>
      <c r="O299" s="28" t="s">
        <v>1225</v>
      </c>
      <c r="P299" s="28" t="s">
        <v>1226</v>
      </c>
      <c r="Q299" s="28" t="s">
        <v>132</v>
      </c>
      <c r="R299" s="28" t="s">
        <v>302</v>
      </c>
      <c r="S299" s="36"/>
    </row>
    <row r="300" spans="1:19" hidden="1">
      <c r="A300" s="28">
        <v>2348</v>
      </c>
      <c r="B300" s="28" t="s">
        <v>1183</v>
      </c>
      <c r="C300" s="33">
        <v>42319</v>
      </c>
      <c r="D300" s="84">
        <v>511272</v>
      </c>
      <c r="E300" s="84">
        <f t="shared" si="25"/>
        <v>97141.680000000008</v>
      </c>
      <c r="F300" s="84">
        <f t="shared" si="26"/>
        <v>608413.68000000005</v>
      </c>
      <c r="G300" s="28" t="s">
        <v>1227</v>
      </c>
      <c r="H300" s="28" t="s">
        <v>27</v>
      </c>
      <c r="I300" s="28">
        <v>30</v>
      </c>
      <c r="J300" s="33">
        <f t="shared" si="29"/>
        <v>42349</v>
      </c>
      <c r="K300" s="34">
        <f t="shared" ca="1" si="30"/>
        <v>666</v>
      </c>
      <c r="L300" s="33">
        <v>42331</v>
      </c>
      <c r="M300" s="34"/>
      <c r="N300" s="34" t="str">
        <f t="shared" si="32"/>
        <v>Cancelada</v>
      </c>
      <c r="O300" s="28" t="s">
        <v>1185</v>
      </c>
      <c r="P300" s="28" t="s">
        <v>1228</v>
      </c>
      <c r="Q300" s="28" t="s">
        <v>132</v>
      </c>
      <c r="R300" s="28" t="s">
        <v>29</v>
      </c>
      <c r="S300" s="36"/>
    </row>
    <row r="301" spans="1:19" hidden="1">
      <c r="A301" s="28">
        <v>2349</v>
      </c>
      <c r="B301" s="28" t="s">
        <v>1183</v>
      </c>
      <c r="C301" s="33">
        <v>42319</v>
      </c>
      <c r="D301" s="84">
        <v>511272</v>
      </c>
      <c r="E301" s="84">
        <f t="shared" si="25"/>
        <v>97141.680000000008</v>
      </c>
      <c r="F301" s="84">
        <f t="shared" si="26"/>
        <v>608413.68000000005</v>
      </c>
      <c r="G301" s="28" t="s">
        <v>1227</v>
      </c>
      <c r="H301" s="28" t="s">
        <v>27</v>
      </c>
      <c r="I301" s="28">
        <v>30</v>
      </c>
      <c r="J301" s="33">
        <f t="shared" si="29"/>
        <v>42349</v>
      </c>
      <c r="K301" s="34">
        <f t="shared" ca="1" si="30"/>
        <v>666</v>
      </c>
      <c r="L301" s="33">
        <v>42331</v>
      </c>
      <c r="M301" s="34"/>
      <c r="N301" s="34" t="str">
        <f t="shared" si="32"/>
        <v>Cancelada</v>
      </c>
      <c r="O301" s="28" t="s">
        <v>1185</v>
      </c>
      <c r="P301" s="28" t="s">
        <v>1228</v>
      </c>
      <c r="Q301" s="28" t="s">
        <v>132</v>
      </c>
      <c r="R301" s="28" t="s">
        <v>29</v>
      </c>
      <c r="S301" s="36"/>
    </row>
    <row r="302" spans="1:19" hidden="1">
      <c r="A302" s="28">
        <v>2350</v>
      </c>
      <c r="B302" s="28" t="s">
        <v>1183</v>
      </c>
      <c r="C302" s="33">
        <v>42319</v>
      </c>
      <c r="D302" s="84">
        <v>511272</v>
      </c>
      <c r="E302" s="84">
        <f t="shared" si="25"/>
        <v>97141.680000000008</v>
      </c>
      <c r="F302" s="84">
        <f t="shared" si="26"/>
        <v>608413.68000000005</v>
      </c>
      <c r="G302" s="28" t="s">
        <v>1227</v>
      </c>
      <c r="H302" s="28" t="s">
        <v>27</v>
      </c>
      <c r="I302" s="28">
        <v>30</v>
      </c>
      <c r="J302" s="33">
        <f t="shared" si="29"/>
        <v>42349</v>
      </c>
      <c r="K302" s="34">
        <f t="shared" ca="1" si="30"/>
        <v>666</v>
      </c>
      <c r="L302" s="33">
        <v>42331</v>
      </c>
      <c r="M302" s="34"/>
      <c r="N302" s="34" t="str">
        <f t="shared" si="32"/>
        <v>Cancelada</v>
      </c>
      <c r="O302" s="28" t="s">
        <v>1185</v>
      </c>
      <c r="P302" s="28" t="s">
        <v>1228</v>
      </c>
      <c r="Q302" s="28" t="s">
        <v>132</v>
      </c>
      <c r="R302" s="28" t="s">
        <v>29</v>
      </c>
      <c r="S302" s="36"/>
    </row>
    <row r="303" spans="1:19" hidden="1">
      <c r="A303" s="6">
        <v>2351</v>
      </c>
      <c r="B303" s="6" t="s">
        <v>11</v>
      </c>
      <c r="C303" s="16">
        <v>42319</v>
      </c>
      <c r="D303" s="85">
        <v>0</v>
      </c>
      <c r="E303" s="85">
        <f t="shared" si="25"/>
        <v>0</v>
      </c>
      <c r="F303" s="85">
        <f t="shared" si="26"/>
        <v>0</v>
      </c>
      <c r="G303" s="6"/>
      <c r="H303" s="6" t="s">
        <v>11</v>
      </c>
      <c r="I303" s="6">
        <v>0</v>
      </c>
      <c r="J303" s="16">
        <f t="shared" si="29"/>
        <v>42319</v>
      </c>
      <c r="K303" s="14">
        <f t="shared" ca="1" si="30"/>
        <v>696</v>
      </c>
      <c r="L303" s="16"/>
      <c r="M303" s="14"/>
      <c r="N303" s="14" t="s">
        <v>11</v>
      </c>
      <c r="O303" s="6" t="s">
        <v>995</v>
      </c>
      <c r="P303" s="6" t="s">
        <v>11</v>
      </c>
      <c r="Q303" s="6" t="s">
        <v>11</v>
      </c>
      <c r="R303" s="6" t="s">
        <v>11</v>
      </c>
    </row>
    <row r="304" spans="1:19" hidden="1">
      <c r="A304" s="28">
        <v>2352</v>
      </c>
      <c r="B304" s="28" t="s">
        <v>1183</v>
      </c>
      <c r="C304" s="33">
        <v>42319</v>
      </c>
      <c r="D304" s="84">
        <v>511272</v>
      </c>
      <c r="E304" s="84">
        <f t="shared" si="25"/>
        <v>97141.680000000008</v>
      </c>
      <c r="F304" s="84">
        <f t="shared" si="26"/>
        <v>608413.68000000005</v>
      </c>
      <c r="G304" s="28" t="s">
        <v>1227</v>
      </c>
      <c r="H304" s="28" t="s">
        <v>27</v>
      </c>
      <c r="I304" s="28">
        <v>30</v>
      </c>
      <c r="J304" s="33">
        <f t="shared" si="29"/>
        <v>42349</v>
      </c>
      <c r="K304" s="34">
        <f t="shared" ca="1" si="30"/>
        <v>666</v>
      </c>
      <c r="L304" s="33">
        <v>42331</v>
      </c>
      <c r="M304" s="34"/>
      <c r="N304" s="34" t="str">
        <f t="shared" ref="N304:N310" si="33">IF(L304&gt;=C304,"Cancelada",IF(J304&lt;fechaactual,"Vencida","Por Vencer"))</f>
        <v>Cancelada</v>
      </c>
      <c r="O304" s="28" t="s">
        <v>1185</v>
      </c>
      <c r="P304" s="28" t="s">
        <v>1228</v>
      </c>
      <c r="Q304" s="28" t="s">
        <v>132</v>
      </c>
      <c r="R304" s="28" t="s">
        <v>29</v>
      </c>
      <c r="S304" s="36"/>
    </row>
    <row r="305" spans="1:19" hidden="1">
      <c r="A305" s="28">
        <v>2353</v>
      </c>
      <c r="B305" s="28" t="s">
        <v>1183</v>
      </c>
      <c r="C305" s="33">
        <v>42319</v>
      </c>
      <c r="D305" s="84">
        <v>511272</v>
      </c>
      <c r="E305" s="84">
        <f t="shared" si="25"/>
        <v>97141.680000000008</v>
      </c>
      <c r="F305" s="84">
        <f t="shared" si="26"/>
        <v>608413.68000000005</v>
      </c>
      <c r="G305" s="28" t="s">
        <v>1227</v>
      </c>
      <c r="H305" s="28" t="s">
        <v>27</v>
      </c>
      <c r="I305" s="28">
        <v>30</v>
      </c>
      <c r="J305" s="33">
        <f t="shared" si="29"/>
        <v>42349</v>
      </c>
      <c r="K305" s="34">
        <f t="shared" ca="1" si="30"/>
        <v>666</v>
      </c>
      <c r="L305" s="33">
        <v>42333</v>
      </c>
      <c r="M305" s="34"/>
      <c r="N305" s="34" t="str">
        <f t="shared" si="33"/>
        <v>Cancelada</v>
      </c>
      <c r="O305" s="28" t="s">
        <v>1185</v>
      </c>
      <c r="P305" s="28" t="s">
        <v>1228</v>
      </c>
      <c r="Q305" s="28" t="s">
        <v>132</v>
      </c>
      <c r="R305" s="28" t="s">
        <v>29</v>
      </c>
      <c r="S305" s="36"/>
    </row>
    <row r="306" spans="1:19" hidden="1">
      <c r="A306" s="28">
        <v>2354</v>
      </c>
      <c r="B306" s="28" t="s">
        <v>1229</v>
      </c>
      <c r="C306" s="33">
        <v>42331</v>
      </c>
      <c r="D306" s="84">
        <v>17806094</v>
      </c>
      <c r="E306" s="84">
        <f t="shared" si="25"/>
        <v>3383157.86</v>
      </c>
      <c r="F306" s="84">
        <f t="shared" si="26"/>
        <v>21189251.859999999</v>
      </c>
      <c r="G306" s="28" t="s">
        <v>1230</v>
      </c>
      <c r="H306" s="28" t="s">
        <v>27</v>
      </c>
      <c r="I306" s="28">
        <v>30</v>
      </c>
      <c r="J306" s="33">
        <f t="shared" si="29"/>
        <v>42361</v>
      </c>
      <c r="K306" s="34">
        <f t="shared" ca="1" si="30"/>
        <v>654</v>
      </c>
      <c r="L306" s="33">
        <v>42361</v>
      </c>
      <c r="M306" s="34"/>
      <c r="N306" s="34" t="str">
        <f t="shared" si="33"/>
        <v>Cancelada</v>
      </c>
      <c r="O306" s="28" t="s">
        <v>1231</v>
      </c>
      <c r="P306" s="28" t="s">
        <v>1232</v>
      </c>
      <c r="Q306" s="28" t="s">
        <v>156</v>
      </c>
      <c r="R306" s="28" t="s">
        <v>1233</v>
      </c>
      <c r="S306" s="36"/>
    </row>
    <row r="307" spans="1:19" hidden="1">
      <c r="A307" s="28">
        <v>2355</v>
      </c>
      <c r="B307" s="28" t="s">
        <v>1234</v>
      </c>
      <c r="C307" s="33">
        <v>42338</v>
      </c>
      <c r="D307" s="84">
        <v>2968151</v>
      </c>
      <c r="E307" s="84">
        <f t="shared" ref="E307:E331" si="34">D307*19%</f>
        <v>563948.69000000006</v>
      </c>
      <c r="F307" s="84">
        <f t="shared" ref="F307:F331" si="35">SUM(D307:E307)</f>
        <v>3532099.69</v>
      </c>
      <c r="G307" s="28" t="s">
        <v>1235</v>
      </c>
      <c r="H307" s="28" t="s">
        <v>27</v>
      </c>
      <c r="I307" s="28">
        <v>30</v>
      </c>
      <c r="J307" s="33">
        <f t="shared" si="29"/>
        <v>42368</v>
      </c>
      <c r="K307" s="34">
        <f t="shared" ca="1" si="30"/>
        <v>647</v>
      </c>
      <c r="L307" s="33">
        <v>42415</v>
      </c>
      <c r="M307" s="34"/>
      <c r="N307" s="34" t="str">
        <f t="shared" si="33"/>
        <v>Cancelada</v>
      </c>
      <c r="O307" s="28" t="s">
        <v>1236</v>
      </c>
      <c r="P307" s="28" t="s">
        <v>1237</v>
      </c>
      <c r="Q307" s="28" t="s">
        <v>194</v>
      </c>
      <c r="R307" s="28" t="s">
        <v>1238</v>
      </c>
      <c r="S307" s="36"/>
    </row>
    <row r="308" spans="1:19" hidden="1">
      <c r="A308" s="28">
        <v>2356</v>
      </c>
      <c r="B308" s="28" t="s">
        <v>802</v>
      </c>
      <c r="C308" s="33">
        <v>42341</v>
      </c>
      <c r="D308" s="84">
        <v>122140</v>
      </c>
      <c r="E308" s="84">
        <f t="shared" si="34"/>
        <v>23206.6</v>
      </c>
      <c r="F308" s="84">
        <f t="shared" si="35"/>
        <v>145346.6</v>
      </c>
      <c r="G308" s="28" t="s">
        <v>803</v>
      </c>
      <c r="H308" s="28" t="s">
        <v>27</v>
      </c>
      <c r="I308" s="28">
        <v>0</v>
      </c>
      <c r="J308" s="33">
        <f t="shared" si="29"/>
        <v>42341</v>
      </c>
      <c r="K308" s="34">
        <f t="shared" ca="1" si="30"/>
        <v>674</v>
      </c>
      <c r="L308" s="33">
        <v>42341</v>
      </c>
      <c r="M308" s="34"/>
      <c r="N308" s="34" t="str">
        <f t="shared" si="33"/>
        <v>Cancelada</v>
      </c>
      <c r="O308" s="28" t="s">
        <v>518</v>
      </c>
      <c r="P308" s="28" t="s">
        <v>804</v>
      </c>
      <c r="Q308" s="28" t="s">
        <v>28</v>
      </c>
      <c r="R308" s="28" t="s">
        <v>519</v>
      </c>
      <c r="S308" s="36"/>
    </row>
    <row r="309" spans="1:19" hidden="1">
      <c r="A309" s="74">
        <v>2357</v>
      </c>
      <c r="B309" s="74" t="s">
        <v>1239</v>
      </c>
      <c r="C309" s="75">
        <v>42341</v>
      </c>
      <c r="D309" s="101">
        <v>4409532</v>
      </c>
      <c r="E309" s="101">
        <f t="shared" si="34"/>
        <v>837811.08</v>
      </c>
      <c r="F309" s="101">
        <f t="shared" si="35"/>
        <v>5247343.08</v>
      </c>
      <c r="G309" s="74" t="s">
        <v>221</v>
      </c>
      <c r="H309" s="74" t="s">
        <v>27</v>
      </c>
      <c r="I309" s="74">
        <v>30</v>
      </c>
      <c r="J309" s="75">
        <f t="shared" si="29"/>
        <v>42371</v>
      </c>
      <c r="K309" s="78">
        <f t="shared" ca="1" si="30"/>
        <v>645</v>
      </c>
      <c r="L309" s="75">
        <v>42391</v>
      </c>
      <c r="M309" s="78">
        <v>211</v>
      </c>
      <c r="N309" s="78" t="str">
        <f t="shared" si="33"/>
        <v>Cancelada</v>
      </c>
      <c r="O309" s="74" t="s">
        <v>399</v>
      </c>
      <c r="P309" s="74" t="s">
        <v>1240</v>
      </c>
      <c r="Q309" s="74" t="s">
        <v>160</v>
      </c>
      <c r="R309" s="74" t="s">
        <v>223</v>
      </c>
      <c r="S309" s="79"/>
    </row>
    <row r="310" spans="1:19" hidden="1">
      <c r="A310" s="28">
        <v>2358</v>
      </c>
      <c r="B310" s="28" t="s">
        <v>1241</v>
      </c>
      <c r="C310" s="33">
        <v>42347</v>
      </c>
      <c r="D310" s="84">
        <v>1291840</v>
      </c>
      <c r="E310" s="84">
        <f t="shared" si="34"/>
        <v>245449.60000000001</v>
      </c>
      <c r="F310" s="84">
        <f t="shared" si="35"/>
        <v>1537289.6</v>
      </c>
      <c r="G310" s="28" t="s">
        <v>564</v>
      </c>
      <c r="H310" s="28" t="s">
        <v>27</v>
      </c>
      <c r="I310" s="28">
        <v>30</v>
      </c>
      <c r="J310" s="33">
        <f t="shared" si="29"/>
        <v>42377</v>
      </c>
      <c r="K310" s="34">
        <f t="shared" ca="1" si="30"/>
        <v>639</v>
      </c>
      <c r="L310" s="33">
        <v>42396</v>
      </c>
      <c r="M310" s="34"/>
      <c r="N310" s="34" t="str">
        <f t="shared" si="33"/>
        <v>Cancelada</v>
      </c>
      <c r="O310" s="28" t="s">
        <v>1158</v>
      </c>
      <c r="P310" s="28" t="s">
        <v>1159</v>
      </c>
      <c r="Q310" s="28" t="s">
        <v>218</v>
      </c>
      <c r="R310" s="28" t="s">
        <v>1242</v>
      </c>
      <c r="S310" s="36"/>
    </row>
    <row r="311" spans="1:19" hidden="1">
      <c r="A311" s="6">
        <v>2359</v>
      </c>
      <c r="B311" s="6" t="s">
        <v>11</v>
      </c>
      <c r="C311" s="16">
        <v>42347</v>
      </c>
      <c r="D311" s="85">
        <v>0</v>
      </c>
      <c r="E311" s="85">
        <f t="shared" si="34"/>
        <v>0</v>
      </c>
      <c r="F311" s="85">
        <f t="shared" si="35"/>
        <v>0</v>
      </c>
      <c r="G311" s="6" t="s">
        <v>11</v>
      </c>
      <c r="H311" s="6" t="s">
        <v>11</v>
      </c>
      <c r="I311" s="6">
        <v>0</v>
      </c>
      <c r="J311" s="16">
        <f t="shared" si="29"/>
        <v>42347</v>
      </c>
      <c r="K311" s="14">
        <f t="shared" ca="1" si="30"/>
        <v>668</v>
      </c>
      <c r="L311" s="16" t="s">
        <v>11</v>
      </c>
      <c r="M311" s="14" t="s">
        <v>11</v>
      </c>
      <c r="N311" s="14" t="s">
        <v>11</v>
      </c>
      <c r="O311" s="6" t="s">
        <v>995</v>
      </c>
      <c r="P311" s="6" t="s">
        <v>11</v>
      </c>
      <c r="Q311" s="6" t="s">
        <v>11</v>
      </c>
      <c r="R311" s="6" t="s">
        <v>11</v>
      </c>
    </row>
    <row r="312" spans="1:19" hidden="1">
      <c r="A312" s="28">
        <v>2360</v>
      </c>
      <c r="B312" s="28" t="s">
        <v>1243</v>
      </c>
      <c r="C312" s="33">
        <v>42347</v>
      </c>
      <c r="D312" s="84">
        <v>4310739</v>
      </c>
      <c r="E312" s="84">
        <f t="shared" si="34"/>
        <v>819040.41</v>
      </c>
      <c r="F312" s="84">
        <f t="shared" si="35"/>
        <v>5129779.41</v>
      </c>
      <c r="G312" s="28" t="s">
        <v>1244</v>
      </c>
      <c r="H312" s="28" t="s">
        <v>27</v>
      </c>
      <c r="I312" s="28">
        <v>30</v>
      </c>
      <c r="J312" s="33">
        <f t="shared" si="29"/>
        <v>42377</v>
      </c>
      <c r="K312" s="34">
        <f t="shared" ca="1" si="30"/>
        <v>639</v>
      </c>
      <c r="L312" s="33">
        <v>42356</v>
      </c>
      <c r="M312" s="34"/>
      <c r="N312" s="34" t="str">
        <f t="shared" ref="N312:N336" si="36">IF(L312&gt;=C312,"Cancelada",IF(J312&lt;fechaactual,"Vencida","Por Vencer"))</f>
        <v>Cancelada</v>
      </c>
      <c r="O312" s="28" t="s">
        <v>144</v>
      </c>
      <c r="P312" s="28" t="s">
        <v>1245</v>
      </c>
      <c r="Q312" s="28" t="s">
        <v>160</v>
      </c>
      <c r="R312" s="28" t="s">
        <v>161</v>
      </c>
      <c r="S312" s="36"/>
    </row>
    <row r="313" spans="1:19" ht="30" hidden="1">
      <c r="A313" s="102">
        <v>2361</v>
      </c>
      <c r="B313" s="102" t="s">
        <v>1175</v>
      </c>
      <c r="C313" s="103">
        <v>42347</v>
      </c>
      <c r="D313" s="84">
        <v>2381754</v>
      </c>
      <c r="E313" s="84">
        <f t="shared" si="34"/>
        <v>452533.26</v>
      </c>
      <c r="F313" s="104">
        <f t="shared" si="35"/>
        <v>2834287.26</v>
      </c>
      <c r="G313" s="102" t="s">
        <v>1246</v>
      </c>
      <c r="H313" s="28" t="s">
        <v>27</v>
      </c>
      <c r="I313" s="28">
        <v>3</v>
      </c>
      <c r="J313" s="33">
        <f t="shared" si="29"/>
        <v>42350</v>
      </c>
      <c r="K313" s="34">
        <f t="shared" ca="1" si="30"/>
        <v>665</v>
      </c>
      <c r="L313" s="33"/>
      <c r="M313" s="34"/>
      <c r="N313" s="105" t="s">
        <v>12</v>
      </c>
      <c r="O313" s="102" t="s">
        <v>1247</v>
      </c>
      <c r="P313" s="102" t="s">
        <v>1248</v>
      </c>
      <c r="Q313" s="28" t="s">
        <v>92</v>
      </c>
      <c r="R313" s="102" t="s">
        <v>504</v>
      </c>
      <c r="S313" s="106" t="s">
        <v>1249</v>
      </c>
    </row>
    <row r="314" spans="1:19" hidden="1">
      <c r="A314" s="6">
        <v>2362</v>
      </c>
      <c r="B314" s="6" t="s">
        <v>11</v>
      </c>
      <c r="C314" s="16">
        <v>42347</v>
      </c>
      <c r="D314" s="85">
        <v>0</v>
      </c>
      <c r="E314" s="85">
        <f t="shared" si="34"/>
        <v>0</v>
      </c>
      <c r="F314" s="85">
        <f t="shared" si="35"/>
        <v>0</v>
      </c>
      <c r="G314" s="6" t="s">
        <v>11</v>
      </c>
      <c r="H314" s="6" t="s">
        <v>11</v>
      </c>
      <c r="I314" s="6">
        <v>0</v>
      </c>
      <c r="J314" s="16">
        <f t="shared" si="29"/>
        <v>42347</v>
      </c>
      <c r="K314" s="14">
        <f t="shared" ca="1" si="30"/>
        <v>668</v>
      </c>
      <c r="L314" s="16" t="s">
        <v>11</v>
      </c>
      <c r="M314" s="14" t="s">
        <v>11</v>
      </c>
      <c r="N314" s="14" t="str">
        <f t="shared" si="36"/>
        <v>Cancelada</v>
      </c>
      <c r="O314" s="6" t="s">
        <v>995</v>
      </c>
      <c r="P314" s="6" t="s">
        <v>11</v>
      </c>
      <c r="Q314" s="6" t="s">
        <v>11</v>
      </c>
      <c r="R314" s="6" t="s">
        <v>11</v>
      </c>
    </row>
    <row r="315" spans="1:19" hidden="1">
      <c r="A315" s="102">
        <v>2363</v>
      </c>
      <c r="B315" s="102" t="s">
        <v>1175</v>
      </c>
      <c r="C315" s="103">
        <v>42347</v>
      </c>
      <c r="D315" s="84">
        <v>530258</v>
      </c>
      <c r="E315" s="84">
        <f t="shared" si="34"/>
        <v>100749.02</v>
      </c>
      <c r="F315" s="104">
        <f t="shared" si="35"/>
        <v>631007.02</v>
      </c>
      <c r="G315" s="102" t="s">
        <v>1246</v>
      </c>
      <c r="H315" s="28" t="s">
        <v>27</v>
      </c>
      <c r="I315" s="28">
        <v>30</v>
      </c>
      <c r="J315" s="33">
        <f t="shared" si="29"/>
        <v>42377</v>
      </c>
      <c r="K315" s="34">
        <f t="shared" ca="1" si="30"/>
        <v>639</v>
      </c>
      <c r="L315" s="33"/>
      <c r="M315" s="33"/>
      <c r="N315" s="105" t="s">
        <v>12</v>
      </c>
      <c r="O315" s="102" t="s">
        <v>1247</v>
      </c>
      <c r="P315" s="102" t="s">
        <v>1248</v>
      </c>
      <c r="Q315" s="28" t="s">
        <v>92</v>
      </c>
      <c r="R315" s="102" t="s">
        <v>504</v>
      </c>
      <c r="S315" s="102"/>
    </row>
    <row r="316" spans="1:19" hidden="1">
      <c r="A316" s="28">
        <v>2364</v>
      </c>
      <c r="B316" s="28" t="s">
        <v>1234</v>
      </c>
      <c r="C316" s="33">
        <v>42349</v>
      </c>
      <c r="D316" s="84">
        <v>3195450</v>
      </c>
      <c r="E316" s="84">
        <f t="shared" si="34"/>
        <v>607135.5</v>
      </c>
      <c r="F316" s="84">
        <f t="shared" si="35"/>
        <v>3802585.5</v>
      </c>
      <c r="G316" s="28" t="s">
        <v>1235</v>
      </c>
      <c r="H316" s="28" t="s">
        <v>27</v>
      </c>
      <c r="I316" s="28">
        <v>30</v>
      </c>
      <c r="J316" s="33">
        <f t="shared" si="29"/>
        <v>42379</v>
      </c>
      <c r="K316" s="34">
        <f t="shared" ca="1" si="30"/>
        <v>637</v>
      </c>
      <c r="L316" s="33">
        <v>42415</v>
      </c>
      <c r="M316" s="34"/>
      <c r="N316" s="34" t="str">
        <f t="shared" si="36"/>
        <v>Cancelada</v>
      </c>
      <c r="O316" s="28" t="s">
        <v>1250</v>
      </c>
      <c r="P316" s="28" t="s">
        <v>1251</v>
      </c>
      <c r="Q316" s="28" t="s">
        <v>194</v>
      </c>
      <c r="R316" s="28" t="s">
        <v>1238</v>
      </c>
      <c r="S316" s="36"/>
    </row>
    <row r="317" spans="1:19" hidden="1">
      <c r="A317" s="28">
        <v>2365</v>
      </c>
      <c r="B317" s="28" t="s">
        <v>654</v>
      </c>
      <c r="C317" s="33">
        <v>42352</v>
      </c>
      <c r="D317" s="84">
        <v>374717</v>
      </c>
      <c r="E317" s="84">
        <f t="shared" si="34"/>
        <v>71196.23</v>
      </c>
      <c r="F317" s="84">
        <f t="shared" si="35"/>
        <v>445913.23</v>
      </c>
      <c r="G317" s="28" t="s">
        <v>1252</v>
      </c>
      <c r="H317" s="28" t="s">
        <v>27</v>
      </c>
      <c r="I317" s="28">
        <v>30</v>
      </c>
      <c r="J317" s="33">
        <f t="shared" si="29"/>
        <v>42382</v>
      </c>
      <c r="K317" s="34">
        <f t="shared" ca="1" si="30"/>
        <v>634</v>
      </c>
      <c r="L317" s="33">
        <v>42360</v>
      </c>
      <c r="M317" s="34"/>
      <c r="N317" s="34" t="str">
        <f t="shared" si="36"/>
        <v>Cancelada</v>
      </c>
      <c r="O317" s="28" t="s">
        <v>1225</v>
      </c>
      <c r="P317" s="28" t="s">
        <v>1226</v>
      </c>
      <c r="Q317" s="28" t="s">
        <v>132</v>
      </c>
      <c r="R317" s="28" t="s">
        <v>302</v>
      </c>
      <c r="S317" s="36"/>
    </row>
    <row r="318" spans="1:19" hidden="1">
      <c r="A318" s="28">
        <v>2366</v>
      </c>
      <c r="B318" s="28" t="s">
        <v>654</v>
      </c>
      <c r="C318" s="33">
        <v>42352</v>
      </c>
      <c r="D318" s="84">
        <v>388919</v>
      </c>
      <c r="E318" s="84">
        <f t="shared" si="34"/>
        <v>73894.61</v>
      </c>
      <c r="F318" s="84">
        <f t="shared" si="35"/>
        <v>462813.61</v>
      </c>
      <c r="G318" s="28" t="s">
        <v>1252</v>
      </c>
      <c r="H318" s="28" t="s">
        <v>27</v>
      </c>
      <c r="I318" s="28">
        <v>30</v>
      </c>
      <c r="J318" s="33">
        <f t="shared" si="29"/>
        <v>42382</v>
      </c>
      <c r="K318" s="34">
        <f t="shared" ca="1" si="30"/>
        <v>634</v>
      </c>
      <c r="L318" s="33">
        <v>42363</v>
      </c>
      <c r="M318" s="34"/>
      <c r="N318" s="34" t="str">
        <f t="shared" si="36"/>
        <v>Cancelada</v>
      </c>
      <c r="O318" s="28" t="s">
        <v>1225</v>
      </c>
      <c r="P318" s="28" t="s">
        <v>1226</v>
      </c>
      <c r="Q318" s="28" t="s">
        <v>132</v>
      </c>
      <c r="R318" s="28" t="s">
        <v>302</v>
      </c>
      <c r="S318" s="36"/>
    </row>
    <row r="319" spans="1:19" hidden="1">
      <c r="A319" s="28">
        <v>2367</v>
      </c>
      <c r="B319" s="28" t="s">
        <v>654</v>
      </c>
      <c r="C319" s="33">
        <v>42352</v>
      </c>
      <c r="D319" s="84">
        <v>388919</v>
      </c>
      <c r="E319" s="84">
        <f t="shared" si="34"/>
        <v>73894.61</v>
      </c>
      <c r="F319" s="84">
        <f t="shared" si="35"/>
        <v>462813.61</v>
      </c>
      <c r="G319" s="28" t="s">
        <v>1252</v>
      </c>
      <c r="H319" s="28" t="s">
        <v>27</v>
      </c>
      <c r="I319" s="28">
        <v>30</v>
      </c>
      <c r="J319" s="33">
        <f t="shared" si="29"/>
        <v>42382</v>
      </c>
      <c r="K319" s="34">
        <f t="shared" ca="1" si="30"/>
        <v>634</v>
      </c>
      <c r="L319" s="33">
        <v>42360</v>
      </c>
      <c r="M319" s="34"/>
      <c r="N319" s="34" t="str">
        <f t="shared" si="36"/>
        <v>Cancelada</v>
      </c>
      <c r="O319" s="28" t="s">
        <v>1225</v>
      </c>
      <c r="P319" s="28" t="s">
        <v>1226</v>
      </c>
      <c r="Q319" s="28" t="s">
        <v>132</v>
      </c>
      <c r="R319" s="28" t="s">
        <v>302</v>
      </c>
      <c r="S319" s="36"/>
    </row>
    <row r="320" spans="1:19" hidden="1">
      <c r="A320" s="28">
        <v>2368</v>
      </c>
      <c r="B320" s="28" t="s">
        <v>654</v>
      </c>
      <c r="C320" s="33">
        <v>42352</v>
      </c>
      <c r="D320" s="84">
        <v>374717</v>
      </c>
      <c r="E320" s="84">
        <f t="shared" si="34"/>
        <v>71196.23</v>
      </c>
      <c r="F320" s="84">
        <f t="shared" si="35"/>
        <v>445913.23</v>
      </c>
      <c r="G320" s="28" t="s">
        <v>1252</v>
      </c>
      <c r="H320" s="28" t="s">
        <v>27</v>
      </c>
      <c r="I320" s="28">
        <v>30</v>
      </c>
      <c r="J320" s="33">
        <f t="shared" si="29"/>
        <v>42382</v>
      </c>
      <c r="K320" s="34">
        <f t="shared" ca="1" si="30"/>
        <v>634</v>
      </c>
      <c r="L320" s="33">
        <v>42360</v>
      </c>
      <c r="M320" s="34"/>
      <c r="N320" s="34" t="str">
        <f t="shared" si="36"/>
        <v>Cancelada</v>
      </c>
      <c r="O320" s="28" t="s">
        <v>1225</v>
      </c>
      <c r="P320" s="28" t="s">
        <v>1226</v>
      </c>
      <c r="Q320" s="28" t="s">
        <v>132</v>
      </c>
      <c r="R320" s="28" t="s">
        <v>302</v>
      </c>
      <c r="S320" s="36"/>
    </row>
    <row r="321" spans="1:20" ht="17.25" hidden="1" customHeight="1">
      <c r="A321" s="70">
        <v>2369</v>
      </c>
      <c r="B321" s="70" t="s">
        <v>1253</v>
      </c>
      <c r="C321" s="71">
        <v>42355</v>
      </c>
      <c r="D321" s="89">
        <v>2840400</v>
      </c>
      <c r="E321" s="89">
        <f t="shared" si="34"/>
        <v>539676</v>
      </c>
      <c r="F321" s="89">
        <f t="shared" si="35"/>
        <v>3380076</v>
      </c>
      <c r="G321" s="70" t="s">
        <v>1142</v>
      </c>
      <c r="H321" s="70" t="s">
        <v>1116</v>
      </c>
      <c r="I321" s="70">
        <v>60</v>
      </c>
      <c r="J321" s="71">
        <f t="shared" si="29"/>
        <v>42415</v>
      </c>
      <c r="K321" s="72">
        <f t="shared" ca="1" si="30"/>
        <v>602</v>
      </c>
      <c r="L321" s="71"/>
      <c r="M321" s="72"/>
      <c r="N321" s="72" t="str">
        <f t="shared" ca="1" si="36"/>
        <v>Vencida</v>
      </c>
      <c r="O321" s="70" t="s">
        <v>1254</v>
      </c>
      <c r="P321" s="70" t="s">
        <v>1255</v>
      </c>
      <c r="Q321" s="70" t="s">
        <v>160</v>
      </c>
      <c r="R321" s="70" t="s">
        <v>161</v>
      </c>
      <c r="S321" s="107" t="s">
        <v>1256</v>
      </c>
      <c r="T321" s="169" t="s">
        <v>1711</v>
      </c>
    </row>
    <row r="322" spans="1:20" hidden="1">
      <c r="A322" s="97">
        <v>2370</v>
      </c>
      <c r="B322" s="97" t="s">
        <v>1253</v>
      </c>
      <c r="C322" s="98">
        <v>42355</v>
      </c>
      <c r="D322" s="99">
        <v>2750048</v>
      </c>
      <c r="E322" s="99">
        <f t="shared" si="34"/>
        <v>522509.12</v>
      </c>
      <c r="F322" s="99">
        <f t="shared" si="35"/>
        <v>3272557.12</v>
      </c>
      <c r="G322" s="97" t="s">
        <v>1142</v>
      </c>
      <c r="H322" s="97" t="s">
        <v>1116</v>
      </c>
      <c r="I322" s="97">
        <v>60</v>
      </c>
      <c r="J322" s="98">
        <f t="shared" si="29"/>
        <v>42415</v>
      </c>
      <c r="K322" s="100">
        <f t="shared" ca="1" si="30"/>
        <v>602</v>
      </c>
      <c r="L322" s="98"/>
      <c r="M322" s="100"/>
      <c r="N322" s="100" t="str">
        <f t="shared" ca="1" si="36"/>
        <v>Vencida</v>
      </c>
      <c r="O322" s="97" t="s">
        <v>1257</v>
      </c>
      <c r="P322" s="97" t="s">
        <v>1255</v>
      </c>
      <c r="Q322" s="97" t="s">
        <v>160</v>
      </c>
      <c r="R322" s="97" t="s">
        <v>161</v>
      </c>
      <c r="S322" s="97"/>
      <c r="T322" s="169" t="s">
        <v>1711</v>
      </c>
    </row>
    <row r="323" spans="1:20" hidden="1">
      <c r="A323" s="28">
        <v>2371</v>
      </c>
      <c r="B323" s="28" t="s">
        <v>1093</v>
      </c>
      <c r="C323" s="33">
        <v>42355</v>
      </c>
      <c r="D323" s="84">
        <v>3424575</v>
      </c>
      <c r="E323" s="84">
        <f t="shared" si="34"/>
        <v>650669.25</v>
      </c>
      <c r="F323" s="84">
        <f t="shared" si="35"/>
        <v>4075244.25</v>
      </c>
      <c r="G323" s="28" t="s">
        <v>1094</v>
      </c>
      <c r="H323" s="28" t="s">
        <v>27</v>
      </c>
      <c r="I323" s="28">
        <v>30</v>
      </c>
      <c r="J323" s="33">
        <f t="shared" si="29"/>
        <v>42385</v>
      </c>
      <c r="K323" s="34">
        <f t="shared" ca="1" si="30"/>
        <v>631</v>
      </c>
      <c r="L323" s="33">
        <v>42433</v>
      </c>
      <c r="M323" s="34"/>
      <c r="N323" s="34" t="str">
        <f t="shared" si="36"/>
        <v>Cancelada</v>
      </c>
      <c r="O323" s="28" t="s">
        <v>1095</v>
      </c>
      <c r="P323" s="28" t="s">
        <v>1258</v>
      </c>
      <c r="Q323" s="28" t="s">
        <v>92</v>
      </c>
      <c r="R323" s="28" t="s">
        <v>837</v>
      </c>
      <c r="S323" s="96" t="s">
        <v>1259</v>
      </c>
    </row>
    <row r="324" spans="1:20" hidden="1">
      <c r="A324" s="28">
        <v>2372</v>
      </c>
      <c r="B324" s="28" t="s">
        <v>1260</v>
      </c>
      <c r="C324" s="33">
        <v>42355</v>
      </c>
      <c r="D324" s="84">
        <v>3927075</v>
      </c>
      <c r="E324" s="84">
        <f t="shared" si="34"/>
        <v>746144.25</v>
      </c>
      <c r="F324" s="84">
        <f t="shared" si="35"/>
        <v>4673219.25</v>
      </c>
      <c r="G324" s="28" t="s">
        <v>1261</v>
      </c>
      <c r="H324" s="28" t="s">
        <v>122</v>
      </c>
      <c r="I324" s="28">
        <v>60</v>
      </c>
      <c r="J324" s="33">
        <f t="shared" si="29"/>
        <v>42415</v>
      </c>
      <c r="K324" s="34">
        <f t="shared" ca="1" si="30"/>
        <v>602</v>
      </c>
      <c r="L324" s="33">
        <v>42410</v>
      </c>
      <c r="M324" s="34"/>
      <c r="N324" s="34" t="str">
        <f t="shared" si="36"/>
        <v>Cancelada</v>
      </c>
      <c r="O324" s="28" t="s">
        <v>1262</v>
      </c>
      <c r="P324" s="28"/>
      <c r="Q324" s="28" t="s">
        <v>194</v>
      </c>
      <c r="R324" s="28" t="s">
        <v>1263</v>
      </c>
      <c r="S324" s="36"/>
    </row>
    <row r="325" spans="1:20" hidden="1">
      <c r="A325" s="28">
        <v>2373</v>
      </c>
      <c r="B325" s="28" t="s">
        <v>1264</v>
      </c>
      <c r="C325" s="33">
        <v>42359</v>
      </c>
      <c r="D325" s="84">
        <v>801746</v>
      </c>
      <c r="E325" s="84">
        <f t="shared" si="34"/>
        <v>152331.74</v>
      </c>
      <c r="F325" s="84">
        <f t="shared" si="35"/>
        <v>954077.74</v>
      </c>
      <c r="G325" s="28" t="s">
        <v>1265</v>
      </c>
      <c r="H325" s="28" t="s">
        <v>27</v>
      </c>
      <c r="I325" s="28">
        <v>30</v>
      </c>
      <c r="J325" s="33">
        <f t="shared" ref="J325:J341" si="37">C325+I325</f>
        <v>42389</v>
      </c>
      <c r="K325" s="34">
        <f t="shared" ref="K325:K341" ca="1" si="38">DAYS360(J325,fechaactual)</f>
        <v>627</v>
      </c>
      <c r="L325" s="33">
        <v>42409</v>
      </c>
      <c r="M325" s="34"/>
      <c r="N325" s="34" t="str">
        <f t="shared" si="36"/>
        <v>Cancelada</v>
      </c>
      <c r="O325" s="28" t="s">
        <v>1266</v>
      </c>
      <c r="P325" s="28" t="s">
        <v>1267</v>
      </c>
      <c r="Q325" s="28" t="s">
        <v>1128</v>
      </c>
      <c r="R325" s="28" t="s">
        <v>706</v>
      </c>
      <c r="S325" s="36"/>
    </row>
    <row r="326" spans="1:20" hidden="1">
      <c r="A326" s="28">
        <v>2374</v>
      </c>
      <c r="B326" s="28" t="s">
        <v>1268</v>
      </c>
      <c r="C326" s="33">
        <v>42359</v>
      </c>
      <c r="D326" s="84">
        <v>7214616</v>
      </c>
      <c r="E326" s="84">
        <f t="shared" si="34"/>
        <v>1370777.04</v>
      </c>
      <c r="F326" s="84">
        <f t="shared" si="35"/>
        <v>8585393.0399999991</v>
      </c>
      <c r="G326" s="28" t="s">
        <v>1269</v>
      </c>
      <c r="H326" s="28" t="s">
        <v>27</v>
      </c>
      <c r="I326" s="28">
        <v>30</v>
      </c>
      <c r="J326" s="33">
        <f t="shared" si="37"/>
        <v>42389</v>
      </c>
      <c r="K326" s="34">
        <f t="shared" ca="1" si="38"/>
        <v>627</v>
      </c>
      <c r="L326" s="33">
        <v>42389</v>
      </c>
      <c r="M326" s="34"/>
      <c r="N326" s="34" t="str">
        <f t="shared" si="36"/>
        <v>Cancelada</v>
      </c>
      <c r="O326" s="28" t="s">
        <v>1270</v>
      </c>
      <c r="P326" s="28" t="s">
        <v>1271</v>
      </c>
      <c r="Q326" s="28" t="s">
        <v>624</v>
      </c>
      <c r="R326" s="28" t="s">
        <v>1272</v>
      </c>
      <c r="S326" s="36"/>
    </row>
    <row r="327" spans="1:20" hidden="1">
      <c r="A327" s="39">
        <v>2375</v>
      </c>
      <c r="B327" s="39" t="s">
        <v>11</v>
      </c>
      <c r="C327" s="40">
        <v>42360</v>
      </c>
      <c r="D327" s="108">
        <v>0</v>
      </c>
      <c r="E327" s="108">
        <f t="shared" si="34"/>
        <v>0</v>
      </c>
      <c r="F327" s="108">
        <f t="shared" si="35"/>
        <v>0</v>
      </c>
      <c r="G327" s="39" t="s">
        <v>646</v>
      </c>
      <c r="H327" s="39" t="s">
        <v>11</v>
      </c>
      <c r="I327" s="39">
        <v>30</v>
      </c>
      <c r="J327" s="40">
        <f t="shared" si="37"/>
        <v>42390</v>
      </c>
      <c r="K327" s="42">
        <f t="shared" ca="1" si="38"/>
        <v>626</v>
      </c>
      <c r="L327" s="40"/>
      <c r="M327" s="42"/>
      <c r="N327" s="42" t="str">
        <f t="shared" ca="1" si="36"/>
        <v>Vencida</v>
      </c>
      <c r="O327" s="39" t="s">
        <v>1273</v>
      </c>
      <c r="P327" s="39"/>
      <c r="Q327" s="39" t="s">
        <v>160</v>
      </c>
      <c r="R327" s="39" t="s">
        <v>161</v>
      </c>
      <c r="S327" s="43"/>
    </row>
    <row r="328" spans="1:20" hidden="1">
      <c r="A328" s="28">
        <v>2376</v>
      </c>
      <c r="B328" s="28" t="s">
        <v>1234</v>
      </c>
      <c r="C328" s="33">
        <v>42360</v>
      </c>
      <c r="D328" s="84">
        <v>3081834</v>
      </c>
      <c r="E328" s="84">
        <f t="shared" si="34"/>
        <v>585548.46</v>
      </c>
      <c r="F328" s="84">
        <f t="shared" si="35"/>
        <v>3667382.46</v>
      </c>
      <c r="G328" s="28" t="s">
        <v>1235</v>
      </c>
      <c r="H328" s="28" t="s">
        <v>27</v>
      </c>
      <c r="I328" s="28">
        <v>30</v>
      </c>
      <c r="J328" s="33">
        <f t="shared" si="37"/>
        <v>42390</v>
      </c>
      <c r="K328" s="34">
        <f t="shared" ca="1" si="38"/>
        <v>626</v>
      </c>
      <c r="L328" s="33">
        <v>42415</v>
      </c>
      <c r="M328" s="34"/>
      <c r="N328" s="34" t="str">
        <f t="shared" si="36"/>
        <v>Cancelada</v>
      </c>
      <c r="O328" s="28" t="s">
        <v>1274</v>
      </c>
      <c r="P328" s="28"/>
      <c r="Q328" s="28" t="s">
        <v>194</v>
      </c>
      <c r="R328" s="28" t="s">
        <v>1238</v>
      </c>
      <c r="S328" s="36"/>
    </row>
    <row r="329" spans="1:20" ht="60" hidden="1">
      <c r="A329" s="102">
        <v>2377</v>
      </c>
      <c r="B329" s="102" t="s">
        <v>1275</v>
      </c>
      <c r="C329" s="103">
        <v>42360</v>
      </c>
      <c r="D329" s="104">
        <v>2428542</v>
      </c>
      <c r="E329" s="104">
        <f t="shared" si="34"/>
        <v>461422.98</v>
      </c>
      <c r="F329" s="104">
        <f t="shared" si="35"/>
        <v>2889964.98</v>
      </c>
      <c r="G329" s="102" t="s">
        <v>1276</v>
      </c>
      <c r="H329" s="102" t="s">
        <v>27</v>
      </c>
      <c r="I329" s="102">
        <v>30</v>
      </c>
      <c r="J329" s="103">
        <f t="shared" si="37"/>
        <v>42390</v>
      </c>
      <c r="K329" s="105">
        <f t="shared" ca="1" si="38"/>
        <v>626</v>
      </c>
      <c r="L329" s="103">
        <v>42537</v>
      </c>
      <c r="M329" s="105"/>
      <c r="N329" s="105" t="str">
        <f t="shared" si="36"/>
        <v>Cancelada</v>
      </c>
      <c r="O329" s="102" t="s">
        <v>1277</v>
      </c>
      <c r="P329" s="109" t="s">
        <v>1278</v>
      </c>
      <c r="Q329" s="102" t="s">
        <v>624</v>
      </c>
      <c r="R329" s="102" t="s">
        <v>1279</v>
      </c>
      <c r="S329" s="106" t="s">
        <v>1280</v>
      </c>
    </row>
    <row r="330" spans="1:20" hidden="1">
      <c r="A330" s="28">
        <v>2378</v>
      </c>
      <c r="B330" s="28" t="s">
        <v>1217</v>
      </c>
      <c r="C330" s="33">
        <v>42360</v>
      </c>
      <c r="D330" s="84">
        <v>3216143</v>
      </c>
      <c r="E330" s="84">
        <f t="shared" si="34"/>
        <v>611067.17000000004</v>
      </c>
      <c r="F330" s="84">
        <f t="shared" si="35"/>
        <v>3827210.17</v>
      </c>
      <c r="G330" s="28" t="s">
        <v>1218</v>
      </c>
      <c r="H330" s="28" t="s">
        <v>27</v>
      </c>
      <c r="I330" s="28">
        <v>30</v>
      </c>
      <c r="J330" s="33">
        <f t="shared" si="37"/>
        <v>42390</v>
      </c>
      <c r="K330" s="34">
        <f t="shared" ca="1" si="38"/>
        <v>626</v>
      </c>
      <c r="L330" s="33">
        <v>42384</v>
      </c>
      <c r="M330" s="34"/>
      <c r="N330" s="34" t="str">
        <f t="shared" si="36"/>
        <v>Cancelada</v>
      </c>
      <c r="O330" s="28" t="s">
        <v>1187</v>
      </c>
      <c r="P330" s="28" t="s">
        <v>1281</v>
      </c>
      <c r="Q330" s="28" t="s">
        <v>624</v>
      </c>
      <c r="R330" s="28" t="s">
        <v>812</v>
      </c>
      <c r="S330" s="36"/>
    </row>
    <row r="331" spans="1:20" ht="60" hidden="1">
      <c r="A331" s="102">
        <v>2379</v>
      </c>
      <c r="B331" s="102" t="s">
        <v>1282</v>
      </c>
      <c r="C331" s="103">
        <v>42367</v>
      </c>
      <c r="D331" s="104">
        <v>8791038</v>
      </c>
      <c r="E331" s="104">
        <f t="shared" si="34"/>
        <v>1670297.22</v>
      </c>
      <c r="F331" s="104">
        <f t="shared" si="35"/>
        <v>10461335.220000001</v>
      </c>
      <c r="G331" s="102" t="s">
        <v>1283</v>
      </c>
      <c r="H331" s="102" t="s">
        <v>1153</v>
      </c>
      <c r="I331" s="102">
        <v>30</v>
      </c>
      <c r="J331" s="103">
        <f t="shared" si="37"/>
        <v>42397</v>
      </c>
      <c r="K331" s="105">
        <f t="shared" ca="1" si="38"/>
        <v>619</v>
      </c>
      <c r="L331" s="103">
        <v>42515</v>
      </c>
      <c r="M331" s="105"/>
      <c r="N331" s="105" t="str">
        <f t="shared" si="36"/>
        <v>Cancelada</v>
      </c>
      <c r="O331" s="102" t="s">
        <v>530</v>
      </c>
      <c r="P331" s="102" t="s">
        <v>1284</v>
      </c>
      <c r="Q331" s="102" t="s">
        <v>92</v>
      </c>
      <c r="R331" s="102" t="s">
        <v>48</v>
      </c>
      <c r="S331" s="106" t="s">
        <v>1285</v>
      </c>
    </row>
    <row r="332" spans="1:20" hidden="1">
      <c r="A332" s="28">
        <v>2380</v>
      </c>
      <c r="B332" s="28" t="s">
        <v>645</v>
      </c>
      <c r="C332" s="33">
        <v>42367</v>
      </c>
      <c r="D332" s="84">
        <v>6212825</v>
      </c>
      <c r="E332" s="84">
        <v>1180437</v>
      </c>
      <c r="F332" s="84">
        <v>7393262</v>
      </c>
      <c r="G332" s="28" t="s">
        <v>646</v>
      </c>
      <c r="H332" s="28" t="s">
        <v>27</v>
      </c>
      <c r="I332" s="28">
        <v>30</v>
      </c>
      <c r="J332" s="33">
        <f t="shared" si="37"/>
        <v>42397</v>
      </c>
      <c r="K332" s="34">
        <f t="shared" ca="1" si="38"/>
        <v>619</v>
      </c>
      <c r="L332" s="33">
        <v>42397</v>
      </c>
      <c r="M332" s="34"/>
      <c r="N332" s="34" t="str">
        <f t="shared" si="36"/>
        <v>Cancelada</v>
      </c>
      <c r="O332" s="28" t="s">
        <v>1286</v>
      </c>
      <c r="P332" s="28" t="s">
        <v>1287</v>
      </c>
      <c r="Q332" s="28" t="s">
        <v>160</v>
      </c>
      <c r="R332" s="28" t="s">
        <v>161</v>
      </c>
      <c r="S332" s="36"/>
    </row>
    <row r="333" spans="1:20" hidden="1">
      <c r="A333" s="28">
        <v>2381</v>
      </c>
      <c r="B333" s="28" t="s">
        <v>1288</v>
      </c>
      <c r="C333" s="33">
        <v>42367</v>
      </c>
      <c r="D333" s="84">
        <v>5453568</v>
      </c>
      <c r="E333" s="84">
        <v>1036178</v>
      </c>
      <c r="F333" s="84">
        <v>6489746</v>
      </c>
      <c r="G333" s="110" t="s">
        <v>1289</v>
      </c>
      <c r="H333" s="28" t="s">
        <v>122</v>
      </c>
      <c r="I333" s="28">
        <v>30</v>
      </c>
      <c r="J333" s="33">
        <f t="shared" si="37"/>
        <v>42397</v>
      </c>
      <c r="K333" s="34">
        <f t="shared" ca="1" si="38"/>
        <v>619</v>
      </c>
      <c r="L333" s="33">
        <v>42482</v>
      </c>
      <c r="M333" s="34"/>
      <c r="N333" s="34" t="s">
        <v>12</v>
      </c>
      <c r="O333" s="28" t="s">
        <v>1290</v>
      </c>
      <c r="P333" s="28" t="s">
        <v>1291</v>
      </c>
      <c r="Q333" s="28" t="s">
        <v>92</v>
      </c>
      <c r="R333" s="28" t="s">
        <v>129</v>
      </c>
      <c r="S333" s="96" t="s">
        <v>1292</v>
      </c>
    </row>
    <row r="334" spans="1:20" hidden="1">
      <c r="A334" s="28">
        <v>2382</v>
      </c>
      <c r="B334" s="28" t="s">
        <v>495</v>
      </c>
      <c r="C334" s="33">
        <v>42367</v>
      </c>
      <c r="D334" s="84">
        <v>14145192</v>
      </c>
      <c r="E334" s="84">
        <v>2687586</v>
      </c>
      <c r="F334" s="84">
        <v>16832778</v>
      </c>
      <c r="G334" s="28">
        <v>23813636</v>
      </c>
      <c r="H334" s="28" t="s">
        <v>1293</v>
      </c>
      <c r="I334" s="28">
        <v>90</v>
      </c>
      <c r="J334" s="33">
        <f t="shared" si="37"/>
        <v>42457</v>
      </c>
      <c r="K334" s="34">
        <f t="shared" ca="1" si="38"/>
        <v>559</v>
      </c>
      <c r="L334" s="33" t="s">
        <v>1294</v>
      </c>
      <c r="M334" s="34"/>
      <c r="N334" s="34" t="str">
        <f t="shared" si="36"/>
        <v>Cancelada</v>
      </c>
      <c r="O334" s="28" t="s">
        <v>1295</v>
      </c>
      <c r="P334" s="28" t="s">
        <v>67</v>
      </c>
      <c r="Q334" s="28" t="s">
        <v>45</v>
      </c>
      <c r="R334" s="28" t="s">
        <v>35</v>
      </c>
      <c r="S334" s="36"/>
    </row>
    <row r="335" spans="1:20" hidden="1">
      <c r="A335" s="28">
        <v>2383</v>
      </c>
      <c r="B335" s="28" t="s">
        <v>1296</v>
      </c>
      <c r="C335" s="33">
        <v>42367</v>
      </c>
      <c r="D335" s="84">
        <v>1287859</v>
      </c>
      <c r="E335" s="84">
        <v>244693</v>
      </c>
      <c r="F335" s="84">
        <v>1532552</v>
      </c>
      <c r="G335" s="28" t="s">
        <v>1297</v>
      </c>
      <c r="H335" s="28" t="s">
        <v>27</v>
      </c>
      <c r="I335" s="28">
        <v>30</v>
      </c>
      <c r="J335" s="33">
        <f t="shared" si="37"/>
        <v>42397</v>
      </c>
      <c r="K335" s="34">
        <f t="shared" ca="1" si="38"/>
        <v>619</v>
      </c>
      <c r="L335" s="33">
        <v>42403</v>
      </c>
      <c r="M335" s="34"/>
      <c r="N335" s="34" t="str">
        <f t="shared" si="36"/>
        <v>Cancelada</v>
      </c>
      <c r="O335" s="28" t="s">
        <v>1298</v>
      </c>
      <c r="P335" s="28" t="s">
        <v>1299</v>
      </c>
      <c r="Q335" s="28" t="s">
        <v>41</v>
      </c>
      <c r="R335" s="28" t="s">
        <v>561</v>
      </c>
      <c r="S335" s="36"/>
    </row>
    <row r="336" spans="1:20" hidden="1">
      <c r="A336" s="28">
        <v>2384</v>
      </c>
      <c r="B336" s="28" t="s">
        <v>1296</v>
      </c>
      <c r="C336" s="33">
        <v>42367</v>
      </c>
      <c r="D336" s="84">
        <v>287536</v>
      </c>
      <c r="E336" s="84">
        <v>54632</v>
      </c>
      <c r="F336" s="84">
        <v>342168</v>
      </c>
      <c r="G336" s="28" t="s">
        <v>1297</v>
      </c>
      <c r="H336" s="28" t="s">
        <v>27</v>
      </c>
      <c r="I336" s="28">
        <v>30</v>
      </c>
      <c r="J336" s="33">
        <f t="shared" si="37"/>
        <v>42397</v>
      </c>
      <c r="K336" s="34">
        <f t="shared" ca="1" si="38"/>
        <v>619</v>
      </c>
      <c r="L336" s="33">
        <v>42403</v>
      </c>
      <c r="M336" s="34"/>
      <c r="N336" s="34" t="str">
        <f t="shared" si="36"/>
        <v>Cancelada</v>
      </c>
      <c r="O336" s="28" t="s">
        <v>1298</v>
      </c>
      <c r="P336" s="28" t="s">
        <v>1300</v>
      </c>
      <c r="Q336" s="28" t="s">
        <v>41</v>
      </c>
      <c r="R336" s="28" t="s">
        <v>561</v>
      </c>
      <c r="S336" s="36"/>
    </row>
    <row r="337" spans="1:19" hidden="1">
      <c r="A337" s="28">
        <v>2385</v>
      </c>
      <c r="B337" s="28" t="s">
        <v>1229</v>
      </c>
      <c r="C337" s="33">
        <v>42368</v>
      </c>
      <c r="D337" s="84">
        <v>3498774</v>
      </c>
      <c r="E337" s="84">
        <v>664787</v>
      </c>
      <c r="F337" s="84">
        <v>4163541</v>
      </c>
      <c r="G337" s="28" t="s">
        <v>1230</v>
      </c>
      <c r="H337" s="28" t="s">
        <v>27</v>
      </c>
      <c r="I337" s="28">
        <v>30</v>
      </c>
      <c r="J337" s="33">
        <f t="shared" si="37"/>
        <v>42398</v>
      </c>
      <c r="K337" s="34">
        <f t="shared" ca="1" si="38"/>
        <v>618</v>
      </c>
      <c r="L337" s="33">
        <v>42352</v>
      </c>
      <c r="M337" s="34"/>
      <c r="N337" s="34" t="s">
        <v>12</v>
      </c>
      <c r="O337" s="28" t="s">
        <v>1231</v>
      </c>
      <c r="P337" s="28" t="s">
        <v>1232</v>
      </c>
      <c r="Q337" s="28" t="s">
        <v>156</v>
      </c>
      <c r="R337" s="28" t="s">
        <v>1233</v>
      </c>
      <c r="S337" s="36"/>
    </row>
    <row r="338" spans="1:19" hidden="1">
      <c r="A338" s="6">
        <v>2386</v>
      </c>
      <c r="B338" s="6" t="s">
        <v>11</v>
      </c>
      <c r="C338" s="16">
        <v>42368</v>
      </c>
      <c r="D338" s="85">
        <v>0</v>
      </c>
      <c r="E338" s="85">
        <f>D338*19%</f>
        <v>0</v>
      </c>
      <c r="F338" s="85">
        <f>SUM(D338:E338)</f>
        <v>0</v>
      </c>
      <c r="G338" s="6">
        <v>225920240</v>
      </c>
      <c r="H338" s="6" t="s">
        <v>11</v>
      </c>
      <c r="I338" s="6">
        <v>30</v>
      </c>
      <c r="J338" s="16">
        <f t="shared" si="37"/>
        <v>42398</v>
      </c>
      <c r="K338" s="14">
        <f t="shared" ca="1" si="38"/>
        <v>618</v>
      </c>
      <c r="L338" s="16"/>
      <c r="M338" s="14"/>
      <c r="N338" s="14"/>
      <c r="O338" s="6" t="s">
        <v>1301</v>
      </c>
      <c r="P338" s="6"/>
      <c r="Q338" s="6" t="s">
        <v>45</v>
      </c>
      <c r="R338" s="6" t="s">
        <v>57</v>
      </c>
    </row>
    <row r="339" spans="1:19" hidden="1">
      <c r="A339" s="6">
        <v>2387</v>
      </c>
      <c r="B339" s="6" t="s">
        <v>11</v>
      </c>
      <c r="C339" s="16">
        <v>42368</v>
      </c>
      <c r="D339" s="85">
        <v>0</v>
      </c>
      <c r="E339" s="85">
        <f>D339*19%</f>
        <v>0</v>
      </c>
      <c r="F339" s="85">
        <f>SUM(D339:E339)</f>
        <v>0</v>
      </c>
      <c r="G339" s="6"/>
      <c r="H339" s="6" t="s">
        <v>11</v>
      </c>
      <c r="I339" s="6">
        <v>30</v>
      </c>
      <c r="J339" s="16">
        <f t="shared" si="37"/>
        <v>42398</v>
      </c>
      <c r="K339" s="14">
        <f t="shared" ca="1" si="38"/>
        <v>618</v>
      </c>
      <c r="L339" s="16"/>
      <c r="M339" s="14"/>
      <c r="N339" s="14" t="str">
        <f ca="1">IF(L339&gt;=C339,"Cancelada",IF(J339&lt;fechaactual,"Vencida","Por Vencer"))</f>
        <v>Vencida</v>
      </c>
      <c r="O339" s="6" t="s">
        <v>1302</v>
      </c>
      <c r="P339" s="6"/>
      <c r="Q339" s="6" t="s">
        <v>45</v>
      </c>
      <c r="R339" s="6" t="s">
        <v>48</v>
      </c>
    </row>
    <row r="340" spans="1:19" hidden="1">
      <c r="A340" s="6">
        <v>2388</v>
      </c>
      <c r="B340" s="6" t="s">
        <v>11</v>
      </c>
      <c r="C340" s="16">
        <v>42368</v>
      </c>
      <c r="D340" s="85">
        <v>0</v>
      </c>
      <c r="E340" s="85">
        <f>D340*19%</f>
        <v>0</v>
      </c>
      <c r="F340" s="85">
        <f>SUM(D340:E340)</f>
        <v>0</v>
      </c>
      <c r="G340" s="6"/>
      <c r="H340" s="6" t="s">
        <v>11</v>
      </c>
      <c r="I340" s="6">
        <v>30</v>
      </c>
      <c r="J340" s="16">
        <f t="shared" si="37"/>
        <v>42398</v>
      </c>
      <c r="K340" s="14">
        <f t="shared" ca="1" si="38"/>
        <v>618</v>
      </c>
      <c r="L340" s="16"/>
      <c r="M340" s="14"/>
      <c r="N340" s="14" t="str">
        <f ca="1">IF(L340&gt;=C340,"Cancelada",IF(J340&lt;fechaactual,"Vencida","Por Vencer"))</f>
        <v>Vencida</v>
      </c>
      <c r="O340" s="6" t="s">
        <v>1303</v>
      </c>
      <c r="P340" s="6"/>
      <c r="Q340" s="6" t="s">
        <v>45</v>
      </c>
      <c r="R340" s="6" t="s">
        <v>54</v>
      </c>
    </row>
    <row r="341" spans="1:19" ht="409.5" hidden="1">
      <c r="A341" s="102">
        <v>2389</v>
      </c>
      <c r="B341" s="102" t="s">
        <v>1304</v>
      </c>
      <c r="C341" s="103">
        <v>42368</v>
      </c>
      <c r="D341" s="104">
        <v>1255545</v>
      </c>
      <c r="E341" s="104">
        <v>238554</v>
      </c>
      <c r="F341" s="104">
        <v>1494099</v>
      </c>
      <c r="G341" s="102">
        <v>98882030</v>
      </c>
      <c r="H341" s="102" t="s">
        <v>122</v>
      </c>
      <c r="I341" s="102">
        <v>30</v>
      </c>
      <c r="J341" s="103">
        <f t="shared" si="37"/>
        <v>42398</v>
      </c>
      <c r="K341" s="105">
        <f t="shared" ca="1" si="38"/>
        <v>618</v>
      </c>
      <c r="L341" s="103">
        <v>42508</v>
      </c>
      <c r="M341" s="105"/>
      <c r="N341" s="105" t="str">
        <f>IF(L341&gt;=C341,"Cancelada",IF(J341&lt;fechaactual,"Vencida","Por Vencer"))</f>
        <v>Cancelada</v>
      </c>
      <c r="O341" s="102" t="s">
        <v>1305</v>
      </c>
      <c r="P341" s="102" t="s">
        <v>1306</v>
      </c>
      <c r="Q341" s="102" t="s">
        <v>100</v>
      </c>
      <c r="R341" s="102" t="s">
        <v>369</v>
      </c>
      <c r="S341" s="106" t="s">
        <v>1307</v>
      </c>
    </row>
    <row r="342" spans="1:19">
      <c r="A342" s="11"/>
      <c r="B342" s="11"/>
      <c r="C342" s="11"/>
      <c r="D342" s="82"/>
      <c r="E342" s="82"/>
      <c r="F342" s="82">
        <f>SUBTOTAL(9,F253:F341)</f>
        <v>21303419.27</v>
      </c>
      <c r="G342" s="11"/>
      <c r="H342" s="11"/>
      <c r="I342" s="11"/>
      <c r="J342" s="15"/>
      <c r="K342" s="13"/>
      <c r="L342" s="15"/>
      <c r="M342" s="13"/>
      <c r="N342" s="13"/>
      <c r="O342" s="11"/>
      <c r="P342" s="11"/>
      <c r="Q342" s="11"/>
      <c r="R342" s="11"/>
    </row>
  </sheetData>
  <autoFilter ref="A4:T341">
    <filterColumn colId="17">
      <filters>
        <filter val="San Fernando"/>
      </filters>
    </filterColumn>
  </autoFilter>
  <hyperlinks>
    <hyperlink ref="P329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>
    <pageSetUpPr fitToPage="1"/>
  </sheetPr>
  <dimension ref="A1:T275"/>
  <sheetViews>
    <sheetView topLeftCell="A2" zoomScale="90" zoomScaleNormal="90" workbookViewId="0">
      <pane xSplit="3" topLeftCell="D1" activePane="topRight" state="frozen"/>
      <selection activeCell="A2" sqref="A2"/>
      <selection pane="topRight" activeCell="G224" sqref="G224:G242"/>
    </sheetView>
  </sheetViews>
  <sheetFormatPr baseColWidth="10" defaultRowHeight="15"/>
  <cols>
    <col min="1" max="1" width="2.7109375" customWidth="1"/>
    <col min="2" max="2" width="12.140625" style="1" customWidth="1"/>
    <col min="3" max="3" width="54.42578125" style="11" customWidth="1"/>
    <col min="4" max="4" width="18" style="11" bestFit="1" customWidth="1"/>
    <col min="5" max="5" width="16" style="3" customWidth="1"/>
    <col min="6" max="6" width="14.7109375" style="3" customWidth="1"/>
    <col min="7" max="7" width="12.5703125" style="3" bestFit="1" customWidth="1"/>
    <col min="8" max="8" width="15.28515625" style="1" customWidth="1"/>
    <col min="9" max="9" width="13.7109375" style="11" customWidth="1"/>
    <col min="10" max="10" width="14" style="11" customWidth="1"/>
    <col min="11" max="11" width="16.140625" style="15" customWidth="1"/>
    <col min="12" max="12" width="12.85546875" style="13" customWidth="1"/>
    <col min="13" max="13" width="19.5703125" style="205" bestFit="1" customWidth="1"/>
    <col min="14" max="14" width="13.85546875" style="13" customWidth="1"/>
    <col min="15" max="15" width="12.140625" style="13" bestFit="1" customWidth="1"/>
    <col min="16" max="16" width="31.7109375" style="11" bestFit="1" customWidth="1"/>
    <col min="17" max="17" width="25.7109375" style="11" bestFit="1" customWidth="1"/>
    <col min="18" max="18" width="20" style="11" customWidth="1"/>
    <col min="19" max="19" width="18.42578125" style="11" bestFit="1" customWidth="1"/>
    <col min="20" max="20" width="34.7109375" customWidth="1"/>
  </cols>
  <sheetData>
    <row r="1" spans="1:20" ht="23.25" hidden="1">
      <c r="C1" s="2" t="s">
        <v>15</v>
      </c>
      <c r="E1" s="25"/>
      <c r="R1" s="12"/>
    </row>
    <row r="2" spans="1:20">
      <c r="B2" s="1" t="s">
        <v>22</v>
      </c>
      <c r="C2" s="10">
        <f ca="1">TODAY()</f>
        <v>43025</v>
      </c>
      <c r="E2" s="25"/>
      <c r="R2" s="12"/>
    </row>
    <row r="3" spans="1:20" ht="15" customHeight="1">
      <c r="B3" s="19" t="s">
        <v>0</v>
      </c>
      <c r="C3" s="19" t="s">
        <v>1</v>
      </c>
      <c r="D3" s="19" t="s">
        <v>2</v>
      </c>
      <c r="E3" s="20" t="s">
        <v>3</v>
      </c>
      <c r="F3" s="20" t="s">
        <v>4</v>
      </c>
      <c r="G3" s="20" t="s">
        <v>5</v>
      </c>
      <c r="H3" s="19" t="s">
        <v>6</v>
      </c>
      <c r="I3" s="19" t="s">
        <v>14</v>
      </c>
      <c r="J3" s="19" t="s">
        <v>19</v>
      </c>
      <c r="K3" s="21" t="s">
        <v>20</v>
      </c>
      <c r="L3" s="22" t="s">
        <v>21</v>
      </c>
      <c r="M3" s="206" t="s">
        <v>23</v>
      </c>
      <c r="N3" s="22" t="s">
        <v>24</v>
      </c>
      <c r="O3" s="22" t="s">
        <v>14</v>
      </c>
      <c r="P3" s="19" t="s">
        <v>17</v>
      </c>
      <c r="Q3" s="19" t="s">
        <v>8</v>
      </c>
      <c r="R3" s="19" t="s">
        <v>9</v>
      </c>
      <c r="S3" s="19" t="s">
        <v>10</v>
      </c>
      <c r="T3" s="51" t="s">
        <v>534</v>
      </c>
    </row>
    <row r="4" spans="1:20" s="36" customFormat="1" ht="15" hidden="1" customHeight="1">
      <c r="B4" s="27">
        <v>2390</v>
      </c>
      <c r="C4" s="28" t="s">
        <v>26</v>
      </c>
      <c r="D4" s="33">
        <v>42380</v>
      </c>
      <c r="E4" s="30">
        <v>800000</v>
      </c>
      <c r="F4" s="30">
        <f>E4*19%</f>
        <v>152000</v>
      </c>
      <c r="G4" s="30">
        <f>SUM(E4:F4)</f>
        <v>952000</v>
      </c>
      <c r="H4" s="27"/>
      <c r="I4" s="28" t="s">
        <v>27</v>
      </c>
      <c r="J4" s="28">
        <v>0</v>
      </c>
      <c r="K4" s="33">
        <f>+D4+J4</f>
        <v>42380</v>
      </c>
      <c r="L4" s="34">
        <f t="shared" ref="L4:L67" ca="1" si="0">DAYS360(K4,fechaactual)</f>
        <v>636</v>
      </c>
      <c r="M4" s="207">
        <v>42380</v>
      </c>
      <c r="N4" s="34"/>
      <c r="O4" s="34" t="str">
        <f t="shared" ref="O4:O67" si="1">IF(M4&gt;=D4,"Cancelada",IF(K4&lt;fechaactual,"Vencida","Por Vencer"))</f>
        <v>Cancelada</v>
      </c>
      <c r="P4" s="28"/>
      <c r="Q4" s="28" t="s">
        <v>61</v>
      </c>
      <c r="R4" s="28" t="s">
        <v>28</v>
      </c>
      <c r="S4" s="28" t="s">
        <v>29</v>
      </c>
    </row>
    <row r="5" spans="1:20" s="36" customFormat="1" ht="15" hidden="1" customHeight="1">
      <c r="B5" s="27">
        <v>2391</v>
      </c>
      <c r="C5" s="28" t="s">
        <v>30</v>
      </c>
      <c r="D5" s="33">
        <v>42380</v>
      </c>
      <c r="E5" s="30">
        <v>1576422</v>
      </c>
      <c r="F5" s="30">
        <f t="shared" ref="F5:F68" si="2">E5*19%</f>
        <v>299520.18</v>
      </c>
      <c r="G5" s="30">
        <f t="shared" ref="G5:G68" si="3">SUM(E5:F5)</f>
        <v>1875942.18</v>
      </c>
      <c r="H5" s="27">
        <v>28219846</v>
      </c>
      <c r="I5" s="28" t="s">
        <v>27</v>
      </c>
      <c r="J5" s="28">
        <v>0</v>
      </c>
      <c r="K5" s="33">
        <f t="shared" ref="K5:K68" si="4">+D5+J5</f>
        <v>42380</v>
      </c>
      <c r="L5" s="34">
        <f t="shared" ca="1" si="0"/>
        <v>636</v>
      </c>
      <c r="M5" s="207">
        <v>42380</v>
      </c>
      <c r="N5" s="34"/>
      <c r="O5" s="34" t="str">
        <f t="shared" si="1"/>
        <v>Cancelada</v>
      </c>
      <c r="P5" s="28" t="s">
        <v>51</v>
      </c>
      <c r="Q5" s="28" t="s">
        <v>62</v>
      </c>
      <c r="R5" s="28" t="s">
        <v>31</v>
      </c>
      <c r="S5" s="28" t="s">
        <v>32</v>
      </c>
    </row>
    <row r="6" spans="1:20" s="36" customFormat="1" ht="15" hidden="1" customHeight="1">
      <c r="B6" s="27">
        <v>2392</v>
      </c>
      <c r="C6" s="28" t="s">
        <v>33</v>
      </c>
      <c r="D6" s="33">
        <v>42380</v>
      </c>
      <c r="E6" s="30">
        <v>2231100</v>
      </c>
      <c r="F6" s="30">
        <f t="shared" si="2"/>
        <v>423909</v>
      </c>
      <c r="G6" s="30">
        <f t="shared" si="3"/>
        <v>2655009</v>
      </c>
      <c r="H6" s="27">
        <v>28764300</v>
      </c>
      <c r="I6" s="28" t="s">
        <v>27</v>
      </c>
      <c r="J6" s="28">
        <v>30</v>
      </c>
      <c r="K6" s="33">
        <f t="shared" si="4"/>
        <v>42410</v>
      </c>
      <c r="L6" s="34">
        <f t="shared" ca="1" si="0"/>
        <v>607</v>
      </c>
      <c r="M6" s="207">
        <v>42437</v>
      </c>
      <c r="N6" s="34"/>
      <c r="O6" s="34" t="str">
        <f t="shared" si="1"/>
        <v>Cancelada</v>
      </c>
      <c r="P6" s="28" t="s">
        <v>52</v>
      </c>
      <c r="Q6" s="28" t="s">
        <v>63</v>
      </c>
      <c r="R6" s="28" t="s">
        <v>31</v>
      </c>
      <c r="S6" s="28" t="s">
        <v>35</v>
      </c>
    </row>
    <row r="7" spans="1:20" s="36" customFormat="1" ht="15" hidden="1" customHeight="1">
      <c r="B7" s="27">
        <v>2393</v>
      </c>
      <c r="C7" s="28" t="s">
        <v>36</v>
      </c>
      <c r="D7" s="33">
        <v>42380</v>
      </c>
      <c r="E7" s="30">
        <v>2343330</v>
      </c>
      <c r="F7" s="30">
        <f t="shared" si="2"/>
        <v>445232.7</v>
      </c>
      <c r="G7" s="30">
        <f t="shared" si="3"/>
        <v>2788562.7</v>
      </c>
      <c r="H7" s="27" t="s">
        <v>65</v>
      </c>
      <c r="I7" s="28" t="s">
        <v>27</v>
      </c>
      <c r="J7" s="28">
        <v>30</v>
      </c>
      <c r="K7" s="33">
        <f t="shared" si="4"/>
        <v>42410</v>
      </c>
      <c r="L7" s="34">
        <f t="shared" ca="1" si="0"/>
        <v>607</v>
      </c>
      <c r="M7" s="207">
        <v>42537</v>
      </c>
      <c r="N7" s="34"/>
      <c r="O7" s="34" t="str">
        <f t="shared" si="1"/>
        <v>Cancelada</v>
      </c>
      <c r="P7" s="28" t="s">
        <v>53</v>
      </c>
      <c r="Q7" s="28" t="s">
        <v>64</v>
      </c>
      <c r="R7" s="28" t="s">
        <v>31</v>
      </c>
      <c r="S7" s="28" t="s">
        <v>37</v>
      </c>
    </row>
    <row r="8" spans="1:20" s="36" customFormat="1" ht="15" hidden="1" customHeight="1">
      <c r="B8" s="27">
        <v>2394</v>
      </c>
      <c r="C8" s="28" t="s">
        <v>38</v>
      </c>
      <c r="D8" s="33">
        <v>42380</v>
      </c>
      <c r="E8" s="30">
        <v>2193660</v>
      </c>
      <c r="F8" s="30">
        <f t="shared" si="2"/>
        <v>416795.4</v>
      </c>
      <c r="G8" s="30">
        <f t="shared" si="3"/>
        <v>2610455.4</v>
      </c>
      <c r="H8" s="27" t="s">
        <v>39</v>
      </c>
      <c r="I8" s="28" t="s">
        <v>27</v>
      </c>
      <c r="J8" s="28">
        <v>30</v>
      </c>
      <c r="K8" s="33">
        <f t="shared" si="4"/>
        <v>42410</v>
      </c>
      <c r="L8" s="34">
        <f t="shared" ca="1" si="0"/>
        <v>607</v>
      </c>
      <c r="M8" s="207">
        <v>42398</v>
      </c>
      <c r="N8" s="34"/>
      <c r="O8" s="34" t="str">
        <f t="shared" si="1"/>
        <v>Cancelada</v>
      </c>
      <c r="P8" s="28" t="s">
        <v>40</v>
      </c>
      <c r="Q8" s="28" t="s">
        <v>66</v>
      </c>
      <c r="R8" s="28" t="s">
        <v>41</v>
      </c>
      <c r="S8" s="28" t="s">
        <v>42</v>
      </c>
    </row>
    <row r="9" spans="1:20" s="36" customFormat="1" ht="15" hidden="1" customHeight="1">
      <c r="B9" s="27">
        <v>2395</v>
      </c>
      <c r="C9" s="28" t="s">
        <v>43</v>
      </c>
      <c r="D9" s="33">
        <v>42381</v>
      </c>
      <c r="E9" s="30">
        <v>9628956</v>
      </c>
      <c r="F9" s="30">
        <f t="shared" si="2"/>
        <v>1829501.6400000001</v>
      </c>
      <c r="G9" s="30">
        <f t="shared" si="3"/>
        <v>11458457.640000001</v>
      </c>
      <c r="H9" s="27">
        <v>23813636</v>
      </c>
      <c r="I9" s="28" t="s">
        <v>27</v>
      </c>
      <c r="J9" s="28">
        <v>120</v>
      </c>
      <c r="K9" s="33">
        <f t="shared" si="4"/>
        <v>42501</v>
      </c>
      <c r="L9" s="34">
        <f t="shared" ca="1" si="0"/>
        <v>516</v>
      </c>
      <c r="M9" s="207">
        <v>42527</v>
      </c>
      <c r="N9" s="34"/>
      <c r="O9" s="34" t="str">
        <f t="shared" si="1"/>
        <v>Cancelada</v>
      </c>
      <c r="P9" s="28" t="s">
        <v>44</v>
      </c>
      <c r="Q9" s="28" t="s">
        <v>67</v>
      </c>
      <c r="R9" s="28" t="s">
        <v>45</v>
      </c>
      <c r="S9" s="28" t="s">
        <v>35</v>
      </c>
    </row>
    <row r="10" spans="1:20" s="36" customFormat="1" ht="15" hidden="1" customHeight="1">
      <c r="A10"/>
      <c r="B10" s="27">
        <v>2396</v>
      </c>
      <c r="C10" s="28" t="s">
        <v>46</v>
      </c>
      <c r="D10" s="33">
        <v>42383</v>
      </c>
      <c r="E10" s="30">
        <v>1713919</v>
      </c>
      <c r="F10" s="30">
        <f t="shared" si="2"/>
        <v>325644.61</v>
      </c>
      <c r="G10" s="30">
        <f t="shared" si="3"/>
        <v>2039563.6099999999</v>
      </c>
      <c r="H10" s="27">
        <v>22380590</v>
      </c>
      <c r="I10" s="28" t="s">
        <v>27</v>
      </c>
      <c r="J10" s="28">
        <v>120</v>
      </c>
      <c r="K10" s="33">
        <f t="shared" si="4"/>
        <v>42503</v>
      </c>
      <c r="L10" s="34">
        <f t="shared" ca="1" si="0"/>
        <v>514</v>
      </c>
      <c r="M10" s="207">
        <v>42506</v>
      </c>
      <c r="N10" s="34"/>
      <c r="O10" s="34" t="str">
        <f t="shared" si="1"/>
        <v>Cancelada</v>
      </c>
      <c r="P10" s="28" t="s">
        <v>47</v>
      </c>
      <c r="Q10" s="28" t="s">
        <v>68</v>
      </c>
      <c r="R10" s="28" t="s">
        <v>45</v>
      </c>
      <c r="S10" s="28" t="s">
        <v>48</v>
      </c>
    </row>
    <row r="11" spans="1:20" s="36" customFormat="1" ht="15" hidden="1" customHeight="1">
      <c r="A11"/>
      <c r="B11" s="27">
        <v>2397</v>
      </c>
      <c r="C11" s="28" t="s">
        <v>49</v>
      </c>
      <c r="D11" s="33">
        <v>42383</v>
      </c>
      <c r="E11" s="30">
        <v>5307359</v>
      </c>
      <c r="F11" s="30">
        <f t="shared" si="2"/>
        <v>1008398.21</v>
      </c>
      <c r="G11" s="30">
        <f t="shared" si="3"/>
        <v>6315757.21</v>
      </c>
      <c r="H11" s="27">
        <v>223806590</v>
      </c>
      <c r="I11" s="28" t="s">
        <v>27</v>
      </c>
      <c r="J11" s="28">
        <v>120</v>
      </c>
      <c r="K11" s="33">
        <f t="shared" si="4"/>
        <v>42503</v>
      </c>
      <c r="L11" s="34">
        <f t="shared" ca="1" si="0"/>
        <v>514</v>
      </c>
      <c r="M11" s="207">
        <v>42506</v>
      </c>
      <c r="N11" s="34"/>
      <c r="O11" s="34" t="str">
        <f t="shared" si="1"/>
        <v>Cancelada</v>
      </c>
      <c r="P11" s="28" t="s">
        <v>50</v>
      </c>
      <c r="Q11" s="28" t="s">
        <v>68</v>
      </c>
      <c r="R11" s="28" t="s">
        <v>45</v>
      </c>
      <c r="S11" s="28" t="s">
        <v>54</v>
      </c>
    </row>
    <row r="12" spans="1:20" s="43" customFormat="1" ht="15" hidden="1" customHeight="1">
      <c r="B12" s="38">
        <v>2398</v>
      </c>
      <c r="C12" s="39" t="s">
        <v>11</v>
      </c>
      <c r="D12" s="40">
        <v>42383</v>
      </c>
      <c r="E12" s="41">
        <v>0</v>
      </c>
      <c r="F12" s="41">
        <f t="shared" si="2"/>
        <v>0</v>
      </c>
      <c r="G12" s="41">
        <f t="shared" si="3"/>
        <v>0</v>
      </c>
      <c r="H12" s="38">
        <v>0</v>
      </c>
      <c r="I12" s="39" t="s">
        <v>11</v>
      </c>
      <c r="J12" s="39">
        <v>0</v>
      </c>
      <c r="K12" s="40">
        <f t="shared" si="4"/>
        <v>42383</v>
      </c>
      <c r="L12" s="42">
        <f t="shared" ca="1" si="0"/>
        <v>633</v>
      </c>
      <c r="M12" s="208"/>
      <c r="N12" s="42"/>
      <c r="O12" s="42" t="s">
        <v>190</v>
      </c>
      <c r="P12" s="39" t="s">
        <v>11</v>
      </c>
      <c r="Q12" s="39" t="s">
        <v>11</v>
      </c>
      <c r="R12" s="39" t="s">
        <v>11</v>
      </c>
      <c r="S12" s="39" t="s">
        <v>11</v>
      </c>
    </row>
    <row r="13" spans="1:20" s="36" customFormat="1" ht="15" hidden="1" customHeight="1">
      <c r="A13"/>
      <c r="B13" s="27">
        <v>2399</v>
      </c>
      <c r="C13" s="28" t="s">
        <v>55</v>
      </c>
      <c r="D13" s="33">
        <v>42384</v>
      </c>
      <c r="E13" s="30">
        <v>5165339</v>
      </c>
      <c r="F13" s="30">
        <f t="shared" si="2"/>
        <v>981414.41</v>
      </c>
      <c r="G13" s="30">
        <f t="shared" si="3"/>
        <v>6146753.4100000001</v>
      </c>
      <c r="H13" s="27">
        <v>223806590</v>
      </c>
      <c r="I13" s="28" t="s">
        <v>27</v>
      </c>
      <c r="J13" s="28">
        <v>120</v>
      </c>
      <c r="K13" s="33">
        <f t="shared" si="4"/>
        <v>42504</v>
      </c>
      <c r="L13" s="34">
        <f t="shared" ca="1" si="0"/>
        <v>513</v>
      </c>
      <c r="M13" s="207">
        <v>42506</v>
      </c>
      <c r="N13" s="34"/>
      <c r="O13" s="34" t="str">
        <f t="shared" si="1"/>
        <v>Cancelada</v>
      </c>
      <c r="P13" s="28" t="s">
        <v>56</v>
      </c>
      <c r="Q13" s="28" t="s">
        <v>68</v>
      </c>
      <c r="R13" s="28" t="s">
        <v>45</v>
      </c>
      <c r="S13" s="28" t="s">
        <v>57</v>
      </c>
    </row>
    <row r="14" spans="1:20" s="36" customFormat="1" ht="15" hidden="1" customHeight="1">
      <c r="B14" s="27">
        <v>2400</v>
      </c>
      <c r="C14" s="28" t="s">
        <v>72</v>
      </c>
      <c r="D14" s="33">
        <v>42389</v>
      </c>
      <c r="E14" s="30">
        <v>7079692</v>
      </c>
      <c r="F14" s="30">
        <f t="shared" si="2"/>
        <v>1345141.48</v>
      </c>
      <c r="G14" s="30">
        <f t="shared" si="3"/>
        <v>8424833.4800000004</v>
      </c>
      <c r="H14" s="27">
        <v>432319667</v>
      </c>
      <c r="I14" s="28" t="s">
        <v>27</v>
      </c>
      <c r="J14" s="28">
        <v>30</v>
      </c>
      <c r="K14" s="33">
        <f t="shared" si="4"/>
        <v>42419</v>
      </c>
      <c r="L14" s="34">
        <f t="shared" ca="1" si="0"/>
        <v>598</v>
      </c>
      <c r="M14" s="207">
        <v>42402</v>
      </c>
      <c r="N14" s="34"/>
      <c r="O14" s="34" t="str">
        <f t="shared" si="1"/>
        <v>Cancelada</v>
      </c>
      <c r="P14" s="28" t="s">
        <v>73</v>
      </c>
      <c r="Q14" s="28" t="s">
        <v>76</v>
      </c>
      <c r="R14" s="28" t="s">
        <v>75</v>
      </c>
      <c r="S14" s="28" t="s">
        <v>74</v>
      </c>
    </row>
    <row r="15" spans="1:20" s="36" customFormat="1" ht="15" hidden="1" customHeight="1">
      <c r="B15" s="27">
        <v>2401</v>
      </c>
      <c r="C15" s="28" t="s">
        <v>77</v>
      </c>
      <c r="D15" s="33">
        <v>42402</v>
      </c>
      <c r="E15" s="30">
        <v>1008342</v>
      </c>
      <c r="F15" s="30">
        <f t="shared" si="2"/>
        <v>191584.98</v>
      </c>
      <c r="G15" s="30">
        <f t="shared" si="3"/>
        <v>1199926.98</v>
      </c>
      <c r="H15" s="27">
        <v>226437322</v>
      </c>
      <c r="I15" s="28" t="s">
        <v>27</v>
      </c>
      <c r="J15" s="28">
        <v>30</v>
      </c>
      <c r="K15" s="33">
        <f t="shared" si="4"/>
        <v>42432</v>
      </c>
      <c r="L15" s="34">
        <f t="shared" ca="1" si="0"/>
        <v>584</v>
      </c>
      <c r="M15" s="207">
        <v>42418</v>
      </c>
      <c r="N15" s="34"/>
      <c r="O15" s="34" t="str">
        <f t="shared" si="1"/>
        <v>Cancelada</v>
      </c>
      <c r="P15" s="28" t="s">
        <v>109</v>
      </c>
      <c r="Q15" s="28" t="s">
        <v>110</v>
      </c>
      <c r="R15" s="28" t="s">
        <v>78</v>
      </c>
      <c r="S15" s="28" t="s">
        <v>79</v>
      </c>
    </row>
    <row r="16" spans="1:20" s="36" customFormat="1" ht="15" hidden="1" customHeight="1">
      <c r="B16" s="27">
        <v>2402</v>
      </c>
      <c r="C16" s="28" t="s">
        <v>80</v>
      </c>
      <c r="D16" s="33">
        <v>42404</v>
      </c>
      <c r="E16" s="30">
        <v>1377594</v>
      </c>
      <c r="F16" s="30">
        <f t="shared" si="2"/>
        <v>261742.86000000002</v>
      </c>
      <c r="G16" s="30">
        <f t="shared" si="3"/>
        <v>1639336.86</v>
      </c>
      <c r="H16" s="27" t="s">
        <v>81</v>
      </c>
      <c r="I16" s="28" t="s">
        <v>27</v>
      </c>
      <c r="J16" s="28">
        <v>30</v>
      </c>
      <c r="K16" s="33">
        <f t="shared" si="4"/>
        <v>42434</v>
      </c>
      <c r="L16" s="34">
        <f t="shared" ca="1" si="0"/>
        <v>582</v>
      </c>
      <c r="M16" s="207">
        <v>42510</v>
      </c>
      <c r="N16" s="34"/>
      <c r="O16" s="34" t="str">
        <f t="shared" si="1"/>
        <v>Cancelada</v>
      </c>
      <c r="P16" s="28" t="s">
        <v>83</v>
      </c>
      <c r="Q16" s="28" t="s">
        <v>111</v>
      </c>
      <c r="R16" s="28" t="s">
        <v>31</v>
      </c>
      <c r="S16" s="28" t="s">
        <v>84</v>
      </c>
    </row>
    <row r="17" spans="2:19" s="36" customFormat="1" ht="15" hidden="1" customHeight="1">
      <c r="B17" s="27">
        <v>2403</v>
      </c>
      <c r="C17" s="28" t="s">
        <v>85</v>
      </c>
      <c r="D17" s="33">
        <v>42404</v>
      </c>
      <c r="E17" s="30">
        <v>1704240</v>
      </c>
      <c r="F17" s="30">
        <f t="shared" si="2"/>
        <v>323805.59999999998</v>
      </c>
      <c r="G17" s="30">
        <f t="shared" si="3"/>
        <v>2028045.6</v>
      </c>
      <c r="H17" s="27" t="s">
        <v>86</v>
      </c>
      <c r="I17" s="28" t="s">
        <v>27</v>
      </c>
      <c r="J17" s="28">
        <v>30</v>
      </c>
      <c r="K17" s="33">
        <f t="shared" si="4"/>
        <v>42434</v>
      </c>
      <c r="L17" s="34">
        <f t="shared" ca="1" si="0"/>
        <v>582</v>
      </c>
      <c r="M17" s="207">
        <v>42422</v>
      </c>
      <c r="N17" s="34"/>
      <c r="O17" s="34" t="str">
        <f t="shared" si="1"/>
        <v>Cancelada</v>
      </c>
      <c r="P17" s="28" t="s">
        <v>87</v>
      </c>
      <c r="Q17" s="28" t="s">
        <v>112</v>
      </c>
      <c r="R17" s="28" t="s">
        <v>78</v>
      </c>
      <c r="S17" s="28" t="s">
        <v>88</v>
      </c>
    </row>
    <row r="18" spans="2:19" s="36" customFormat="1" ht="15" hidden="1" customHeight="1">
      <c r="B18" s="27">
        <v>2404</v>
      </c>
      <c r="C18" s="28" t="s">
        <v>89</v>
      </c>
      <c r="D18" s="33">
        <v>42404</v>
      </c>
      <c r="E18" s="30">
        <v>1746846</v>
      </c>
      <c r="F18" s="30">
        <f t="shared" si="2"/>
        <v>331900.74</v>
      </c>
      <c r="G18" s="30">
        <f t="shared" si="3"/>
        <v>2078746.74</v>
      </c>
      <c r="H18" s="27" t="s">
        <v>90</v>
      </c>
      <c r="I18" s="28" t="s">
        <v>27</v>
      </c>
      <c r="J18" s="28">
        <v>30</v>
      </c>
      <c r="K18" s="33">
        <f t="shared" si="4"/>
        <v>42434</v>
      </c>
      <c r="L18" s="34">
        <f t="shared" ca="1" si="0"/>
        <v>582</v>
      </c>
      <c r="M18" s="207">
        <v>42431</v>
      </c>
      <c r="N18" s="34"/>
      <c r="O18" s="34" t="str">
        <f t="shared" si="1"/>
        <v>Cancelada</v>
      </c>
      <c r="P18" s="28" t="s">
        <v>91</v>
      </c>
      <c r="Q18" s="28" t="s">
        <v>113</v>
      </c>
      <c r="R18" s="28" t="s">
        <v>92</v>
      </c>
      <c r="S18" s="28" t="s">
        <v>48</v>
      </c>
    </row>
    <row r="19" spans="2:19" s="36" customFormat="1" ht="15" hidden="1" customHeight="1">
      <c r="B19" s="27">
        <v>2405</v>
      </c>
      <c r="C19" s="28" t="s">
        <v>93</v>
      </c>
      <c r="D19" s="33">
        <v>42404</v>
      </c>
      <c r="E19" s="30">
        <v>1817856</v>
      </c>
      <c r="F19" s="30">
        <f t="shared" si="2"/>
        <v>345392.64000000001</v>
      </c>
      <c r="G19" s="30">
        <f t="shared" si="3"/>
        <v>2163248.64</v>
      </c>
      <c r="H19" s="27" t="s">
        <v>94</v>
      </c>
      <c r="I19" s="28" t="s">
        <v>27</v>
      </c>
      <c r="J19" s="28">
        <v>30</v>
      </c>
      <c r="K19" s="33">
        <f t="shared" si="4"/>
        <v>42434</v>
      </c>
      <c r="L19" s="34">
        <f t="shared" ca="1" si="0"/>
        <v>582</v>
      </c>
      <c r="M19" s="207">
        <v>42460</v>
      </c>
      <c r="N19" s="34"/>
      <c r="O19" s="34" t="str">
        <f t="shared" si="1"/>
        <v>Cancelada</v>
      </c>
      <c r="P19" s="28" t="s">
        <v>95</v>
      </c>
      <c r="Q19" s="28" t="s">
        <v>114</v>
      </c>
      <c r="R19" s="28" t="s">
        <v>96</v>
      </c>
      <c r="S19" s="28" t="s">
        <v>88</v>
      </c>
    </row>
    <row r="20" spans="2:19" s="36" customFormat="1" ht="15" hidden="1" customHeight="1">
      <c r="B20" s="27">
        <v>2406</v>
      </c>
      <c r="C20" s="28" t="s">
        <v>97</v>
      </c>
      <c r="D20" s="33">
        <v>42404</v>
      </c>
      <c r="E20" s="30">
        <v>4754723</v>
      </c>
      <c r="F20" s="30">
        <f t="shared" si="2"/>
        <v>903397.37</v>
      </c>
      <c r="G20" s="30">
        <f t="shared" si="3"/>
        <v>5658120.3700000001</v>
      </c>
      <c r="H20" s="27" t="s">
        <v>98</v>
      </c>
      <c r="I20" s="28" t="s">
        <v>27</v>
      </c>
      <c r="J20" s="28">
        <v>30</v>
      </c>
      <c r="K20" s="33">
        <f t="shared" si="4"/>
        <v>42434</v>
      </c>
      <c r="L20" s="34">
        <f t="shared" ca="1" si="0"/>
        <v>582</v>
      </c>
      <c r="M20" s="207">
        <v>42404</v>
      </c>
      <c r="N20" s="34"/>
      <c r="O20" s="34" t="str">
        <f t="shared" si="1"/>
        <v>Cancelada</v>
      </c>
      <c r="P20" s="28" t="s">
        <v>99</v>
      </c>
      <c r="Q20" s="28" t="s">
        <v>115</v>
      </c>
      <c r="R20" s="28" t="s">
        <v>100</v>
      </c>
      <c r="S20" s="28" t="s">
        <v>101</v>
      </c>
    </row>
    <row r="21" spans="2:19" s="36" customFormat="1" ht="15" hidden="1" customHeight="1">
      <c r="B21" s="27">
        <v>2407</v>
      </c>
      <c r="C21" s="28" t="s">
        <v>102</v>
      </c>
      <c r="D21" s="33">
        <v>42404</v>
      </c>
      <c r="E21" s="30">
        <v>8095140</v>
      </c>
      <c r="F21" s="30">
        <f t="shared" si="2"/>
        <v>1538076.6</v>
      </c>
      <c r="G21" s="30">
        <f t="shared" si="3"/>
        <v>9633216.5999999996</v>
      </c>
      <c r="H21" s="27" t="s">
        <v>103</v>
      </c>
      <c r="I21" s="28" t="s">
        <v>27</v>
      </c>
      <c r="J21" s="28">
        <v>30</v>
      </c>
      <c r="K21" s="33">
        <f t="shared" si="4"/>
        <v>42434</v>
      </c>
      <c r="L21" s="34">
        <f t="shared" ca="1" si="0"/>
        <v>582</v>
      </c>
      <c r="M21" s="207">
        <v>42425</v>
      </c>
      <c r="N21" s="34"/>
      <c r="O21" s="34" t="str">
        <f t="shared" si="1"/>
        <v>Cancelada</v>
      </c>
      <c r="P21" s="28" t="s">
        <v>102</v>
      </c>
      <c r="Q21" s="28" t="s">
        <v>116</v>
      </c>
      <c r="R21" s="28" t="s">
        <v>104</v>
      </c>
      <c r="S21" s="28" t="s">
        <v>105</v>
      </c>
    </row>
    <row r="22" spans="2:19" s="36" customFormat="1" ht="15" hidden="1" customHeight="1">
      <c r="B22" s="27">
        <v>2408</v>
      </c>
      <c r="C22" s="28" t="s">
        <v>106</v>
      </c>
      <c r="D22" s="33">
        <v>42405</v>
      </c>
      <c r="E22" s="30">
        <v>5139288</v>
      </c>
      <c r="F22" s="30">
        <f t="shared" si="2"/>
        <v>976464.72</v>
      </c>
      <c r="G22" s="30">
        <f t="shared" si="3"/>
        <v>6115752.7199999997</v>
      </c>
      <c r="H22" s="27"/>
      <c r="I22" s="28" t="s">
        <v>27</v>
      </c>
      <c r="J22" s="28">
        <v>0</v>
      </c>
      <c r="K22" s="33">
        <f t="shared" si="4"/>
        <v>42405</v>
      </c>
      <c r="L22" s="34">
        <v>0</v>
      </c>
      <c r="M22" s="207">
        <v>42404</v>
      </c>
      <c r="N22" s="34"/>
      <c r="O22" s="34" t="s">
        <v>12</v>
      </c>
      <c r="P22" s="28" t="s">
        <v>107</v>
      </c>
      <c r="Q22" s="37" t="s">
        <v>117</v>
      </c>
      <c r="R22" s="28" t="s">
        <v>28</v>
      </c>
      <c r="S22" s="28" t="s">
        <v>108</v>
      </c>
    </row>
    <row r="23" spans="2:19" s="36" customFormat="1" ht="15" hidden="1" customHeight="1">
      <c r="B23" s="27">
        <v>2409</v>
      </c>
      <c r="C23" s="28" t="s">
        <v>118</v>
      </c>
      <c r="D23" s="33">
        <v>42410</v>
      </c>
      <c r="E23" s="30">
        <v>328992</v>
      </c>
      <c r="F23" s="30">
        <f t="shared" si="2"/>
        <v>62508.480000000003</v>
      </c>
      <c r="G23" s="30">
        <f t="shared" si="3"/>
        <v>391500.48</v>
      </c>
      <c r="H23" s="27">
        <v>22982377</v>
      </c>
      <c r="I23" s="28" t="s">
        <v>27</v>
      </c>
      <c r="J23" s="28">
        <v>30</v>
      </c>
      <c r="K23" s="33">
        <f t="shared" si="4"/>
        <v>42440</v>
      </c>
      <c r="L23" s="34">
        <f t="shared" ca="1" si="0"/>
        <v>576</v>
      </c>
      <c r="M23" s="207">
        <v>42418</v>
      </c>
      <c r="N23" s="34"/>
      <c r="O23" s="34" t="str">
        <f t="shared" si="1"/>
        <v>Cancelada</v>
      </c>
      <c r="P23" s="28" t="s">
        <v>119</v>
      </c>
      <c r="Q23" s="28" t="s">
        <v>120</v>
      </c>
      <c r="R23" s="28" t="s">
        <v>28</v>
      </c>
      <c r="S23" s="28" t="s">
        <v>57</v>
      </c>
    </row>
    <row r="24" spans="2:19" s="36" customFormat="1" ht="15" hidden="1" customHeight="1">
      <c r="B24" s="27">
        <v>2410</v>
      </c>
      <c r="C24" s="28" t="s">
        <v>118</v>
      </c>
      <c r="D24" s="33">
        <v>42410</v>
      </c>
      <c r="E24" s="30">
        <v>7310924</v>
      </c>
      <c r="F24" s="30">
        <f t="shared" si="2"/>
        <v>1389075.56</v>
      </c>
      <c r="G24" s="30">
        <f t="shared" si="3"/>
        <v>8699999.5600000005</v>
      </c>
      <c r="H24" s="27">
        <v>22982377</v>
      </c>
      <c r="I24" s="28" t="s">
        <v>27</v>
      </c>
      <c r="J24" s="28">
        <v>30</v>
      </c>
      <c r="K24" s="33">
        <f t="shared" si="4"/>
        <v>42440</v>
      </c>
      <c r="L24" s="34">
        <f t="shared" ca="1" si="0"/>
        <v>576</v>
      </c>
      <c r="M24" s="207">
        <v>42418</v>
      </c>
      <c r="N24" s="34"/>
      <c r="O24" s="34" t="str">
        <f t="shared" si="1"/>
        <v>Cancelada</v>
      </c>
      <c r="P24" s="28" t="s">
        <v>119</v>
      </c>
      <c r="Q24" s="28" t="s">
        <v>120</v>
      </c>
      <c r="R24" s="28" t="s">
        <v>28</v>
      </c>
      <c r="S24" s="28" t="s">
        <v>57</v>
      </c>
    </row>
    <row r="25" spans="2:19" s="36" customFormat="1" ht="15" hidden="1" customHeight="1">
      <c r="B25" s="27">
        <v>2411</v>
      </c>
      <c r="C25" s="28" t="s">
        <v>126</v>
      </c>
      <c r="D25" s="33">
        <v>42417</v>
      </c>
      <c r="E25" s="30">
        <v>232066</v>
      </c>
      <c r="F25" s="30">
        <f t="shared" si="2"/>
        <v>44092.54</v>
      </c>
      <c r="G25" s="30">
        <f t="shared" si="3"/>
        <v>276158.53999999998</v>
      </c>
      <c r="H25" s="27">
        <v>225523745</v>
      </c>
      <c r="I25" s="28" t="s">
        <v>27</v>
      </c>
      <c r="J25" s="28">
        <v>0</v>
      </c>
      <c r="K25" s="33">
        <f t="shared" si="4"/>
        <v>42417</v>
      </c>
      <c r="L25" s="34">
        <f t="shared" ca="1" si="0"/>
        <v>600</v>
      </c>
      <c r="M25" s="207">
        <v>42417</v>
      </c>
      <c r="N25" s="34"/>
      <c r="O25" s="34" t="str">
        <f t="shared" si="1"/>
        <v>Cancelada</v>
      </c>
      <c r="P25" s="28" t="s">
        <v>142</v>
      </c>
      <c r="Q25" s="28"/>
      <c r="R25" s="28"/>
      <c r="S25" s="28"/>
    </row>
    <row r="26" spans="2:19" s="36" customFormat="1" ht="15" hidden="1" customHeight="1">
      <c r="B26" s="27">
        <v>2412</v>
      </c>
      <c r="C26" s="28" t="s">
        <v>118</v>
      </c>
      <c r="D26" s="33">
        <v>42418</v>
      </c>
      <c r="E26" s="30">
        <v>12185</v>
      </c>
      <c r="F26" s="30">
        <f t="shared" si="2"/>
        <v>2315.15</v>
      </c>
      <c r="G26" s="30">
        <f t="shared" si="3"/>
        <v>14500.15</v>
      </c>
      <c r="H26" s="27">
        <v>22982377</v>
      </c>
      <c r="I26" s="28" t="s">
        <v>27</v>
      </c>
      <c r="J26" s="28">
        <v>30</v>
      </c>
      <c r="K26" s="33">
        <f t="shared" si="4"/>
        <v>42448</v>
      </c>
      <c r="L26" s="34">
        <f t="shared" ca="1" si="0"/>
        <v>568</v>
      </c>
      <c r="M26" s="207">
        <v>42418</v>
      </c>
      <c r="N26" s="34"/>
      <c r="O26" s="34" t="str">
        <f t="shared" si="1"/>
        <v>Cancelada</v>
      </c>
      <c r="P26" s="28" t="s">
        <v>119</v>
      </c>
      <c r="Q26" s="28"/>
      <c r="R26" s="28"/>
      <c r="S26" s="28"/>
    </row>
    <row r="27" spans="2:19" s="36" customFormat="1" ht="15" hidden="1" customHeight="1">
      <c r="B27" s="27">
        <v>2413</v>
      </c>
      <c r="C27" s="28" t="s">
        <v>127</v>
      </c>
      <c r="D27" s="33">
        <v>42418</v>
      </c>
      <c r="E27" s="30">
        <v>1441252</v>
      </c>
      <c r="F27" s="30">
        <f t="shared" si="2"/>
        <v>273837.88</v>
      </c>
      <c r="G27" s="30">
        <f t="shared" si="3"/>
        <v>1715089.88</v>
      </c>
      <c r="H27" s="27">
        <v>24537838</v>
      </c>
      <c r="I27" s="28" t="s">
        <v>27</v>
      </c>
      <c r="J27" s="28">
        <v>0</v>
      </c>
      <c r="K27" s="33">
        <f t="shared" si="4"/>
        <v>42418</v>
      </c>
      <c r="L27" s="34">
        <f ca="1">DAYS360(K27,fechaactual)</f>
        <v>599</v>
      </c>
      <c r="M27" s="207">
        <v>42418</v>
      </c>
      <c r="N27" s="34"/>
      <c r="O27" s="34" t="s">
        <v>12</v>
      </c>
      <c r="P27" s="28" t="s">
        <v>128</v>
      </c>
      <c r="Q27" s="28" t="s">
        <v>127</v>
      </c>
      <c r="R27" s="28" t="s">
        <v>28</v>
      </c>
      <c r="S27" s="28" t="s">
        <v>129</v>
      </c>
    </row>
    <row r="28" spans="2:19" s="36" customFormat="1" ht="15" hidden="1" customHeight="1">
      <c r="B28" s="27">
        <v>2414</v>
      </c>
      <c r="C28" s="28" t="s">
        <v>130</v>
      </c>
      <c r="D28" s="33">
        <v>42419</v>
      </c>
      <c r="E28" s="30">
        <v>5112720</v>
      </c>
      <c r="F28" s="30">
        <f t="shared" si="2"/>
        <v>971416.8</v>
      </c>
      <c r="G28" s="30">
        <f t="shared" si="3"/>
        <v>6084136.7999999998</v>
      </c>
      <c r="H28" s="27">
        <v>27812787</v>
      </c>
      <c r="I28" s="28" t="s">
        <v>27</v>
      </c>
      <c r="J28" s="28">
        <v>30</v>
      </c>
      <c r="K28" s="33">
        <f t="shared" si="4"/>
        <v>42449</v>
      </c>
      <c r="L28" s="34">
        <f ca="1">DAYS360(K28,fechaactual)</f>
        <v>567</v>
      </c>
      <c r="M28" s="207">
        <v>42423</v>
      </c>
      <c r="N28" s="34"/>
      <c r="O28" s="34" t="str">
        <f>IF(M28&gt;=D28,"Cancelada",IF(K28&lt;fechaactual,"Vencida","Por Vencer"))</f>
        <v>Cancelada</v>
      </c>
      <c r="P28" s="28" t="s">
        <v>131</v>
      </c>
      <c r="Q28" s="28"/>
      <c r="R28" s="28" t="s">
        <v>132</v>
      </c>
      <c r="S28" s="28" t="s">
        <v>133</v>
      </c>
    </row>
    <row r="29" spans="2:19" s="36" customFormat="1" ht="15" hidden="1" customHeight="1">
      <c r="B29" s="27">
        <v>2415</v>
      </c>
      <c r="C29" s="28" t="s">
        <v>134</v>
      </c>
      <c r="D29" s="33">
        <v>42419</v>
      </c>
      <c r="E29" s="30">
        <v>511272</v>
      </c>
      <c r="F29" s="30">
        <f t="shared" si="2"/>
        <v>97141.680000000008</v>
      </c>
      <c r="G29" s="30">
        <f t="shared" si="3"/>
        <v>608413.68000000005</v>
      </c>
      <c r="H29" s="27">
        <v>25712500</v>
      </c>
      <c r="I29" s="28" t="s">
        <v>27</v>
      </c>
      <c r="J29" s="28">
        <v>30</v>
      </c>
      <c r="K29" s="33">
        <f t="shared" si="4"/>
        <v>42449</v>
      </c>
      <c r="L29" s="34">
        <f ca="1">DAYS360(K29,fechaactual)</f>
        <v>567</v>
      </c>
      <c r="M29" s="207">
        <v>42513</v>
      </c>
      <c r="N29" s="34"/>
      <c r="O29" s="34" t="str">
        <f>IF(M29&gt;=D29,"Cancelada",IF(K29&lt;fechaactual,"Vencida","Por Vencer"))</f>
        <v>Cancelada</v>
      </c>
      <c r="P29" s="28" t="s">
        <v>135</v>
      </c>
      <c r="Q29" s="28"/>
      <c r="R29" s="28" t="s">
        <v>132</v>
      </c>
      <c r="S29" s="28" t="s">
        <v>133</v>
      </c>
    </row>
    <row r="30" spans="2:19" s="36" customFormat="1" ht="15" hidden="1" customHeight="1">
      <c r="B30" s="27">
        <v>2416</v>
      </c>
      <c r="C30" s="28" t="s">
        <v>136</v>
      </c>
      <c r="D30" s="33">
        <v>42419</v>
      </c>
      <c r="E30" s="30">
        <v>2221724</v>
      </c>
      <c r="F30" s="30">
        <f t="shared" si="2"/>
        <v>422127.56</v>
      </c>
      <c r="G30" s="30">
        <f t="shared" si="3"/>
        <v>2643851.56</v>
      </c>
      <c r="H30" s="27">
        <v>22402200</v>
      </c>
      <c r="I30" s="28" t="s">
        <v>27</v>
      </c>
      <c r="J30" s="28">
        <v>30</v>
      </c>
      <c r="K30" s="33">
        <f t="shared" si="4"/>
        <v>42449</v>
      </c>
      <c r="L30" s="34">
        <f ca="1">DAYS360(K30,fechaactual)</f>
        <v>567</v>
      </c>
      <c r="M30" s="207"/>
      <c r="N30" s="34"/>
      <c r="O30" s="34" t="s">
        <v>12</v>
      </c>
      <c r="P30" s="28" t="s">
        <v>137</v>
      </c>
      <c r="Q30" s="28"/>
      <c r="R30" s="28" t="s">
        <v>92</v>
      </c>
      <c r="S30" s="28" t="s">
        <v>129</v>
      </c>
    </row>
    <row r="31" spans="2:19" s="36" customFormat="1" ht="15" hidden="1" customHeight="1">
      <c r="B31" s="27">
        <v>2417</v>
      </c>
      <c r="C31" s="28" t="s">
        <v>138</v>
      </c>
      <c r="D31" s="33">
        <v>42419</v>
      </c>
      <c r="E31" s="30">
        <v>168900</v>
      </c>
      <c r="F31" s="30">
        <f t="shared" si="2"/>
        <v>32091</v>
      </c>
      <c r="G31" s="30">
        <f t="shared" si="3"/>
        <v>200991</v>
      </c>
      <c r="H31" s="27">
        <v>98189669</v>
      </c>
      <c r="I31" s="28" t="s">
        <v>27</v>
      </c>
      <c r="J31" s="28">
        <v>0</v>
      </c>
      <c r="K31" s="33">
        <f t="shared" si="4"/>
        <v>42419</v>
      </c>
      <c r="L31" s="34">
        <f ca="1">DAYS360(K31,fechaactual)</f>
        <v>598</v>
      </c>
      <c r="M31" s="207">
        <v>42419</v>
      </c>
      <c r="N31" s="34"/>
      <c r="O31" s="34" t="str">
        <f>IF(M31&gt;=D31,"Cancelada",IF(K31&lt;fechaactual,"Vencida","Por Vencer"))</f>
        <v>Cancelada</v>
      </c>
      <c r="P31" s="28" t="s">
        <v>139</v>
      </c>
      <c r="Q31" s="28"/>
      <c r="R31" s="28" t="s">
        <v>28</v>
      </c>
      <c r="S31" s="28" t="s">
        <v>140</v>
      </c>
    </row>
    <row r="32" spans="2:19" s="36" customFormat="1" ht="15" hidden="1" customHeight="1">
      <c r="B32" s="27">
        <v>2418</v>
      </c>
      <c r="C32" s="28" t="s">
        <v>141</v>
      </c>
      <c r="D32" s="33">
        <v>42422</v>
      </c>
      <c r="E32" s="30">
        <v>1056184</v>
      </c>
      <c r="F32" s="30">
        <f t="shared" si="2"/>
        <v>200674.96</v>
      </c>
      <c r="G32" s="30">
        <f t="shared" si="3"/>
        <v>1256858.96</v>
      </c>
      <c r="H32" s="27">
        <v>23028563</v>
      </c>
      <c r="I32" s="28" t="s">
        <v>27</v>
      </c>
      <c r="J32" s="28">
        <v>30</v>
      </c>
      <c r="K32" s="33">
        <f t="shared" si="4"/>
        <v>42452</v>
      </c>
      <c r="L32" s="34">
        <f t="shared" ca="1" si="0"/>
        <v>564</v>
      </c>
      <c r="M32" s="207">
        <v>42422</v>
      </c>
      <c r="N32" s="34"/>
      <c r="O32" s="34" t="str">
        <f t="shared" si="1"/>
        <v>Cancelada</v>
      </c>
      <c r="P32" s="28" t="s">
        <v>142</v>
      </c>
      <c r="Q32" s="28" t="s">
        <v>143</v>
      </c>
      <c r="R32" s="28" t="s">
        <v>28</v>
      </c>
      <c r="S32" s="28" t="s">
        <v>144</v>
      </c>
    </row>
    <row r="33" spans="1:20" s="36" customFormat="1" ht="15" hidden="1" customHeight="1">
      <c r="B33" s="27">
        <v>2419</v>
      </c>
      <c r="C33" s="28" t="s">
        <v>145</v>
      </c>
      <c r="D33" s="33">
        <v>42423</v>
      </c>
      <c r="E33" s="30">
        <v>1633230</v>
      </c>
      <c r="F33" s="30">
        <f t="shared" si="2"/>
        <v>310313.7</v>
      </c>
      <c r="G33" s="30">
        <f t="shared" si="3"/>
        <v>1943543.7</v>
      </c>
      <c r="H33" s="27">
        <v>28218657</v>
      </c>
      <c r="I33" s="28" t="s">
        <v>27</v>
      </c>
      <c r="J33" s="28">
        <v>30</v>
      </c>
      <c r="K33" s="33">
        <f t="shared" si="4"/>
        <v>42453</v>
      </c>
      <c r="L33" s="34">
        <f t="shared" ca="1" si="0"/>
        <v>563</v>
      </c>
      <c r="M33" s="207">
        <v>42464</v>
      </c>
      <c r="N33" s="34"/>
      <c r="O33" s="34" t="str">
        <f t="shared" si="1"/>
        <v>Cancelada</v>
      </c>
      <c r="P33" s="28" t="s">
        <v>146</v>
      </c>
      <c r="Q33" s="28"/>
      <c r="R33" s="28" t="s">
        <v>92</v>
      </c>
      <c r="S33" s="28" t="s">
        <v>147</v>
      </c>
    </row>
    <row r="34" spans="1:20" s="36" customFormat="1" ht="15" hidden="1" customHeight="1">
      <c r="B34" s="27">
        <v>2420</v>
      </c>
      <c r="C34" s="28" t="s">
        <v>148</v>
      </c>
      <c r="D34" s="33">
        <v>42423</v>
      </c>
      <c r="E34" s="30">
        <v>8364978</v>
      </c>
      <c r="F34" s="30">
        <f t="shared" si="2"/>
        <v>1589345.82</v>
      </c>
      <c r="G34" s="30">
        <f t="shared" si="3"/>
        <v>9954323.8200000003</v>
      </c>
      <c r="H34" s="27"/>
      <c r="I34" s="28" t="s">
        <v>27</v>
      </c>
      <c r="J34" s="28">
        <v>0</v>
      </c>
      <c r="K34" s="33">
        <f t="shared" si="4"/>
        <v>42423</v>
      </c>
      <c r="L34" s="34">
        <f t="shared" ca="1" si="0"/>
        <v>594</v>
      </c>
      <c r="M34" s="207">
        <v>42423</v>
      </c>
      <c r="N34" s="34"/>
      <c r="O34" s="34" t="str">
        <f t="shared" si="1"/>
        <v>Cancelada</v>
      </c>
      <c r="P34" s="28" t="s">
        <v>149</v>
      </c>
      <c r="Q34" s="28" t="s">
        <v>150</v>
      </c>
      <c r="R34" s="28" t="s">
        <v>28</v>
      </c>
      <c r="S34" s="28" t="s">
        <v>151</v>
      </c>
    </row>
    <row r="35" spans="1:20" s="36" customFormat="1" ht="15" hidden="1" customHeight="1">
      <c r="B35" s="27">
        <v>2421</v>
      </c>
      <c r="C35" s="28" t="s">
        <v>152</v>
      </c>
      <c r="D35" s="33">
        <v>42424</v>
      </c>
      <c r="E35" s="30">
        <v>3429432</v>
      </c>
      <c r="F35" s="30">
        <f t="shared" si="2"/>
        <v>651592.07999999996</v>
      </c>
      <c r="G35" s="30">
        <f t="shared" si="3"/>
        <v>4081024.08</v>
      </c>
      <c r="H35" s="27" t="s">
        <v>153</v>
      </c>
      <c r="I35" s="28" t="s">
        <v>27</v>
      </c>
      <c r="J35" s="28">
        <v>0</v>
      </c>
      <c r="K35" s="33">
        <f t="shared" si="4"/>
        <v>42424</v>
      </c>
      <c r="L35" s="34">
        <f t="shared" ca="1" si="0"/>
        <v>593</v>
      </c>
      <c r="M35" s="207">
        <v>42424</v>
      </c>
      <c r="N35" s="34"/>
      <c r="O35" s="34" t="str">
        <f t="shared" si="1"/>
        <v>Cancelada</v>
      </c>
      <c r="P35" s="28" t="s">
        <v>154</v>
      </c>
      <c r="Q35" s="28" t="s">
        <v>155</v>
      </c>
      <c r="R35" s="28" t="s">
        <v>156</v>
      </c>
      <c r="S35" s="28" t="s">
        <v>157</v>
      </c>
    </row>
    <row r="36" spans="1:20" s="36" customFormat="1" ht="15" hidden="1" customHeight="1">
      <c r="B36" s="27">
        <v>2422</v>
      </c>
      <c r="C36" s="28" t="s">
        <v>158</v>
      </c>
      <c r="D36" s="33">
        <v>42424</v>
      </c>
      <c r="E36" s="30">
        <v>85210</v>
      </c>
      <c r="F36" s="30">
        <f t="shared" si="2"/>
        <v>16189.9</v>
      </c>
      <c r="G36" s="30">
        <f t="shared" si="3"/>
        <v>101399.9</v>
      </c>
      <c r="H36" s="27">
        <v>512245756</v>
      </c>
      <c r="I36" s="28" t="s">
        <v>27</v>
      </c>
      <c r="J36" s="28">
        <v>0</v>
      </c>
      <c r="K36" s="33">
        <f t="shared" si="4"/>
        <v>42424</v>
      </c>
      <c r="L36" s="34">
        <f t="shared" ca="1" si="0"/>
        <v>593</v>
      </c>
      <c r="M36" s="207">
        <v>42440</v>
      </c>
      <c r="N36" s="34"/>
      <c r="O36" s="34" t="str">
        <f t="shared" si="1"/>
        <v>Cancelada</v>
      </c>
      <c r="P36" s="28" t="s">
        <v>159</v>
      </c>
      <c r="Q36" s="28"/>
      <c r="R36" s="28" t="s">
        <v>160</v>
      </c>
      <c r="S36" s="28" t="s">
        <v>161</v>
      </c>
    </row>
    <row r="37" spans="1:20" s="36" customFormat="1" ht="15" hidden="1" customHeight="1">
      <c r="B37" s="27">
        <v>2423</v>
      </c>
      <c r="C37" s="28" t="s">
        <v>162</v>
      </c>
      <c r="D37" s="33">
        <v>42425</v>
      </c>
      <c r="E37" s="30">
        <v>1929104</v>
      </c>
      <c r="F37" s="30">
        <f t="shared" si="2"/>
        <v>366529.76</v>
      </c>
      <c r="G37" s="30">
        <f t="shared" si="3"/>
        <v>2295633.7599999998</v>
      </c>
      <c r="H37" s="27" t="s">
        <v>163</v>
      </c>
      <c r="I37" s="28" t="s">
        <v>27</v>
      </c>
      <c r="J37" s="28">
        <v>0</v>
      </c>
      <c r="K37" s="33">
        <f t="shared" si="4"/>
        <v>42425</v>
      </c>
      <c r="L37" s="34">
        <f t="shared" ca="1" si="0"/>
        <v>592</v>
      </c>
      <c r="M37" s="207">
        <v>42425</v>
      </c>
      <c r="N37" s="34"/>
      <c r="O37" s="34" t="str">
        <f t="shared" si="1"/>
        <v>Cancelada</v>
      </c>
      <c r="P37" s="28" t="s">
        <v>164</v>
      </c>
      <c r="Q37" s="28"/>
      <c r="R37" s="28" t="s">
        <v>100</v>
      </c>
      <c r="S37" s="28" t="s">
        <v>157</v>
      </c>
    </row>
    <row r="38" spans="1:20" s="36" customFormat="1" ht="15" hidden="1" customHeight="1">
      <c r="B38" s="27">
        <v>2424</v>
      </c>
      <c r="C38" s="28" t="s">
        <v>126</v>
      </c>
      <c r="D38" s="33">
        <v>42426</v>
      </c>
      <c r="E38" s="30">
        <v>155166</v>
      </c>
      <c r="F38" s="30">
        <f t="shared" si="2"/>
        <v>29481.54</v>
      </c>
      <c r="G38" s="30">
        <f t="shared" si="3"/>
        <v>184647.54</v>
      </c>
      <c r="H38" s="27" t="s">
        <v>165</v>
      </c>
      <c r="I38" s="28" t="s">
        <v>27</v>
      </c>
      <c r="J38" s="28">
        <v>0</v>
      </c>
      <c r="K38" s="33">
        <f t="shared" si="4"/>
        <v>42426</v>
      </c>
      <c r="L38" s="34">
        <f t="shared" ca="1" si="0"/>
        <v>591</v>
      </c>
      <c r="M38" s="207">
        <v>42426</v>
      </c>
      <c r="N38" s="34"/>
      <c r="O38" s="34" t="str">
        <f t="shared" si="1"/>
        <v>Cancelada</v>
      </c>
      <c r="P38" s="28" t="s">
        <v>166</v>
      </c>
      <c r="Q38" s="28" t="s">
        <v>167</v>
      </c>
      <c r="R38" s="28" t="s">
        <v>28</v>
      </c>
      <c r="S38" s="28" t="s">
        <v>151</v>
      </c>
    </row>
    <row r="39" spans="1:20" s="36" customFormat="1" ht="15" hidden="1" customHeight="1">
      <c r="B39" s="27">
        <v>2425</v>
      </c>
      <c r="C39" s="28" t="s">
        <v>168</v>
      </c>
      <c r="D39" s="33">
        <v>42426</v>
      </c>
      <c r="E39" s="30">
        <v>305350</v>
      </c>
      <c r="F39" s="30">
        <f t="shared" si="2"/>
        <v>58016.5</v>
      </c>
      <c r="G39" s="30">
        <f t="shared" si="3"/>
        <v>363366.5</v>
      </c>
      <c r="H39" s="27" t="s">
        <v>169</v>
      </c>
      <c r="I39" s="28" t="s">
        <v>27</v>
      </c>
      <c r="J39" s="28">
        <v>0</v>
      </c>
      <c r="K39" s="33">
        <f t="shared" si="4"/>
        <v>42426</v>
      </c>
      <c r="L39" s="34">
        <f t="shared" ca="1" si="0"/>
        <v>591</v>
      </c>
      <c r="M39" s="207">
        <v>42426</v>
      </c>
      <c r="N39" s="34"/>
      <c r="O39" s="34" t="str">
        <f t="shared" si="1"/>
        <v>Cancelada</v>
      </c>
      <c r="P39" s="28" t="s">
        <v>142</v>
      </c>
      <c r="Q39" s="28" t="s">
        <v>170</v>
      </c>
      <c r="R39" s="28" t="s">
        <v>28</v>
      </c>
      <c r="S39" s="28" t="s">
        <v>32</v>
      </c>
    </row>
    <row r="40" spans="1:20" s="36" customFormat="1" ht="15" hidden="1" customHeight="1">
      <c r="B40" s="27">
        <v>2426</v>
      </c>
      <c r="C40" s="28" t="s">
        <v>171</v>
      </c>
      <c r="D40" s="33">
        <v>42426</v>
      </c>
      <c r="E40" s="30">
        <v>3533058</v>
      </c>
      <c r="F40" s="30">
        <f t="shared" si="2"/>
        <v>671281.02</v>
      </c>
      <c r="G40" s="30">
        <f t="shared" si="3"/>
        <v>4204339.0199999996</v>
      </c>
      <c r="H40" s="27" t="s">
        <v>172</v>
      </c>
      <c r="I40" s="28" t="s">
        <v>27</v>
      </c>
      <c r="J40" s="28">
        <v>300</v>
      </c>
      <c r="K40" s="33">
        <f t="shared" si="4"/>
        <v>42726</v>
      </c>
      <c r="L40" s="34">
        <f t="shared" ca="1" si="0"/>
        <v>295</v>
      </c>
      <c r="M40" s="207">
        <v>42551</v>
      </c>
      <c r="N40" s="34"/>
      <c r="O40" s="34" t="str">
        <f t="shared" si="1"/>
        <v>Cancelada</v>
      </c>
      <c r="P40" s="28" t="s">
        <v>173</v>
      </c>
      <c r="Q40" s="28"/>
      <c r="R40" s="28" t="s">
        <v>41</v>
      </c>
      <c r="S40" s="28" t="s">
        <v>174</v>
      </c>
    </row>
    <row r="41" spans="1:20" s="36" customFormat="1" ht="15" hidden="1" customHeight="1">
      <c r="B41" s="27">
        <v>2427</v>
      </c>
      <c r="C41" s="28" t="s">
        <v>175</v>
      </c>
      <c r="D41" s="33">
        <v>42428</v>
      </c>
      <c r="E41" s="30">
        <v>2784792</v>
      </c>
      <c r="F41" s="30">
        <f t="shared" si="2"/>
        <v>529110.48</v>
      </c>
      <c r="G41" s="30">
        <f t="shared" si="3"/>
        <v>3313902.48</v>
      </c>
      <c r="H41" s="27" t="s">
        <v>176</v>
      </c>
      <c r="I41" s="28" t="s">
        <v>27</v>
      </c>
      <c r="J41" s="28">
        <v>30</v>
      </c>
      <c r="K41" s="33">
        <f t="shared" si="4"/>
        <v>42458</v>
      </c>
      <c r="L41" s="34">
        <f t="shared" ca="1" si="0"/>
        <v>558</v>
      </c>
      <c r="M41" s="207">
        <v>42461</v>
      </c>
      <c r="N41" s="34"/>
      <c r="O41" s="34" t="str">
        <f t="shared" si="1"/>
        <v>Cancelada</v>
      </c>
      <c r="P41" s="28" t="s">
        <v>177</v>
      </c>
      <c r="Q41" s="28" t="s">
        <v>178</v>
      </c>
      <c r="R41" s="28" t="s">
        <v>28</v>
      </c>
      <c r="S41" s="28" t="s">
        <v>157</v>
      </c>
    </row>
    <row r="42" spans="1:20" s="36" customFormat="1" ht="15" hidden="1" customHeight="1">
      <c r="B42" s="27">
        <v>2428</v>
      </c>
      <c r="C42" s="28" t="s">
        <v>179</v>
      </c>
      <c r="D42" s="33">
        <v>42429</v>
      </c>
      <c r="E42" s="30">
        <v>4041967</v>
      </c>
      <c r="F42" s="30">
        <f t="shared" si="2"/>
        <v>767973.73</v>
      </c>
      <c r="G42" s="30">
        <f t="shared" si="3"/>
        <v>4809940.7300000004</v>
      </c>
      <c r="H42" s="27">
        <v>227735955</v>
      </c>
      <c r="I42" s="28" t="s">
        <v>27</v>
      </c>
      <c r="J42" s="28">
        <v>30</v>
      </c>
      <c r="K42" s="33">
        <f t="shared" si="4"/>
        <v>42459</v>
      </c>
      <c r="L42" s="34">
        <f t="shared" ca="1" si="0"/>
        <v>557</v>
      </c>
      <c r="M42" s="207">
        <v>42576</v>
      </c>
      <c r="N42" s="34"/>
      <c r="O42" s="34" t="str">
        <f t="shared" si="1"/>
        <v>Cancelada</v>
      </c>
      <c r="P42" s="28" t="s">
        <v>180</v>
      </c>
      <c r="Q42" s="28" t="s">
        <v>263</v>
      </c>
      <c r="R42" s="28" t="s">
        <v>78</v>
      </c>
      <c r="S42" s="28" t="s">
        <v>79</v>
      </c>
    </row>
    <row r="43" spans="1:20" s="36" customFormat="1" ht="15" hidden="1" customHeight="1">
      <c r="B43" s="27">
        <v>2429</v>
      </c>
      <c r="C43" s="28" t="s">
        <v>181</v>
      </c>
      <c r="D43" s="33">
        <v>42429</v>
      </c>
      <c r="E43" s="30">
        <v>13507158</v>
      </c>
      <c r="F43" s="30">
        <f t="shared" si="2"/>
        <v>2566360.02</v>
      </c>
      <c r="G43" s="30">
        <f t="shared" si="3"/>
        <v>16073518.02</v>
      </c>
      <c r="H43" s="27" t="s">
        <v>182</v>
      </c>
      <c r="I43" s="28" t="s">
        <v>27</v>
      </c>
      <c r="J43" s="28">
        <v>30</v>
      </c>
      <c r="K43" s="33">
        <f t="shared" si="4"/>
        <v>42459</v>
      </c>
      <c r="L43" s="34">
        <f t="shared" ca="1" si="0"/>
        <v>557</v>
      </c>
      <c r="M43" s="207">
        <v>42443</v>
      </c>
      <c r="N43" s="34"/>
      <c r="O43" s="34" t="str">
        <f t="shared" si="1"/>
        <v>Cancelada</v>
      </c>
      <c r="P43" s="28" t="s">
        <v>183</v>
      </c>
      <c r="Q43" s="28" t="s">
        <v>264</v>
      </c>
      <c r="R43" s="28" t="s">
        <v>78</v>
      </c>
      <c r="S43" s="28" t="s">
        <v>184</v>
      </c>
    </row>
    <row r="44" spans="1:20" s="36" customFormat="1" ht="15" hidden="1" customHeight="1">
      <c r="B44" s="27">
        <v>2430</v>
      </c>
      <c r="C44" s="28" t="s">
        <v>185</v>
      </c>
      <c r="D44" s="33">
        <v>42401</v>
      </c>
      <c r="E44" s="30">
        <v>582282</v>
      </c>
      <c r="F44" s="30">
        <f t="shared" si="2"/>
        <v>110633.58</v>
      </c>
      <c r="G44" s="30">
        <f t="shared" si="3"/>
        <v>692915.58</v>
      </c>
      <c r="H44" s="27">
        <v>28219846</v>
      </c>
      <c r="I44" s="28" t="s">
        <v>27</v>
      </c>
      <c r="J44" s="28">
        <v>30</v>
      </c>
      <c r="K44" s="33">
        <f t="shared" si="4"/>
        <v>42431</v>
      </c>
      <c r="L44" s="34">
        <f t="shared" ca="1" si="0"/>
        <v>585</v>
      </c>
      <c r="M44" s="207">
        <v>42429</v>
      </c>
      <c r="N44" s="34"/>
      <c r="O44" s="34" t="str">
        <f t="shared" si="1"/>
        <v>Cancelada</v>
      </c>
      <c r="P44" s="28" t="s">
        <v>51</v>
      </c>
      <c r="Q44" s="28" t="s">
        <v>62</v>
      </c>
      <c r="R44" s="28" t="s">
        <v>31</v>
      </c>
      <c r="S44" s="28" t="s">
        <v>32</v>
      </c>
    </row>
    <row r="45" spans="1:20" s="36" customFormat="1" ht="15" hidden="1" customHeight="1">
      <c r="B45" s="27">
        <v>2431</v>
      </c>
      <c r="C45" s="28" t="s">
        <v>126</v>
      </c>
      <c r="D45" s="33">
        <v>42430</v>
      </c>
      <c r="E45" s="30">
        <v>36642</v>
      </c>
      <c r="F45" s="30">
        <f t="shared" si="2"/>
        <v>6961.9800000000005</v>
      </c>
      <c r="G45" s="30">
        <f t="shared" si="3"/>
        <v>43603.98</v>
      </c>
      <c r="H45" s="27" t="s">
        <v>186</v>
      </c>
      <c r="I45" s="28" t="s">
        <v>27</v>
      </c>
      <c r="J45" s="28">
        <v>0</v>
      </c>
      <c r="K45" s="33">
        <f t="shared" si="4"/>
        <v>42430</v>
      </c>
      <c r="L45" s="34">
        <f t="shared" ca="1" si="0"/>
        <v>586</v>
      </c>
      <c r="M45" s="207">
        <v>42430</v>
      </c>
      <c r="N45" s="34"/>
      <c r="O45" s="34" t="str">
        <f t="shared" si="1"/>
        <v>Cancelada</v>
      </c>
      <c r="P45" s="28" t="s">
        <v>166</v>
      </c>
      <c r="Q45" s="28"/>
      <c r="R45" s="28" t="s">
        <v>28</v>
      </c>
      <c r="S45" s="28" t="s">
        <v>151</v>
      </c>
    </row>
    <row r="46" spans="1:20" s="36" customFormat="1" ht="15" hidden="1" customHeight="1">
      <c r="A46" s="162"/>
      <c r="B46" s="27">
        <v>2432</v>
      </c>
      <c r="C46" s="28" t="s">
        <v>162</v>
      </c>
      <c r="D46" s="33">
        <v>42430</v>
      </c>
      <c r="E46" s="30">
        <v>2003635</v>
      </c>
      <c r="F46" s="30">
        <f t="shared" si="2"/>
        <v>380690.65</v>
      </c>
      <c r="G46" s="30">
        <f t="shared" si="3"/>
        <v>2384325.65</v>
      </c>
      <c r="H46" s="27" t="s">
        <v>187</v>
      </c>
      <c r="I46" s="28" t="s">
        <v>27</v>
      </c>
      <c r="J46" s="28">
        <v>60</v>
      </c>
      <c r="K46" s="33">
        <f t="shared" si="4"/>
        <v>42490</v>
      </c>
      <c r="L46" s="34">
        <f t="shared" ca="1" si="0"/>
        <v>527</v>
      </c>
      <c r="M46" s="207">
        <v>42558</v>
      </c>
      <c r="N46" s="34"/>
      <c r="O46" s="34" t="str">
        <f t="shared" si="1"/>
        <v>Cancelada</v>
      </c>
      <c r="P46" s="28" t="s">
        <v>188</v>
      </c>
      <c r="Q46" s="28" t="s">
        <v>262</v>
      </c>
      <c r="R46" s="28" t="s">
        <v>104</v>
      </c>
      <c r="S46" s="28" t="s">
        <v>189</v>
      </c>
      <c r="T46" s="96" t="s">
        <v>433</v>
      </c>
    </row>
    <row r="47" spans="1:20" s="43" customFormat="1" ht="15" hidden="1" customHeight="1">
      <c r="B47" s="38">
        <v>2433</v>
      </c>
      <c r="C47" s="39" t="s">
        <v>190</v>
      </c>
      <c r="D47" s="40"/>
      <c r="E47" s="41"/>
      <c r="F47" s="41">
        <f t="shared" si="2"/>
        <v>0</v>
      </c>
      <c r="G47" s="41">
        <f t="shared" si="3"/>
        <v>0</v>
      </c>
      <c r="H47" s="38"/>
      <c r="I47" s="39" t="s">
        <v>11</v>
      </c>
      <c r="J47" s="39"/>
      <c r="K47" s="40"/>
      <c r="L47" s="42"/>
      <c r="M47" s="208"/>
      <c r="N47" s="42"/>
      <c r="O47" s="42" t="s">
        <v>190</v>
      </c>
      <c r="P47" s="39"/>
      <c r="Q47" s="39"/>
      <c r="R47" s="39"/>
      <c r="S47" s="39"/>
    </row>
    <row r="48" spans="1:20" s="36" customFormat="1" ht="15" hidden="1" customHeight="1">
      <c r="B48" s="27">
        <v>2434</v>
      </c>
      <c r="C48" s="28" t="s">
        <v>191</v>
      </c>
      <c r="D48" s="33">
        <v>42431</v>
      </c>
      <c r="E48" s="30">
        <v>2003971</v>
      </c>
      <c r="F48" s="30">
        <f t="shared" si="2"/>
        <v>380754.49</v>
      </c>
      <c r="G48" s="30">
        <f t="shared" si="3"/>
        <v>2384725.4900000002</v>
      </c>
      <c r="H48" s="27" t="s">
        <v>192</v>
      </c>
      <c r="I48" s="28" t="s">
        <v>27</v>
      </c>
      <c r="J48" s="28">
        <v>90</v>
      </c>
      <c r="K48" s="33">
        <f t="shared" si="4"/>
        <v>42521</v>
      </c>
      <c r="L48" s="34">
        <f t="shared" ca="1" si="0"/>
        <v>497</v>
      </c>
      <c r="M48" s="207">
        <v>42537</v>
      </c>
      <c r="N48" s="34">
        <v>208</v>
      </c>
      <c r="O48" s="34" t="s">
        <v>122</v>
      </c>
      <c r="P48" s="28" t="s">
        <v>193</v>
      </c>
      <c r="Q48" s="28" t="s">
        <v>265</v>
      </c>
      <c r="R48" s="28" t="s">
        <v>194</v>
      </c>
      <c r="S48" s="28" t="s">
        <v>195</v>
      </c>
    </row>
    <row r="49" spans="1:20" s="36" customFormat="1" ht="15" hidden="1" customHeight="1">
      <c r="B49" s="27">
        <v>2435</v>
      </c>
      <c r="C49" s="28" t="s">
        <v>197</v>
      </c>
      <c r="D49" s="33">
        <v>42431</v>
      </c>
      <c r="E49" s="30">
        <v>1814250</v>
      </c>
      <c r="F49" s="30">
        <f t="shared" si="2"/>
        <v>344707.5</v>
      </c>
      <c r="G49" s="30">
        <f t="shared" si="3"/>
        <v>2158957.5</v>
      </c>
      <c r="H49" s="27" t="s">
        <v>198</v>
      </c>
      <c r="I49" s="28" t="s">
        <v>27</v>
      </c>
      <c r="J49" s="28">
        <v>0</v>
      </c>
      <c r="K49" s="33">
        <f t="shared" si="4"/>
        <v>42431</v>
      </c>
      <c r="L49" s="34">
        <f t="shared" ca="1" si="0"/>
        <v>585</v>
      </c>
      <c r="M49" s="207">
        <v>42432</v>
      </c>
      <c r="N49" s="34"/>
      <c r="O49" s="34" t="str">
        <f t="shared" si="1"/>
        <v>Cancelada</v>
      </c>
      <c r="P49" s="28" t="s">
        <v>196</v>
      </c>
      <c r="Q49" s="28"/>
      <c r="R49" s="28" t="s">
        <v>28</v>
      </c>
      <c r="S49" s="28" t="s">
        <v>199</v>
      </c>
    </row>
    <row r="50" spans="1:20" s="36" customFormat="1" ht="15" hidden="1" customHeight="1">
      <c r="A50" s="36" t="s">
        <v>1366</v>
      </c>
      <c r="B50" s="27">
        <v>2436</v>
      </c>
      <c r="C50" s="28" t="s">
        <v>200</v>
      </c>
      <c r="D50" s="33">
        <v>42431</v>
      </c>
      <c r="E50" s="30">
        <v>1228528</v>
      </c>
      <c r="F50" s="30">
        <f t="shared" si="2"/>
        <v>233420.32</v>
      </c>
      <c r="G50" s="30">
        <f t="shared" si="3"/>
        <v>1461948.32</v>
      </c>
      <c r="H50" s="27" t="s">
        <v>201</v>
      </c>
      <c r="I50" s="28" t="s">
        <v>27</v>
      </c>
      <c r="J50" s="28">
        <v>30</v>
      </c>
      <c r="K50" s="33">
        <f t="shared" si="4"/>
        <v>42461</v>
      </c>
      <c r="L50" s="34">
        <f t="shared" ca="1" si="0"/>
        <v>556</v>
      </c>
      <c r="M50" s="207">
        <v>42559</v>
      </c>
      <c r="N50" s="34"/>
      <c r="O50" s="34" t="str">
        <f t="shared" si="1"/>
        <v>Cancelada</v>
      </c>
      <c r="P50" s="28" t="s">
        <v>202</v>
      </c>
      <c r="Q50" s="28" t="s">
        <v>266</v>
      </c>
      <c r="R50" s="28" t="s">
        <v>203</v>
      </c>
      <c r="S50" s="28" t="s">
        <v>204</v>
      </c>
    </row>
    <row r="51" spans="1:20" s="36" customFormat="1" ht="15" hidden="1" customHeight="1">
      <c r="B51" s="27">
        <v>2437</v>
      </c>
      <c r="C51" s="64" t="s">
        <v>205</v>
      </c>
      <c r="D51" s="65">
        <v>42431</v>
      </c>
      <c r="E51" s="66">
        <v>4840400</v>
      </c>
      <c r="F51" s="30">
        <f t="shared" si="2"/>
        <v>919676</v>
      </c>
      <c r="G51" s="30">
        <f t="shared" si="3"/>
        <v>5760076</v>
      </c>
      <c r="H51" s="67">
        <v>223654340</v>
      </c>
      <c r="I51" s="64" t="s">
        <v>27</v>
      </c>
      <c r="J51" s="28">
        <v>90</v>
      </c>
      <c r="K51" s="33">
        <f t="shared" si="4"/>
        <v>42521</v>
      </c>
      <c r="L51" s="34">
        <f t="shared" ca="1" si="0"/>
        <v>497</v>
      </c>
      <c r="M51" s="207"/>
      <c r="N51" s="34"/>
      <c r="O51" s="34" t="str">
        <f t="shared" ca="1" si="1"/>
        <v>Vencida</v>
      </c>
      <c r="P51" s="64" t="s">
        <v>206</v>
      </c>
      <c r="Q51" s="64" t="s">
        <v>267</v>
      </c>
      <c r="R51" s="64" t="s">
        <v>132</v>
      </c>
      <c r="S51" s="64" t="s">
        <v>151</v>
      </c>
    </row>
    <row r="52" spans="1:20" s="36" customFormat="1" ht="15" hidden="1" customHeight="1">
      <c r="B52" s="27">
        <v>2438</v>
      </c>
      <c r="C52" s="28" t="s">
        <v>207</v>
      </c>
      <c r="D52" s="33">
        <v>42431</v>
      </c>
      <c r="E52" s="30">
        <v>17519190</v>
      </c>
      <c r="F52" s="30">
        <f t="shared" si="2"/>
        <v>3328646.1</v>
      </c>
      <c r="G52" s="30">
        <f t="shared" si="3"/>
        <v>20847836.100000001</v>
      </c>
      <c r="H52" s="27" t="s">
        <v>208</v>
      </c>
      <c r="I52" s="28" t="s">
        <v>27</v>
      </c>
      <c r="J52" s="28">
        <v>30</v>
      </c>
      <c r="K52" s="33">
        <f t="shared" si="4"/>
        <v>42461</v>
      </c>
      <c r="L52" s="34">
        <f t="shared" ca="1" si="0"/>
        <v>556</v>
      </c>
      <c r="M52" s="207">
        <v>42451</v>
      </c>
      <c r="N52" s="34"/>
      <c r="O52" s="34" t="str">
        <f t="shared" si="1"/>
        <v>Cancelada</v>
      </c>
      <c r="P52" s="28" t="s">
        <v>209</v>
      </c>
      <c r="Q52" s="28" t="s">
        <v>268</v>
      </c>
      <c r="R52" s="28" t="s">
        <v>156</v>
      </c>
      <c r="S52" s="28" t="s">
        <v>210</v>
      </c>
    </row>
    <row r="53" spans="1:20" s="36" customFormat="1" ht="15" hidden="1" customHeight="1">
      <c r="B53" s="27">
        <v>2439</v>
      </c>
      <c r="C53" s="28" t="s">
        <v>211</v>
      </c>
      <c r="D53" s="33">
        <v>42432</v>
      </c>
      <c r="E53" s="30">
        <v>1514880</v>
      </c>
      <c r="F53" s="30">
        <f t="shared" si="2"/>
        <v>287827.20000000001</v>
      </c>
      <c r="G53" s="30">
        <f t="shared" si="3"/>
        <v>1802707.2</v>
      </c>
      <c r="H53" s="27">
        <v>512411390</v>
      </c>
      <c r="I53" s="28" t="s">
        <v>27</v>
      </c>
      <c r="J53" s="28">
        <v>60</v>
      </c>
      <c r="K53" s="33">
        <f t="shared" si="4"/>
        <v>42492</v>
      </c>
      <c r="L53" s="34">
        <f t="shared" ca="1" si="0"/>
        <v>525</v>
      </c>
      <c r="M53" s="207">
        <v>42515</v>
      </c>
      <c r="N53" s="34"/>
      <c r="O53" s="34" t="str">
        <f t="shared" si="1"/>
        <v>Cancelada</v>
      </c>
      <c r="P53" s="28" t="s">
        <v>212</v>
      </c>
      <c r="Q53" s="28"/>
      <c r="R53" s="28" t="s">
        <v>160</v>
      </c>
      <c r="S53" s="28" t="s">
        <v>213</v>
      </c>
      <c r="T53" s="96" t="s">
        <v>434</v>
      </c>
    </row>
    <row r="54" spans="1:20" s="36" customFormat="1" ht="15" hidden="1" customHeight="1">
      <c r="B54" s="27">
        <v>2440</v>
      </c>
      <c r="C54" s="28" t="s">
        <v>148</v>
      </c>
      <c r="D54" s="33">
        <v>42432</v>
      </c>
      <c r="E54" s="30">
        <v>2931360</v>
      </c>
      <c r="F54" s="30">
        <f t="shared" si="2"/>
        <v>556958.4</v>
      </c>
      <c r="G54" s="30">
        <f t="shared" si="3"/>
        <v>3488318.4</v>
      </c>
      <c r="H54" s="27"/>
      <c r="I54" s="28" t="s">
        <v>27</v>
      </c>
      <c r="J54" s="28">
        <v>0</v>
      </c>
      <c r="K54" s="33">
        <f t="shared" si="4"/>
        <v>42432</v>
      </c>
      <c r="L54" s="34">
        <f t="shared" ca="1" si="0"/>
        <v>584</v>
      </c>
      <c r="M54" s="207">
        <v>42432</v>
      </c>
      <c r="N54" s="34"/>
      <c r="O54" s="34" t="str">
        <f t="shared" si="1"/>
        <v>Cancelada</v>
      </c>
      <c r="P54" s="28" t="s">
        <v>214</v>
      </c>
      <c r="Q54" s="28"/>
      <c r="R54" s="28" t="s">
        <v>28</v>
      </c>
      <c r="S54" s="28" t="s">
        <v>151</v>
      </c>
    </row>
    <row r="55" spans="1:20" s="36" customFormat="1" ht="15" hidden="1" customHeight="1">
      <c r="B55" s="27">
        <v>2441</v>
      </c>
      <c r="C55" s="28" t="s">
        <v>215</v>
      </c>
      <c r="D55" s="33">
        <v>42432</v>
      </c>
      <c r="E55" s="30">
        <v>1569348</v>
      </c>
      <c r="F55" s="30">
        <f t="shared" si="2"/>
        <v>298176.12</v>
      </c>
      <c r="G55" s="30">
        <f t="shared" si="3"/>
        <v>1867524.12</v>
      </c>
      <c r="H55" s="27" t="s">
        <v>216</v>
      </c>
      <c r="I55" s="28" t="s">
        <v>27</v>
      </c>
      <c r="J55" s="28">
        <v>30</v>
      </c>
      <c r="K55" s="33">
        <f t="shared" si="4"/>
        <v>42462</v>
      </c>
      <c r="L55" s="34">
        <f t="shared" ca="1" si="0"/>
        <v>555</v>
      </c>
      <c r="M55" s="207">
        <v>42507</v>
      </c>
      <c r="N55" s="34"/>
      <c r="O55" s="34" t="str">
        <f t="shared" si="1"/>
        <v>Cancelada</v>
      </c>
      <c r="P55" s="28" t="s">
        <v>217</v>
      </c>
      <c r="Q55" s="28"/>
      <c r="R55" s="28" t="s">
        <v>218</v>
      </c>
      <c r="S55" s="28" t="s">
        <v>219</v>
      </c>
    </row>
    <row r="56" spans="1:20" s="36" customFormat="1" ht="15" hidden="1" customHeight="1">
      <c r="B56" s="27">
        <v>2442</v>
      </c>
      <c r="C56" s="28" t="s">
        <v>220</v>
      </c>
      <c r="D56" s="33">
        <v>42436</v>
      </c>
      <c r="E56" s="30">
        <v>9515340</v>
      </c>
      <c r="F56" s="30">
        <f t="shared" si="2"/>
        <v>1807914.6</v>
      </c>
      <c r="G56" s="30">
        <f t="shared" si="3"/>
        <v>11323254.6</v>
      </c>
      <c r="H56" s="27" t="s">
        <v>221</v>
      </c>
      <c r="I56" s="28" t="s">
        <v>27</v>
      </c>
      <c r="J56" s="28">
        <v>30</v>
      </c>
      <c r="K56" s="33">
        <f t="shared" si="4"/>
        <v>42466</v>
      </c>
      <c r="L56" s="34">
        <f t="shared" ca="1" si="0"/>
        <v>551</v>
      </c>
      <c r="M56" s="207">
        <v>42726</v>
      </c>
      <c r="N56" s="34"/>
      <c r="O56" s="34" t="str">
        <f t="shared" si="1"/>
        <v>Cancelada</v>
      </c>
      <c r="P56" s="28" t="s">
        <v>222</v>
      </c>
      <c r="Q56" s="28"/>
      <c r="R56" s="28" t="s">
        <v>160</v>
      </c>
      <c r="S56" s="28" t="s">
        <v>223</v>
      </c>
      <c r="T56" s="36" t="s">
        <v>1803</v>
      </c>
    </row>
    <row r="57" spans="1:20" s="36" customFormat="1" ht="15" hidden="1" customHeight="1">
      <c r="B57" s="27">
        <v>2443</v>
      </c>
      <c r="C57" s="28" t="s">
        <v>224</v>
      </c>
      <c r="D57" s="33">
        <v>42436</v>
      </c>
      <c r="E57" s="30">
        <v>7711686</v>
      </c>
      <c r="F57" s="30">
        <f t="shared" si="2"/>
        <v>1465220.34</v>
      </c>
      <c r="G57" s="30">
        <f t="shared" si="3"/>
        <v>9176906.3399999999</v>
      </c>
      <c r="H57" s="27">
        <v>222601977</v>
      </c>
      <c r="I57" s="28" t="s">
        <v>27</v>
      </c>
      <c r="J57" s="28">
        <v>30</v>
      </c>
      <c r="K57" s="33">
        <f t="shared" si="4"/>
        <v>42466</v>
      </c>
      <c r="L57" s="34">
        <f t="shared" ca="1" si="0"/>
        <v>551</v>
      </c>
      <c r="M57" s="207">
        <v>42608</v>
      </c>
      <c r="N57" s="34"/>
      <c r="O57" s="34" t="str">
        <f t="shared" si="1"/>
        <v>Cancelada</v>
      </c>
      <c r="P57" s="28" t="s">
        <v>224</v>
      </c>
      <c r="Q57" s="28" t="s">
        <v>258</v>
      </c>
      <c r="R57" s="28" t="s">
        <v>225</v>
      </c>
      <c r="S57" s="28" t="s">
        <v>105</v>
      </c>
    </row>
    <row r="58" spans="1:20" s="36" customFormat="1" ht="15" hidden="1" customHeight="1">
      <c r="B58" s="27">
        <v>2444</v>
      </c>
      <c r="C58" s="28" t="s">
        <v>226</v>
      </c>
      <c r="D58" s="33">
        <v>42437</v>
      </c>
      <c r="E58" s="30">
        <v>766908</v>
      </c>
      <c r="F58" s="30">
        <f t="shared" si="2"/>
        <v>145712.51999999999</v>
      </c>
      <c r="G58" s="30">
        <f t="shared" si="3"/>
        <v>912620.52</v>
      </c>
      <c r="H58" s="27">
        <v>78551238</v>
      </c>
      <c r="I58" s="28" t="s">
        <v>27</v>
      </c>
      <c r="J58" s="28">
        <v>30</v>
      </c>
      <c r="K58" s="33">
        <f t="shared" si="4"/>
        <v>42467</v>
      </c>
      <c r="L58" s="34">
        <f t="shared" ca="1" si="0"/>
        <v>550</v>
      </c>
      <c r="M58" s="207">
        <v>42452</v>
      </c>
      <c r="N58" s="34"/>
      <c r="O58" s="34" t="str">
        <f t="shared" si="1"/>
        <v>Cancelada</v>
      </c>
      <c r="P58" s="28" t="s">
        <v>227</v>
      </c>
      <c r="Q58" s="28" t="s">
        <v>255</v>
      </c>
      <c r="R58" s="28" t="s">
        <v>45</v>
      </c>
      <c r="S58" s="28" t="s">
        <v>35</v>
      </c>
    </row>
    <row r="59" spans="1:20" s="36" customFormat="1" ht="15" hidden="1" customHeight="1">
      <c r="B59" s="27">
        <v>2445</v>
      </c>
      <c r="C59" s="28" t="s">
        <v>228</v>
      </c>
      <c r="D59" s="33">
        <v>42437</v>
      </c>
      <c r="E59" s="30">
        <v>311346</v>
      </c>
      <c r="F59" s="30">
        <f t="shared" si="2"/>
        <v>59155.74</v>
      </c>
      <c r="G59" s="30">
        <f t="shared" si="3"/>
        <v>370501.74</v>
      </c>
      <c r="H59" s="27" t="s">
        <v>229</v>
      </c>
      <c r="I59" s="28" t="s">
        <v>27</v>
      </c>
      <c r="J59" s="28">
        <v>0</v>
      </c>
      <c r="K59" s="33">
        <f t="shared" si="4"/>
        <v>42437</v>
      </c>
      <c r="L59" s="34">
        <f t="shared" ca="1" si="0"/>
        <v>579</v>
      </c>
      <c r="M59" s="207">
        <v>42529</v>
      </c>
      <c r="N59" s="34"/>
      <c r="O59" s="34" t="str">
        <f t="shared" si="1"/>
        <v>Cancelada</v>
      </c>
      <c r="P59" s="28" t="s">
        <v>230</v>
      </c>
      <c r="Q59" s="28"/>
      <c r="R59" s="28" t="s">
        <v>28</v>
      </c>
      <c r="S59" s="28" t="s">
        <v>144</v>
      </c>
    </row>
    <row r="60" spans="1:20" s="36" customFormat="1" ht="15" hidden="1" customHeight="1">
      <c r="B60" s="27">
        <v>2446</v>
      </c>
      <c r="C60" s="28" t="s">
        <v>231</v>
      </c>
      <c r="D60" s="33">
        <v>42437</v>
      </c>
      <c r="E60" s="30">
        <v>927680</v>
      </c>
      <c r="F60" s="30">
        <f t="shared" si="2"/>
        <v>176259.20000000001</v>
      </c>
      <c r="G60" s="30">
        <f t="shared" si="3"/>
        <v>1103939.2</v>
      </c>
      <c r="H60" s="27">
        <v>25981500</v>
      </c>
      <c r="I60" s="28" t="s">
        <v>27</v>
      </c>
      <c r="J60" s="28">
        <v>30</v>
      </c>
      <c r="K60" s="33">
        <f t="shared" si="4"/>
        <v>42467</v>
      </c>
      <c r="L60" s="34">
        <f t="shared" ca="1" si="0"/>
        <v>550</v>
      </c>
      <c r="M60" s="207">
        <v>42479</v>
      </c>
      <c r="N60" s="34"/>
      <c r="O60" s="34" t="str">
        <f t="shared" si="1"/>
        <v>Cancelada</v>
      </c>
      <c r="P60" s="28" t="s">
        <v>232</v>
      </c>
      <c r="Q60" s="28" t="s">
        <v>256</v>
      </c>
      <c r="R60" s="28" t="s">
        <v>225</v>
      </c>
      <c r="S60" s="28" t="s">
        <v>233</v>
      </c>
    </row>
    <row r="61" spans="1:20" s="36" customFormat="1" ht="15" hidden="1" customHeight="1">
      <c r="B61" s="27">
        <v>2447</v>
      </c>
      <c r="C61" s="28" t="s">
        <v>234</v>
      </c>
      <c r="D61" s="33">
        <v>42437</v>
      </c>
      <c r="E61" s="30">
        <v>1917270</v>
      </c>
      <c r="F61" s="30">
        <f t="shared" si="2"/>
        <v>364281.3</v>
      </c>
      <c r="G61" s="30">
        <f t="shared" si="3"/>
        <v>2281551.2999999998</v>
      </c>
      <c r="H61" s="27">
        <v>227075800</v>
      </c>
      <c r="I61" s="28" t="s">
        <v>27</v>
      </c>
      <c r="J61" s="28">
        <v>30</v>
      </c>
      <c r="K61" s="33">
        <f t="shared" si="4"/>
        <v>42467</v>
      </c>
      <c r="L61" s="34">
        <f t="shared" ca="1" si="0"/>
        <v>550</v>
      </c>
      <c r="M61" s="207">
        <v>42489</v>
      </c>
      <c r="N61" s="34"/>
      <c r="O61" s="34" t="str">
        <f t="shared" si="1"/>
        <v>Cancelada</v>
      </c>
      <c r="P61" s="28" t="s">
        <v>235</v>
      </c>
      <c r="Q61" s="28" t="s">
        <v>257</v>
      </c>
      <c r="R61" s="28" t="s">
        <v>92</v>
      </c>
      <c r="S61" s="28" t="s">
        <v>151</v>
      </c>
    </row>
    <row r="62" spans="1:20" s="36" customFormat="1" ht="15" hidden="1" customHeight="1">
      <c r="B62" s="27">
        <v>2448</v>
      </c>
      <c r="C62" s="28" t="s">
        <v>127</v>
      </c>
      <c r="D62" s="33">
        <v>42438</v>
      </c>
      <c r="E62" s="30">
        <v>244280</v>
      </c>
      <c r="F62" s="30">
        <f t="shared" si="2"/>
        <v>46413.2</v>
      </c>
      <c r="G62" s="30">
        <f t="shared" si="3"/>
        <v>290693.2</v>
      </c>
      <c r="H62" s="27">
        <v>24537838</v>
      </c>
      <c r="I62" s="28" t="s">
        <v>27</v>
      </c>
      <c r="J62" s="28">
        <v>0</v>
      </c>
      <c r="K62" s="33">
        <f t="shared" si="4"/>
        <v>42438</v>
      </c>
      <c r="L62" s="34">
        <f t="shared" ca="1" si="0"/>
        <v>578</v>
      </c>
      <c r="M62" s="207">
        <v>42438</v>
      </c>
      <c r="N62" s="34"/>
      <c r="O62" s="34" t="str">
        <f t="shared" si="1"/>
        <v>Cancelada</v>
      </c>
      <c r="P62" s="28" t="s">
        <v>139</v>
      </c>
      <c r="Q62" s="28"/>
      <c r="R62" s="28" t="s">
        <v>28</v>
      </c>
      <c r="S62" s="28" t="s">
        <v>129</v>
      </c>
    </row>
    <row r="63" spans="1:20" s="36" customFormat="1" ht="15" hidden="1" customHeight="1">
      <c r="B63" s="27">
        <v>2449</v>
      </c>
      <c r="C63" s="28" t="s">
        <v>126</v>
      </c>
      <c r="D63" s="33">
        <v>42438</v>
      </c>
      <c r="E63" s="30">
        <v>97712</v>
      </c>
      <c r="F63" s="30">
        <f t="shared" si="2"/>
        <v>18565.28</v>
      </c>
      <c r="G63" s="30">
        <f t="shared" si="3"/>
        <v>116277.28</v>
      </c>
      <c r="H63" s="27">
        <v>25523745</v>
      </c>
      <c r="I63" s="28" t="s">
        <v>27</v>
      </c>
      <c r="J63" s="28">
        <v>0</v>
      </c>
      <c r="K63" s="33">
        <f t="shared" si="4"/>
        <v>42438</v>
      </c>
      <c r="L63" s="34">
        <f t="shared" ca="1" si="0"/>
        <v>578</v>
      </c>
      <c r="M63" s="207">
        <v>42438</v>
      </c>
      <c r="N63" s="34"/>
      <c r="O63" s="34" t="str">
        <f t="shared" si="1"/>
        <v>Cancelada</v>
      </c>
      <c r="P63" s="28" t="s">
        <v>142</v>
      </c>
      <c r="Q63" s="28"/>
      <c r="R63" s="28" t="s">
        <v>28</v>
      </c>
      <c r="S63" s="28" t="s">
        <v>151</v>
      </c>
    </row>
    <row r="64" spans="1:20" s="36" customFormat="1" ht="15" hidden="1" customHeight="1">
      <c r="B64" s="27">
        <v>2450</v>
      </c>
      <c r="C64" s="28" t="s">
        <v>236</v>
      </c>
      <c r="D64" s="33">
        <v>42438</v>
      </c>
      <c r="E64" s="30">
        <v>48740</v>
      </c>
      <c r="F64" s="30">
        <f t="shared" si="2"/>
        <v>9260.6</v>
      </c>
      <c r="G64" s="30">
        <f t="shared" si="3"/>
        <v>58000.6</v>
      </c>
      <c r="H64" s="27">
        <v>22982377</v>
      </c>
      <c r="I64" s="28" t="s">
        <v>27</v>
      </c>
      <c r="J64" s="28">
        <v>0</v>
      </c>
      <c r="K64" s="33">
        <f t="shared" si="4"/>
        <v>42438</v>
      </c>
      <c r="L64" s="34">
        <f t="shared" ca="1" si="0"/>
        <v>578</v>
      </c>
      <c r="M64" s="207">
        <v>42438</v>
      </c>
      <c r="N64" s="34"/>
      <c r="O64" s="34" t="str">
        <f t="shared" si="1"/>
        <v>Cancelada</v>
      </c>
      <c r="P64" s="28" t="s">
        <v>237</v>
      </c>
      <c r="Q64" s="28"/>
      <c r="R64" s="28" t="s">
        <v>28</v>
      </c>
      <c r="S64" s="28" t="s">
        <v>238</v>
      </c>
    </row>
    <row r="65" spans="2:19" s="36" customFormat="1" ht="15" hidden="1" customHeight="1">
      <c r="B65" s="27">
        <v>2451</v>
      </c>
      <c r="C65" s="28" t="s">
        <v>239</v>
      </c>
      <c r="D65" s="33">
        <v>42438</v>
      </c>
      <c r="E65" s="30">
        <v>2245512</v>
      </c>
      <c r="F65" s="30">
        <f t="shared" si="2"/>
        <v>426647.28</v>
      </c>
      <c r="G65" s="30">
        <f t="shared" si="3"/>
        <v>2672159.2800000003</v>
      </c>
      <c r="H65" s="27" t="s">
        <v>240</v>
      </c>
      <c r="I65" s="28" t="s">
        <v>27</v>
      </c>
      <c r="J65" s="28">
        <v>30</v>
      </c>
      <c r="K65" s="33">
        <f t="shared" si="4"/>
        <v>42468</v>
      </c>
      <c r="L65" s="34">
        <f t="shared" ca="1" si="0"/>
        <v>549</v>
      </c>
      <c r="M65" s="207">
        <v>42464</v>
      </c>
      <c r="N65" s="34"/>
      <c r="O65" s="34" t="str">
        <f t="shared" si="1"/>
        <v>Cancelada</v>
      </c>
      <c r="P65" s="28" t="s">
        <v>241</v>
      </c>
      <c r="Q65" s="28"/>
      <c r="R65" s="28" t="s">
        <v>218</v>
      </c>
      <c r="S65" s="28" t="s">
        <v>74</v>
      </c>
    </row>
    <row r="66" spans="2:19" s="36" customFormat="1" ht="15" hidden="1" customHeight="1">
      <c r="B66" s="27">
        <v>2452</v>
      </c>
      <c r="C66" s="28" t="s">
        <v>242</v>
      </c>
      <c r="D66" s="33">
        <v>42438</v>
      </c>
      <c r="E66" s="30">
        <v>4565520</v>
      </c>
      <c r="F66" s="30">
        <f t="shared" si="2"/>
        <v>867448.8</v>
      </c>
      <c r="G66" s="30">
        <f t="shared" si="3"/>
        <v>5432968.7999999998</v>
      </c>
      <c r="H66" s="27">
        <v>722355000</v>
      </c>
      <c r="I66" s="28" t="s">
        <v>27</v>
      </c>
      <c r="J66" s="28">
        <v>30</v>
      </c>
      <c r="K66" s="33">
        <f t="shared" si="4"/>
        <v>42468</v>
      </c>
      <c r="L66" s="34">
        <f t="shared" ca="1" si="0"/>
        <v>549</v>
      </c>
      <c r="M66" s="207">
        <v>42479</v>
      </c>
      <c r="N66" s="34"/>
      <c r="O66" s="34" t="str">
        <f t="shared" si="1"/>
        <v>Cancelada</v>
      </c>
      <c r="P66" s="46" t="s">
        <v>246</v>
      </c>
      <c r="Q66" s="28" t="s">
        <v>260</v>
      </c>
      <c r="R66" s="28" t="s">
        <v>247</v>
      </c>
      <c r="S66" s="28" t="s">
        <v>248</v>
      </c>
    </row>
    <row r="67" spans="2:19" s="36" customFormat="1" ht="15" hidden="1" customHeight="1">
      <c r="B67" s="27">
        <v>2453</v>
      </c>
      <c r="C67" s="28" t="s">
        <v>245</v>
      </c>
      <c r="D67" s="33">
        <v>42439</v>
      </c>
      <c r="E67" s="30">
        <v>1932342</v>
      </c>
      <c r="F67" s="30">
        <f t="shared" si="2"/>
        <v>367144.98</v>
      </c>
      <c r="G67" s="30">
        <f t="shared" si="3"/>
        <v>2299486.98</v>
      </c>
      <c r="H67" s="27">
        <v>413165321</v>
      </c>
      <c r="I67" s="28" t="s">
        <v>27</v>
      </c>
      <c r="J67" s="28">
        <v>30</v>
      </c>
      <c r="K67" s="33">
        <f t="shared" si="4"/>
        <v>42469</v>
      </c>
      <c r="L67" s="34">
        <f t="shared" ca="1" si="0"/>
        <v>548</v>
      </c>
      <c r="M67" s="207">
        <v>42472</v>
      </c>
      <c r="N67" s="34"/>
      <c r="O67" s="34" t="str">
        <f t="shared" si="1"/>
        <v>Cancelada</v>
      </c>
      <c r="P67" s="28" t="s">
        <v>243</v>
      </c>
      <c r="Q67" s="28" t="s">
        <v>259</v>
      </c>
      <c r="R67" s="28" t="s">
        <v>156</v>
      </c>
      <c r="S67" s="28" t="s">
        <v>244</v>
      </c>
    </row>
    <row r="68" spans="2:19" s="36" customFormat="1" ht="15" hidden="1" customHeight="1">
      <c r="B68" s="27">
        <v>2454</v>
      </c>
      <c r="C68" s="28" t="s">
        <v>249</v>
      </c>
      <c r="D68" s="33">
        <v>42439</v>
      </c>
      <c r="E68" s="30">
        <v>3238056</v>
      </c>
      <c r="F68" s="30">
        <f t="shared" si="2"/>
        <v>615230.64</v>
      </c>
      <c r="G68" s="30">
        <f t="shared" si="3"/>
        <v>3853286.64</v>
      </c>
      <c r="H68" s="27"/>
      <c r="I68" s="28" t="s">
        <v>27</v>
      </c>
      <c r="J68" s="28">
        <v>120</v>
      </c>
      <c r="K68" s="33">
        <f t="shared" si="4"/>
        <v>42559</v>
      </c>
      <c r="L68" s="34">
        <f t="shared" ref="L68:L131" ca="1" si="5">DAYS360(K68,fechaactual)</f>
        <v>459</v>
      </c>
      <c r="M68" s="207">
        <v>42551</v>
      </c>
      <c r="N68" s="34"/>
      <c r="O68" s="34" t="str">
        <f t="shared" ref="O68:O131" si="6">IF(M68&gt;=D68,"Cancelada",IF(K68&lt;fechaactual,"Vencida","Por Vencer"))</f>
        <v>Cancelada</v>
      </c>
      <c r="P68" s="28" t="s">
        <v>250</v>
      </c>
      <c r="Q68" s="28"/>
      <c r="R68" s="28" t="s">
        <v>132</v>
      </c>
      <c r="S68" s="28" t="s">
        <v>251</v>
      </c>
    </row>
    <row r="69" spans="2:19" s="43" customFormat="1" ht="15" hidden="1" customHeight="1">
      <c r="B69" s="38">
        <v>2455</v>
      </c>
      <c r="C69" s="39" t="s">
        <v>190</v>
      </c>
      <c r="D69" s="40"/>
      <c r="E69" s="41"/>
      <c r="F69" s="41">
        <f t="shared" ref="F69:F132" si="7">E69*19%</f>
        <v>0</v>
      </c>
      <c r="G69" s="41">
        <f t="shared" ref="G69:G132" si="8">SUM(E69:F69)</f>
        <v>0</v>
      </c>
      <c r="H69" s="38"/>
      <c r="I69" s="39" t="s">
        <v>11</v>
      </c>
      <c r="J69" s="39"/>
      <c r="K69" s="40"/>
      <c r="L69" s="42">
        <f t="shared" ca="1" si="5"/>
        <v>42407</v>
      </c>
      <c r="M69" s="208"/>
      <c r="N69" s="42"/>
      <c r="O69" s="42" t="s">
        <v>190</v>
      </c>
      <c r="P69" s="39"/>
      <c r="Q69" s="39"/>
      <c r="R69" s="39"/>
      <c r="S69" s="39"/>
    </row>
    <row r="70" spans="2:19" s="36" customFormat="1" ht="15" hidden="1" customHeight="1">
      <c r="B70" s="27">
        <v>2456</v>
      </c>
      <c r="C70" s="28" t="s">
        <v>252</v>
      </c>
      <c r="D70" s="33">
        <v>42440</v>
      </c>
      <c r="E70" s="30">
        <v>440252</v>
      </c>
      <c r="F70" s="30">
        <f t="shared" si="7"/>
        <v>83647.88</v>
      </c>
      <c r="G70" s="30">
        <f t="shared" si="8"/>
        <v>523899.88</v>
      </c>
      <c r="H70" s="27">
        <v>99494587</v>
      </c>
      <c r="I70" s="28" t="s">
        <v>27</v>
      </c>
      <c r="J70" s="28">
        <v>30</v>
      </c>
      <c r="K70" s="33">
        <f>+D70+J70</f>
        <v>42470</v>
      </c>
      <c r="L70" s="34">
        <f t="shared" ca="1" si="5"/>
        <v>547</v>
      </c>
      <c r="M70" s="207">
        <v>42470</v>
      </c>
      <c r="N70" s="34"/>
      <c r="O70" s="34" t="str">
        <f t="shared" si="6"/>
        <v>Cancelada</v>
      </c>
      <c r="P70" s="28" t="s">
        <v>253</v>
      </c>
      <c r="Q70" s="28" t="s">
        <v>261</v>
      </c>
      <c r="R70" s="28" t="s">
        <v>31</v>
      </c>
      <c r="S70" s="28" t="s">
        <v>254</v>
      </c>
    </row>
    <row r="71" spans="2:19" s="36" customFormat="1" ht="15" hidden="1" customHeight="1">
      <c r="B71" s="27">
        <v>2457</v>
      </c>
      <c r="C71" s="28" t="s">
        <v>2410</v>
      </c>
      <c r="D71" s="33">
        <v>42443</v>
      </c>
      <c r="E71" s="30">
        <v>6326991</v>
      </c>
      <c r="F71" s="30">
        <f t="shared" si="7"/>
        <v>1202128.29</v>
      </c>
      <c r="G71" s="30">
        <f>SUM(E71:F71)-395469</f>
        <v>7133650.29</v>
      </c>
      <c r="H71" s="27">
        <v>22823732</v>
      </c>
      <c r="I71" s="28" t="s">
        <v>1549</v>
      </c>
      <c r="J71" s="28">
        <v>30</v>
      </c>
      <c r="K71" s="33">
        <f>+D71+J71</f>
        <v>42473</v>
      </c>
      <c r="L71" s="34">
        <f t="shared" ca="1" si="5"/>
        <v>544</v>
      </c>
      <c r="M71" s="207"/>
      <c r="N71" s="34">
        <v>3</v>
      </c>
      <c r="O71" s="34" t="str">
        <f t="shared" ca="1" si="6"/>
        <v>Vencida</v>
      </c>
      <c r="P71" s="28" t="s">
        <v>273</v>
      </c>
      <c r="Q71" s="28"/>
      <c r="R71" s="28" t="s">
        <v>45</v>
      </c>
      <c r="S71" s="28" t="s">
        <v>37</v>
      </c>
    </row>
    <row r="72" spans="2:19" s="36" customFormat="1" ht="15" hidden="1" customHeight="1">
      <c r="B72" s="27">
        <v>2458</v>
      </c>
      <c r="C72" s="28" t="s">
        <v>168</v>
      </c>
      <c r="D72" s="33">
        <v>42443</v>
      </c>
      <c r="E72" s="30">
        <v>467661</v>
      </c>
      <c r="F72" s="30">
        <f t="shared" si="7"/>
        <v>88855.59</v>
      </c>
      <c r="G72" s="30">
        <f t="shared" si="8"/>
        <v>556516.59</v>
      </c>
      <c r="H72" s="27">
        <v>28213865</v>
      </c>
      <c r="I72" s="28" t="s">
        <v>27</v>
      </c>
      <c r="J72" s="28">
        <v>0</v>
      </c>
      <c r="K72" s="33">
        <f>+D72+J72</f>
        <v>42443</v>
      </c>
      <c r="L72" s="34">
        <f t="shared" ca="1" si="5"/>
        <v>573</v>
      </c>
      <c r="M72" s="207">
        <v>42443</v>
      </c>
      <c r="N72" s="34"/>
      <c r="O72" s="34" t="str">
        <f t="shared" si="6"/>
        <v>Cancelada</v>
      </c>
      <c r="P72" s="28" t="s">
        <v>274</v>
      </c>
      <c r="Q72" s="28"/>
      <c r="R72" s="28" t="s">
        <v>28</v>
      </c>
      <c r="S72" s="28" t="s">
        <v>32</v>
      </c>
    </row>
    <row r="73" spans="2:19" s="36" customFormat="1" ht="15" hidden="1" customHeight="1">
      <c r="B73" s="27">
        <v>2459</v>
      </c>
      <c r="C73" s="28" t="s">
        <v>275</v>
      </c>
      <c r="D73" s="33">
        <v>42444</v>
      </c>
      <c r="E73" s="30">
        <v>1490108</v>
      </c>
      <c r="F73" s="30">
        <f t="shared" si="7"/>
        <v>283120.52</v>
      </c>
      <c r="G73" s="30">
        <f t="shared" si="8"/>
        <v>1773228.52</v>
      </c>
      <c r="H73" s="27">
        <v>2232091</v>
      </c>
      <c r="I73" s="28" t="s">
        <v>27</v>
      </c>
      <c r="J73" s="28">
        <v>30</v>
      </c>
      <c r="K73" s="33">
        <v>42444</v>
      </c>
      <c r="L73" s="34">
        <f ca="1">DAYS360(K73,fechaactual)</f>
        <v>572</v>
      </c>
      <c r="M73" s="207">
        <v>42475</v>
      </c>
      <c r="N73" s="34"/>
      <c r="O73" s="34" t="str">
        <f>IF(M73&gt;=D73,"Cancelada",IF(K73&lt;fechaactual,"Vencida","Por Vencer"))</f>
        <v>Cancelada</v>
      </c>
      <c r="P73" s="28" t="s">
        <v>276</v>
      </c>
      <c r="Q73" s="28"/>
      <c r="R73" s="28" t="s">
        <v>28</v>
      </c>
      <c r="S73" s="28" t="s">
        <v>277</v>
      </c>
    </row>
    <row r="74" spans="2:19" s="36" customFormat="1" ht="15" hidden="1" customHeight="1">
      <c r="B74" s="27">
        <v>2460</v>
      </c>
      <c r="C74" s="28" t="s">
        <v>278</v>
      </c>
      <c r="D74" s="33">
        <v>42444</v>
      </c>
      <c r="E74" s="30">
        <v>8988295</v>
      </c>
      <c r="F74" s="30">
        <f t="shared" si="7"/>
        <v>1707776.05</v>
      </c>
      <c r="G74" s="30">
        <f t="shared" si="8"/>
        <v>10696071.050000001</v>
      </c>
      <c r="H74" s="27" t="s">
        <v>279</v>
      </c>
      <c r="I74" s="28" t="s">
        <v>27</v>
      </c>
      <c r="J74" s="28">
        <v>30</v>
      </c>
      <c r="K74" s="33">
        <v>42444</v>
      </c>
      <c r="L74" s="34">
        <f t="shared" ca="1" si="5"/>
        <v>572</v>
      </c>
      <c r="M74" s="207">
        <v>42465</v>
      </c>
      <c r="N74" s="34"/>
      <c r="O74" s="34" t="str">
        <f t="shared" si="6"/>
        <v>Cancelada</v>
      </c>
      <c r="P74" s="28" t="s">
        <v>280</v>
      </c>
      <c r="Q74" s="28"/>
      <c r="R74" s="28" t="s">
        <v>281</v>
      </c>
      <c r="S74" s="28" t="s">
        <v>282</v>
      </c>
    </row>
    <row r="75" spans="2:19" s="36" customFormat="1" ht="15" hidden="1" customHeight="1">
      <c r="B75" s="27">
        <v>2461</v>
      </c>
      <c r="C75" s="28" t="s">
        <v>148</v>
      </c>
      <c r="D75" s="33">
        <v>42444</v>
      </c>
      <c r="E75" s="30">
        <v>932320</v>
      </c>
      <c r="F75" s="30">
        <f t="shared" si="7"/>
        <v>177140.8</v>
      </c>
      <c r="G75" s="30">
        <f t="shared" si="8"/>
        <v>1109460.8</v>
      </c>
      <c r="H75" s="27"/>
      <c r="I75" s="28" t="s">
        <v>27</v>
      </c>
      <c r="J75" s="28">
        <v>0</v>
      </c>
      <c r="K75" s="33">
        <v>42444</v>
      </c>
      <c r="L75" s="34">
        <f t="shared" ca="1" si="5"/>
        <v>572</v>
      </c>
      <c r="M75" s="207">
        <v>42444</v>
      </c>
      <c r="N75" s="34"/>
      <c r="O75" s="34" t="str">
        <f t="shared" si="6"/>
        <v>Cancelada</v>
      </c>
      <c r="P75" s="28" t="s">
        <v>214</v>
      </c>
      <c r="Q75" s="28"/>
      <c r="R75" s="28" t="s">
        <v>283</v>
      </c>
      <c r="S75" s="28" t="s">
        <v>284</v>
      </c>
    </row>
    <row r="76" spans="2:19" s="36" customFormat="1" ht="15" hidden="1" customHeight="1">
      <c r="B76" s="27">
        <v>2462</v>
      </c>
      <c r="C76" s="28" t="s">
        <v>148</v>
      </c>
      <c r="D76" s="33">
        <v>42444</v>
      </c>
      <c r="E76" s="30">
        <v>183210</v>
      </c>
      <c r="F76" s="30">
        <f t="shared" si="7"/>
        <v>34809.9</v>
      </c>
      <c r="G76" s="30">
        <f t="shared" si="8"/>
        <v>218019.9</v>
      </c>
      <c r="H76" s="27"/>
      <c r="I76" s="28" t="s">
        <v>27</v>
      </c>
      <c r="J76" s="28">
        <v>0</v>
      </c>
      <c r="K76" s="33">
        <v>42444</v>
      </c>
      <c r="L76" s="34">
        <f t="shared" ca="1" si="5"/>
        <v>572</v>
      </c>
      <c r="M76" s="207">
        <v>42444</v>
      </c>
      <c r="N76" s="34"/>
      <c r="O76" s="34" t="str">
        <f t="shared" si="6"/>
        <v>Cancelada</v>
      </c>
      <c r="P76" s="28" t="s">
        <v>214</v>
      </c>
      <c r="Q76" s="28"/>
      <c r="R76" s="28" t="s">
        <v>283</v>
      </c>
      <c r="S76" s="28" t="s">
        <v>284</v>
      </c>
    </row>
    <row r="77" spans="2:19" s="36" customFormat="1" ht="15" hidden="1" customHeight="1">
      <c r="B77" s="27">
        <v>2463</v>
      </c>
      <c r="C77" s="28" t="s">
        <v>285</v>
      </c>
      <c r="D77" s="33">
        <v>42444</v>
      </c>
      <c r="E77" s="30">
        <v>3426192</v>
      </c>
      <c r="F77" s="30">
        <f t="shared" si="7"/>
        <v>650976.48</v>
      </c>
      <c r="G77" s="30">
        <f t="shared" si="8"/>
        <v>4077168.48</v>
      </c>
      <c r="H77" s="27" t="s">
        <v>286</v>
      </c>
      <c r="I77" s="28" t="s">
        <v>27</v>
      </c>
      <c r="J77" s="28">
        <v>90</v>
      </c>
      <c r="K77" s="33">
        <f>+D77+J77</f>
        <v>42534</v>
      </c>
      <c r="L77" s="34">
        <f t="shared" ca="1" si="5"/>
        <v>484</v>
      </c>
      <c r="M77" s="207">
        <v>42536</v>
      </c>
      <c r="N77" s="34"/>
      <c r="O77" s="34" t="str">
        <f t="shared" si="6"/>
        <v>Cancelada</v>
      </c>
      <c r="P77" s="28" t="s">
        <v>287</v>
      </c>
      <c r="Q77" s="28"/>
      <c r="R77" s="28" t="s">
        <v>156</v>
      </c>
      <c r="S77" s="28" t="s">
        <v>74</v>
      </c>
    </row>
    <row r="78" spans="2:19" s="36" customFormat="1" ht="15" hidden="1" customHeight="1">
      <c r="B78" s="27">
        <v>2464</v>
      </c>
      <c r="C78" s="28" t="s">
        <v>288</v>
      </c>
      <c r="D78" s="33">
        <v>42446</v>
      </c>
      <c r="E78" s="30">
        <v>3990026</v>
      </c>
      <c r="F78" s="30">
        <f t="shared" si="7"/>
        <v>758104.94000000006</v>
      </c>
      <c r="G78" s="30">
        <f t="shared" si="8"/>
        <v>4748130.9400000004</v>
      </c>
      <c r="H78" s="27" t="s">
        <v>289</v>
      </c>
      <c r="I78" s="28" t="s">
        <v>27</v>
      </c>
      <c r="J78" s="28">
        <v>30</v>
      </c>
      <c r="K78" s="33">
        <f t="shared" ref="K78:K108" si="9">+D78+J78</f>
        <v>42476</v>
      </c>
      <c r="L78" s="34">
        <f t="shared" ca="1" si="5"/>
        <v>541</v>
      </c>
      <c r="M78" s="207">
        <v>42508</v>
      </c>
      <c r="N78" s="34"/>
      <c r="O78" s="34" t="str">
        <f t="shared" si="6"/>
        <v>Cancelada</v>
      </c>
      <c r="P78" s="28" t="s">
        <v>290</v>
      </c>
      <c r="Q78" s="28"/>
      <c r="R78" s="28" t="s">
        <v>218</v>
      </c>
      <c r="S78" s="28" t="s">
        <v>291</v>
      </c>
    </row>
    <row r="79" spans="2:19" s="43" customFormat="1" ht="15" hidden="1" customHeight="1">
      <c r="B79" s="38">
        <v>2465</v>
      </c>
      <c r="C79" s="39" t="s">
        <v>190</v>
      </c>
      <c r="D79" s="40"/>
      <c r="E79" s="41"/>
      <c r="F79" s="41">
        <f t="shared" si="7"/>
        <v>0</v>
      </c>
      <c r="G79" s="41">
        <f t="shared" si="8"/>
        <v>0</v>
      </c>
      <c r="H79" s="38"/>
      <c r="I79" s="39" t="s">
        <v>11</v>
      </c>
      <c r="J79" s="39"/>
      <c r="K79" s="40">
        <f t="shared" si="9"/>
        <v>0</v>
      </c>
      <c r="L79" s="42">
        <f t="shared" ca="1" si="5"/>
        <v>42407</v>
      </c>
      <c r="M79" s="208"/>
      <c r="N79" s="42"/>
      <c r="O79" s="42" t="s">
        <v>190</v>
      </c>
      <c r="P79" s="39"/>
      <c r="Q79" s="39"/>
      <c r="R79" s="39"/>
      <c r="S79" s="39"/>
    </row>
    <row r="80" spans="2:19" s="36" customFormat="1" ht="15" hidden="1" customHeight="1">
      <c r="B80" s="27">
        <v>2466</v>
      </c>
      <c r="C80" s="28" t="s">
        <v>292</v>
      </c>
      <c r="D80" s="33">
        <v>42446</v>
      </c>
      <c r="E80" s="30">
        <v>823716</v>
      </c>
      <c r="F80" s="30">
        <f t="shared" si="7"/>
        <v>156506.04</v>
      </c>
      <c r="G80" s="30">
        <f t="shared" si="8"/>
        <v>980222.04</v>
      </c>
      <c r="H80" s="27">
        <v>24295900</v>
      </c>
      <c r="I80" s="28" t="s">
        <v>27</v>
      </c>
      <c r="J80" s="28">
        <v>30</v>
      </c>
      <c r="K80" s="33">
        <f t="shared" si="9"/>
        <v>42476</v>
      </c>
      <c r="L80" s="34">
        <f t="shared" ca="1" si="5"/>
        <v>541</v>
      </c>
      <c r="M80" s="207">
        <v>42570</v>
      </c>
      <c r="N80" s="34"/>
      <c r="O80" s="34" t="str">
        <f t="shared" si="6"/>
        <v>Cancelada</v>
      </c>
      <c r="P80" s="28" t="s">
        <v>293</v>
      </c>
      <c r="Q80" s="28"/>
      <c r="R80" s="28" t="s">
        <v>92</v>
      </c>
      <c r="S80" s="28" t="s">
        <v>48</v>
      </c>
    </row>
    <row r="81" spans="1:20" s="36" customFormat="1" ht="15" hidden="1" customHeight="1">
      <c r="B81" s="27">
        <v>2467</v>
      </c>
      <c r="C81" s="28" t="s">
        <v>294</v>
      </c>
      <c r="D81" s="33">
        <v>42446</v>
      </c>
      <c r="E81" s="30">
        <v>601478</v>
      </c>
      <c r="F81" s="30">
        <f t="shared" si="7"/>
        <v>114280.82</v>
      </c>
      <c r="G81" s="30">
        <f t="shared" si="8"/>
        <v>715758.82000000007</v>
      </c>
      <c r="H81" s="27" t="s">
        <v>295</v>
      </c>
      <c r="I81" s="52" t="s">
        <v>27</v>
      </c>
      <c r="J81" s="28">
        <v>30</v>
      </c>
      <c r="K81" s="33">
        <f t="shared" si="9"/>
        <v>42476</v>
      </c>
      <c r="L81" s="34">
        <f ca="1">DAYS360(K81,fechaactual)</f>
        <v>541</v>
      </c>
      <c r="M81" s="209"/>
      <c r="N81" s="34"/>
      <c r="O81" s="34" t="str">
        <f t="shared" ca="1" si="6"/>
        <v>Vencida</v>
      </c>
      <c r="P81" s="28" t="s">
        <v>296</v>
      </c>
      <c r="Q81" s="28"/>
      <c r="R81" s="28" t="s">
        <v>160</v>
      </c>
      <c r="S81" s="28" t="s">
        <v>223</v>
      </c>
    </row>
    <row r="82" spans="1:20" s="36" customFormat="1" ht="15" hidden="1" customHeight="1">
      <c r="A82" s="36" t="s">
        <v>1366</v>
      </c>
      <c r="B82" s="27">
        <v>2468</v>
      </c>
      <c r="C82" s="28" t="s">
        <v>297</v>
      </c>
      <c r="D82" s="33">
        <v>42446</v>
      </c>
      <c r="E82" s="30">
        <v>2740986</v>
      </c>
      <c r="F82" s="30">
        <f t="shared" si="7"/>
        <v>520787.34</v>
      </c>
      <c r="G82" s="30">
        <f t="shared" si="8"/>
        <v>3261773.34</v>
      </c>
      <c r="H82" s="27">
        <v>25362508</v>
      </c>
      <c r="I82" s="52" t="s">
        <v>27</v>
      </c>
      <c r="J82" s="28">
        <v>120</v>
      </c>
      <c r="K82" s="33">
        <f t="shared" si="9"/>
        <v>42566</v>
      </c>
      <c r="L82" s="34">
        <f t="shared" ca="1" si="5"/>
        <v>452</v>
      </c>
      <c r="M82" s="209">
        <v>42559</v>
      </c>
      <c r="N82" s="34"/>
      <c r="O82" s="34" t="str">
        <f t="shared" si="6"/>
        <v>Cancelada</v>
      </c>
      <c r="P82" s="28" t="s">
        <v>298</v>
      </c>
      <c r="Q82" s="28"/>
      <c r="R82" s="28" t="s">
        <v>31</v>
      </c>
      <c r="S82" s="28" t="s">
        <v>35</v>
      </c>
    </row>
    <row r="83" spans="1:20" s="36" customFormat="1" ht="15" hidden="1" customHeight="1">
      <c r="B83" s="27">
        <v>2469</v>
      </c>
      <c r="C83" s="28" t="s">
        <v>299</v>
      </c>
      <c r="D83" s="33">
        <v>42446</v>
      </c>
      <c r="E83" s="30">
        <v>5538972</v>
      </c>
      <c r="F83" s="30">
        <f t="shared" si="7"/>
        <v>1052404.68</v>
      </c>
      <c r="G83" s="30">
        <f t="shared" si="8"/>
        <v>6591376.6799999997</v>
      </c>
      <c r="H83" s="27" t="s">
        <v>300</v>
      </c>
      <c r="I83" s="52" t="s">
        <v>27</v>
      </c>
      <c r="J83" s="28">
        <v>30</v>
      </c>
      <c r="K83" s="33">
        <f t="shared" si="9"/>
        <v>42476</v>
      </c>
      <c r="L83" s="34">
        <f ca="1">DAYS360(K83,fechaactual)</f>
        <v>541</v>
      </c>
      <c r="M83" s="209">
        <v>42479</v>
      </c>
      <c r="N83" s="34"/>
      <c r="O83" s="34" t="str">
        <f>IF(M83&gt;=D83,"Cancelada",IF(K83&lt;fechaactual,"Vencida","Por Vencer"))</f>
        <v>Cancelada</v>
      </c>
      <c r="P83" s="28" t="s">
        <v>301</v>
      </c>
      <c r="Q83" s="28"/>
      <c r="R83" s="28" t="s">
        <v>78</v>
      </c>
      <c r="S83" s="28" t="s">
        <v>302</v>
      </c>
    </row>
    <row r="84" spans="1:20" s="36" customFormat="1" ht="15" hidden="1" customHeight="1">
      <c r="B84" s="27">
        <v>2470</v>
      </c>
      <c r="C84" s="28" t="s">
        <v>303</v>
      </c>
      <c r="D84" s="33">
        <v>42447</v>
      </c>
      <c r="E84" s="30">
        <v>2641523</v>
      </c>
      <c r="F84" s="30">
        <f t="shared" si="7"/>
        <v>501889.37</v>
      </c>
      <c r="G84" s="30">
        <f t="shared" si="8"/>
        <v>3143412.37</v>
      </c>
      <c r="H84" s="27" t="s">
        <v>304</v>
      </c>
      <c r="I84" s="52" t="s">
        <v>27</v>
      </c>
      <c r="J84" s="28">
        <v>30</v>
      </c>
      <c r="K84" s="33">
        <f t="shared" si="9"/>
        <v>42477</v>
      </c>
      <c r="L84" s="34">
        <f t="shared" ca="1" si="5"/>
        <v>540</v>
      </c>
      <c r="M84" s="209">
        <v>42447</v>
      </c>
      <c r="N84" s="34"/>
      <c r="O84" s="34" t="str">
        <f t="shared" si="6"/>
        <v>Cancelada</v>
      </c>
      <c r="P84" s="28" t="s">
        <v>305</v>
      </c>
      <c r="Q84" s="28"/>
      <c r="R84" s="28" t="s">
        <v>78</v>
      </c>
      <c r="S84" s="28" t="s">
        <v>277</v>
      </c>
    </row>
    <row r="85" spans="1:20" s="36" customFormat="1" ht="15" hidden="1" customHeight="1">
      <c r="B85" s="27">
        <v>2471</v>
      </c>
      <c r="C85" s="28" t="s">
        <v>2429</v>
      </c>
      <c r="D85" s="33">
        <v>42447</v>
      </c>
      <c r="E85" s="30">
        <v>7327134</v>
      </c>
      <c r="F85" s="30">
        <f t="shared" si="7"/>
        <v>1392155.46</v>
      </c>
      <c r="G85" s="30">
        <f>SUM(E85:F85)-1427113</f>
        <v>7292176.4600000009</v>
      </c>
      <c r="H85" s="27"/>
      <c r="I85" s="28" t="s">
        <v>1549</v>
      </c>
      <c r="J85" s="28">
        <v>30</v>
      </c>
      <c r="K85" s="33">
        <f t="shared" si="9"/>
        <v>42477</v>
      </c>
      <c r="L85" s="34">
        <f t="shared" ca="1" si="5"/>
        <v>540</v>
      </c>
      <c r="M85" s="209"/>
      <c r="N85" s="34">
        <v>210</v>
      </c>
      <c r="O85" s="34" t="str">
        <f t="shared" ca="1" si="6"/>
        <v>Vencida</v>
      </c>
      <c r="P85" s="28" t="s">
        <v>306</v>
      </c>
      <c r="Q85" s="28"/>
      <c r="R85" s="28" t="s">
        <v>247</v>
      </c>
      <c r="S85" s="28" t="s">
        <v>307</v>
      </c>
    </row>
    <row r="86" spans="1:20" s="36" customFormat="1" ht="15" hidden="1" customHeight="1">
      <c r="B86" s="27">
        <v>2472</v>
      </c>
      <c r="C86" s="28" t="s">
        <v>308</v>
      </c>
      <c r="D86" s="33">
        <v>42450</v>
      </c>
      <c r="E86" s="30">
        <v>2140000</v>
      </c>
      <c r="F86" s="30">
        <f t="shared" si="7"/>
        <v>406600</v>
      </c>
      <c r="G86" s="30">
        <f t="shared" si="8"/>
        <v>2546600</v>
      </c>
      <c r="H86" s="27">
        <v>227496991</v>
      </c>
      <c r="I86" s="52" t="s">
        <v>27</v>
      </c>
      <c r="J86" s="28">
        <v>30</v>
      </c>
      <c r="K86" s="33">
        <f t="shared" si="9"/>
        <v>42480</v>
      </c>
      <c r="L86" s="34">
        <f t="shared" ca="1" si="5"/>
        <v>537</v>
      </c>
      <c r="M86" s="209">
        <v>42634</v>
      </c>
      <c r="N86" s="34"/>
      <c r="O86" s="34" t="str">
        <f t="shared" si="6"/>
        <v>Cancelada</v>
      </c>
      <c r="P86" s="28" t="s">
        <v>309</v>
      </c>
      <c r="Q86" s="28"/>
      <c r="R86" s="28" t="s">
        <v>78</v>
      </c>
      <c r="S86" s="28" t="s">
        <v>88</v>
      </c>
    </row>
    <row r="87" spans="1:20" s="36" customFormat="1" ht="15" hidden="1" customHeight="1">
      <c r="B87" s="27">
        <v>2473</v>
      </c>
      <c r="C87" s="28" t="s">
        <v>313</v>
      </c>
      <c r="D87" s="33">
        <v>42451</v>
      </c>
      <c r="E87" s="30">
        <v>100790</v>
      </c>
      <c r="F87" s="30">
        <f t="shared" si="7"/>
        <v>19150.099999999999</v>
      </c>
      <c r="G87" s="30">
        <f t="shared" si="8"/>
        <v>119940.1</v>
      </c>
      <c r="H87" s="27" t="s">
        <v>310</v>
      </c>
      <c r="I87" s="52" t="s">
        <v>27</v>
      </c>
      <c r="J87" s="28">
        <v>0</v>
      </c>
      <c r="K87" s="33">
        <f t="shared" si="9"/>
        <v>42451</v>
      </c>
      <c r="L87" s="34">
        <f t="shared" ca="1" si="5"/>
        <v>565</v>
      </c>
      <c r="M87" s="209">
        <v>42451</v>
      </c>
      <c r="N87" s="34"/>
      <c r="O87" s="34" t="str">
        <f t="shared" si="6"/>
        <v>Cancelada</v>
      </c>
      <c r="P87" s="28" t="s">
        <v>311</v>
      </c>
      <c r="Q87" s="28"/>
      <c r="R87" s="28" t="s">
        <v>194</v>
      </c>
      <c r="S87" s="28" t="s">
        <v>312</v>
      </c>
    </row>
    <row r="88" spans="1:20" s="36" customFormat="1" ht="15" hidden="1" customHeight="1">
      <c r="B88" s="27">
        <v>2474</v>
      </c>
      <c r="C88" s="28" t="s">
        <v>313</v>
      </c>
      <c r="D88" s="33">
        <v>42453</v>
      </c>
      <c r="E88" s="30">
        <v>862753</v>
      </c>
      <c r="F88" s="30">
        <f t="shared" si="7"/>
        <v>163923.07</v>
      </c>
      <c r="G88" s="30">
        <f t="shared" si="8"/>
        <v>1026676.0700000001</v>
      </c>
      <c r="H88" s="27" t="s">
        <v>310</v>
      </c>
      <c r="I88" s="52" t="s">
        <v>27</v>
      </c>
      <c r="J88" s="28">
        <v>0</v>
      </c>
      <c r="K88" s="33">
        <f t="shared" si="9"/>
        <v>42453</v>
      </c>
      <c r="L88" s="34">
        <f t="shared" ca="1" si="5"/>
        <v>563</v>
      </c>
      <c r="M88" s="209">
        <v>42453</v>
      </c>
      <c r="N88" s="34"/>
      <c r="O88" s="34" t="str">
        <f t="shared" si="6"/>
        <v>Cancelada</v>
      </c>
      <c r="P88" s="28" t="s">
        <v>311</v>
      </c>
      <c r="Q88" s="28"/>
      <c r="R88" s="28" t="s">
        <v>194</v>
      </c>
      <c r="S88" s="28" t="s">
        <v>312</v>
      </c>
    </row>
    <row r="89" spans="1:20" s="153" customFormat="1" ht="15" hidden="1" customHeight="1">
      <c r="B89" s="154">
        <v>2475</v>
      </c>
      <c r="C89" s="155" t="s">
        <v>2405</v>
      </c>
      <c r="D89" s="156">
        <v>42453</v>
      </c>
      <c r="E89" s="157">
        <v>5666598</v>
      </c>
      <c r="F89" s="157">
        <f t="shared" si="7"/>
        <v>1076653.6200000001</v>
      </c>
      <c r="G89" s="157">
        <f>SUM(E89:F89)-287306</f>
        <v>6455945.6200000001</v>
      </c>
      <c r="H89" s="154" t="s">
        <v>221</v>
      </c>
      <c r="I89" s="159" t="s">
        <v>34</v>
      </c>
      <c r="J89" s="155">
        <v>30</v>
      </c>
      <c r="K89" s="156">
        <f t="shared" si="9"/>
        <v>42483</v>
      </c>
      <c r="L89" s="158">
        <f t="shared" ca="1" si="5"/>
        <v>534</v>
      </c>
      <c r="M89" s="210"/>
      <c r="N89" s="158">
        <v>9</v>
      </c>
      <c r="O89" s="158" t="str">
        <f t="shared" ca="1" si="6"/>
        <v>Vencida</v>
      </c>
      <c r="P89" s="155" t="s">
        <v>314</v>
      </c>
      <c r="Q89" s="155"/>
      <c r="R89" s="155" t="s">
        <v>160</v>
      </c>
      <c r="S89" s="155" t="s">
        <v>223</v>
      </c>
    </row>
    <row r="90" spans="1:20" s="36" customFormat="1" ht="15" hidden="1" customHeight="1">
      <c r="B90" s="27">
        <v>2476</v>
      </c>
      <c r="C90" s="28" t="s">
        <v>315</v>
      </c>
      <c r="D90" s="33">
        <v>42453</v>
      </c>
      <c r="E90" s="30">
        <v>21082630</v>
      </c>
      <c r="F90" s="30">
        <f t="shared" si="7"/>
        <v>4005699.7</v>
      </c>
      <c r="G90" s="30">
        <f t="shared" si="8"/>
        <v>25088329.699999999</v>
      </c>
      <c r="H90" s="27">
        <v>572494347</v>
      </c>
      <c r="I90" s="52" t="s">
        <v>27</v>
      </c>
      <c r="J90" s="28">
        <v>30</v>
      </c>
      <c r="K90" s="33">
        <f t="shared" si="9"/>
        <v>42483</v>
      </c>
      <c r="L90" s="34">
        <f t="shared" ca="1" si="5"/>
        <v>534</v>
      </c>
      <c r="M90" s="209"/>
      <c r="N90" s="34"/>
      <c r="O90" s="34" t="str">
        <f t="shared" ca="1" si="6"/>
        <v>Vencida</v>
      </c>
      <c r="P90" s="28" t="s">
        <v>316</v>
      </c>
      <c r="Q90" s="28"/>
      <c r="R90" s="28" t="s">
        <v>78</v>
      </c>
      <c r="S90" s="28" t="s">
        <v>184</v>
      </c>
    </row>
    <row r="91" spans="1:20" s="36" customFormat="1" ht="15" hidden="1" customHeight="1">
      <c r="B91" s="27">
        <v>2477</v>
      </c>
      <c r="C91" s="28" t="s">
        <v>317</v>
      </c>
      <c r="D91" s="33">
        <v>42455</v>
      </c>
      <c r="E91" s="30">
        <v>128487</v>
      </c>
      <c r="F91" s="30">
        <f t="shared" si="7"/>
        <v>24412.53</v>
      </c>
      <c r="G91" s="30">
        <f t="shared" si="8"/>
        <v>152899.53</v>
      </c>
      <c r="H91" s="27">
        <v>28440313</v>
      </c>
      <c r="I91" s="52" t="s">
        <v>27</v>
      </c>
      <c r="J91" s="28">
        <v>0</v>
      </c>
      <c r="K91" s="33">
        <f t="shared" si="9"/>
        <v>42455</v>
      </c>
      <c r="L91" s="34">
        <f t="shared" ca="1" si="5"/>
        <v>561</v>
      </c>
      <c r="M91" s="209">
        <v>42455</v>
      </c>
      <c r="N91" s="34"/>
      <c r="O91" s="34" t="str">
        <f t="shared" si="6"/>
        <v>Cancelada</v>
      </c>
      <c r="P91" s="28" t="s">
        <v>318</v>
      </c>
      <c r="Q91" s="28"/>
      <c r="R91" s="28" t="s">
        <v>28</v>
      </c>
      <c r="S91" s="28" t="s">
        <v>54</v>
      </c>
    </row>
    <row r="92" spans="1:20" s="79" customFormat="1" ht="15" hidden="1" customHeight="1">
      <c r="B92" s="73">
        <v>2478</v>
      </c>
      <c r="C92" s="295" t="s">
        <v>2464</v>
      </c>
      <c r="D92" s="75">
        <v>42455</v>
      </c>
      <c r="E92" s="76">
        <v>14942857</v>
      </c>
      <c r="F92" s="76">
        <f t="shared" si="7"/>
        <v>2839142.83</v>
      </c>
      <c r="G92" s="76">
        <f>SUM(E92:F92)-17782000</f>
        <v>-0.17000000178813934</v>
      </c>
      <c r="H92" s="73">
        <v>225284583</v>
      </c>
      <c r="I92" s="77" t="s">
        <v>11</v>
      </c>
      <c r="J92" s="74">
        <v>30</v>
      </c>
      <c r="K92" s="75">
        <f t="shared" si="9"/>
        <v>42485</v>
      </c>
      <c r="L92" s="78">
        <f t="shared" ca="1" si="5"/>
        <v>532</v>
      </c>
      <c r="M92" s="211">
        <v>42460</v>
      </c>
      <c r="N92" s="78">
        <v>215</v>
      </c>
      <c r="O92" s="78" t="s">
        <v>190</v>
      </c>
      <c r="P92" s="74" t="s">
        <v>319</v>
      </c>
      <c r="Q92" s="74"/>
      <c r="R92" s="74" t="s">
        <v>45</v>
      </c>
      <c r="S92" s="74" t="s">
        <v>320</v>
      </c>
    </row>
    <row r="93" spans="1:20" s="36" customFormat="1" ht="15" hidden="1" customHeight="1">
      <c r="B93" s="27">
        <v>2479</v>
      </c>
      <c r="C93" s="28" t="s">
        <v>220</v>
      </c>
      <c r="D93" s="33">
        <v>42455</v>
      </c>
      <c r="E93" s="30">
        <v>4615650</v>
      </c>
      <c r="F93" s="30">
        <f t="shared" si="7"/>
        <v>876973.5</v>
      </c>
      <c r="G93" s="30">
        <f t="shared" si="8"/>
        <v>5492623.5</v>
      </c>
      <c r="H93" s="27" t="s">
        <v>221</v>
      </c>
      <c r="I93" s="52" t="s">
        <v>27</v>
      </c>
      <c r="J93" s="28">
        <v>30</v>
      </c>
      <c r="K93" s="33">
        <f t="shared" si="9"/>
        <v>42485</v>
      </c>
      <c r="L93" s="34">
        <f t="shared" ca="1" si="5"/>
        <v>532</v>
      </c>
      <c r="M93" s="209">
        <v>42713</v>
      </c>
      <c r="N93" s="34"/>
      <c r="O93" s="34" t="str">
        <f t="shared" si="6"/>
        <v>Cancelada</v>
      </c>
      <c r="P93" s="28" t="s">
        <v>287</v>
      </c>
      <c r="Q93" s="28"/>
      <c r="R93" s="28" t="s">
        <v>160</v>
      </c>
      <c r="S93" s="28" t="s">
        <v>321</v>
      </c>
      <c r="T93" s="36" t="s">
        <v>1788</v>
      </c>
    </row>
    <row r="94" spans="1:20" s="36" customFormat="1" ht="15" hidden="1" customHeight="1">
      <c r="B94" s="27">
        <v>2480</v>
      </c>
      <c r="C94" s="28" t="s">
        <v>322</v>
      </c>
      <c r="D94" s="33">
        <v>42459</v>
      </c>
      <c r="E94" s="30">
        <v>1932980</v>
      </c>
      <c r="F94" s="30">
        <f t="shared" si="7"/>
        <v>367266.2</v>
      </c>
      <c r="G94" s="30">
        <f t="shared" si="8"/>
        <v>2300246.2000000002</v>
      </c>
      <c r="H94" s="27">
        <v>96698295</v>
      </c>
      <c r="I94" s="52" t="s">
        <v>27</v>
      </c>
      <c r="J94" s="28">
        <v>30</v>
      </c>
      <c r="K94" s="33">
        <f t="shared" si="9"/>
        <v>42489</v>
      </c>
      <c r="L94" s="34">
        <f t="shared" ca="1" si="5"/>
        <v>528</v>
      </c>
      <c r="M94" s="209"/>
      <c r="N94" s="34"/>
      <c r="O94" s="34" t="str">
        <f t="shared" ca="1" si="6"/>
        <v>Vencida</v>
      </c>
      <c r="P94" s="28" t="s">
        <v>323</v>
      </c>
      <c r="Q94" s="28"/>
      <c r="R94" s="28" t="s">
        <v>100</v>
      </c>
      <c r="S94" s="28" t="s">
        <v>157</v>
      </c>
    </row>
    <row r="95" spans="1:20" s="36" customFormat="1" ht="15" hidden="1" customHeight="1">
      <c r="B95" s="27">
        <v>2481</v>
      </c>
      <c r="C95" s="28" t="s">
        <v>324</v>
      </c>
      <c r="D95" s="33">
        <v>42459</v>
      </c>
      <c r="E95" s="30">
        <v>287536</v>
      </c>
      <c r="F95" s="30">
        <f t="shared" si="7"/>
        <v>54631.840000000004</v>
      </c>
      <c r="G95" s="30">
        <f t="shared" si="8"/>
        <v>342167.84</v>
      </c>
      <c r="H95" s="27">
        <v>322391008</v>
      </c>
      <c r="I95" s="52" t="s">
        <v>27</v>
      </c>
      <c r="J95" s="28">
        <v>30</v>
      </c>
      <c r="K95" s="33">
        <f t="shared" si="9"/>
        <v>42489</v>
      </c>
      <c r="L95" s="34">
        <f t="shared" ca="1" si="5"/>
        <v>528</v>
      </c>
      <c r="M95" s="209">
        <v>42506</v>
      </c>
      <c r="N95" s="34"/>
      <c r="O95" s="34" t="str">
        <f t="shared" si="6"/>
        <v>Cancelada</v>
      </c>
      <c r="P95" s="28" t="s">
        <v>325</v>
      </c>
      <c r="Q95" s="28"/>
      <c r="R95" s="28" t="s">
        <v>41</v>
      </c>
      <c r="S95" s="28" t="s">
        <v>326</v>
      </c>
    </row>
    <row r="96" spans="1:20" s="36" customFormat="1" ht="15" hidden="1" customHeight="1">
      <c r="B96" s="27">
        <v>2482</v>
      </c>
      <c r="C96" s="28" t="s">
        <v>327</v>
      </c>
      <c r="D96" s="33">
        <v>42459</v>
      </c>
      <c r="E96" s="30">
        <v>15059862</v>
      </c>
      <c r="F96" s="30">
        <f t="shared" si="7"/>
        <v>2861373.7800000003</v>
      </c>
      <c r="G96" s="30">
        <f t="shared" si="8"/>
        <v>17921235.780000001</v>
      </c>
      <c r="H96" s="27" t="s">
        <v>328</v>
      </c>
      <c r="I96" s="52" t="s">
        <v>27</v>
      </c>
      <c r="J96" s="28">
        <v>30</v>
      </c>
      <c r="K96" s="33">
        <f t="shared" si="9"/>
        <v>42489</v>
      </c>
      <c r="L96" s="34">
        <f t="shared" ca="1" si="5"/>
        <v>528</v>
      </c>
      <c r="M96" s="209">
        <v>42469</v>
      </c>
      <c r="N96" s="34"/>
      <c r="O96" s="34" t="str">
        <f t="shared" si="6"/>
        <v>Cancelada</v>
      </c>
      <c r="P96" s="28" t="s">
        <v>329</v>
      </c>
      <c r="Q96" s="28"/>
      <c r="R96" s="28" t="s">
        <v>28</v>
      </c>
      <c r="S96" s="28" t="s">
        <v>161</v>
      </c>
    </row>
    <row r="97" spans="2:20" s="36" customFormat="1" ht="15" hidden="1" customHeight="1">
      <c r="B97" s="27">
        <v>2483</v>
      </c>
      <c r="C97" s="28" t="s">
        <v>327</v>
      </c>
      <c r="D97" s="33">
        <v>42460</v>
      </c>
      <c r="E97" s="30">
        <v>415276</v>
      </c>
      <c r="F97" s="30">
        <f t="shared" si="7"/>
        <v>78902.44</v>
      </c>
      <c r="G97" s="30">
        <f t="shared" si="8"/>
        <v>494178.44</v>
      </c>
      <c r="H97" s="27">
        <v>224939526</v>
      </c>
      <c r="I97" s="52" t="s">
        <v>27</v>
      </c>
      <c r="J97" s="28">
        <v>30</v>
      </c>
      <c r="K97" s="33">
        <f t="shared" si="9"/>
        <v>42490</v>
      </c>
      <c r="L97" s="34">
        <f t="shared" ca="1" si="5"/>
        <v>527</v>
      </c>
      <c r="M97" s="209">
        <v>42461</v>
      </c>
      <c r="N97" s="34"/>
      <c r="O97" s="34" t="str">
        <f t="shared" si="6"/>
        <v>Cancelada</v>
      </c>
      <c r="P97" s="28" t="s">
        <v>330</v>
      </c>
      <c r="Q97" s="28"/>
      <c r="R97" s="28" t="s">
        <v>28</v>
      </c>
      <c r="S97" s="28" t="s">
        <v>151</v>
      </c>
    </row>
    <row r="98" spans="2:20" s="79" customFormat="1" ht="15" hidden="1" customHeight="1">
      <c r="B98" s="73">
        <v>2484</v>
      </c>
      <c r="C98" s="295" t="s">
        <v>2465</v>
      </c>
      <c r="D98" s="75">
        <v>42460</v>
      </c>
      <c r="E98" s="76">
        <v>1015868</v>
      </c>
      <c r="F98" s="76">
        <f t="shared" si="7"/>
        <v>193014.92</v>
      </c>
      <c r="G98" s="76">
        <f>SUM(E98:F98)-1208883</f>
        <v>-8.0000000074505806E-2</v>
      </c>
      <c r="H98" s="73">
        <v>332741525</v>
      </c>
      <c r="I98" s="77" t="s">
        <v>11</v>
      </c>
      <c r="J98" s="74">
        <v>30</v>
      </c>
      <c r="K98" s="75">
        <f t="shared" si="9"/>
        <v>42490</v>
      </c>
      <c r="L98" s="78">
        <f t="shared" ca="1" si="5"/>
        <v>527</v>
      </c>
      <c r="M98" s="211">
        <v>42460</v>
      </c>
      <c r="N98" s="78">
        <v>213</v>
      </c>
      <c r="O98" s="78" t="s">
        <v>190</v>
      </c>
      <c r="P98" s="74" t="s">
        <v>331</v>
      </c>
      <c r="Q98" s="74"/>
      <c r="R98" s="74" t="s">
        <v>41</v>
      </c>
      <c r="S98" s="74" t="s">
        <v>332</v>
      </c>
    </row>
    <row r="99" spans="2:20" s="36" customFormat="1" ht="15" hidden="1" customHeight="1">
      <c r="B99" s="27">
        <v>2485</v>
      </c>
      <c r="C99" s="28" t="s">
        <v>333</v>
      </c>
      <c r="D99" s="33">
        <v>42460</v>
      </c>
      <c r="E99" s="30">
        <v>2542899</v>
      </c>
      <c r="F99" s="30">
        <f t="shared" si="7"/>
        <v>483150.81</v>
      </c>
      <c r="G99" s="30">
        <f t="shared" si="8"/>
        <v>3026049.81</v>
      </c>
      <c r="H99" s="27" t="s">
        <v>334</v>
      </c>
      <c r="I99" s="52" t="s">
        <v>27</v>
      </c>
      <c r="J99" s="28">
        <v>30</v>
      </c>
      <c r="K99" s="33">
        <f t="shared" si="9"/>
        <v>42490</v>
      </c>
      <c r="L99" s="34">
        <f t="shared" ca="1" si="5"/>
        <v>527</v>
      </c>
      <c r="M99" s="209">
        <v>42509</v>
      </c>
      <c r="N99" s="34"/>
      <c r="O99" s="34" t="str">
        <f t="shared" si="6"/>
        <v>Cancelada</v>
      </c>
      <c r="P99" s="28" t="s">
        <v>335</v>
      </c>
      <c r="Q99" s="28"/>
      <c r="R99" s="28" t="s">
        <v>96</v>
      </c>
      <c r="S99" s="28" t="s">
        <v>336</v>
      </c>
    </row>
    <row r="100" spans="2:20" s="36" customFormat="1" ht="15" hidden="1" customHeight="1">
      <c r="B100" s="27">
        <v>2486</v>
      </c>
      <c r="C100" s="28" t="s">
        <v>337</v>
      </c>
      <c r="D100" s="33">
        <v>42460</v>
      </c>
      <c r="E100" s="30">
        <v>4747182</v>
      </c>
      <c r="F100" s="30">
        <f t="shared" si="7"/>
        <v>901964.58</v>
      </c>
      <c r="G100" s="30">
        <f t="shared" si="8"/>
        <v>5649146.5800000001</v>
      </c>
      <c r="H100" s="27" t="s">
        <v>338</v>
      </c>
      <c r="I100" s="52" t="s">
        <v>27</v>
      </c>
      <c r="J100" s="28">
        <v>30</v>
      </c>
      <c r="K100" s="33">
        <f t="shared" si="9"/>
        <v>42490</v>
      </c>
      <c r="L100" s="34">
        <f t="shared" ca="1" si="5"/>
        <v>527</v>
      </c>
      <c r="M100" s="209">
        <v>42479</v>
      </c>
      <c r="N100" s="34"/>
      <c r="O100" s="34" t="str">
        <f t="shared" si="6"/>
        <v>Cancelada</v>
      </c>
      <c r="P100" s="28" t="s">
        <v>339</v>
      </c>
      <c r="Q100" s="28"/>
      <c r="R100" s="28" t="s">
        <v>45</v>
      </c>
      <c r="S100" s="28" t="s">
        <v>340</v>
      </c>
    </row>
    <row r="101" spans="2:20" s="36" customFormat="1" ht="15" hidden="1" customHeight="1">
      <c r="B101" s="27">
        <v>2487</v>
      </c>
      <c r="C101" s="28" t="s">
        <v>341</v>
      </c>
      <c r="D101" s="33">
        <v>42460</v>
      </c>
      <c r="E101" s="30">
        <v>3952740</v>
      </c>
      <c r="F101" s="30">
        <f t="shared" si="7"/>
        <v>751020.6</v>
      </c>
      <c r="G101" s="30">
        <f t="shared" si="8"/>
        <v>4703760.5999999996</v>
      </c>
      <c r="H101" s="27" t="s">
        <v>342</v>
      </c>
      <c r="I101" s="52" t="s">
        <v>27</v>
      </c>
      <c r="J101" s="28">
        <v>30</v>
      </c>
      <c r="K101" s="33">
        <f t="shared" si="9"/>
        <v>42490</v>
      </c>
      <c r="L101" s="34">
        <f t="shared" ca="1" si="5"/>
        <v>527</v>
      </c>
      <c r="M101" s="209">
        <v>42466</v>
      </c>
      <c r="N101" s="34"/>
      <c r="O101" s="34" t="str">
        <f t="shared" si="6"/>
        <v>Cancelada</v>
      </c>
      <c r="P101" s="28" t="s">
        <v>343</v>
      </c>
      <c r="Q101" s="28"/>
      <c r="R101" s="28" t="s">
        <v>156</v>
      </c>
      <c r="S101" s="28" t="s">
        <v>344</v>
      </c>
    </row>
    <row r="102" spans="2:20" s="36" customFormat="1" ht="15" hidden="1" customHeight="1">
      <c r="B102" s="27">
        <v>2488</v>
      </c>
      <c r="C102" s="28" t="s">
        <v>345</v>
      </c>
      <c r="D102" s="33">
        <v>42460</v>
      </c>
      <c r="E102" s="30">
        <v>1143316</v>
      </c>
      <c r="F102" s="30">
        <f t="shared" si="7"/>
        <v>217230.04</v>
      </c>
      <c r="G102" s="30">
        <f t="shared" si="8"/>
        <v>1360546.04</v>
      </c>
      <c r="H102" s="27">
        <v>34234440</v>
      </c>
      <c r="I102" s="52" t="s">
        <v>27</v>
      </c>
      <c r="J102" s="28">
        <v>30</v>
      </c>
      <c r="K102" s="33">
        <f t="shared" si="9"/>
        <v>42490</v>
      </c>
      <c r="L102" s="34">
        <f t="shared" ca="1" si="5"/>
        <v>527</v>
      </c>
      <c r="M102" s="209">
        <v>42486</v>
      </c>
      <c r="N102" s="34"/>
      <c r="O102" s="34" t="str">
        <f t="shared" si="6"/>
        <v>Cancelada</v>
      </c>
      <c r="P102" s="28" t="s">
        <v>346</v>
      </c>
      <c r="Q102" s="28"/>
      <c r="R102" s="28" t="s">
        <v>41</v>
      </c>
      <c r="S102" s="28" t="s">
        <v>42</v>
      </c>
    </row>
    <row r="103" spans="2:20" s="36" customFormat="1" ht="15" hidden="1" customHeight="1">
      <c r="B103" s="27">
        <v>2489</v>
      </c>
      <c r="C103" s="28" t="s">
        <v>347</v>
      </c>
      <c r="D103" s="33">
        <v>42460</v>
      </c>
      <c r="E103" s="30">
        <v>2272320</v>
      </c>
      <c r="F103" s="30">
        <f t="shared" si="7"/>
        <v>431740.8</v>
      </c>
      <c r="G103" s="30">
        <f t="shared" si="8"/>
        <v>2704060.8</v>
      </c>
      <c r="H103" s="27">
        <v>225422102</v>
      </c>
      <c r="I103" s="52" t="s">
        <v>27</v>
      </c>
      <c r="J103" s="28">
        <v>30</v>
      </c>
      <c r="K103" s="33">
        <f t="shared" si="9"/>
        <v>42490</v>
      </c>
      <c r="L103" s="34">
        <f ca="1">DAYS360(K103,fechaactual)</f>
        <v>527</v>
      </c>
      <c r="M103" s="209">
        <v>42453</v>
      </c>
      <c r="N103" s="34"/>
      <c r="O103" s="34" t="str">
        <f ca="1">IF(M103&gt;=D103,"Cancelada",IF(K103&lt;fechaactual,"Vencida","Por Vencer"))</f>
        <v>Vencida</v>
      </c>
      <c r="P103" s="28" t="s">
        <v>348</v>
      </c>
      <c r="Q103" s="28"/>
      <c r="R103" s="28" t="s">
        <v>45</v>
      </c>
      <c r="S103" s="28" t="s">
        <v>35</v>
      </c>
    </row>
    <row r="104" spans="2:20" s="43" customFormat="1" ht="15" hidden="1" customHeight="1">
      <c r="B104" s="38">
        <v>2490</v>
      </c>
      <c r="C104" s="39" t="s">
        <v>190</v>
      </c>
      <c r="D104" s="40"/>
      <c r="E104" s="41"/>
      <c r="F104" s="41">
        <f t="shared" si="7"/>
        <v>0</v>
      </c>
      <c r="G104" s="41">
        <f t="shared" si="8"/>
        <v>0</v>
      </c>
      <c r="H104" s="38"/>
      <c r="I104" s="53" t="s">
        <v>11</v>
      </c>
      <c r="J104" s="39"/>
      <c r="K104" s="40">
        <f t="shared" si="9"/>
        <v>0</v>
      </c>
      <c r="L104" s="42">
        <v>0</v>
      </c>
      <c r="M104" s="212"/>
      <c r="N104" s="42"/>
      <c r="O104" s="42" t="s">
        <v>190</v>
      </c>
      <c r="P104" s="44"/>
      <c r="Q104" s="39"/>
      <c r="R104" s="39"/>
      <c r="S104" s="39"/>
    </row>
    <row r="105" spans="2:20" s="36" customFormat="1" ht="15" hidden="1" customHeight="1">
      <c r="B105" s="27">
        <v>2491</v>
      </c>
      <c r="C105" s="28" t="s">
        <v>175</v>
      </c>
      <c r="D105" s="33">
        <v>42460</v>
      </c>
      <c r="E105" s="30">
        <v>5609775</v>
      </c>
      <c r="F105" s="30">
        <f t="shared" si="7"/>
        <v>1065857.25</v>
      </c>
      <c r="G105" s="30">
        <f t="shared" si="8"/>
        <v>6675632.25</v>
      </c>
      <c r="H105" s="27">
        <v>2256650</v>
      </c>
      <c r="I105" s="52" t="s">
        <v>27</v>
      </c>
      <c r="J105" s="28">
        <v>30</v>
      </c>
      <c r="K105" s="33">
        <f t="shared" si="9"/>
        <v>42490</v>
      </c>
      <c r="L105" s="34">
        <f t="shared" ca="1" si="5"/>
        <v>527</v>
      </c>
      <c r="M105" s="209">
        <v>42606</v>
      </c>
      <c r="N105" s="34"/>
      <c r="O105" s="34" t="str">
        <f t="shared" si="6"/>
        <v>Cancelada</v>
      </c>
      <c r="P105" s="28" t="s">
        <v>350</v>
      </c>
      <c r="Q105" s="28"/>
      <c r="R105" s="28" t="s">
        <v>283</v>
      </c>
      <c r="S105" s="28" t="s">
        <v>351</v>
      </c>
    </row>
    <row r="106" spans="2:20" s="43" customFormat="1" ht="15" hidden="1" customHeight="1">
      <c r="B106" s="38">
        <v>2492</v>
      </c>
      <c r="C106" s="39" t="s">
        <v>190</v>
      </c>
      <c r="D106" s="40"/>
      <c r="E106" s="41"/>
      <c r="F106" s="41">
        <f t="shared" si="7"/>
        <v>0</v>
      </c>
      <c r="G106" s="41">
        <f t="shared" si="8"/>
        <v>0</v>
      </c>
      <c r="H106" s="38"/>
      <c r="I106" s="53" t="s">
        <v>11</v>
      </c>
      <c r="J106" s="39"/>
      <c r="K106" s="40">
        <f t="shared" si="9"/>
        <v>0</v>
      </c>
      <c r="L106" s="42">
        <f t="shared" ca="1" si="5"/>
        <v>42407</v>
      </c>
      <c r="M106" s="212"/>
      <c r="N106" s="42"/>
      <c r="O106" s="42" t="s">
        <v>190</v>
      </c>
      <c r="P106" s="39"/>
      <c r="Q106" s="39"/>
      <c r="R106" s="39"/>
      <c r="S106" s="39"/>
    </row>
    <row r="107" spans="2:20" s="36" customFormat="1" ht="15" hidden="1" customHeight="1">
      <c r="B107" s="27">
        <v>2493</v>
      </c>
      <c r="C107" s="28" t="s">
        <v>168</v>
      </c>
      <c r="D107" s="33">
        <v>42461</v>
      </c>
      <c r="E107" s="30">
        <v>296685</v>
      </c>
      <c r="F107" s="30">
        <f t="shared" si="7"/>
        <v>56370.15</v>
      </c>
      <c r="G107" s="30">
        <f t="shared" si="8"/>
        <v>353055.15</v>
      </c>
      <c r="H107" s="27">
        <v>28213665</v>
      </c>
      <c r="I107" s="52" t="s">
        <v>27</v>
      </c>
      <c r="J107" s="28">
        <v>0</v>
      </c>
      <c r="K107" s="33">
        <f t="shared" si="9"/>
        <v>42461</v>
      </c>
      <c r="L107" s="34">
        <f t="shared" ca="1" si="5"/>
        <v>556</v>
      </c>
      <c r="M107" s="209">
        <v>42461</v>
      </c>
      <c r="N107" s="34"/>
      <c r="O107" s="34" t="str">
        <f t="shared" si="6"/>
        <v>Cancelada</v>
      </c>
      <c r="P107" s="28" t="s">
        <v>352</v>
      </c>
      <c r="Q107" s="28"/>
      <c r="R107" s="28" t="s">
        <v>28</v>
      </c>
      <c r="S107" s="28" t="s">
        <v>32</v>
      </c>
    </row>
    <row r="108" spans="2:20" s="36" customFormat="1" ht="15" hidden="1" customHeight="1">
      <c r="B108" s="27">
        <v>2494</v>
      </c>
      <c r="C108" s="46" t="s">
        <v>77</v>
      </c>
      <c r="D108" s="47">
        <v>42461</v>
      </c>
      <c r="E108" s="48">
        <v>241434</v>
      </c>
      <c r="F108" s="48">
        <f t="shared" si="7"/>
        <v>45872.46</v>
      </c>
      <c r="G108" s="48">
        <f t="shared" si="8"/>
        <v>287306.46000000002</v>
      </c>
      <c r="H108" s="49">
        <v>226437322</v>
      </c>
      <c r="I108" s="46" t="s">
        <v>27</v>
      </c>
      <c r="J108" s="28">
        <v>0</v>
      </c>
      <c r="K108" s="33">
        <f t="shared" si="9"/>
        <v>42461</v>
      </c>
      <c r="L108" s="34"/>
      <c r="M108" s="213">
        <v>42461</v>
      </c>
      <c r="N108" s="50"/>
      <c r="O108" s="50" t="s">
        <v>12</v>
      </c>
      <c r="P108" s="46" t="s">
        <v>366</v>
      </c>
      <c r="Q108" s="46"/>
      <c r="R108" s="46" t="s">
        <v>78</v>
      </c>
      <c r="S108" s="46" t="s">
        <v>79</v>
      </c>
    </row>
    <row r="109" spans="2:20" s="36" customFormat="1" ht="15" hidden="1" customHeight="1">
      <c r="B109" s="27">
        <v>2495</v>
      </c>
      <c r="C109" s="28" t="s">
        <v>353</v>
      </c>
      <c r="D109" s="33">
        <v>42464</v>
      </c>
      <c r="E109" s="30">
        <v>378634</v>
      </c>
      <c r="F109" s="30">
        <f>E109*19%</f>
        <v>71940.460000000006</v>
      </c>
      <c r="G109" s="30">
        <f>SUM(E109:F109)</f>
        <v>450574.46</v>
      </c>
      <c r="H109" s="27">
        <v>27586097</v>
      </c>
      <c r="I109" s="52" t="s">
        <v>27</v>
      </c>
      <c r="J109" s="28">
        <v>0</v>
      </c>
      <c r="K109" s="33">
        <f>+D109+J109</f>
        <v>42464</v>
      </c>
      <c r="L109" s="34">
        <f ca="1">DAYS360(K109,fechaactual)</f>
        <v>553</v>
      </c>
      <c r="M109" s="209">
        <v>42464</v>
      </c>
      <c r="N109" s="34"/>
      <c r="O109" s="34" t="str">
        <f>IF(M109&gt;=D109,"Cancelada",IF(K109&lt;fechaactual,"Vencida","Por Vencer"))</f>
        <v>Cancelada</v>
      </c>
      <c r="P109" s="28" t="s">
        <v>354</v>
      </c>
      <c r="Q109" s="28"/>
      <c r="R109" s="28" t="s">
        <v>28</v>
      </c>
      <c r="S109" s="28" t="s">
        <v>140</v>
      </c>
    </row>
    <row r="110" spans="2:20" s="36" customFormat="1" ht="15" hidden="1" customHeight="1">
      <c r="B110" s="27">
        <v>2496</v>
      </c>
      <c r="C110" s="28" t="s">
        <v>355</v>
      </c>
      <c r="D110" s="33">
        <v>42464</v>
      </c>
      <c r="E110" s="30">
        <v>2168087</v>
      </c>
      <c r="F110" s="30">
        <f>E110*19%</f>
        <v>411936.53</v>
      </c>
      <c r="G110" s="30">
        <f>SUM(E110:F110)</f>
        <v>2580023.5300000003</v>
      </c>
      <c r="H110" s="27" t="s">
        <v>356</v>
      </c>
      <c r="I110" s="52" t="s">
        <v>27</v>
      </c>
      <c r="J110" s="28">
        <v>30</v>
      </c>
      <c r="K110" s="33">
        <f>+D110+J110</f>
        <v>42494</v>
      </c>
      <c r="L110" s="34">
        <f ca="1">DAYS360(K110,fechaactual)</f>
        <v>523</v>
      </c>
      <c r="M110" s="209"/>
      <c r="N110" s="34"/>
      <c r="O110" s="34" t="str">
        <f ca="1">IF(M110&gt;=D110,"Cancelada",IF(K110&lt;fechaactual,"Vencida","Por Vencer"))</f>
        <v>Vencida</v>
      </c>
      <c r="P110" s="28" t="s">
        <v>357</v>
      </c>
      <c r="Q110" s="28"/>
      <c r="R110" s="28" t="s">
        <v>358</v>
      </c>
      <c r="S110" s="28" t="s">
        <v>359</v>
      </c>
    </row>
    <row r="111" spans="2:20" s="36" customFormat="1" ht="15" hidden="1" customHeight="1">
      <c r="B111" s="27">
        <v>2497</v>
      </c>
      <c r="C111" s="28" t="s">
        <v>360</v>
      </c>
      <c r="D111" s="33">
        <v>42464</v>
      </c>
      <c r="E111" s="30">
        <v>2982420</v>
      </c>
      <c r="F111" s="30">
        <f>E111*19%</f>
        <v>566659.80000000005</v>
      </c>
      <c r="G111" s="30">
        <f>SUM(E111:F111)</f>
        <v>3549079.8</v>
      </c>
      <c r="H111" s="27" t="s">
        <v>361</v>
      </c>
      <c r="I111" s="52" t="s">
        <v>27</v>
      </c>
      <c r="J111" s="28">
        <v>30</v>
      </c>
      <c r="K111" s="33">
        <f>+D111+J111</f>
        <v>42494</v>
      </c>
      <c r="L111" s="34">
        <f ca="1">DAYS360(K111,fechaactual)</f>
        <v>523</v>
      </c>
      <c r="M111" s="209">
        <v>42529</v>
      </c>
      <c r="N111" s="34"/>
      <c r="O111" s="34" t="str">
        <f>IF(M111&gt;=D111,"Cancelada",IF(K111&lt;fechaactual,"Vencida","Por Vencer"))</f>
        <v>Cancelada</v>
      </c>
      <c r="P111" s="28" t="s">
        <v>362</v>
      </c>
      <c r="Q111" s="28"/>
      <c r="R111" s="28" t="s">
        <v>194</v>
      </c>
      <c r="S111" s="28" t="s">
        <v>363</v>
      </c>
    </row>
    <row r="112" spans="2:20" s="36" customFormat="1" ht="15" hidden="1" customHeight="1">
      <c r="B112" s="27">
        <v>2498</v>
      </c>
      <c r="C112" s="28" t="s">
        <v>364</v>
      </c>
      <c r="D112" s="33">
        <v>42464</v>
      </c>
      <c r="E112" s="30">
        <v>618720</v>
      </c>
      <c r="F112" s="30">
        <f>E112*19%</f>
        <v>117556.8</v>
      </c>
      <c r="G112" s="30">
        <f>SUM(E112:F112)</f>
        <v>736276.8</v>
      </c>
      <c r="H112" s="27">
        <v>572412974</v>
      </c>
      <c r="I112" s="52" t="s">
        <v>27</v>
      </c>
      <c r="J112" s="28">
        <v>30</v>
      </c>
      <c r="K112" s="33">
        <f>+D112+J112</f>
        <v>42494</v>
      </c>
      <c r="L112" s="34">
        <f ca="1">DAYS360(K112,fechaactual)</f>
        <v>523</v>
      </c>
      <c r="M112" s="209">
        <v>42552</v>
      </c>
      <c r="N112" s="34"/>
      <c r="O112" s="34" t="str">
        <f>IF(M112&gt;=D112,"Cancelada",IF(K112&lt;fechaactual,"Vencida","Por Vencer"))</f>
        <v>Cancelada</v>
      </c>
      <c r="P112" s="28" t="s">
        <v>365</v>
      </c>
      <c r="Q112" s="28"/>
      <c r="R112" s="28" t="s">
        <v>132</v>
      </c>
      <c r="S112" s="28" t="s">
        <v>302</v>
      </c>
      <c r="T112" s="36" t="s">
        <v>535</v>
      </c>
    </row>
    <row r="113" spans="1:20" s="43" customFormat="1" ht="15" hidden="1" customHeight="1">
      <c r="B113" s="38">
        <v>2499</v>
      </c>
      <c r="C113" s="39" t="s">
        <v>190</v>
      </c>
      <c r="D113" s="40"/>
      <c r="E113" s="41"/>
      <c r="F113" s="41">
        <f t="shared" si="7"/>
        <v>0</v>
      </c>
      <c r="G113" s="41">
        <f t="shared" si="8"/>
        <v>0</v>
      </c>
      <c r="H113" s="38"/>
      <c r="I113" s="53" t="s">
        <v>11</v>
      </c>
      <c r="J113" s="39"/>
      <c r="K113" s="40"/>
      <c r="L113" s="42">
        <v>0</v>
      </c>
      <c r="M113" s="212"/>
      <c r="N113" s="42"/>
      <c r="O113" s="42" t="s">
        <v>190</v>
      </c>
      <c r="P113" s="39"/>
      <c r="Q113" s="39"/>
      <c r="R113" s="39"/>
      <c r="S113" s="39"/>
    </row>
    <row r="114" spans="1:20" s="43" customFormat="1" ht="15" hidden="1" customHeight="1">
      <c r="B114" s="38">
        <v>2500</v>
      </c>
      <c r="C114" s="39" t="s">
        <v>2415</v>
      </c>
      <c r="D114" s="40"/>
      <c r="E114" s="41">
        <v>0</v>
      </c>
      <c r="F114" s="41">
        <v>0</v>
      </c>
      <c r="G114" s="41">
        <v>0</v>
      </c>
      <c r="H114" s="38">
        <v>0</v>
      </c>
      <c r="I114" s="53" t="s">
        <v>11</v>
      </c>
      <c r="J114" s="39">
        <v>30</v>
      </c>
      <c r="K114" s="40">
        <f t="shared" ref="K114:K121" si="10">+D114+J114</f>
        <v>30</v>
      </c>
      <c r="L114" s="42">
        <f t="shared" ca="1" si="5"/>
        <v>42377</v>
      </c>
      <c r="M114" s="212"/>
      <c r="N114" s="42">
        <v>21</v>
      </c>
      <c r="O114" s="42" t="s">
        <v>190</v>
      </c>
      <c r="P114" s="39" t="s">
        <v>193</v>
      </c>
      <c r="Q114" s="39"/>
      <c r="R114" s="39" t="s">
        <v>194</v>
      </c>
      <c r="S114" s="39" t="s">
        <v>195</v>
      </c>
      <c r="T114" s="43" t="s">
        <v>536</v>
      </c>
    </row>
    <row r="115" spans="1:20" s="36" customFormat="1" ht="15" hidden="1" customHeight="1">
      <c r="B115" s="27">
        <v>2501</v>
      </c>
      <c r="C115" s="28" t="s">
        <v>367</v>
      </c>
      <c r="D115" s="33">
        <v>42465</v>
      </c>
      <c r="E115" s="30">
        <v>2772124</v>
      </c>
      <c r="F115" s="30">
        <f t="shared" si="7"/>
        <v>526703.56000000006</v>
      </c>
      <c r="G115" s="30">
        <f t="shared" si="8"/>
        <v>3298827.56</v>
      </c>
      <c r="H115" s="27">
        <v>652330403</v>
      </c>
      <c r="I115" s="52" t="s">
        <v>27</v>
      </c>
      <c r="J115" s="28">
        <v>30</v>
      </c>
      <c r="K115" s="33">
        <f t="shared" si="10"/>
        <v>42495</v>
      </c>
      <c r="L115" s="34">
        <f t="shared" ca="1" si="5"/>
        <v>522</v>
      </c>
      <c r="M115" s="209"/>
      <c r="N115" s="34">
        <v>216</v>
      </c>
      <c r="O115" s="34" t="str">
        <f t="shared" ca="1" si="6"/>
        <v>Vencida</v>
      </c>
      <c r="P115" s="28" t="s">
        <v>368</v>
      </c>
      <c r="Q115" s="28"/>
      <c r="R115" s="28" t="s">
        <v>100</v>
      </c>
      <c r="S115" s="28" t="s">
        <v>369</v>
      </c>
    </row>
    <row r="116" spans="1:20" s="36" customFormat="1" ht="15" hidden="1" customHeight="1">
      <c r="B116" s="27">
        <v>2502</v>
      </c>
      <c r="C116" s="28" t="s">
        <v>370</v>
      </c>
      <c r="D116" s="33">
        <v>42465</v>
      </c>
      <c r="E116" s="30">
        <v>2556360</v>
      </c>
      <c r="F116" s="30">
        <f t="shared" si="7"/>
        <v>485708.4</v>
      </c>
      <c r="G116" s="30">
        <f t="shared" si="8"/>
        <v>3042068.4</v>
      </c>
      <c r="H116" s="27">
        <v>228441524</v>
      </c>
      <c r="I116" s="52" t="s">
        <v>27</v>
      </c>
      <c r="J116" s="28">
        <v>30</v>
      </c>
      <c r="K116" s="33">
        <f t="shared" si="10"/>
        <v>42495</v>
      </c>
      <c r="L116" s="34">
        <f t="shared" ca="1" si="5"/>
        <v>522</v>
      </c>
      <c r="M116" s="209">
        <v>42537</v>
      </c>
      <c r="N116" s="34"/>
      <c r="O116" s="34" t="str">
        <f t="shared" si="6"/>
        <v>Cancelada</v>
      </c>
      <c r="P116" s="28" t="s">
        <v>371</v>
      </c>
      <c r="Q116" s="28"/>
      <c r="R116" s="28" t="s">
        <v>45</v>
      </c>
      <c r="S116" s="28" t="s">
        <v>54</v>
      </c>
    </row>
    <row r="117" spans="1:20" s="36" customFormat="1" ht="15" hidden="1" customHeight="1">
      <c r="A117" s="36" t="s">
        <v>1366</v>
      </c>
      <c r="B117" s="27">
        <v>2503</v>
      </c>
      <c r="C117" s="28" t="s">
        <v>372</v>
      </c>
      <c r="D117" s="33">
        <v>42465</v>
      </c>
      <c r="E117" s="30">
        <v>902364</v>
      </c>
      <c r="F117" s="30">
        <f t="shared" si="7"/>
        <v>171449.16</v>
      </c>
      <c r="G117" s="30">
        <f t="shared" si="8"/>
        <v>1073813.1599999999</v>
      </c>
      <c r="H117" s="27">
        <v>224017777</v>
      </c>
      <c r="I117" s="52" t="s">
        <v>27</v>
      </c>
      <c r="J117" s="28">
        <v>30</v>
      </c>
      <c r="K117" s="33">
        <f t="shared" si="10"/>
        <v>42495</v>
      </c>
      <c r="L117" s="34">
        <f t="shared" ca="1" si="5"/>
        <v>522</v>
      </c>
      <c r="M117" s="209">
        <v>42558</v>
      </c>
      <c r="N117" s="34"/>
      <c r="O117" s="34" t="str">
        <f t="shared" si="6"/>
        <v>Cancelada</v>
      </c>
      <c r="P117" s="28" t="s">
        <v>373</v>
      </c>
      <c r="Q117" s="28"/>
      <c r="R117" s="28" t="s">
        <v>31</v>
      </c>
      <c r="S117" s="28" t="s">
        <v>37</v>
      </c>
    </row>
    <row r="118" spans="1:20" s="36" customFormat="1" ht="15" hidden="1" customHeight="1">
      <c r="B118" s="27">
        <v>2504</v>
      </c>
      <c r="C118" s="28" t="s">
        <v>205</v>
      </c>
      <c r="D118" s="33">
        <v>42467</v>
      </c>
      <c r="E118" s="30">
        <v>512444</v>
      </c>
      <c r="F118" s="30">
        <f t="shared" si="7"/>
        <v>97364.36</v>
      </c>
      <c r="G118" s="30">
        <f t="shared" si="8"/>
        <v>609808.36</v>
      </c>
      <c r="H118" s="27">
        <v>222365440</v>
      </c>
      <c r="I118" s="52" t="s">
        <v>27</v>
      </c>
      <c r="J118" s="28">
        <v>30</v>
      </c>
      <c r="K118" s="33">
        <f t="shared" si="10"/>
        <v>42497</v>
      </c>
      <c r="L118" s="34">
        <f t="shared" ca="1" si="5"/>
        <v>520</v>
      </c>
      <c r="M118" s="209">
        <v>42520</v>
      </c>
      <c r="N118" s="34"/>
      <c r="O118" s="34" t="str">
        <f t="shared" si="6"/>
        <v>Cancelada</v>
      </c>
      <c r="P118" s="28" t="s">
        <v>374</v>
      </c>
      <c r="Q118" s="28"/>
      <c r="R118" s="28" t="s">
        <v>132</v>
      </c>
      <c r="S118" s="28" t="s">
        <v>151</v>
      </c>
    </row>
    <row r="119" spans="1:20" s="36" customFormat="1" ht="15" hidden="1" customHeight="1">
      <c r="B119" s="27">
        <v>2505</v>
      </c>
      <c r="C119" s="28" t="s">
        <v>375</v>
      </c>
      <c r="D119" s="33">
        <v>42467</v>
      </c>
      <c r="E119" s="30">
        <v>2049367</v>
      </c>
      <c r="F119" s="30">
        <f t="shared" si="7"/>
        <v>389379.73</v>
      </c>
      <c r="G119" s="30">
        <f t="shared" si="8"/>
        <v>2438746.73</v>
      </c>
      <c r="H119" s="27">
        <v>228241067</v>
      </c>
      <c r="I119" s="52" t="s">
        <v>27</v>
      </c>
      <c r="J119" s="28">
        <v>30</v>
      </c>
      <c r="K119" s="33">
        <f t="shared" si="10"/>
        <v>42497</v>
      </c>
      <c r="L119" s="34">
        <f t="shared" ca="1" si="5"/>
        <v>520</v>
      </c>
      <c r="M119" s="209">
        <v>42550</v>
      </c>
      <c r="N119" s="34"/>
      <c r="O119" s="34" t="str">
        <f t="shared" si="6"/>
        <v>Cancelada</v>
      </c>
      <c r="P119" s="28" t="s">
        <v>376</v>
      </c>
      <c r="Q119" s="28"/>
      <c r="R119" s="28" t="s">
        <v>132</v>
      </c>
      <c r="S119" s="28" t="s">
        <v>151</v>
      </c>
    </row>
    <row r="120" spans="1:20" s="79" customFormat="1" ht="15" hidden="1" customHeight="1">
      <c r="B120" s="73">
        <v>2506</v>
      </c>
      <c r="C120" s="74" t="s">
        <v>2428</v>
      </c>
      <c r="D120" s="75">
        <v>42467</v>
      </c>
      <c r="E120" s="76">
        <v>305292</v>
      </c>
      <c r="F120" s="76">
        <f t="shared" si="7"/>
        <v>58005.48</v>
      </c>
      <c r="G120" s="76">
        <f>SUM(E120:F120)-363297</f>
        <v>0.47999999998137355</v>
      </c>
      <c r="H120" s="73">
        <v>512232368</v>
      </c>
      <c r="I120" s="77" t="s">
        <v>11</v>
      </c>
      <c r="J120" s="74">
        <v>30</v>
      </c>
      <c r="K120" s="75">
        <f t="shared" si="10"/>
        <v>42497</v>
      </c>
      <c r="L120" s="78">
        <f t="shared" ca="1" si="5"/>
        <v>520</v>
      </c>
      <c r="M120" s="211"/>
      <c r="N120" s="78">
        <v>211</v>
      </c>
      <c r="O120" s="78" t="str">
        <f t="shared" ca="1" si="6"/>
        <v>Vencida</v>
      </c>
      <c r="P120" s="74" t="s">
        <v>399</v>
      </c>
      <c r="Q120" s="74"/>
      <c r="R120" s="74" t="s">
        <v>400</v>
      </c>
      <c r="S120" s="74" t="s">
        <v>321</v>
      </c>
    </row>
    <row r="121" spans="1:20" s="79" customFormat="1" ht="15" hidden="1" customHeight="1">
      <c r="B121" s="73">
        <v>2507</v>
      </c>
      <c r="C121" s="74" t="s">
        <v>294</v>
      </c>
      <c r="D121" s="75">
        <v>42467</v>
      </c>
      <c r="E121" s="76">
        <v>2286522</v>
      </c>
      <c r="F121" s="76">
        <f t="shared" si="7"/>
        <v>434439.18</v>
      </c>
      <c r="G121" s="76">
        <f t="shared" si="8"/>
        <v>2720961.18</v>
      </c>
      <c r="H121" s="73">
        <v>512240042</v>
      </c>
      <c r="I121" s="74" t="s">
        <v>27</v>
      </c>
      <c r="J121" s="74">
        <v>30</v>
      </c>
      <c r="K121" s="75">
        <f t="shared" si="10"/>
        <v>42497</v>
      </c>
      <c r="L121" s="78">
        <f t="shared" ca="1" si="5"/>
        <v>520</v>
      </c>
      <c r="M121" s="214"/>
      <c r="N121" s="78">
        <v>212</v>
      </c>
      <c r="O121" s="78" t="str">
        <f t="shared" ca="1" si="6"/>
        <v>Vencida</v>
      </c>
      <c r="P121" s="74" t="s">
        <v>401</v>
      </c>
      <c r="Q121" s="74"/>
      <c r="R121" s="74" t="s">
        <v>400</v>
      </c>
      <c r="S121" s="74" t="s">
        <v>321</v>
      </c>
    </row>
    <row r="122" spans="1:20" s="36" customFormat="1" ht="15" hidden="1" customHeight="1">
      <c r="B122" s="27">
        <v>2508</v>
      </c>
      <c r="C122" s="28" t="s">
        <v>377</v>
      </c>
      <c r="D122" s="33">
        <v>42474</v>
      </c>
      <c r="E122" s="30">
        <v>242020</v>
      </c>
      <c r="F122" s="30">
        <f t="shared" si="7"/>
        <v>45983.8</v>
      </c>
      <c r="G122" s="30">
        <f t="shared" si="8"/>
        <v>288003.8</v>
      </c>
      <c r="H122" s="27">
        <v>26640800</v>
      </c>
      <c r="I122" s="28" t="s">
        <v>27</v>
      </c>
      <c r="J122" s="28">
        <v>0</v>
      </c>
      <c r="K122" s="33">
        <f t="shared" ref="K122:K185" si="11">+D122+J122</f>
        <v>42474</v>
      </c>
      <c r="L122" s="34">
        <f t="shared" ca="1" si="5"/>
        <v>543</v>
      </c>
      <c r="M122" s="207">
        <v>42474</v>
      </c>
      <c r="N122" s="34"/>
      <c r="O122" s="34" t="str">
        <f t="shared" si="6"/>
        <v>Cancelada</v>
      </c>
      <c r="P122" s="28" t="s">
        <v>378</v>
      </c>
      <c r="Q122" s="28"/>
      <c r="R122" s="28" t="s">
        <v>45</v>
      </c>
      <c r="S122" s="28" t="s">
        <v>284</v>
      </c>
    </row>
    <row r="123" spans="1:20" s="43" customFormat="1" ht="15" hidden="1" customHeight="1">
      <c r="B123" s="38">
        <v>2509</v>
      </c>
      <c r="C123" s="39" t="s">
        <v>190</v>
      </c>
      <c r="D123" s="40"/>
      <c r="E123" s="41"/>
      <c r="F123" s="41">
        <f t="shared" si="7"/>
        <v>0</v>
      </c>
      <c r="G123" s="41">
        <f t="shared" si="8"/>
        <v>0</v>
      </c>
      <c r="H123" s="38"/>
      <c r="I123" s="39" t="s">
        <v>11</v>
      </c>
      <c r="J123" s="39"/>
      <c r="K123" s="40">
        <f t="shared" si="11"/>
        <v>0</v>
      </c>
      <c r="L123" s="42">
        <f t="shared" ca="1" si="5"/>
        <v>42407</v>
      </c>
      <c r="M123" s="208"/>
      <c r="N123" s="42"/>
      <c r="O123" s="42" t="s">
        <v>190</v>
      </c>
      <c r="P123" s="39"/>
      <c r="Q123" s="39"/>
      <c r="R123" s="39"/>
      <c r="S123" s="39"/>
    </row>
    <row r="124" spans="1:20" s="36" customFormat="1" ht="15" hidden="1" customHeight="1">
      <c r="B124" s="27">
        <v>2510</v>
      </c>
      <c r="C124" s="28" t="s">
        <v>402</v>
      </c>
      <c r="D124" s="33">
        <v>42474</v>
      </c>
      <c r="E124" s="30">
        <v>2003096</v>
      </c>
      <c r="F124" s="30">
        <f t="shared" si="7"/>
        <v>380588.24</v>
      </c>
      <c r="G124" s="30">
        <f t="shared" si="8"/>
        <v>2383684.2400000002</v>
      </c>
      <c r="H124" s="27">
        <v>22427709</v>
      </c>
      <c r="I124" s="28" t="s">
        <v>27</v>
      </c>
      <c r="J124" s="28">
        <v>30</v>
      </c>
      <c r="K124" s="33">
        <f t="shared" si="11"/>
        <v>42504</v>
      </c>
      <c r="L124" s="34">
        <f t="shared" ca="1" si="5"/>
        <v>513</v>
      </c>
      <c r="M124" s="207">
        <v>42510</v>
      </c>
      <c r="N124" s="34"/>
      <c r="O124" s="34" t="str">
        <f t="shared" si="6"/>
        <v>Cancelada</v>
      </c>
      <c r="P124" s="28" t="s">
        <v>402</v>
      </c>
      <c r="Q124" s="28"/>
      <c r="R124" s="28" t="s">
        <v>28</v>
      </c>
      <c r="S124" s="28" t="s">
        <v>54</v>
      </c>
    </row>
    <row r="125" spans="1:20" s="36" customFormat="1" ht="15" hidden="1" customHeight="1">
      <c r="A125" s="36" t="s">
        <v>555</v>
      </c>
      <c r="B125" s="27">
        <v>2511</v>
      </c>
      <c r="C125" s="28" t="s">
        <v>379</v>
      </c>
      <c r="D125" s="33">
        <v>42474</v>
      </c>
      <c r="E125" s="30">
        <v>142020</v>
      </c>
      <c r="F125" s="30">
        <f t="shared" si="7"/>
        <v>26983.8</v>
      </c>
      <c r="G125" s="30">
        <f t="shared" si="8"/>
        <v>169003.8</v>
      </c>
      <c r="H125" s="27">
        <v>29467010</v>
      </c>
      <c r="I125" s="28" t="s">
        <v>27</v>
      </c>
      <c r="J125" s="28">
        <v>30</v>
      </c>
      <c r="K125" s="33">
        <f t="shared" si="11"/>
        <v>42504</v>
      </c>
      <c r="L125" s="34">
        <f t="shared" ca="1" si="5"/>
        <v>513</v>
      </c>
      <c r="M125" s="207">
        <v>42517</v>
      </c>
      <c r="N125" s="34"/>
      <c r="O125" s="34" t="str">
        <f t="shared" si="6"/>
        <v>Cancelada</v>
      </c>
      <c r="P125" s="28" t="s">
        <v>380</v>
      </c>
      <c r="Q125" s="28"/>
      <c r="R125" s="28" t="s">
        <v>45</v>
      </c>
      <c r="S125" s="28" t="s">
        <v>381</v>
      </c>
    </row>
    <row r="126" spans="1:20" s="36" customFormat="1" ht="15" hidden="1" customHeight="1">
      <c r="B126" s="27">
        <v>2512</v>
      </c>
      <c r="C126" s="28" t="s">
        <v>382</v>
      </c>
      <c r="D126" s="33">
        <v>42474</v>
      </c>
      <c r="E126" s="30">
        <v>130000</v>
      </c>
      <c r="F126" s="30">
        <f t="shared" si="7"/>
        <v>24700</v>
      </c>
      <c r="G126" s="30">
        <f t="shared" si="8"/>
        <v>154700</v>
      </c>
      <c r="H126" s="27">
        <v>222877433</v>
      </c>
      <c r="I126" s="28" t="s">
        <v>27</v>
      </c>
      <c r="J126" s="28">
        <v>30</v>
      </c>
      <c r="K126" s="33">
        <f t="shared" si="11"/>
        <v>42504</v>
      </c>
      <c r="L126" s="34">
        <f t="shared" ca="1" si="5"/>
        <v>513</v>
      </c>
      <c r="M126" s="207">
        <v>42486</v>
      </c>
      <c r="N126" s="34"/>
      <c r="O126" s="34" t="str">
        <f t="shared" si="6"/>
        <v>Cancelada</v>
      </c>
      <c r="P126" s="28" t="s">
        <v>383</v>
      </c>
      <c r="Q126" s="28"/>
      <c r="R126" s="28" t="s">
        <v>45</v>
      </c>
      <c r="S126" s="28" t="s">
        <v>37</v>
      </c>
    </row>
    <row r="127" spans="1:20" s="36" customFormat="1" ht="15" hidden="1" customHeight="1">
      <c r="B127" s="27">
        <v>2513</v>
      </c>
      <c r="C127" s="28" t="s">
        <v>384</v>
      </c>
      <c r="D127" s="33">
        <v>42474</v>
      </c>
      <c r="E127" s="30">
        <v>1429684</v>
      </c>
      <c r="F127" s="30">
        <f t="shared" si="7"/>
        <v>271639.96000000002</v>
      </c>
      <c r="G127" s="30">
        <f t="shared" si="8"/>
        <v>1701323.96</v>
      </c>
      <c r="H127" s="27">
        <v>322131400</v>
      </c>
      <c r="I127" s="28" t="s">
        <v>27</v>
      </c>
      <c r="J127" s="28">
        <v>30</v>
      </c>
      <c r="K127" s="33">
        <f t="shared" si="11"/>
        <v>42504</v>
      </c>
      <c r="L127" s="34">
        <f t="shared" ca="1" si="5"/>
        <v>513</v>
      </c>
      <c r="M127" s="207">
        <v>42496</v>
      </c>
      <c r="N127" s="34"/>
      <c r="O127" s="34" t="str">
        <f t="shared" si="6"/>
        <v>Cancelada</v>
      </c>
      <c r="P127" s="28" t="s">
        <v>385</v>
      </c>
      <c r="Q127" s="28"/>
      <c r="R127" s="28" t="s">
        <v>41</v>
      </c>
      <c r="S127" s="28" t="s">
        <v>386</v>
      </c>
    </row>
    <row r="128" spans="1:20" s="36" customFormat="1" ht="15" hidden="1" customHeight="1">
      <c r="A128" s="36" t="s">
        <v>1366</v>
      </c>
      <c r="B128" s="27">
        <v>2514</v>
      </c>
      <c r="C128" s="28" t="s">
        <v>387</v>
      </c>
      <c r="D128" s="33">
        <v>42474</v>
      </c>
      <c r="E128" s="30">
        <v>310000</v>
      </c>
      <c r="F128" s="30">
        <f t="shared" si="7"/>
        <v>58900</v>
      </c>
      <c r="G128" s="30">
        <f t="shared" si="8"/>
        <v>368900</v>
      </c>
      <c r="H128" s="27">
        <v>998888839</v>
      </c>
      <c r="I128" s="28" t="s">
        <v>27</v>
      </c>
      <c r="J128" s="28">
        <v>30</v>
      </c>
      <c r="K128" s="33">
        <f t="shared" si="11"/>
        <v>42504</v>
      </c>
      <c r="L128" s="34">
        <f t="shared" ca="1" si="5"/>
        <v>513</v>
      </c>
      <c r="M128" s="207">
        <v>42584</v>
      </c>
      <c r="N128" s="34"/>
      <c r="O128" s="34" t="str">
        <f t="shared" si="6"/>
        <v>Cancelada</v>
      </c>
      <c r="P128" s="28" t="s">
        <v>388</v>
      </c>
      <c r="Q128" s="28"/>
      <c r="R128" s="28" t="s">
        <v>31</v>
      </c>
      <c r="S128" s="28" t="s">
        <v>389</v>
      </c>
    </row>
    <row r="129" spans="1:19" s="36" customFormat="1" ht="15" hidden="1" customHeight="1">
      <c r="B129" s="27">
        <v>2515</v>
      </c>
      <c r="C129" s="28" t="s">
        <v>292</v>
      </c>
      <c r="D129" s="33">
        <v>42474</v>
      </c>
      <c r="E129" s="30">
        <v>71010</v>
      </c>
      <c r="F129" s="30">
        <f t="shared" si="7"/>
        <v>13491.9</v>
      </c>
      <c r="G129" s="30">
        <f t="shared" si="8"/>
        <v>84501.9</v>
      </c>
      <c r="H129" s="27">
        <v>224295900</v>
      </c>
      <c r="I129" s="28" t="s">
        <v>27</v>
      </c>
      <c r="J129" s="28">
        <v>30</v>
      </c>
      <c r="K129" s="33">
        <f t="shared" si="11"/>
        <v>42504</v>
      </c>
      <c r="L129" s="34">
        <f t="shared" ca="1" si="5"/>
        <v>513</v>
      </c>
      <c r="M129" s="207">
        <v>42570</v>
      </c>
      <c r="N129" s="34"/>
      <c r="O129" s="34" t="str">
        <f t="shared" si="6"/>
        <v>Cancelada</v>
      </c>
      <c r="P129" s="28" t="s">
        <v>293</v>
      </c>
      <c r="Q129" s="28"/>
      <c r="R129" s="28" t="s">
        <v>92</v>
      </c>
      <c r="S129" s="28" t="s">
        <v>48</v>
      </c>
    </row>
    <row r="130" spans="1:19" s="36" customFormat="1" ht="15" hidden="1" customHeight="1">
      <c r="B130" s="27">
        <v>2516</v>
      </c>
      <c r="C130" s="28" t="s">
        <v>145</v>
      </c>
      <c r="D130" s="33">
        <v>42474</v>
      </c>
      <c r="E130" s="30">
        <v>1633193</v>
      </c>
      <c r="F130" s="30">
        <f t="shared" si="7"/>
        <v>310306.67</v>
      </c>
      <c r="G130" s="30">
        <f t="shared" si="8"/>
        <v>1943499.67</v>
      </c>
      <c r="H130" s="27">
        <v>228218657</v>
      </c>
      <c r="I130" s="28" t="s">
        <v>27</v>
      </c>
      <c r="J130" s="28">
        <v>30</v>
      </c>
      <c r="K130" s="33">
        <f t="shared" si="11"/>
        <v>42504</v>
      </c>
      <c r="L130" s="34">
        <f t="shared" ca="1" si="5"/>
        <v>513</v>
      </c>
      <c r="M130" s="207">
        <v>42594</v>
      </c>
      <c r="N130" s="34"/>
      <c r="O130" s="34" t="str">
        <f t="shared" si="6"/>
        <v>Cancelada</v>
      </c>
      <c r="P130" s="28" t="s">
        <v>390</v>
      </c>
      <c r="Q130" s="28"/>
      <c r="R130" s="28" t="s">
        <v>92</v>
      </c>
      <c r="S130" s="28" t="s">
        <v>147</v>
      </c>
    </row>
    <row r="131" spans="1:19" s="36" customFormat="1" ht="15" hidden="1" customHeight="1">
      <c r="B131" s="27">
        <v>2517</v>
      </c>
      <c r="C131" s="28" t="s">
        <v>391</v>
      </c>
      <c r="D131" s="33">
        <v>42474</v>
      </c>
      <c r="E131" s="30">
        <v>1126002</v>
      </c>
      <c r="F131" s="30">
        <f t="shared" si="7"/>
        <v>213940.38</v>
      </c>
      <c r="G131" s="30">
        <f t="shared" si="8"/>
        <v>1339942.3799999999</v>
      </c>
      <c r="H131" s="27">
        <v>227075800</v>
      </c>
      <c r="I131" s="28" t="s">
        <v>27</v>
      </c>
      <c r="J131" s="28">
        <v>30</v>
      </c>
      <c r="K131" s="33">
        <f t="shared" si="11"/>
        <v>42504</v>
      </c>
      <c r="L131" s="34">
        <f t="shared" ca="1" si="5"/>
        <v>513</v>
      </c>
      <c r="M131" s="207">
        <v>42496</v>
      </c>
      <c r="N131" s="34"/>
      <c r="O131" s="34" t="str">
        <f t="shared" si="6"/>
        <v>Cancelada</v>
      </c>
      <c r="P131" s="28" t="s">
        <v>392</v>
      </c>
      <c r="Q131" s="28"/>
      <c r="R131" s="28" t="s">
        <v>45</v>
      </c>
      <c r="S131" s="28" t="s">
        <v>151</v>
      </c>
    </row>
    <row r="132" spans="1:19" s="36" customFormat="1" ht="15" hidden="1" customHeight="1">
      <c r="A132"/>
      <c r="B132" s="27">
        <v>2518</v>
      </c>
      <c r="C132" s="28" t="s">
        <v>393</v>
      </c>
      <c r="D132" s="33">
        <v>42474</v>
      </c>
      <c r="E132" s="30">
        <v>3078180</v>
      </c>
      <c r="F132" s="30">
        <f t="shared" si="7"/>
        <v>584854.19999999995</v>
      </c>
      <c r="G132" s="30">
        <f t="shared" si="8"/>
        <v>3663034.2</v>
      </c>
      <c r="H132" s="27">
        <v>222847759</v>
      </c>
      <c r="I132" s="28" t="s">
        <v>27</v>
      </c>
      <c r="J132" s="28">
        <v>30</v>
      </c>
      <c r="K132" s="33">
        <f t="shared" si="11"/>
        <v>42504</v>
      </c>
      <c r="L132" s="34">
        <f t="shared" ref="L132:L195" ca="1" si="12">DAYS360(K132,fechaactual)</f>
        <v>513</v>
      </c>
      <c r="M132" s="207">
        <v>42493</v>
      </c>
      <c r="N132" s="34"/>
      <c r="O132" s="34" t="str">
        <f t="shared" ref="O132:O196" si="13">IF(M132&gt;=D132,"Cancelada",IF(K132&lt;fechaactual,"Vencida","Por Vencer"))</f>
        <v>Cancelada</v>
      </c>
      <c r="P132" s="28" t="s">
        <v>394</v>
      </c>
      <c r="Q132" s="28"/>
      <c r="R132" s="28" t="s">
        <v>247</v>
      </c>
      <c r="S132" s="28" t="s">
        <v>238</v>
      </c>
    </row>
    <row r="133" spans="1:19" s="36" customFormat="1" ht="15" hidden="1" customHeight="1">
      <c r="B133" s="27">
        <v>2519</v>
      </c>
      <c r="C133" s="28" t="s">
        <v>288</v>
      </c>
      <c r="D133" s="33">
        <v>42474</v>
      </c>
      <c r="E133" s="30">
        <v>3361960</v>
      </c>
      <c r="F133" s="30">
        <f t="shared" ref="F133:F196" si="14">E133*19%</f>
        <v>638772.4</v>
      </c>
      <c r="G133" s="30">
        <f t="shared" ref="G133:G195" si="15">SUM(E133:F133)</f>
        <v>4000732.4</v>
      </c>
      <c r="H133" s="27">
        <v>412407321</v>
      </c>
      <c r="I133" s="28" t="s">
        <v>27</v>
      </c>
      <c r="J133" s="28">
        <v>30</v>
      </c>
      <c r="K133" s="33">
        <f t="shared" si="11"/>
        <v>42504</v>
      </c>
      <c r="L133" s="34">
        <f t="shared" ca="1" si="12"/>
        <v>513</v>
      </c>
      <c r="M133" s="207"/>
      <c r="N133" s="34"/>
      <c r="O133" s="34" t="str">
        <f t="shared" ca="1" si="13"/>
        <v>Vencida</v>
      </c>
      <c r="P133" s="28" t="s">
        <v>395</v>
      </c>
      <c r="Q133" s="28"/>
      <c r="R133" s="28" t="s">
        <v>218</v>
      </c>
      <c r="S133" s="28" t="s">
        <v>291</v>
      </c>
    </row>
    <row r="134" spans="1:19" s="36" customFormat="1" ht="15" hidden="1" customHeight="1">
      <c r="B134" s="27">
        <v>2520</v>
      </c>
      <c r="C134" s="28" t="s">
        <v>396</v>
      </c>
      <c r="D134" s="33">
        <v>42475</v>
      </c>
      <c r="E134" s="30">
        <v>2988373</v>
      </c>
      <c r="F134" s="30">
        <f t="shared" si="14"/>
        <v>567790.87</v>
      </c>
      <c r="G134" s="30">
        <f t="shared" si="15"/>
        <v>3556163.87</v>
      </c>
      <c r="H134" s="27">
        <v>322275700</v>
      </c>
      <c r="I134" s="28" t="s">
        <v>27</v>
      </c>
      <c r="J134" s="28">
        <v>30</v>
      </c>
      <c r="K134" s="33">
        <f t="shared" si="11"/>
        <v>42505</v>
      </c>
      <c r="L134" s="34">
        <f t="shared" ca="1" si="12"/>
        <v>512</v>
      </c>
      <c r="M134" s="207">
        <v>42493</v>
      </c>
      <c r="N134" s="34"/>
      <c r="O134" s="34" t="str">
        <f t="shared" si="13"/>
        <v>Cancelada</v>
      </c>
      <c r="P134" s="28" t="s">
        <v>397</v>
      </c>
      <c r="Q134" s="28"/>
      <c r="R134" s="28" t="s">
        <v>41</v>
      </c>
      <c r="S134" s="28" t="s">
        <v>398</v>
      </c>
    </row>
    <row r="135" spans="1:19" s="36" customFormat="1" ht="15" hidden="1" customHeight="1">
      <c r="B135" s="27">
        <v>2521</v>
      </c>
      <c r="C135" s="28" t="s">
        <v>403</v>
      </c>
      <c r="D135" s="33">
        <v>42480</v>
      </c>
      <c r="E135" s="30">
        <v>4871002</v>
      </c>
      <c r="F135" s="30">
        <f t="shared" si="14"/>
        <v>925490.38</v>
      </c>
      <c r="G135" s="30">
        <f t="shared" si="15"/>
        <v>5796492.3799999999</v>
      </c>
      <c r="H135" s="27">
        <v>4325114255</v>
      </c>
      <c r="I135" s="28" t="s">
        <v>27</v>
      </c>
      <c r="J135" s="28">
        <v>30</v>
      </c>
      <c r="K135" s="33">
        <f t="shared" si="11"/>
        <v>42510</v>
      </c>
      <c r="L135" s="34">
        <f t="shared" ca="1" si="12"/>
        <v>507</v>
      </c>
      <c r="M135" s="207">
        <v>42509</v>
      </c>
      <c r="N135" s="34"/>
      <c r="O135" s="34" t="str">
        <f t="shared" si="13"/>
        <v>Cancelada</v>
      </c>
      <c r="P135" s="28" t="s">
        <v>404</v>
      </c>
      <c r="Q135" s="28"/>
      <c r="R135" s="28" t="s">
        <v>218</v>
      </c>
      <c r="S135" s="28" t="s">
        <v>405</v>
      </c>
    </row>
    <row r="136" spans="1:19" s="36" customFormat="1" ht="15" hidden="1" customHeight="1">
      <c r="B136" s="27">
        <v>2522</v>
      </c>
      <c r="C136" s="28" t="s">
        <v>406</v>
      </c>
      <c r="D136" s="33">
        <v>42480</v>
      </c>
      <c r="E136" s="30">
        <v>131413</v>
      </c>
      <c r="F136" s="30">
        <f t="shared" si="14"/>
        <v>24968.47</v>
      </c>
      <c r="G136" s="30">
        <f t="shared" si="15"/>
        <v>156381.47</v>
      </c>
      <c r="H136" s="27">
        <v>98882030</v>
      </c>
      <c r="I136" s="28" t="s">
        <v>27</v>
      </c>
      <c r="J136" s="28">
        <v>30</v>
      </c>
      <c r="K136" s="33">
        <f t="shared" si="11"/>
        <v>42510</v>
      </c>
      <c r="L136" s="34">
        <f t="shared" ca="1" si="12"/>
        <v>507</v>
      </c>
      <c r="M136" s="207">
        <v>42529</v>
      </c>
      <c r="N136" s="34"/>
      <c r="O136" s="34" t="str">
        <f t="shared" si="13"/>
        <v>Cancelada</v>
      </c>
      <c r="P136" s="28" t="s">
        <v>407</v>
      </c>
      <c r="Q136" s="28"/>
      <c r="R136" s="28" t="s">
        <v>100</v>
      </c>
      <c r="S136" s="28" t="s">
        <v>369</v>
      </c>
    </row>
    <row r="137" spans="1:19" s="36" customFormat="1" ht="15" hidden="1" customHeight="1">
      <c r="B137" s="27">
        <v>2523</v>
      </c>
      <c r="C137" s="28" t="s">
        <v>408</v>
      </c>
      <c r="D137" s="33">
        <v>42481</v>
      </c>
      <c r="E137" s="30">
        <v>938462</v>
      </c>
      <c r="F137" s="30">
        <f t="shared" si="14"/>
        <v>178307.78</v>
      </c>
      <c r="G137" s="30">
        <f t="shared" si="15"/>
        <v>1116769.78</v>
      </c>
      <c r="H137" s="27">
        <v>223763400</v>
      </c>
      <c r="I137" s="28" t="s">
        <v>27</v>
      </c>
      <c r="J137" s="28">
        <v>30</v>
      </c>
      <c r="K137" s="33">
        <f t="shared" si="11"/>
        <v>42511</v>
      </c>
      <c r="L137" s="34">
        <f t="shared" ca="1" si="12"/>
        <v>506</v>
      </c>
      <c r="M137" s="207">
        <v>42515</v>
      </c>
      <c r="N137" s="34"/>
      <c r="O137" s="34" t="str">
        <f t="shared" si="13"/>
        <v>Cancelada</v>
      </c>
      <c r="P137" s="28" t="s">
        <v>409</v>
      </c>
      <c r="Q137" s="28"/>
      <c r="R137" s="28" t="s">
        <v>45</v>
      </c>
      <c r="S137" s="28" t="s">
        <v>161</v>
      </c>
    </row>
    <row r="138" spans="1:19" s="36" customFormat="1" ht="15" hidden="1" customHeight="1">
      <c r="B138" s="27">
        <v>2524</v>
      </c>
      <c r="C138" s="28" t="s">
        <v>410</v>
      </c>
      <c r="D138" s="33">
        <v>42481</v>
      </c>
      <c r="E138" s="30">
        <v>1147548</v>
      </c>
      <c r="F138" s="30">
        <f t="shared" si="14"/>
        <v>218034.12</v>
      </c>
      <c r="G138" s="30">
        <f t="shared" si="15"/>
        <v>1365582.12</v>
      </c>
      <c r="H138" s="27">
        <v>223763400</v>
      </c>
      <c r="I138" s="28" t="s">
        <v>27</v>
      </c>
      <c r="J138" s="28">
        <v>30</v>
      </c>
      <c r="K138" s="33">
        <v>42515</v>
      </c>
      <c r="L138" s="34">
        <f t="shared" ca="1" si="12"/>
        <v>502</v>
      </c>
      <c r="M138" s="207">
        <v>42514</v>
      </c>
      <c r="N138" s="34"/>
      <c r="O138" s="34" t="str">
        <f t="shared" si="13"/>
        <v>Cancelada</v>
      </c>
      <c r="P138" s="28" t="s">
        <v>411</v>
      </c>
      <c r="Q138" s="28"/>
      <c r="R138" s="28" t="s">
        <v>45</v>
      </c>
      <c r="S138" s="28" t="s">
        <v>74</v>
      </c>
    </row>
    <row r="139" spans="1:19" s="36" customFormat="1" ht="15" hidden="1" customHeight="1">
      <c r="A139" s="36" t="s">
        <v>432</v>
      </c>
      <c r="B139" s="27">
        <v>2525</v>
      </c>
      <c r="C139" s="28" t="s">
        <v>364</v>
      </c>
      <c r="D139" s="33">
        <v>42481</v>
      </c>
      <c r="E139" s="30">
        <v>71878</v>
      </c>
      <c r="F139" s="30">
        <f t="shared" si="14"/>
        <v>13656.82</v>
      </c>
      <c r="G139" s="30">
        <f t="shared" si="15"/>
        <v>85534.82</v>
      </c>
      <c r="H139" s="27">
        <v>572412974</v>
      </c>
      <c r="I139" s="28" t="s">
        <v>27</v>
      </c>
      <c r="J139" s="28">
        <v>0</v>
      </c>
      <c r="K139" s="33">
        <f t="shared" si="11"/>
        <v>42481</v>
      </c>
      <c r="L139" s="34">
        <f t="shared" ca="1" si="12"/>
        <v>536</v>
      </c>
      <c r="M139" s="207">
        <v>42481</v>
      </c>
      <c r="N139" s="34"/>
      <c r="O139" s="34" t="str">
        <f t="shared" si="13"/>
        <v>Cancelada</v>
      </c>
      <c r="P139" s="28" t="s">
        <v>412</v>
      </c>
      <c r="Q139" s="28"/>
      <c r="R139" s="28" t="s">
        <v>132</v>
      </c>
      <c r="S139" s="28" t="s">
        <v>302</v>
      </c>
    </row>
    <row r="140" spans="1:19" s="36" customFormat="1" ht="15" hidden="1" customHeight="1">
      <c r="B140" s="27">
        <v>2526</v>
      </c>
      <c r="C140" s="28" t="s">
        <v>162</v>
      </c>
      <c r="D140" s="33">
        <v>42481</v>
      </c>
      <c r="E140" s="30">
        <v>1178571</v>
      </c>
      <c r="F140" s="30">
        <f t="shared" si="14"/>
        <v>223928.49</v>
      </c>
      <c r="G140" s="30">
        <f t="shared" si="15"/>
        <v>1402499.49</v>
      </c>
      <c r="H140" s="27">
        <v>612411143</v>
      </c>
      <c r="I140" s="28" t="s">
        <v>27</v>
      </c>
      <c r="J140" s="28">
        <v>30</v>
      </c>
      <c r="K140" s="33">
        <f t="shared" si="11"/>
        <v>42511</v>
      </c>
      <c r="L140" s="34">
        <f t="shared" ca="1" si="12"/>
        <v>506</v>
      </c>
      <c r="M140" s="207">
        <v>42480</v>
      </c>
      <c r="N140" s="34"/>
      <c r="O140" s="34" t="str">
        <f t="shared" ca="1" si="13"/>
        <v>Vencida</v>
      </c>
      <c r="P140" s="28" t="s">
        <v>413</v>
      </c>
      <c r="Q140" s="28"/>
      <c r="R140" s="28" t="s">
        <v>31</v>
      </c>
      <c r="S140" s="28" t="s">
        <v>414</v>
      </c>
    </row>
    <row r="141" spans="1:19" s="36" customFormat="1" ht="15" hidden="1" customHeight="1">
      <c r="B141" s="27">
        <v>2527</v>
      </c>
      <c r="C141" s="28" t="s">
        <v>415</v>
      </c>
      <c r="D141" s="33">
        <v>42482</v>
      </c>
      <c r="E141" s="30">
        <v>1180693</v>
      </c>
      <c r="F141" s="30">
        <f t="shared" si="14"/>
        <v>224331.67</v>
      </c>
      <c r="G141" s="30">
        <f t="shared" si="15"/>
        <v>1405024.67</v>
      </c>
      <c r="H141" s="27">
        <v>52497273</v>
      </c>
      <c r="I141" s="28" t="s">
        <v>27</v>
      </c>
      <c r="J141" s="28">
        <v>30</v>
      </c>
      <c r="K141" s="33">
        <f t="shared" si="11"/>
        <v>42512</v>
      </c>
      <c r="L141" s="34">
        <f t="shared" ca="1" si="12"/>
        <v>505</v>
      </c>
      <c r="M141" s="207">
        <v>42515</v>
      </c>
      <c r="N141" s="34"/>
      <c r="O141" s="34" t="str">
        <f t="shared" si="13"/>
        <v>Cancelada</v>
      </c>
      <c r="P141" s="28" t="s">
        <v>416</v>
      </c>
      <c r="Q141" s="33"/>
      <c r="R141" s="28" t="s">
        <v>132</v>
      </c>
      <c r="S141" s="28" t="s">
        <v>184</v>
      </c>
    </row>
    <row r="142" spans="1:19" s="36" customFormat="1" ht="15" hidden="1" customHeight="1">
      <c r="B142" s="27">
        <v>2528</v>
      </c>
      <c r="C142" s="28" t="s">
        <v>417</v>
      </c>
      <c r="D142" s="33">
        <v>42482</v>
      </c>
      <c r="E142" s="30">
        <v>940740</v>
      </c>
      <c r="F142" s="30">
        <f t="shared" si="14"/>
        <v>178740.6</v>
      </c>
      <c r="G142" s="30">
        <f t="shared" si="15"/>
        <v>1119480.6000000001</v>
      </c>
      <c r="H142" s="27">
        <v>223763400</v>
      </c>
      <c r="I142" s="28" t="s">
        <v>27</v>
      </c>
      <c r="J142" s="28">
        <v>30</v>
      </c>
      <c r="K142" s="33">
        <f t="shared" si="11"/>
        <v>42512</v>
      </c>
      <c r="L142" s="34">
        <f t="shared" ca="1" si="12"/>
        <v>505</v>
      </c>
      <c r="M142" s="207">
        <v>42522</v>
      </c>
      <c r="N142" s="34"/>
      <c r="O142" s="34" t="str">
        <f t="shared" si="13"/>
        <v>Cancelada</v>
      </c>
      <c r="P142" s="28" t="s">
        <v>418</v>
      </c>
      <c r="Q142" s="28"/>
      <c r="R142" s="28" t="s">
        <v>45</v>
      </c>
      <c r="S142" s="28" t="s">
        <v>320</v>
      </c>
    </row>
    <row r="143" spans="1:19" s="43" customFormat="1" ht="15" hidden="1" customHeight="1">
      <c r="B143" s="38">
        <v>2529</v>
      </c>
      <c r="C143" s="39" t="s">
        <v>190</v>
      </c>
      <c r="D143" s="40"/>
      <c r="E143" s="41"/>
      <c r="F143" s="41"/>
      <c r="G143" s="41"/>
      <c r="H143" s="38"/>
      <c r="I143" s="39" t="s">
        <v>11</v>
      </c>
      <c r="J143" s="39"/>
      <c r="K143" s="40"/>
      <c r="L143" s="42"/>
      <c r="M143" s="208"/>
      <c r="N143" s="42"/>
      <c r="O143" s="42" t="s">
        <v>190</v>
      </c>
      <c r="P143" s="39"/>
      <c r="Q143" s="39"/>
      <c r="R143" s="39"/>
      <c r="S143" s="39"/>
    </row>
    <row r="144" spans="1:19" s="36" customFormat="1" ht="15" hidden="1" customHeight="1">
      <c r="B144" s="27">
        <v>2530</v>
      </c>
      <c r="C144" s="28" t="s">
        <v>419</v>
      </c>
      <c r="D144" s="33">
        <v>42485</v>
      </c>
      <c r="E144" s="30">
        <v>586486</v>
      </c>
      <c r="F144" s="30">
        <f t="shared" si="14"/>
        <v>111432.34</v>
      </c>
      <c r="G144" s="30">
        <f t="shared" si="15"/>
        <v>697918.34</v>
      </c>
      <c r="H144" s="27">
        <v>642238144</v>
      </c>
      <c r="I144" s="28" t="s">
        <v>27</v>
      </c>
      <c r="J144" s="28">
        <v>30</v>
      </c>
      <c r="K144" s="33">
        <f t="shared" si="11"/>
        <v>42515</v>
      </c>
      <c r="L144" s="34">
        <f t="shared" ca="1" si="12"/>
        <v>502</v>
      </c>
      <c r="M144" s="207">
        <v>42557</v>
      </c>
      <c r="N144" s="34"/>
      <c r="O144" s="34" t="str">
        <f t="shared" si="13"/>
        <v>Cancelada</v>
      </c>
      <c r="P144" s="28" t="s">
        <v>420</v>
      </c>
      <c r="Q144" s="28"/>
      <c r="R144" s="28" t="s">
        <v>100</v>
      </c>
      <c r="S144" s="28" t="s">
        <v>101</v>
      </c>
    </row>
    <row r="145" spans="1:19" s="36" customFormat="1" ht="15" hidden="1" customHeight="1">
      <c r="B145" s="27">
        <v>2531</v>
      </c>
      <c r="C145" s="28" t="s">
        <v>421</v>
      </c>
      <c r="D145" s="33">
        <v>42485</v>
      </c>
      <c r="E145" s="30">
        <v>42605</v>
      </c>
      <c r="F145" s="30">
        <f t="shared" si="14"/>
        <v>8094.95</v>
      </c>
      <c r="G145" s="30">
        <f t="shared" si="15"/>
        <v>50699.95</v>
      </c>
      <c r="H145" s="27">
        <v>222107600</v>
      </c>
      <c r="I145" s="28" t="s">
        <v>27</v>
      </c>
      <c r="J145" s="28">
        <v>30</v>
      </c>
      <c r="K145" s="33">
        <f t="shared" si="11"/>
        <v>42515</v>
      </c>
      <c r="L145" s="34">
        <f t="shared" ca="1" si="12"/>
        <v>502</v>
      </c>
      <c r="M145" s="207">
        <v>42515</v>
      </c>
      <c r="N145" s="34"/>
      <c r="O145" s="34" t="str">
        <f t="shared" si="13"/>
        <v>Cancelada</v>
      </c>
      <c r="P145" s="28" t="s">
        <v>422</v>
      </c>
      <c r="Q145" s="28"/>
      <c r="R145" s="28" t="s">
        <v>92</v>
      </c>
      <c r="S145" s="28" t="s">
        <v>48</v>
      </c>
    </row>
    <row r="146" spans="1:19" s="79" customFormat="1" ht="15" hidden="1" customHeight="1">
      <c r="B146" s="73">
        <v>2532</v>
      </c>
      <c r="C146" s="74" t="s">
        <v>2427</v>
      </c>
      <c r="D146" s="75">
        <v>42485</v>
      </c>
      <c r="E146" s="76">
        <v>269838</v>
      </c>
      <c r="F146" s="76">
        <f t="shared" si="14"/>
        <v>51269.22</v>
      </c>
      <c r="G146" s="76">
        <f>SUM(E146:F146)-118303</f>
        <v>202804.21999999997</v>
      </c>
      <c r="H146" s="73">
        <v>227735955</v>
      </c>
      <c r="I146" s="74" t="s">
        <v>34</v>
      </c>
      <c r="J146" s="74">
        <v>30</v>
      </c>
      <c r="K146" s="75">
        <f t="shared" si="11"/>
        <v>42515</v>
      </c>
      <c r="L146" s="78">
        <f t="shared" ca="1" si="12"/>
        <v>502</v>
      </c>
      <c r="M146" s="214"/>
      <c r="N146" s="78">
        <v>214</v>
      </c>
      <c r="O146" s="78" t="str">
        <f t="shared" ca="1" si="13"/>
        <v>Vencida</v>
      </c>
      <c r="P146" s="74" t="s">
        <v>424</v>
      </c>
      <c r="Q146" s="74"/>
      <c r="R146" s="74" t="s">
        <v>78</v>
      </c>
      <c r="S146" s="74" t="s">
        <v>79</v>
      </c>
    </row>
    <row r="147" spans="1:19" s="36" customFormat="1" ht="15" hidden="1" customHeight="1">
      <c r="B147" s="27">
        <v>2533</v>
      </c>
      <c r="C147" s="28" t="s">
        <v>425</v>
      </c>
      <c r="D147" s="33">
        <v>42485</v>
      </c>
      <c r="E147" s="30">
        <v>2769958</v>
      </c>
      <c r="F147" s="30">
        <f t="shared" si="14"/>
        <v>526292.02</v>
      </c>
      <c r="G147" s="30">
        <f t="shared" si="15"/>
        <v>3296250.02</v>
      </c>
      <c r="H147" s="27">
        <v>223763400</v>
      </c>
      <c r="I147" s="28" t="s">
        <v>27</v>
      </c>
      <c r="J147" s="28">
        <v>30</v>
      </c>
      <c r="K147" s="33">
        <f t="shared" si="11"/>
        <v>42515</v>
      </c>
      <c r="L147" s="34"/>
      <c r="M147" s="207">
        <v>42545</v>
      </c>
      <c r="N147" s="34"/>
      <c r="O147" s="34" t="str">
        <f t="shared" si="13"/>
        <v>Cancelada</v>
      </c>
      <c r="P147" s="28" t="s">
        <v>426</v>
      </c>
      <c r="Q147" s="28"/>
      <c r="R147" s="28" t="s">
        <v>45</v>
      </c>
      <c r="S147" s="28" t="s">
        <v>105</v>
      </c>
    </row>
    <row r="148" spans="1:19" s="36" customFormat="1" ht="15" hidden="1" customHeight="1">
      <c r="B148" s="27">
        <v>2534</v>
      </c>
      <c r="C148" s="28" t="s">
        <v>427</v>
      </c>
      <c r="D148" s="33">
        <v>42485</v>
      </c>
      <c r="E148" s="30">
        <v>1016234</v>
      </c>
      <c r="F148" s="30">
        <f t="shared" si="14"/>
        <v>193084.46</v>
      </c>
      <c r="G148" s="30">
        <f t="shared" si="15"/>
        <v>1209318.46</v>
      </c>
      <c r="H148" s="27">
        <v>732970410</v>
      </c>
      <c r="I148" s="28" t="s">
        <v>27</v>
      </c>
      <c r="J148" s="28">
        <v>30</v>
      </c>
      <c r="K148" s="33">
        <f t="shared" si="11"/>
        <v>42515</v>
      </c>
      <c r="L148" s="34">
        <f t="shared" ca="1" si="12"/>
        <v>502</v>
      </c>
      <c r="M148" s="207">
        <v>42536</v>
      </c>
      <c r="N148" s="34"/>
      <c r="O148" s="34" t="str">
        <f t="shared" si="13"/>
        <v>Cancelada</v>
      </c>
      <c r="P148" s="28" t="s">
        <v>428</v>
      </c>
      <c r="Q148" s="28"/>
      <c r="R148" s="28" t="s">
        <v>225</v>
      </c>
      <c r="S148" s="28" t="s">
        <v>429</v>
      </c>
    </row>
    <row r="149" spans="1:19" s="36" customFormat="1" ht="15" hidden="1" customHeight="1">
      <c r="B149" s="27">
        <v>2535</v>
      </c>
      <c r="C149" s="28" t="s">
        <v>430</v>
      </c>
      <c r="D149" s="33">
        <v>42485</v>
      </c>
      <c r="E149" s="30">
        <v>722605</v>
      </c>
      <c r="F149" s="30">
        <f t="shared" si="14"/>
        <v>137294.95000000001</v>
      </c>
      <c r="G149" s="30">
        <f t="shared" si="15"/>
        <v>859899.95</v>
      </c>
      <c r="H149" s="27">
        <v>43311618</v>
      </c>
      <c r="I149" s="28" t="s">
        <v>27</v>
      </c>
      <c r="J149" s="28">
        <v>30</v>
      </c>
      <c r="K149" s="33">
        <f t="shared" si="11"/>
        <v>42515</v>
      </c>
      <c r="L149" s="34">
        <f t="shared" ca="1" si="12"/>
        <v>502</v>
      </c>
      <c r="M149" s="207">
        <v>42494</v>
      </c>
      <c r="N149" s="34"/>
      <c r="O149" s="34" t="str">
        <f t="shared" si="13"/>
        <v>Cancelada</v>
      </c>
      <c r="P149" s="28" t="s">
        <v>431</v>
      </c>
      <c r="Q149" s="28"/>
      <c r="R149" s="28" t="s">
        <v>218</v>
      </c>
      <c r="S149" s="28" t="s">
        <v>74</v>
      </c>
    </row>
    <row r="150" spans="1:19" s="36" customFormat="1" ht="15" hidden="1" customHeight="1">
      <c r="B150" s="27">
        <v>2536</v>
      </c>
      <c r="C150" s="28" t="s">
        <v>435</v>
      </c>
      <c r="D150" s="33">
        <v>42485</v>
      </c>
      <c r="E150" s="30">
        <v>19244</v>
      </c>
      <c r="F150" s="30">
        <f t="shared" si="14"/>
        <v>3656.36</v>
      </c>
      <c r="G150" s="30">
        <f t="shared" si="15"/>
        <v>22900.36</v>
      </c>
      <c r="H150" s="27">
        <v>452742025</v>
      </c>
      <c r="I150" s="28" t="s">
        <v>27</v>
      </c>
      <c r="J150" s="28">
        <v>0</v>
      </c>
      <c r="K150" s="33">
        <f t="shared" si="11"/>
        <v>42485</v>
      </c>
      <c r="L150" s="34">
        <f t="shared" ca="1" si="12"/>
        <v>532</v>
      </c>
      <c r="M150" s="207">
        <v>42231</v>
      </c>
      <c r="N150" s="34"/>
      <c r="O150" s="34" t="str">
        <f t="shared" ca="1" si="13"/>
        <v>Vencida</v>
      </c>
      <c r="P150" s="28" t="s">
        <v>436</v>
      </c>
      <c r="Q150" s="28"/>
      <c r="R150" s="28" t="s">
        <v>28</v>
      </c>
      <c r="S150" s="28" t="s">
        <v>437</v>
      </c>
    </row>
    <row r="151" spans="1:19" s="36" customFormat="1" ht="15" hidden="1" customHeight="1">
      <c r="A151" s="36" t="s">
        <v>1365</v>
      </c>
      <c r="B151" s="27">
        <v>2537</v>
      </c>
      <c r="C151" s="28" t="s">
        <v>423</v>
      </c>
      <c r="D151" s="33">
        <v>42488</v>
      </c>
      <c r="E151" s="30">
        <v>70000</v>
      </c>
      <c r="F151" s="30">
        <f t="shared" si="14"/>
        <v>13300</v>
      </c>
      <c r="G151" s="30">
        <f t="shared" si="15"/>
        <v>83300</v>
      </c>
      <c r="H151" s="27">
        <v>227735955</v>
      </c>
      <c r="I151" s="28" t="s">
        <v>27</v>
      </c>
      <c r="J151" s="28">
        <v>30</v>
      </c>
      <c r="K151" s="33">
        <f t="shared" si="11"/>
        <v>42518</v>
      </c>
      <c r="L151" s="34">
        <f t="shared" ca="1" si="12"/>
        <v>499</v>
      </c>
      <c r="M151" s="207">
        <v>42634</v>
      </c>
      <c r="N151" s="34"/>
      <c r="O151" s="34" t="str">
        <f t="shared" si="13"/>
        <v>Cancelada</v>
      </c>
      <c r="P151" s="28" t="s">
        <v>424</v>
      </c>
      <c r="Q151" s="28"/>
      <c r="R151" s="28" t="s">
        <v>78</v>
      </c>
      <c r="S151" s="28" t="s">
        <v>79</v>
      </c>
    </row>
    <row r="152" spans="1:19" s="36" customFormat="1" ht="14.25" hidden="1" customHeight="1">
      <c r="B152" s="27">
        <v>2538</v>
      </c>
      <c r="C152" s="28" t="s">
        <v>438</v>
      </c>
      <c r="D152" s="33">
        <v>42488</v>
      </c>
      <c r="E152" s="30">
        <v>5680800</v>
      </c>
      <c r="F152" s="30">
        <f t="shared" si="14"/>
        <v>1079352</v>
      </c>
      <c r="G152" s="30">
        <f t="shared" si="15"/>
        <v>6760152</v>
      </c>
      <c r="H152" s="27">
        <v>225251860</v>
      </c>
      <c r="I152" s="28" t="s">
        <v>27</v>
      </c>
      <c r="J152" s="28">
        <v>30</v>
      </c>
      <c r="K152" s="33">
        <f t="shared" si="11"/>
        <v>42518</v>
      </c>
      <c r="L152" s="34">
        <f t="shared" ca="1" si="12"/>
        <v>499</v>
      </c>
      <c r="M152" s="207">
        <v>42492</v>
      </c>
      <c r="N152" s="34"/>
      <c r="O152" s="34" t="str">
        <f t="shared" si="13"/>
        <v>Cancelada</v>
      </c>
      <c r="P152" s="28" t="s">
        <v>439</v>
      </c>
      <c r="Q152" s="28"/>
      <c r="R152" s="28" t="s">
        <v>225</v>
      </c>
      <c r="S152" s="28" t="s">
        <v>440</v>
      </c>
    </row>
    <row r="153" spans="1:19" s="43" customFormat="1" ht="15" hidden="1" customHeight="1">
      <c r="B153" s="38">
        <v>2539</v>
      </c>
      <c r="C153" s="39" t="s">
        <v>190</v>
      </c>
      <c r="D153" s="40"/>
      <c r="E153" s="41"/>
      <c r="F153" s="41">
        <f t="shared" si="14"/>
        <v>0</v>
      </c>
      <c r="G153" s="41">
        <f t="shared" si="15"/>
        <v>0</v>
      </c>
      <c r="H153" s="38"/>
      <c r="I153" s="39" t="s">
        <v>11</v>
      </c>
      <c r="J153" s="39"/>
      <c r="K153" s="40">
        <f t="shared" si="11"/>
        <v>0</v>
      </c>
      <c r="L153" s="42">
        <f t="shared" ca="1" si="12"/>
        <v>42407</v>
      </c>
      <c r="M153" s="208"/>
      <c r="N153" s="42"/>
      <c r="O153" s="42" t="s">
        <v>190</v>
      </c>
      <c r="P153" s="39"/>
      <c r="Q153" s="39"/>
      <c r="R153" s="39"/>
      <c r="S153" s="39"/>
    </row>
    <row r="154" spans="1:19" s="36" customFormat="1" ht="15" hidden="1" customHeight="1">
      <c r="B154" s="27">
        <v>2540</v>
      </c>
      <c r="C154" s="28" t="s">
        <v>327</v>
      </c>
      <c r="D154" s="33">
        <v>42489</v>
      </c>
      <c r="E154" s="30">
        <v>3431264</v>
      </c>
      <c r="F154" s="30">
        <f t="shared" si="14"/>
        <v>651940.16</v>
      </c>
      <c r="G154" s="30">
        <f t="shared" si="15"/>
        <v>4083204.16</v>
      </c>
      <c r="H154" s="27">
        <v>412797826</v>
      </c>
      <c r="I154" s="28" t="s">
        <v>27</v>
      </c>
      <c r="J154" s="28">
        <v>30</v>
      </c>
      <c r="K154" s="33">
        <f t="shared" si="11"/>
        <v>42519</v>
      </c>
      <c r="L154" s="34">
        <f t="shared" ca="1" si="12"/>
        <v>498</v>
      </c>
      <c r="M154" s="207">
        <v>42494</v>
      </c>
      <c r="N154" s="34"/>
      <c r="O154" s="34" t="str">
        <f t="shared" si="13"/>
        <v>Cancelada</v>
      </c>
      <c r="P154" s="28" t="s">
        <v>441</v>
      </c>
      <c r="Q154" s="28"/>
      <c r="R154" s="28" t="s">
        <v>283</v>
      </c>
      <c r="S154" s="28" t="s">
        <v>442</v>
      </c>
    </row>
    <row r="155" spans="1:19" s="36" customFormat="1" ht="15" hidden="1" customHeight="1">
      <c r="B155" s="27">
        <v>2541</v>
      </c>
      <c r="C155" s="28" t="s">
        <v>327</v>
      </c>
      <c r="D155" s="33">
        <v>42489</v>
      </c>
      <c r="E155" s="30">
        <v>149600</v>
      </c>
      <c r="F155" s="30">
        <f t="shared" si="14"/>
        <v>28424</v>
      </c>
      <c r="G155" s="30">
        <f t="shared" si="15"/>
        <v>178024</v>
      </c>
      <c r="H155" s="27">
        <v>412797826</v>
      </c>
      <c r="I155" s="28" t="s">
        <v>27</v>
      </c>
      <c r="J155" s="28">
        <v>30</v>
      </c>
      <c r="K155" s="33">
        <f t="shared" si="11"/>
        <v>42519</v>
      </c>
      <c r="L155" s="34">
        <f t="shared" ca="1" si="12"/>
        <v>498</v>
      </c>
      <c r="M155" s="207">
        <v>42495</v>
      </c>
      <c r="N155" s="34"/>
      <c r="O155" s="34" t="str">
        <f t="shared" si="13"/>
        <v>Cancelada</v>
      </c>
      <c r="P155" s="28" t="s">
        <v>441</v>
      </c>
      <c r="Q155" s="28"/>
      <c r="R155" s="28" t="s">
        <v>283</v>
      </c>
      <c r="S155" s="28" t="s">
        <v>442</v>
      </c>
    </row>
    <row r="156" spans="1:19" s="36" customFormat="1" ht="15" hidden="1" customHeight="1">
      <c r="B156" s="27">
        <v>2542</v>
      </c>
      <c r="C156" s="28" t="s">
        <v>327</v>
      </c>
      <c r="D156" s="33">
        <v>42489</v>
      </c>
      <c r="E156" s="30">
        <v>122140</v>
      </c>
      <c r="F156" s="30">
        <f t="shared" si="14"/>
        <v>23206.6</v>
      </c>
      <c r="G156" s="30">
        <f t="shared" si="15"/>
        <v>145346.6</v>
      </c>
      <c r="H156" s="27">
        <v>412797826</v>
      </c>
      <c r="I156" s="28" t="s">
        <v>27</v>
      </c>
      <c r="J156" s="28">
        <v>30</v>
      </c>
      <c r="K156" s="33">
        <f t="shared" si="11"/>
        <v>42519</v>
      </c>
      <c r="L156" s="34">
        <f t="shared" ca="1" si="12"/>
        <v>498</v>
      </c>
      <c r="M156" s="207">
        <v>42495</v>
      </c>
      <c r="N156" s="34"/>
      <c r="O156" s="34" t="str">
        <f t="shared" si="13"/>
        <v>Cancelada</v>
      </c>
      <c r="P156" s="28" t="s">
        <v>441</v>
      </c>
      <c r="Q156" s="28"/>
      <c r="R156" s="28" t="s">
        <v>283</v>
      </c>
      <c r="S156" s="28" t="s">
        <v>442</v>
      </c>
    </row>
    <row r="157" spans="1:19" s="113" customFormat="1" ht="15" hidden="1" customHeight="1">
      <c r="B157" s="111">
        <v>2543</v>
      </c>
      <c r="C157" s="102" t="s">
        <v>443</v>
      </c>
      <c r="D157" s="103">
        <v>42489</v>
      </c>
      <c r="E157" s="112">
        <v>5226336</v>
      </c>
      <c r="F157" s="112">
        <f t="shared" si="14"/>
        <v>993003.84</v>
      </c>
      <c r="G157" s="112">
        <f t="shared" si="15"/>
        <v>6219339.8399999999</v>
      </c>
      <c r="H157" s="111">
        <v>229232448</v>
      </c>
      <c r="I157" s="102" t="s">
        <v>27</v>
      </c>
      <c r="J157" s="102">
        <v>30</v>
      </c>
      <c r="K157" s="103">
        <f t="shared" si="11"/>
        <v>42519</v>
      </c>
      <c r="L157" s="105">
        <f t="shared" ca="1" si="12"/>
        <v>498</v>
      </c>
      <c r="M157" s="215">
        <v>42545</v>
      </c>
      <c r="N157" s="105"/>
      <c r="O157" s="105" t="str">
        <f t="shared" si="13"/>
        <v>Cancelada</v>
      </c>
      <c r="P157" s="102" t="s">
        <v>444</v>
      </c>
      <c r="Q157" s="102"/>
      <c r="R157" s="102" t="s">
        <v>132</v>
      </c>
      <c r="S157" s="102" t="s">
        <v>445</v>
      </c>
    </row>
    <row r="158" spans="1:19" s="36" customFormat="1" ht="15" hidden="1" customHeight="1">
      <c r="B158" s="27">
        <v>2544</v>
      </c>
      <c r="C158" s="28" t="s">
        <v>446</v>
      </c>
      <c r="D158" s="33">
        <v>42489</v>
      </c>
      <c r="E158" s="30">
        <v>1052423</v>
      </c>
      <c r="F158" s="30">
        <f t="shared" si="14"/>
        <v>199960.37</v>
      </c>
      <c r="G158" s="30">
        <f t="shared" si="15"/>
        <v>1252383.3700000001</v>
      </c>
      <c r="H158" s="27">
        <v>223763400</v>
      </c>
      <c r="I158" s="28" t="s">
        <v>27</v>
      </c>
      <c r="J158" s="28">
        <v>30</v>
      </c>
      <c r="K158" s="33">
        <f t="shared" si="11"/>
        <v>42519</v>
      </c>
      <c r="L158" s="34">
        <f t="shared" ca="1" si="12"/>
        <v>498</v>
      </c>
      <c r="M158" s="207">
        <v>42507</v>
      </c>
      <c r="N158" s="34"/>
      <c r="O158" s="34" t="str">
        <f t="shared" si="13"/>
        <v>Cancelada</v>
      </c>
      <c r="P158" s="28" t="s">
        <v>447</v>
      </c>
      <c r="Q158" s="28"/>
      <c r="R158" s="28" t="s">
        <v>45</v>
      </c>
      <c r="S158" s="28" t="s">
        <v>448</v>
      </c>
    </row>
    <row r="159" spans="1:19" s="59" customFormat="1" ht="15" hidden="1" customHeight="1">
      <c r="B159" s="54">
        <v>2545</v>
      </c>
      <c r="C159" s="55" t="s">
        <v>449</v>
      </c>
      <c r="D159" s="56">
        <v>42489</v>
      </c>
      <c r="E159" s="57">
        <v>1015868</v>
      </c>
      <c r="F159" s="57">
        <f t="shared" si="14"/>
        <v>193014.92</v>
      </c>
      <c r="G159" s="57">
        <f t="shared" si="15"/>
        <v>1208882.92</v>
      </c>
      <c r="H159" s="54">
        <v>332741525</v>
      </c>
      <c r="I159" s="55" t="s">
        <v>27</v>
      </c>
      <c r="J159" s="55">
        <v>0</v>
      </c>
      <c r="K159" s="56">
        <f t="shared" si="11"/>
        <v>42489</v>
      </c>
      <c r="L159" s="58">
        <f t="shared" ca="1" si="12"/>
        <v>528</v>
      </c>
      <c r="M159" s="216">
        <v>42460</v>
      </c>
      <c r="N159" s="58"/>
      <c r="O159" s="58" t="s">
        <v>12</v>
      </c>
      <c r="P159" s="55" t="s">
        <v>450</v>
      </c>
      <c r="Q159" s="55"/>
      <c r="R159" s="55" t="s">
        <v>41</v>
      </c>
      <c r="S159" s="55" t="s">
        <v>332</v>
      </c>
    </row>
    <row r="160" spans="1:19" s="36" customFormat="1" ht="15" hidden="1" customHeight="1">
      <c r="B160" s="27">
        <v>2546</v>
      </c>
      <c r="C160" s="28" t="s">
        <v>451</v>
      </c>
      <c r="D160" s="33">
        <v>42489</v>
      </c>
      <c r="E160" s="30">
        <v>6249435</v>
      </c>
      <c r="F160" s="30">
        <f t="shared" si="14"/>
        <v>1187392.6499999999</v>
      </c>
      <c r="G160" s="30">
        <f t="shared" si="15"/>
        <v>7436827.6500000004</v>
      </c>
      <c r="H160" s="27">
        <v>712535070</v>
      </c>
      <c r="I160" s="28" t="s">
        <v>27</v>
      </c>
      <c r="J160" s="28">
        <v>90</v>
      </c>
      <c r="K160" s="33">
        <f t="shared" si="11"/>
        <v>42579</v>
      </c>
      <c r="L160" s="34">
        <f t="shared" ca="1" si="12"/>
        <v>439</v>
      </c>
      <c r="M160" s="207">
        <v>42555</v>
      </c>
      <c r="N160" s="34"/>
      <c r="O160" s="34" t="str">
        <f t="shared" si="13"/>
        <v>Cancelada</v>
      </c>
      <c r="P160" s="28" t="s">
        <v>452</v>
      </c>
      <c r="Q160" s="28"/>
      <c r="R160" s="28" t="s">
        <v>104</v>
      </c>
      <c r="S160" s="28" t="s">
        <v>453</v>
      </c>
    </row>
    <row r="161" spans="1:20" s="36" customFormat="1" ht="15" hidden="1" customHeight="1">
      <c r="B161" s="27">
        <v>2547</v>
      </c>
      <c r="C161" s="60" t="s">
        <v>454</v>
      </c>
      <c r="D161" s="61">
        <v>42490</v>
      </c>
      <c r="E161" s="62">
        <v>1177872</v>
      </c>
      <c r="F161" s="30">
        <f t="shared" si="14"/>
        <v>223795.68</v>
      </c>
      <c r="G161" s="30">
        <f t="shared" si="15"/>
        <v>1401667.68</v>
      </c>
      <c r="H161" s="63">
        <v>582470719</v>
      </c>
      <c r="I161" s="60" t="s">
        <v>27</v>
      </c>
      <c r="J161" s="28">
        <v>0</v>
      </c>
      <c r="K161" s="33">
        <f t="shared" si="11"/>
        <v>42490</v>
      </c>
      <c r="L161" s="34">
        <f t="shared" ca="1" si="12"/>
        <v>527</v>
      </c>
      <c r="M161" s="207">
        <v>42490</v>
      </c>
      <c r="N161" s="34"/>
      <c r="O161" s="34" t="str">
        <f t="shared" si="13"/>
        <v>Cancelada</v>
      </c>
      <c r="P161" s="60" t="s">
        <v>305</v>
      </c>
      <c r="Q161" s="60"/>
      <c r="R161" s="60" t="s">
        <v>78</v>
      </c>
      <c r="S161" s="60" t="s">
        <v>455</v>
      </c>
    </row>
    <row r="162" spans="1:20" s="36" customFormat="1" ht="15" hidden="1" customHeight="1">
      <c r="B162" s="27">
        <v>2548</v>
      </c>
      <c r="C162" s="28" t="s">
        <v>456</v>
      </c>
      <c r="D162" s="33">
        <v>42493</v>
      </c>
      <c r="E162" s="30">
        <v>5872112</v>
      </c>
      <c r="F162" s="30">
        <f t="shared" si="14"/>
        <v>1115701.28</v>
      </c>
      <c r="G162" s="30">
        <f t="shared" si="15"/>
        <v>6987813.2800000003</v>
      </c>
      <c r="H162" s="27">
        <v>68363199</v>
      </c>
      <c r="I162" s="28" t="s">
        <v>27</v>
      </c>
      <c r="J162" s="28">
        <v>30</v>
      </c>
      <c r="K162" s="33">
        <f t="shared" si="11"/>
        <v>42523</v>
      </c>
      <c r="L162" s="34">
        <f t="shared" ca="1" si="12"/>
        <v>495</v>
      </c>
      <c r="M162" s="207">
        <v>42515</v>
      </c>
      <c r="N162" s="34"/>
      <c r="O162" s="34" t="str">
        <f t="shared" si="13"/>
        <v>Cancelada</v>
      </c>
      <c r="P162" s="28" t="s">
        <v>457</v>
      </c>
      <c r="Q162" s="28"/>
      <c r="R162" s="28" t="s">
        <v>458</v>
      </c>
      <c r="S162" s="28" t="s">
        <v>459</v>
      </c>
    </row>
    <row r="163" spans="1:20" s="36" customFormat="1" ht="15" hidden="1" customHeight="1">
      <c r="B163" s="27">
        <v>2549</v>
      </c>
      <c r="C163" s="28" t="s">
        <v>460</v>
      </c>
      <c r="D163" s="33">
        <v>42499</v>
      </c>
      <c r="E163" s="30">
        <v>2130252</v>
      </c>
      <c r="F163" s="30">
        <f t="shared" si="14"/>
        <v>404747.88</v>
      </c>
      <c r="G163" s="30">
        <f t="shared" si="15"/>
        <v>2534999.88</v>
      </c>
      <c r="H163" s="27">
        <v>22858500</v>
      </c>
      <c r="I163" s="28" t="s">
        <v>27</v>
      </c>
      <c r="J163" s="28">
        <v>30</v>
      </c>
      <c r="K163" s="33">
        <f t="shared" si="11"/>
        <v>42529</v>
      </c>
      <c r="L163" s="34">
        <f t="shared" ca="1" si="12"/>
        <v>489</v>
      </c>
      <c r="M163" s="207">
        <v>42506</v>
      </c>
      <c r="N163" s="34"/>
      <c r="O163" s="34" t="str">
        <f t="shared" si="13"/>
        <v>Cancelada</v>
      </c>
      <c r="P163" s="28" t="s">
        <v>461</v>
      </c>
      <c r="Q163" s="28"/>
      <c r="R163" s="28" t="s">
        <v>31</v>
      </c>
      <c r="S163" s="28" t="s">
        <v>462</v>
      </c>
    </row>
    <row r="164" spans="1:20" s="36" customFormat="1" ht="15" hidden="1" customHeight="1">
      <c r="B164" s="27">
        <v>2550</v>
      </c>
      <c r="C164" s="28" t="s">
        <v>391</v>
      </c>
      <c r="D164" s="33">
        <v>42499</v>
      </c>
      <c r="E164" s="30">
        <v>7563025</v>
      </c>
      <c r="F164" s="30">
        <f t="shared" si="14"/>
        <v>1436974.75</v>
      </c>
      <c r="G164" s="30">
        <f t="shared" si="15"/>
        <v>8999999.75</v>
      </c>
      <c r="H164" s="27">
        <v>227075800</v>
      </c>
      <c r="I164" s="28" t="s">
        <v>27</v>
      </c>
      <c r="J164" s="28">
        <v>30</v>
      </c>
      <c r="K164" s="33">
        <f t="shared" si="11"/>
        <v>42529</v>
      </c>
      <c r="L164" s="34">
        <f t="shared" ca="1" si="12"/>
        <v>489</v>
      </c>
      <c r="M164" s="207">
        <v>42524</v>
      </c>
      <c r="N164" s="34"/>
      <c r="O164" s="34" t="str">
        <f t="shared" si="13"/>
        <v>Cancelada</v>
      </c>
      <c r="P164" s="28" t="s">
        <v>463</v>
      </c>
      <c r="Q164" s="28"/>
      <c r="R164" s="28" t="s">
        <v>31</v>
      </c>
      <c r="S164" s="28" t="s">
        <v>464</v>
      </c>
    </row>
    <row r="165" spans="1:20" s="36" customFormat="1" ht="15" hidden="1" customHeight="1">
      <c r="B165" s="27">
        <v>2551</v>
      </c>
      <c r="C165" s="28" t="s">
        <v>465</v>
      </c>
      <c r="D165" s="33">
        <v>42499</v>
      </c>
      <c r="E165" s="30">
        <v>2816783</v>
      </c>
      <c r="F165" s="30">
        <f t="shared" si="14"/>
        <v>535188.77</v>
      </c>
      <c r="G165" s="30">
        <f t="shared" si="15"/>
        <v>3351971.77</v>
      </c>
      <c r="H165" s="27">
        <v>223763400</v>
      </c>
      <c r="I165" s="28" t="s">
        <v>27</v>
      </c>
      <c r="J165" s="28">
        <v>30</v>
      </c>
      <c r="K165" s="33">
        <f t="shared" si="11"/>
        <v>42529</v>
      </c>
      <c r="L165" s="34">
        <f t="shared" ca="1" si="12"/>
        <v>489</v>
      </c>
      <c r="M165" s="207">
        <v>42536</v>
      </c>
      <c r="N165" s="34"/>
      <c r="O165" s="34" t="str">
        <f t="shared" si="13"/>
        <v>Cancelada</v>
      </c>
      <c r="P165" s="28" t="s">
        <v>466</v>
      </c>
      <c r="Q165" s="28"/>
      <c r="R165" s="28" t="s">
        <v>45</v>
      </c>
      <c r="S165" s="28" t="s">
        <v>351</v>
      </c>
    </row>
    <row r="166" spans="1:20" s="36" customFormat="1" ht="15" hidden="1" customHeight="1">
      <c r="B166" s="27">
        <v>2552</v>
      </c>
      <c r="C166" s="64" t="s">
        <v>467</v>
      </c>
      <c r="D166" s="65">
        <v>42499</v>
      </c>
      <c r="E166" s="66">
        <v>2272269</v>
      </c>
      <c r="F166" s="30">
        <f t="shared" si="14"/>
        <v>431731.11</v>
      </c>
      <c r="G166" s="30">
        <f t="shared" si="15"/>
        <v>2704000.11</v>
      </c>
      <c r="H166" s="67">
        <v>28522770</v>
      </c>
      <c r="I166" s="64" t="s">
        <v>27</v>
      </c>
      <c r="J166" s="28">
        <v>30</v>
      </c>
      <c r="K166" s="33">
        <f t="shared" si="11"/>
        <v>42529</v>
      </c>
      <c r="L166" s="34">
        <f t="shared" ca="1" si="12"/>
        <v>489</v>
      </c>
      <c r="M166" s="207">
        <v>42515</v>
      </c>
      <c r="N166" s="34"/>
      <c r="O166" s="34" t="str">
        <f t="shared" si="13"/>
        <v>Cancelada</v>
      </c>
      <c r="P166" s="64" t="s">
        <v>468</v>
      </c>
      <c r="Q166" s="64"/>
      <c r="R166" s="64" t="s">
        <v>31</v>
      </c>
      <c r="S166" s="64" t="s">
        <v>469</v>
      </c>
    </row>
    <row r="167" spans="1:20" s="36" customFormat="1" ht="15" hidden="1" customHeight="1">
      <c r="B167" s="27">
        <v>2553</v>
      </c>
      <c r="C167" s="28" t="s">
        <v>473</v>
      </c>
      <c r="D167" s="33">
        <v>42499</v>
      </c>
      <c r="E167" s="30">
        <v>312444</v>
      </c>
      <c r="F167" s="30">
        <f t="shared" si="14"/>
        <v>59364.36</v>
      </c>
      <c r="G167" s="30">
        <f t="shared" si="15"/>
        <v>371808.36</v>
      </c>
      <c r="H167" s="27">
        <v>632461279</v>
      </c>
      <c r="I167" s="28" t="s">
        <v>27</v>
      </c>
      <c r="J167" s="28">
        <v>30</v>
      </c>
      <c r="K167" s="33">
        <f t="shared" si="11"/>
        <v>42529</v>
      </c>
      <c r="L167" s="34"/>
      <c r="M167" s="207">
        <v>42767</v>
      </c>
      <c r="N167" s="34"/>
      <c r="O167" s="34" t="s">
        <v>12</v>
      </c>
      <c r="P167" s="28" t="s">
        <v>474</v>
      </c>
      <c r="Q167" s="28"/>
      <c r="R167" s="28" t="s">
        <v>194</v>
      </c>
      <c r="S167" s="46" t="s">
        <v>475</v>
      </c>
      <c r="T167" s="250" t="s">
        <v>1701</v>
      </c>
    </row>
    <row r="168" spans="1:20" s="36" customFormat="1" ht="15" hidden="1" customHeight="1">
      <c r="B168" s="27">
        <v>2554</v>
      </c>
      <c r="C168" s="28" t="s">
        <v>470</v>
      </c>
      <c r="D168" s="33">
        <v>42502</v>
      </c>
      <c r="E168" s="30">
        <v>42606</v>
      </c>
      <c r="F168" s="30">
        <f>E168*19%</f>
        <v>8095.14</v>
      </c>
      <c r="G168" s="30">
        <f>SUM(E168:F168)</f>
        <v>50701.14</v>
      </c>
      <c r="H168" s="27">
        <v>2287977</v>
      </c>
      <c r="I168" s="28" t="s">
        <v>27</v>
      </c>
      <c r="J168" s="28">
        <v>0</v>
      </c>
      <c r="K168" s="33">
        <f>+D168+J168</f>
        <v>42502</v>
      </c>
      <c r="L168" s="34">
        <f ca="1">DAYS360(K168,fechaactual)</f>
        <v>515</v>
      </c>
      <c r="M168" s="207">
        <v>42502</v>
      </c>
      <c r="N168" s="34"/>
      <c r="O168" s="34" t="str">
        <f>IF(M168&gt;=D168,"Cancelada",IF(K168&lt;fechaactual,"Vencida","Por Vencer"))</f>
        <v>Cancelada</v>
      </c>
      <c r="P168" s="28" t="s">
        <v>471</v>
      </c>
      <c r="Q168" s="28"/>
      <c r="R168" s="28" t="s">
        <v>45</v>
      </c>
      <c r="S168" s="28" t="s">
        <v>37</v>
      </c>
    </row>
    <row r="169" spans="1:20" s="36" customFormat="1" ht="15" hidden="1" customHeight="1">
      <c r="B169" s="27">
        <v>2555</v>
      </c>
      <c r="C169" s="64" t="s">
        <v>472</v>
      </c>
      <c r="D169" s="65">
        <v>42502</v>
      </c>
      <c r="E169" s="66">
        <v>17782000</v>
      </c>
      <c r="F169" s="30">
        <f>E169*19%</f>
        <v>3378580</v>
      </c>
      <c r="G169" s="30">
        <f>SUM(E169:F169)</f>
        <v>21160580</v>
      </c>
      <c r="H169" s="67">
        <v>225264583</v>
      </c>
      <c r="I169" s="64" t="s">
        <v>27</v>
      </c>
      <c r="J169" s="28">
        <v>0</v>
      </c>
      <c r="K169" s="33">
        <f>+D169+J169</f>
        <v>42502</v>
      </c>
      <c r="L169" s="34">
        <f ca="1">DAYS360(K169,fechaactual)</f>
        <v>515</v>
      </c>
      <c r="M169" s="207">
        <v>42460</v>
      </c>
      <c r="N169" s="34"/>
      <c r="O169" s="34" t="s">
        <v>122</v>
      </c>
      <c r="P169" s="64" t="s">
        <v>319</v>
      </c>
      <c r="Q169" s="64"/>
      <c r="R169" s="64" t="s">
        <v>45</v>
      </c>
      <c r="S169" s="64" t="s">
        <v>320</v>
      </c>
    </row>
    <row r="170" spans="1:20" s="36" customFormat="1" ht="15" hidden="1" customHeight="1">
      <c r="B170" s="27">
        <v>2556</v>
      </c>
      <c r="C170" s="64" t="s">
        <v>476</v>
      </c>
      <c r="D170" s="65">
        <v>42503</v>
      </c>
      <c r="E170" s="66">
        <v>14942857</v>
      </c>
      <c r="F170" s="30">
        <f t="shared" si="14"/>
        <v>2839142.83</v>
      </c>
      <c r="G170" s="30">
        <f t="shared" si="15"/>
        <v>17781999.829999998</v>
      </c>
      <c r="H170" s="67">
        <v>332612165</v>
      </c>
      <c r="I170" s="64" t="s">
        <v>27</v>
      </c>
      <c r="J170" s="28">
        <v>30</v>
      </c>
      <c r="K170" s="33">
        <f t="shared" si="11"/>
        <v>42533</v>
      </c>
      <c r="L170" s="34">
        <f t="shared" ca="1" si="12"/>
        <v>485</v>
      </c>
      <c r="M170" s="207"/>
      <c r="N170" s="34"/>
      <c r="O170" s="34" t="str">
        <f t="shared" ca="1" si="13"/>
        <v>Vencida</v>
      </c>
      <c r="P170" s="64" t="s">
        <v>477</v>
      </c>
      <c r="Q170" s="64"/>
      <c r="R170" s="64" t="s">
        <v>478</v>
      </c>
      <c r="S170" s="64" t="s">
        <v>479</v>
      </c>
    </row>
    <row r="171" spans="1:20" s="36" customFormat="1" ht="15" hidden="1" customHeight="1">
      <c r="B171" s="27">
        <v>2557</v>
      </c>
      <c r="C171" s="28" t="s">
        <v>480</v>
      </c>
      <c r="D171" s="33">
        <v>42503</v>
      </c>
      <c r="E171" s="30">
        <v>231920</v>
      </c>
      <c r="F171" s="30">
        <f t="shared" si="14"/>
        <v>44064.800000000003</v>
      </c>
      <c r="G171" s="30">
        <f t="shared" si="15"/>
        <v>275984.8</v>
      </c>
      <c r="H171" s="27">
        <v>23556100</v>
      </c>
      <c r="I171" s="28" t="s">
        <v>27</v>
      </c>
      <c r="J171" s="28">
        <v>30</v>
      </c>
      <c r="K171" s="33">
        <f t="shared" si="11"/>
        <v>42533</v>
      </c>
      <c r="L171" s="34">
        <f t="shared" ca="1" si="12"/>
        <v>485</v>
      </c>
      <c r="M171" s="207">
        <v>42650</v>
      </c>
      <c r="N171" s="34"/>
      <c r="O171" s="34" t="str">
        <f t="shared" si="13"/>
        <v>Cancelada</v>
      </c>
      <c r="P171" s="28" t="s">
        <v>481</v>
      </c>
      <c r="Q171" s="28"/>
      <c r="R171" s="28" t="s">
        <v>92</v>
      </c>
      <c r="S171" s="28" t="s">
        <v>129</v>
      </c>
      <c r="T171" s="96" t="s">
        <v>1650</v>
      </c>
    </row>
    <row r="172" spans="1:20" s="36" customFormat="1" ht="14.25" hidden="1" customHeight="1">
      <c r="B172" s="27">
        <v>2558</v>
      </c>
      <c r="C172" s="28" t="s">
        <v>482</v>
      </c>
      <c r="D172" s="33">
        <v>42503</v>
      </c>
      <c r="E172" s="30">
        <v>7397136</v>
      </c>
      <c r="F172" s="30">
        <f t="shared" si="14"/>
        <v>1405455.84</v>
      </c>
      <c r="G172" s="30">
        <f t="shared" si="15"/>
        <v>8802591.8399999999</v>
      </c>
      <c r="H172" s="27">
        <v>68714266</v>
      </c>
      <c r="I172" s="28" t="s">
        <v>27</v>
      </c>
      <c r="J172" s="28">
        <v>120</v>
      </c>
      <c r="K172" s="33">
        <f t="shared" si="11"/>
        <v>42623</v>
      </c>
      <c r="L172" s="34">
        <f t="shared" ca="1" si="12"/>
        <v>397</v>
      </c>
      <c r="M172" s="207"/>
      <c r="N172" s="34"/>
      <c r="O172" s="34" t="str">
        <f t="shared" ca="1" si="13"/>
        <v>Vencida</v>
      </c>
      <c r="P172" s="28" t="s">
        <v>483</v>
      </c>
      <c r="Q172" s="28"/>
      <c r="R172" s="28" t="s">
        <v>78</v>
      </c>
      <c r="S172" s="28" t="s">
        <v>455</v>
      </c>
    </row>
    <row r="173" spans="1:20" s="36" customFormat="1" ht="15" hidden="1" customHeight="1">
      <c r="B173" s="27">
        <v>2559</v>
      </c>
      <c r="C173" s="28" t="s">
        <v>419</v>
      </c>
      <c r="D173" s="33">
        <v>42503</v>
      </c>
      <c r="E173" s="30">
        <v>2438280</v>
      </c>
      <c r="F173" s="30">
        <f t="shared" si="14"/>
        <v>463273.2</v>
      </c>
      <c r="G173" s="30">
        <f t="shared" si="15"/>
        <v>2901553.2</v>
      </c>
      <c r="H173" s="27">
        <v>642238144</v>
      </c>
      <c r="I173" s="28" t="s">
        <v>27</v>
      </c>
      <c r="J173" s="28">
        <v>30</v>
      </c>
      <c r="K173" s="33">
        <f t="shared" si="11"/>
        <v>42533</v>
      </c>
      <c r="L173" s="34">
        <f t="shared" ca="1" si="12"/>
        <v>485</v>
      </c>
      <c r="M173" s="207">
        <v>42557</v>
      </c>
      <c r="N173" s="34"/>
      <c r="O173" s="34" t="str">
        <f t="shared" si="13"/>
        <v>Cancelada</v>
      </c>
      <c r="P173" s="28" t="s">
        <v>484</v>
      </c>
      <c r="Q173" s="28"/>
      <c r="R173" s="28" t="s">
        <v>458</v>
      </c>
      <c r="S173" s="28" t="s">
        <v>485</v>
      </c>
    </row>
    <row r="174" spans="1:20" s="36" customFormat="1" ht="15" hidden="1" customHeight="1">
      <c r="B174" s="27">
        <v>2560</v>
      </c>
      <c r="C174" s="28" t="s">
        <v>486</v>
      </c>
      <c r="D174" s="33">
        <v>42507</v>
      </c>
      <c r="E174" s="30">
        <v>8951440</v>
      </c>
      <c r="F174" s="30">
        <f t="shared" si="14"/>
        <v>1700773.6</v>
      </c>
      <c r="G174" s="30">
        <f t="shared" si="15"/>
        <v>10652213.6</v>
      </c>
      <c r="H174" s="27">
        <v>229232448</v>
      </c>
      <c r="I174" s="28" t="s">
        <v>27</v>
      </c>
      <c r="J174" s="28">
        <v>30</v>
      </c>
      <c r="K174" s="33">
        <f t="shared" si="11"/>
        <v>42537</v>
      </c>
      <c r="L174" s="34">
        <f t="shared" ca="1" si="12"/>
        <v>481</v>
      </c>
      <c r="M174" s="207">
        <v>42551</v>
      </c>
      <c r="N174" s="34"/>
      <c r="O174" s="34" t="str">
        <f t="shared" si="13"/>
        <v>Cancelada</v>
      </c>
      <c r="P174" s="28" t="s">
        <v>487</v>
      </c>
      <c r="Q174" s="28"/>
      <c r="R174" s="28" t="s">
        <v>132</v>
      </c>
      <c r="S174" s="28" t="s">
        <v>445</v>
      </c>
    </row>
    <row r="175" spans="1:20" s="36" customFormat="1" ht="15" hidden="1" customHeight="1">
      <c r="B175" s="27">
        <v>2561</v>
      </c>
      <c r="C175" s="28" t="s">
        <v>488</v>
      </c>
      <c r="D175" s="33">
        <v>42507</v>
      </c>
      <c r="E175" s="30">
        <v>628382</v>
      </c>
      <c r="F175" s="30">
        <f t="shared" si="14"/>
        <v>119392.58</v>
      </c>
      <c r="G175" s="30">
        <f t="shared" si="15"/>
        <v>747774.58</v>
      </c>
      <c r="H175" s="27" t="s">
        <v>489</v>
      </c>
      <c r="I175" s="28" t="s">
        <v>27</v>
      </c>
      <c r="J175" s="28">
        <v>30</v>
      </c>
      <c r="K175" s="33">
        <f t="shared" si="11"/>
        <v>42537</v>
      </c>
      <c r="L175" s="34">
        <f t="shared" ca="1" si="12"/>
        <v>481</v>
      </c>
      <c r="M175" s="207">
        <v>42537</v>
      </c>
      <c r="N175" s="34"/>
      <c r="O175" s="34" t="str">
        <f t="shared" si="13"/>
        <v>Cancelada</v>
      </c>
      <c r="P175" s="28" t="s">
        <v>490</v>
      </c>
      <c r="Q175" s="28"/>
      <c r="R175" s="28" t="s">
        <v>491</v>
      </c>
      <c r="S175" s="28" t="s">
        <v>394</v>
      </c>
    </row>
    <row r="176" spans="1:20" s="69" customFormat="1" ht="15" hidden="1" customHeight="1">
      <c r="A176" s="166"/>
      <c r="B176" s="7">
        <v>2562</v>
      </c>
      <c r="C176" s="6" t="s">
        <v>162</v>
      </c>
      <c r="D176" s="16">
        <v>42507</v>
      </c>
      <c r="E176" s="9">
        <v>2241341</v>
      </c>
      <c r="F176" s="9">
        <f t="shared" si="14"/>
        <v>425854.79</v>
      </c>
      <c r="G176" s="9">
        <f t="shared" si="15"/>
        <v>2667195.79</v>
      </c>
      <c r="H176" s="7">
        <v>322281139</v>
      </c>
      <c r="I176" s="6" t="s">
        <v>1416</v>
      </c>
      <c r="J176" s="6">
        <v>120</v>
      </c>
      <c r="K176" s="16">
        <f t="shared" si="11"/>
        <v>42627</v>
      </c>
      <c r="L176" s="14">
        <f t="shared" ca="1" si="12"/>
        <v>393</v>
      </c>
      <c r="M176" s="217"/>
      <c r="N176" s="14"/>
      <c r="O176" s="14" t="str">
        <f t="shared" ca="1" si="13"/>
        <v>Vencida</v>
      </c>
      <c r="P176" s="6" t="s">
        <v>323</v>
      </c>
      <c r="Q176" s="6"/>
      <c r="R176" s="6" t="s">
        <v>41</v>
      </c>
      <c r="S176" s="6" t="s">
        <v>386</v>
      </c>
      <c r="T176" s="160" t="s">
        <v>1749</v>
      </c>
    </row>
    <row r="177" spans="1:20" s="36" customFormat="1" ht="14.25" hidden="1" customHeight="1">
      <c r="B177" s="27">
        <v>2563</v>
      </c>
      <c r="C177" s="28" t="s">
        <v>492</v>
      </c>
      <c r="D177" s="33">
        <v>42507</v>
      </c>
      <c r="E177" s="30">
        <v>1397688</v>
      </c>
      <c r="F177" s="30">
        <f t="shared" si="14"/>
        <v>265560.72000000003</v>
      </c>
      <c r="G177" s="30">
        <f t="shared" si="15"/>
        <v>1663248.72</v>
      </c>
      <c r="H177" s="27">
        <v>223763400</v>
      </c>
      <c r="I177" s="28" t="s">
        <v>27</v>
      </c>
      <c r="J177" s="28">
        <v>30</v>
      </c>
      <c r="K177" s="33">
        <f t="shared" si="11"/>
        <v>42537</v>
      </c>
      <c r="L177" s="34">
        <f t="shared" ca="1" si="12"/>
        <v>481</v>
      </c>
      <c r="M177" s="207">
        <v>42529</v>
      </c>
      <c r="N177" s="34"/>
      <c r="O177" s="34" t="str">
        <f t="shared" si="13"/>
        <v>Cancelada</v>
      </c>
      <c r="P177" s="28" t="s">
        <v>493</v>
      </c>
      <c r="Q177" s="28"/>
      <c r="R177" s="28" t="s">
        <v>45</v>
      </c>
      <c r="S177" s="28" t="s">
        <v>453</v>
      </c>
    </row>
    <row r="178" spans="1:20" s="36" customFormat="1" ht="15" hidden="1" customHeight="1">
      <c r="A178" s="69"/>
      <c r="B178" s="27">
        <v>2564</v>
      </c>
      <c r="C178" s="28" t="s">
        <v>494</v>
      </c>
      <c r="D178" s="33">
        <v>42510</v>
      </c>
      <c r="E178" s="30">
        <v>3385210</v>
      </c>
      <c r="F178" s="30">
        <f t="shared" si="14"/>
        <v>643189.9</v>
      </c>
      <c r="G178" s="30">
        <f t="shared" si="15"/>
        <v>4028399.9</v>
      </c>
      <c r="H178" s="27">
        <v>72251075</v>
      </c>
      <c r="I178" s="28" t="s">
        <v>27</v>
      </c>
      <c r="J178" s="28">
        <v>0</v>
      </c>
      <c r="K178" s="33">
        <f t="shared" si="11"/>
        <v>42510</v>
      </c>
      <c r="L178" s="34">
        <f t="shared" ca="1" si="12"/>
        <v>507</v>
      </c>
      <c r="M178" s="207">
        <v>42510</v>
      </c>
      <c r="N178" s="34"/>
      <c r="O178" s="34" t="str">
        <f t="shared" si="13"/>
        <v>Cancelada</v>
      </c>
      <c r="P178" s="28" t="s">
        <v>496</v>
      </c>
      <c r="Q178" s="28"/>
      <c r="R178" s="28" t="s">
        <v>31</v>
      </c>
      <c r="S178" s="28" t="s">
        <v>497</v>
      </c>
    </row>
    <row r="179" spans="1:20" s="317" customFormat="1" ht="15" hidden="1" customHeight="1">
      <c r="B179" s="318">
        <v>2565</v>
      </c>
      <c r="C179" s="319" t="s">
        <v>2530</v>
      </c>
      <c r="D179" s="320"/>
      <c r="E179" s="321"/>
      <c r="F179" s="321"/>
      <c r="G179" s="321"/>
      <c r="H179" s="318"/>
      <c r="I179" s="319" t="s">
        <v>11</v>
      </c>
      <c r="J179" s="319"/>
      <c r="K179" s="320"/>
      <c r="L179" s="322"/>
      <c r="M179" s="323"/>
      <c r="N179" s="322"/>
      <c r="O179" s="322"/>
      <c r="P179" s="319"/>
      <c r="Q179" s="319"/>
      <c r="R179" s="319" t="s">
        <v>45</v>
      </c>
      <c r="S179" s="319" t="s">
        <v>35</v>
      </c>
    </row>
    <row r="180" spans="1:20" s="36" customFormat="1" ht="15" hidden="1" customHeight="1">
      <c r="A180" s="69"/>
      <c r="B180" s="27">
        <v>2566</v>
      </c>
      <c r="C180" s="28" t="s">
        <v>2408</v>
      </c>
      <c r="D180" s="33">
        <v>42510</v>
      </c>
      <c r="E180" s="30">
        <v>1717900</v>
      </c>
      <c r="F180" s="30">
        <f t="shared" si="14"/>
        <v>326401</v>
      </c>
      <c r="G180" s="30">
        <f>SUM(E180:F180)-135203</f>
        <v>1909098</v>
      </c>
      <c r="H180" s="27">
        <v>432630315</v>
      </c>
      <c r="I180" s="28" t="s">
        <v>27</v>
      </c>
      <c r="J180" s="28">
        <v>30</v>
      </c>
      <c r="K180" s="33">
        <f t="shared" si="11"/>
        <v>42540</v>
      </c>
      <c r="L180" s="34">
        <f t="shared" ca="1" si="12"/>
        <v>478</v>
      </c>
      <c r="M180" s="207">
        <v>42522</v>
      </c>
      <c r="N180" s="34">
        <v>6</v>
      </c>
      <c r="O180" s="34" t="str">
        <f t="shared" si="13"/>
        <v>Cancelada</v>
      </c>
      <c r="P180" s="28" t="s">
        <v>499</v>
      </c>
      <c r="Q180" s="33">
        <v>42522</v>
      </c>
      <c r="R180" s="28" t="s">
        <v>156</v>
      </c>
      <c r="S180" s="28" t="s">
        <v>74</v>
      </c>
    </row>
    <row r="181" spans="1:20" s="36" customFormat="1" ht="15" hidden="1" customHeight="1">
      <c r="B181" s="27">
        <v>2567</v>
      </c>
      <c r="C181" s="28" t="s">
        <v>500</v>
      </c>
      <c r="D181" s="33">
        <v>42510</v>
      </c>
      <c r="E181" s="30">
        <v>1209112</v>
      </c>
      <c r="F181" s="30">
        <f t="shared" si="14"/>
        <v>229731.28</v>
      </c>
      <c r="G181" s="30">
        <f t="shared" si="15"/>
        <v>1438843.28</v>
      </c>
      <c r="H181" s="27">
        <v>33296615</v>
      </c>
      <c r="I181" s="28" t="s">
        <v>27</v>
      </c>
      <c r="J181" s="28">
        <v>30</v>
      </c>
      <c r="K181" s="33">
        <f t="shared" si="11"/>
        <v>42540</v>
      </c>
      <c r="L181" s="34">
        <f t="shared" ca="1" si="12"/>
        <v>478</v>
      </c>
      <c r="M181" s="207">
        <v>42571</v>
      </c>
      <c r="N181" s="34"/>
      <c r="O181" s="34" t="str">
        <f t="shared" si="13"/>
        <v>Cancelada</v>
      </c>
      <c r="P181" s="28" t="s">
        <v>501</v>
      </c>
      <c r="Q181" s="28"/>
      <c r="R181" s="28" t="s">
        <v>478</v>
      </c>
      <c r="S181" s="28" t="s">
        <v>204</v>
      </c>
    </row>
    <row r="182" spans="1:20" s="36" customFormat="1" ht="15" hidden="1" customHeight="1">
      <c r="B182" s="27">
        <v>2568</v>
      </c>
      <c r="C182" s="28" t="s">
        <v>502</v>
      </c>
      <c r="D182" s="33">
        <v>42510</v>
      </c>
      <c r="E182" s="30">
        <v>2894344</v>
      </c>
      <c r="F182" s="30">
        <f t="shared" si="14"/>
        <v>549925.36</v>
      </c>
      <c r="G182" s="30">
        <f t="shared" si="15"/>
        <v>3444269.36</v>
      </c>
      <c r="H182" s="27">
        <v>558341508</v>
      </c>
      <c r="I182" s="28" t="s">
        <v>27</v>
      </c>
      <c r="J182" s="28">
        <v>30</v>
      </c>
      <c r="K182" s="33">
        <f t="shared" si="11"/>
        <v>42540</v>
      </c>
      <c r="L182" s="34">
        <f t="shared" ca="1" si="12"/>
        <v>478</v>
      </c>
      <c r="M182" s="207">
        <v>42542</v>
      </c>
      <c r="N182" s="34"/>
      <c r="O182" s="34" t="s">
        <v>12</v>
      </c>
      <c r="P182" s="28" t="s">
        <v>503</v>
      </c>
      <c r="Q182" s="28"/>
      <c r="R182" s="28" t="s">
        <v>132</v>
      </c>
      <c r="S182" s="28" t="s">
        <v>504</v>
      </c>
      <c r="T182" s="96" t="s">
        <v>1651</v>
      </c>
    </row>
    <row r="183" spans="1:20" s="36" customFormat="1" ht="15" hidden="1" customHeight="1">
      <c r="B183" s="27">
        <v>2569</v>
      </c>
      <c r="C183" s="28" t="s">
        <v>505</v>
      </c>
      <c r="D183" s="33">
        <v>42510</v>
      </c>
      <c r="E183" s="30">
        <v>2300724</v>
      </c>
      <c r="F183" s="30">
        <f t="shared" si="14"/>
        <v>437137.56</v>
      </c>
      <c r="G183" s="30">
        <f t="shared" si="15"/>
        <v>2737861.56</v>
      </c>
      <c r="H183" s="27">
        <v>228529004</v>
      </c>
      <c r="I183" s="28" t="s">
        <v>27</v>
      </c>
      <c r="J183" s="28">
        <v>30</v>
      </c>
      <c r="K183" s="33">
        <f t="shared" si="11"/>
        <v>42540</v>
      </c>
      <c r="L183" s="34">
        <f t="shared" ca="1" si="12"/>
        <v>478</v>
      </c>
      <c r="M183" s="207">
        <v>42521</v>
      </c>
      <c r="N183" s="34"/>
      <c r="O183" s="34" t="str">
        <f t="shared" si="13"/>
        <v>Cancelada</v>
      </c>
      <c r="P183" s="28" t="s">
        <v>506</v>
      </c>
      <c r="Q183" s="28"/>
      <c r="R183" s="28" t="s">
        <v>45</v>
      </c>
      <c r="S183" s="28" t="s">
        <v>464</v>
      </c>
    </row>
    <row r="184" spans="1:20" s="43" customFormat="1" ht="15" hidden="1" customHeight="1">
      <c r="A184" s="69"/>
      <c r="B184" s="38">
        <v>2570</v>
      </c>
      <c r="C184" s="39" t="s">
        <v>190</v>
      </c>
      <c r="D184" s="40"/>
      <c r="E184" s="41"/>
      <c r="F184" s="41">
        <f t="shared" si="14"/>
        <v>0</v>
      </c>
      <c r="G184" s="41">
        <f t="shared" si="15"/>
        <v>0</v>
      </c>
      <c r="H184" s="38"/>
      <c r="I184" s="39" t="s">
        <v>11</v>
      </c>
      <c r="J184" s="39"/>
      <c r="K184" s="40"/>
      <c r="L184" s="42">
        <f t="shared" ca="1" si="12"/>
        <v>42407</v>
      </c>
      <c r="M184" s="208"/>
      <c r="N184" s="42"/>
      <c r="O184" s="42" t="s">
        <v>190</v>
      </c>
      <c r="P184" s="39"/>
      <c r="Q184" s="39"/>
      <c r="R184" s="39"/>
      <c r="S184" s="39"/>
    </row>
    <row r="185" spans="1:20" s="36" customFormat="1" ht="15" hidden="1" customHeight="1">
      <c r="B185" s="27">
        <v>2571</v>
      </c>
      <c r="C185" s="28" t="s">
        <v>275</v>
      </c>
      <c r="D185" s="33">
        <v>42515</v>
      </c>
      <c r="E185" s="30">
        <v>280922</v>
      </c>
      <c r="F185" s="30">
        <f t="shared" si="14"/>
        <v>53375.18</v>
      </c>
      <c r="G185" s="30">
        <f t="shared" si="15"/>
        <v>334297.18</v>
      </c>
      <c r="H185" s="27">
        <v>2232091</v>
      </c>
      <c r="I185" s="28" t="s">
        <v>27</v>
      </c>
      <c r="J185" s="28">
        <v>60</v>
      </c>
      <c r="K185" s="33">
        <f t="shared" si="11"/>
        <v>42575</v>
      </c>
      <c r="L185" s="34">
        <f t="shared" ca="1" si="12"/>
        <v>443</v>
      </c>
      <c r="M185" s="207">
        <v>42536</v>
      </c>
      <c r="N185" s="34"/>
      <c r="O185" s="34" t="str">
        <f t="shared" si="13"/>
        <v>Cancelada</v>
      </c>
      <c r="P185" s="28" t="s">
        <v>276</v>
      </c>
      <c r="Q185" s="28"/>
      <c r="R185" s="28" t="s">
        <v>507</v>
      </c>
      <c r="S185" s="28" t="s">
        <v>277</v>
      </c>
    </row>
    <row r="186" spans="1:20" s="36" customFormat="1" ht="14.25" hidden="1" customHeight="1">
      <c r="A186" s="69"/>
      <c r="B186" s="27">
        <v>2572</v>
      </c>
      <c r="C186" s="28" t="s">
        <v>508</v>
      </c>
      <c r="D186" s="33">
        <v>42516</v>
      </c>
      <c r="E186" s="30">
        <v>535819</v>
      </c>
      <c r="F186" s="30">
        <f t="shared" si="14"/>
        <v>101805.61</v>
      </c>
      <c r="G186" s="30">
        <f t="shared" si="15"/>
        <v>637624.61</v>
      </c>
      <c r="H186" s="27" t="s">
        <v>509</v>
      </c>
      <c r="I186" s="28" t="s">
        <v>27</v>
      </c>
      <c r="J186" s="28">
        <v>30</v>
      </c>
      <c r="K186" s="33">
        <f t="shared" ref="K186:K249" si="16">+D186+J186</f>
        <v>42546</v>
      </c>
      <c r="L186" s="34">
        <f t="shared" ca="1" si="12"/>
        <v>472</v>
      </c>
      <c r="M186" s="207">
        <v>42516</v>
      </c>
      <c r="N186" s="34"/>
      <c r="O186" s="34" t="str">
        <f t="shared" si="13"/>
        <v>Cancelada</v>
      </c>
      <c r="P186" s="28" t="s">
        <v>510</v>
      </c>
      <c r="Q186" s="28"/>
      <c r="R186" s="28" t="s">
        <v>132</v>
      </c>
      <c r="S186" s="28" t="s">
        <v>511</v>
      </c>
    </row>
    <row r="187" spans="1:20" s="36" customFormat="1" ht="15" hidden="1" customHeight="1">
      <c r="B187" s="27">
        <v>2573</v>
      </c>
      <c r="C187" s="28" t="s">
        <v>367</v>
      </c>
      <c r="D187" s="33">
        <v>42516</v>
      </c>
      <c r="E187" s="30">
        <v>1338004</v>
      </c>
      <c r="F187" s="30">
        <f t="shared" si="14"/>
        <v>254220.76</v>
      </c>
      <c r="G187" s="30">
        <f t="shared" si="15"/>
        <v>1592224.76</v>
      </c>
      <c r="H187" s="27" t="s">
        <v>512</v>
      </c>
      <c r="I187" s="28" t="s">
        <v>27</v>
      </c>
      <c r="J187" s="28">
        <v>30</v>
      </c>
      <c r="K187" s="33">
        <f t="shared" si="16"/>
        <v>42546</v>
      </c>
      <c r="L187" s="34">
        <f t="shared" ca="1" si="12"/>
        <v>472</v>
      </c>
      <c r="M187" s="207">
        <v>42682</v>
      </c>
      <c r="N187" s="34"/>
      <c r="O187" s="34" t="str">
        <f t="shared" si="13"/>
        <v>Cancelada</v>
      </c>
      <c r="P187" s="28" t="s">
        <v>368</v>
      </c>
      <c r="Q187" s="28"/>
      <c r="R187" s="28" t="s">
        <v>100</v>
      </c>
      <c r="S187" s="28" t="s">
        <v>369</v>
      </c>
      <c r="T187" s="96" t="s">
        <v>1714</v>
      </c>
    </row>
    <row r="188" spans="1:20" s="36" customFormat="1" ht="15" hidden="1" customHeight="1">
      <c r="B188" s="27">
        <v>2574</v>
      </c>
      <c r="C188" s="28" t="s">
        <v>415</v>
      </c>
      <c r="D188" s="33">
        <v>42521</v>
      </c>
      <c r="E188" s="30">
        <v>1726100</v>
      </c>
      <c r="F188" s="30">
        <f t="shared" si="14"/>
        <v>327959</v>
      </c>
      <c r="G188" s="30">
        <f t="shared" si="15"/>
        <v>2054059</v>
      </c>
      <c r="H188" s="27">
        <v>52497273</v>
      </c>
      <c r="I188" s="28" t="s">
        <v>1549</v>
      </c>
      <c r="J188" s="28">
        <v>30</v>
      </c>
      <c r="K188" s="33">
        <f t="shared" si="16"/>
        <v>42551</v>
      </c>
      <c r="L188" s="34">
        <f t="shared" ca="1" si="12"/>
        <v>467</v>
      </c>
      <c r="M188" s="207">
        <v>42549</v>
      </c>
      <c r="N188" s="34"/>
      <c r="O188" s="34" t="s">
        <v>12</v>
      </c>
      <c r="P188" s="28" t="s">
        <v>416</v>
      </c>
      <c r="Q188" s="28"/>
      <c r="R188" s="28" t="s">
        <v>132</v>
      </c>
      <c r="S188" s="28" t="s">
        <v>511</v>
      </c>
    </row>
    <row r="189" spans="1:20" s="36" customFormat="1" ht="15" hidden="1" customHeight="1">
      <c r="B189" s="27">
        <v>2575</v>
      </c>
      <c r="C189" s="28" t="s">
        <v>513</v>
      </c>
      <c r="D189" s="33">
        <v>42521</v>
      </c>
      <c r="E189" s="30">
        <v>5683721</v>
      </c>
      <c r="F189" s="30">
        <f t="shared" si="14"/>
        <v>1079906.99</v>
      </c>
      <c r="G189" s="30">
        <f t="shared" si="15"/>
        <v>6763627.9900000002</v>
      </c>
      <c r="H189" s="27">
        <v>450918527</v>
      </c>
      <c r="I189" s="28" t="s">
        <v>27</v>
      </c>
      <c r="J189" s="28">
        <v>30</v>
      </c>
      <c r="K189" s="33">
        <f t="shared" si="16"/>
        <v>42551</v>
      </c>
      <c r="L189" s="34">
        <f t="shared" ca="1" si="12"/>
        <v>467</v>
      </c>
      <c r="M189" s="207">
        <v>42578</v>
      </c>
      <c r="N189" s="34"/>
      <c r="O189" s="34" t="str">
        <f t="shared" si="13"/>
        <v>Cancelada</v>
      </c>
      <c r="P189" s="28" t="s">
        <v>514</v>
      </c>
      <c r="Q189" s="28"/>
      <c r="R189" s="28" t="s">
        <v>194</v>
      </c>
      <c r="S189" s="28" t="s">
        <v>515</v>
      </c>
    </row>
    <row r="190" spans="1:20" s="36" customFormat="1" ht="15" hidden="1" customHeight="1">
      <c r="B190" s="27">
        <v>2576</v>
      </c>
      <c r="C190" s="28" t="s">
        <v>516</v>
      </c>
      <c r="D190" s="33">
        <v>42521</v>
      </c>
      <c r="E190" s="30">
        <v>969104</v>
      </c>
      <c r="F190" s="30">
        <f t="shared" si="14"/>
        <v>184129.76</v>
      </c>
      <c r="G190" s="30">
        <f t="shared" si="15"/>
        <v>1153233.76</v>
      </c>
      <c r="H190" s="27">
        <v>58222492</v>
      </c>
      <c r="I190" s="28" t="s">
        <v>27</v>
      </c>
      <c r="J190" s="28">
        <v>30</v>
      </c>
      <c r="K190" s="33">
        <f t="shared" si="16"/>
        <v>42551</v>
      </c>
      <c r="L190" s="34">
        <f t="shared" ca="1" si="12"/>
        <v>467</v>
      </c>
      <c r="M190" s="207">
        <v>42535</v>
      </c>
      <c r="N190" s="34"/>
      <c r="O190" s="34" t="str">
        <f t="shared" si="13"/>
        <v>Cancelada</v>
      </c>
      <c r="P190" s="28" t="s">
        <v>517</v>
      </c>
      <c r="Q190" s="28"/>
      <c r="R190" s="28" t="s">
        <v>132</v>
      </c>
      <c r="S190" s="28" t="s">
        <v>511</v>
      </c>
    </row>
    <row r="191" spans="1:20" s="43" customFormat="1" ht="15" hidden="1" customHeight="1">
      <c r="A191" s="69"/>
      <c r="B191" s="38">
        <v>2577</v>
      </c>
      <c r="C191" s="39" t="s">
        <v>190</v>
      </c>
      <c r="D191" s="40"/>
      <c r="E191" s="41"/>
      <c r="F191" s="41">
        <f t="shared" si="14"/>
        <v>0</v>
      </c>
      <c r="G191" s="41">
        <f t="shared" si="15"/>
        <v>0</v>
      </c>
      <c r="H191" s="38"/>
      <c r="I191" s="39" t="s">
        <v>11</v>
      </c>
      <c r="J191" s="39"/>
      <c r="K191" s="40">
        <f t="shared" si="16"/>
        <v>0</v>
      </c>
      <c r="L191" s="42">
        <f t="shared" ca="1" si="12"/>
        <v>42407</v>
      </c>
      <c r="M191" s="208"/>
      <c r="N191" s="42"/>
      <c r="O191" s="42" t="s">
        <v>190</v>
      </c>
      <c r="P191" s="39"/>
      <c r="Q191" s="39"/>
      <c r="R191" s="39"/>
      <c r="S191" s="39"/>
    </row>
    <row r="192" spans="1:20" s="36" customFormat="1" ht="15" hidden="1" customHeight="1">
      <c r="B192" s="27">
        <v>2578</v>
      </c>
      <c r="C192" s="28" t="s">
        <v>802</v>
      </c>
      <c r="D192" s="33">
        <v>42521</v>
      </c>
      <c r="E192" s="30">
        <v>3322610</v>
      </c>
      <c r="F192" s="30">
        <f t="shared" si="14"/>
        <v>631295.9</v>
      </c>
      <c r="G192" s="30">
        <f t="shared" si="15"/>
        <v>3953905.9</v>
      </c>
      <c r="H192" s="27">
        <v>222682903</v>
      </c>
      <c r="I192" s="28" t="s">
        <v>27</v>
      </c>
      <c r="J192" s="28">
        <v>30</v>
      </c>
      <c r="K192" s="33">
        <f t="shared" si="16"/>
        <v>42551</v>
      </c>
      <c r="L192" s="34">
        <f t="shared" ca="1" si="12"/>
        <v>467</v>
      </c>
      <c r="M192" s="207"/>
      <c r="N192" s="34"/>
      <c r="O192" s="34" t="str">
        <f t="shared" ca="1" si="13"/>
        <v>Vencida</v>
      </c>
      <c r="P192" s="28" t="s">
        <v>518</v>
      </c>
      <c r="Q192" s="28"/>
      <c r="R192" s="28" t="s">
        <v>28</v>
      </c>
      <c r="S192" s="28" t="s">
        <v>519</v>
      </c>
    </row>
    <row r="193" spans="1:20" s="36" customFormat="1" ht="15" hidden="1" customHeight="1">
      <c r="B193" s="27">
        <v>2579</v>
      </c>
      <c r="C193" s="28" t="s">
        <v>802</v>
      </c>
      <c r="D193" s="33">
        <v>42521</v>
      </c>
      <c r="E193" s="30">
        <v>267766</v>
      </c>
      <c r="F193" s="30">
        <f t="shared" si="14"/>
        <v>50875.54</v>
      </c>
      <c r="G193" s="30">
        <f t="shared" si="15"/>
        <v>318641.53999999998</v>
      </c>
      <c r="H193" s="27">
        <v>222682903</v>
      </c>
      <c r="I193" s="28" t="s">
        <v>27</v>
      </c>
      <c r="J193" s="28">
        <v>30</v>
      </c>
      <c r="K193" s="33">
        <f t="shared" si="16"/>
        <v>42551</v>
      </c>
      <c r="L193" s="34">
        <f t="shared" ca="1" si="12"/>
        <v>467</v>
      </c>
      <c r="M193" s="207"/>
      <c r="N193" s="34"/>
      <c r="O193" s="34" t="str">
        <f t="shared" ca="1" si="13"/>
        <v>Vencida</v>
      </c>
      <c r="P193" s="28" t="s">
        <v>518</v>
      </c>
      <c r="Q193" s="28"/>
      <c r="R193" s="28" t="s">
        <v>28</v>
      </c>
      <c r="S193" s="28" t="s">
        <v>519</v>
      </c>
    </row>
    <row r="194" spans="1:20" s="36" customFormat="1" ht="15" hidden="1" customHeight="1">
      <c r="B194" s="27">
        <v>2580</v>
      </c>
      <c r="C194" s="28" t="s">
        <v>520</v>
      </c>
      <c r="D194" s="33">
        <v>42521</v>
      </c>
      <c r="E194" s="30">
        <v>1885532</v>
      </c>
      <c r="F194" s="30">
        <f t="shared" si="14"/>
        <v>358251.08</v>
      </c>
      <c r="G194" s="30">
        <f t="shared" si="15"/>
        <v>2243783.08</v>
      </c>
      <c r="H194" s="27">
        <v>71223820</v>
      </c>
      <c r="I194" s="28" t="s">
        <v>27</v>
      </c>
      <c r="J194" s="28">
        <v>30</v>
      </c>
      <c r="K194" s="33">
        <f t="shared" si="16"/>
        <v>42551</v>
      </c>
      <c r="L194" s="34">
        <f t="shared" ca="1" si="12"/>
        <v>467</v>
      </c>
      <c r="M194" s="207">
        <v>42528</v>
      </c>
      <c r="N194" s="34"/>
      <c r="O194" s="34" t="str">
        <f t="shared" si="13"/>
        <v>Cancelada</v>
      </c>
      <c r="P194" s="28" t="s">
        <v>521</v>
      </c>
      <c r="Q194" s="32"/>
      <c r="R194" s="28" t="s">
        <v>28</v>
      </c>
      <c r="S194" s="28" t="s">
        <v>522</v>
      </c>
    </row>
    <row r="195" spans="1:20" s="36" customFormat="1" ht="15" hidden="1" customHeight="1">
      <c r="B195" s="27">
        <v>2581</v>
      </c>
      <c r="C195" s="28" t="s">
        <v>520</v>
      </c>
      <c r="D195" s="33">
        <v>42521</v>
      </c>
      <c r="E195" s="30">
        <v>9380352</v>
      </c>
      <c r="F195" s="30">
        <f t="shared" si="14"/>
        <v>1782266.8800000001</v>
      </c>
      <c r="G195" s="30">
        <f t="shared" si="15"/>
        <v>11162618.880000001</v>
      </c>
      <c r="H195" s="27">
        <v>71223820</v>
      </c>
      <c r="I195" s="28" t="s">
        <v>27</v>
      </c>
      <c r="J195" s="28">
        <v>30</v>
      </c>
      <c r="K195" s="33">
        <f t="shared" si="16"/>
        <v>42551</v>
      </c>
      <c r="L195" s="34">
        <f t="shared" ca="1" si="12"/>
        <v>467</v>
      </c>
      <c r="M195" s="207">
        <v>42528</v>
      </c>
      <c r="N195" s="34"/>
      <c r="O195" s="34" t="str">
        <f t="shared" si="13"/>
        <v>Cancelada</v>
      </c>
      <c r="P195" s="28" t="s">
        <v>521</v>
      </c>
      <c r="Q195" s="32"/>
      <c r="R195" s="28" t="s">
        <v>28</v>
      </c>
      <c r="S195" s="28" t="s">
        <v>522</v>
      </c>
    </row>
    <row r="196" spans="1:20" s="36" customFormat="1" ht="15" hidden="1" customHeight="1">
      <c r="B196" s="27">
        <v>2582</v>
      </c>
      <c r="C196" s="28" t="s">
        <v>2424</v>
      </c>
      <c r="D196" s="33">
        <v>42521</v>
      </c>
      <c r="E196" s="30">
        <v>38278676</v>
      </c>
      <c r="F196" s="30">
        <f t="shared" si="14"/>
        <v>7272948.4400000004</v>
      </c>
      <c r="G196" s="30">
        <f>SUM(E196:F196)-4607487</f>
        <v>40944137.439999998</v>
      </c>
      <c r="H196" s="27">
        <v>226339204</v>
      </c>
      <c r="I196" s="28" t="s">
        <v>1549</v>
      </c>
      <c r="J196" s="28">
        <v>60</v>
      </c>
      <c r="K196" s="33">
        <f t="shared" si="16"/>
        <v>42581</v>
      </c>
      <c r="L196" s="34">
        <f t="shared" ref="L196:L209" ca="1" si="17">DAYS360(K196,fechaactual)</f>
        <v>437</v>
      </c>
      <c r="M196" s="207">
        <v>42599</v>
      </c>
      <c r="N196" s="34">
        <v>219</v>
      </c>
      <c r="O196" s="34" t="str">
        <f t="shared" si="13"/>
        <v>Cancelada</v>
      </c>
      <c r="P196" s="28" t="s">
        <v>523</v>
      </c>
      <c r="Q196" s="28"/>
      <c r="R196" s="28" t="s">
        <v>28</v>
      </c>
      <c r="S196" s="28" t="s">
        <v>151</v>
      </c>
    </row>
    <row r="197" spans="1:20" s="36" customFormat="1" ht="15" hidden="1" customHeight="1">
      <c r="B197" s="27">
        <v>2583</v>
      </c>
      <c r="C197" s="28" t="s">
        <v>2423</v>
      </c>
      <c r="D197" s="33">
        <v>42521</v>
      </c>
      <c r="E197" s="30">
        <v>8885158</v>
      </c>
      <c r="F197" s="30">
        <f t="shared" ref="F197:F260" si="18">E197*19%</f>
        <v>1688180.02</v>
      </c>
      <c r="G197" s="30">
        <f>SUM(E197:F197)-645839</f>
        <v>9927499.0199999996</v>
      </c>
      <c r="H197" s="27">
        <v>226339204</v>
      </c>
      <c r="I197" s="28" t="s">
        <v>1549</v>
      </c>
      <c r="J197" s="28">
        <v>60</v>
      </c>
      <c r="K197" s="33">
        <f t="shared" si="16"/>
        <v>42581</v>
      </c>
      <c r="L197" s="34">
        <f t="shared" ca="1" si="17"/>
        <v>437</v>
      </c>
      <c r="M197" s="207">
        <v>42599</v>
      </c>
      <c r="N197" s="34">
        <v>220</v>
      </c>
      <c r="O197" s="34" t="str">
        <f t="shared" ref="O197:O207" si="19">IF(M197&gt;=D197,"Cancelada",IF(K197&lt;fechaactual,"Vencida","Por Vencer"))</f>
        <v>Cancelada</v>
      </c>
      <c r="P197" s="28" t="s">
        <v>523</v>
      </c>
      <c r="Q197" s="28"/>
      <c r="R197" s="28" t="s">
        <v>28</v>
      </c>
      <c r="S197" s="28" t="s">
        <v>151</v>
      </c>
    </row>
    <row r="198" spans="1:20" s="36" customFormat="1" ht="15" hidden="1" customHeight="1">
      <c r="A198" s="36" t="s">
        <v>1365</v>
      </c>
      <c r="B198" s="27">
        <v>2584</v>
      </c>
      <c r="C198" s="28" t="s">
        <v>525</v>
      </c>
      <c r="D198" s="33">
        <v>42521</v>
      </c>
      <c r="E198" s="30" t="s">
        <v>1987</v>
      </c>
      <c r="F198" s="30" t="e">
        <f t="shared" si="18"/>
        <v>#VALUE!</v>
      </c>
      <c r="G198" s="30" t="e">
        <f t="shared" ref="G198:G260" si="20">SUM(E198:F198)</f>
        <v>#VALUE!</v>
      </c>
      <c r="H198" s="27">
        <v>512252190</v>
      </c>
      <c r="I198" s="28" t="s">
        <v>27</v>
      </c>
      <c r="J198" s="28">
        <v>30</v>
      </c>
      <c r="K198" s="33">
        <f t="shared" si="16"/>
        <v>42551</v>
      </c>
      <c r="L198" s="34">
        <f t="shared" ca="1" si="17"/>
        <v>467</v>
      </c>
      <c r="M198" s="207">
        <v>42549</v>
      </c>
      <c r="N198" s="34"/>
      <c r="O198" s="34" t="str">
        <f t="shared" si="19"/>
        <v>Cancelada</v>
      </c>
      <c r="P198" s="28" t="s">
        <v>526</v>
      </c>
      <c r="Q198" s="28"/>
      <c r="R198" s="28" t="s">
        <v>132</v>
      </c>
      <c r="S198" s="28" t="s">
        <v>161</v>
      </c>
    </row>
    <row r="199" spans="1:20" s="36" customFormat="1" ht="15" hidden="1" customHeight="1">
      <c r="B199" s="27">
        <v>2585</v>
      </c>
      <c r="C199" s="28" t="s">
        <v>2426</v>
      </c>
      <c r="D199" s="33">
        <v>42521</v>
      </c>
      <c r="E199" s="30">
        <v>5136210</v>
      </c>
      <c r="F199" s="30">
        <f t="shared" si="18"/>
        <v>975879.9</v>
      </c>
      <c r="G199" s="30">
        <f>SUM(E199:F199)-1622436</f>
        <v>4489653.9000000004</v>
      </c>
      <c r="H199" s="27">
        <v>342425101</v>
      </c>
      <c r="I199" s="28" t="s">
        <v>1549</v>
      </c>
      <c r="J199" s="28">
        <v>90</v>
      </c>
      <c r="K199" s="33">
        <f t="shared" si="16"/>
        <v>42611</v>
      </c>
      <c r="L199" s="34">
        <f t="shared" ca="1" si="17"/>
        <v>408</v>
      </c>
      <c r="M199" s="207">
        <v>42556</v>
      </c>
      <c r="N199" s="34">
        <v>216</v>
      </c>
      <c r="O199" s="34" t="str">
        <f t="shared" si="19"/>
        <v>Cancelada</v>
      </c>
      <c r="P199" s="28" t="s">
        <v>439</v>
      </c>
      <c r="Q199" s="28"/>
      <c r="R199" s="28" t="s">
        <v>527</v>
      </c>
      <c r="S199" s="28" t="s">
        <v>42</v>
      </c>
    </row>
    <row r="200" spans="1:20" s="36" customFormat="1" ht="15" hidden="1" customHeight="1">
      <c r="B200" s="27">
        <v>2586</v>
      </c>
      <c r="C200" s="28" t="s">
        <v>367</v>
      </c>
      <c r="D200" s="33">
        <v>42521</v>
      </c>
      <c r="E200" s="30">
        <v>1363392</v>
      </c>
      <c r="F200" s="30">
        <f>E200*19%</f>
        <v>259044.48000000001</v>
      </c>
      <c r="G200" s="30">
        <f>SUM(E200:F200)</f>
        <v>1622436.48</v>
      </c>
      <c r="H200" s="27">
        <v>652330403</v>
      </c>
      <c r="I200" s="28" t="s">
        <v>27</v>
      </c>
      <c r="J200" s="28">
        <v>30</v>
      </c>
      <c r="K200" s="33">
        <f>+D200+J200</f>
        <v>42551</v>
      </c>
      <c r="L200" s="34">
        <f t="shared" ca="1" si="17"/>
        <v>467</v>
      </c>
      <c r="M200" s="207"/>
      <c r="N200" s="34"/>
      <c r="O200" s="34" t="str">
        <f t="shared" ca="1" si="19"/>
        <v>Vencida</v>
      </c>
      <c r="P200" s="28" t="s">
        <v>368</v>
      </c>
      <c r="Q200" s="28"/>
      <c r="R200" s="28" t="s">
        <v>100</v>
      </c>
      <c r="S200" s="28" t="s">
        <v>369</v>
      </c>
    </row>
    <row r="201" spans="1:20" s="36" customFormat="1" ht="15" hidden="1" customHeight="1">
      <c r="B201" s="27">
        <v>2587</v>
      </c>
      <c r="C201" s="28" t="s">
        <v>528</v>
      </c>
      <c r="D201" s="33">
        <v>42521</v>
      </c>
      <c r="E201" s="30">
        <v>2833648</v>
      </c>
      <c r="F201" s="30">
        <f t="shared" si="18"/>
        <v>538393.12</v>
      </c>
      <c r="G201" s="30">
        <f t="shared" si="20"/>
        <v>3372041.12</v>
      </c>
      <c r="H201" s="27">
        <v>92330820</v>
      </c>
      <c r="I201" s="28" t="s">
        <v>27</v>
      </c>
      <c r="J201" s="28">
        <v>30</v>
      </c>
      <c r="K201" s="33">
        <f t="shared" si="16"/>
        <v>42551</v>
      </c>
      <c r="L201" s="34">
        <f t="shared" ca="1" si="17"/>
        <v>467</v>
      </c>
      <c r="M201" s="207">
        <v>42537</v>
      </c>
      <c r="N201" s="34"/>
      <c r="O201" s="34" t="str">
        <f t="shared" si="19"/>
        <v>Cancelada</v>
      </c>
      <c r="P201" s="28" t="s">
        <v>529</v>
      </c>
      <c r="Q201" s="28"/>
      <c r="R201" s="28" t="s">
        <v>28</v>
      </c>
      <c r="S201" s="28" t="s">
        <v>151</v>
      </c>
    </row>
    <row r="202" spans="1:20" s="36" customFormat="1" ht="15" hidden="1" customHeight="1">
      <c r="B202" s="27">
        <v>2588</v>
      </c>
      <c r="C202" s="28" t="s">
        <v>396</v>
      </c>
      <c r="D202" s="33">
        <v>42521</v>
      </c>
      <c r="E202" s="30">
        <v>14202</v>
      </c>
      <c r="F202" s="30">
        <f t="shared" si="18"/>
        <v>2698.38</v>
      </c>
      <c r="G202" s="30">
        <f t="shared" si="20"/>
        <v>16900.38</v>
      </c>
      <c r="H202" s="27">
        <v>322275700</v>
      </c>
      <c r="I202" s="28" t="s">
        <v>27</v>
      </c>
      <c r="J202" s="28">
        <v>30</v>
      </c>
      <c r="K202" s="33">
        <f t="shared" si="16"/>
        <v>42551</v>
      </c>
      <c r="L202" s="34">
        <f t="shared" ca="1" si="17"/>
        <v>467</v>
      </c>
      <c r="M202" s="207">
        <v>42550</v>
      </c>
      <c r="N202" s="34"/>
      <c r="O202" s="34" t="str">
        <f t="shared" si="19"/>
        <v>Cancelada</v>
      </c>
      <c r="P202" s="28" t="s">
        <v>530</v>
      </c>
      <c r="Q202" s="28"/>
      <c r="R202" s="28" t="s">
        <v>41</v>
      </c>
      <c r="S202" s="28" t="s">
        <v>398</v>
      </c>
    </row>
    <row r="203" spans="1:20" s="36" customFormat="1" ht="15" hidden="1" customHeight="1">
      <c r="B203" s="27">
        <v>2589</v>
      </c>
      <c r="C203" s="28" t="s">
        <v>531</v>
      </c>
      <c r="D203" s="33">
        <v>42527</v>
      </c>
      <c r="E203" s="30">
        <v>196940</v>
      </c>
      <c r="F203" s="30">
        <f t="shared" si="18"/>
        <v>37418.6</v>
      </c>
      <c r="G203" s="30">
        <f t="shared" si="20"/>
        <v>234358.6</v>
      </c>
      <c r="H203" s="27">
        <v>226787111</v>
      </c>
      <c r="I203" s="28" t="s">
        <v>1549</v>
      </c>
      <c r="J203" s="28">
        <v>30</v>
      </c>
      <c r="K203" s="33">
        <f t="shared" si="16"/>
        <v>42557</v>
      </c>
      <c r="L203" s="34">
        <f t="shared" ca="1" si="17"/>
        <v>461</v>
      </c>
      <c r="M203" s="207">
        <v>42722</v>
      </c>
      <c r="N203" s="34"/>
      <c r="O203" s="34" t="str">
        <f t="shared" si="19"/>
        <v>Cancelada</v>
      </c>
      <c r="P203" s="28" t="s">
        <v>532</v>
      </c>
      <c r="Q203" s="28"/>
      <c r="R203" s="28" t="s">
        <v>28</v>
      </c>
      <c r="S203" s="28" t="s">
        <v>533</v>
      </c>
      <c r="T203" s="96" t="s">
        <v>1652</v>
      </c>
    </row>
    <row r="204" spans="1:20" s="36" customFormat="1" ht="15" hidden="1" customHeight="1">
      <c r="B204" s="27">
        <v>2590</v>
      </c>
      <c r="C204" s="28" t="s">
        <v>531</v>
      </c>
      <c r="D204" s="33">
        <v>42527</v>
      </c>
      <c r="E204" s="30">
        <v>195424</v>
      </c>
      <c r="F204" s="30">
        <f t="shared" si="18"/>
        <v>37130.559999999998</v>
      </c>
      <c r="G204" s="30">
        <f t="shared" si="20"/>
        <v>232554.56</v>
      </c>
      <c r="H204" s="27">
        <v>226787111</v>
      </c>
      <c r="I204" s="28" t="s">
        <v>1549</v>
      </c>
      <c r="J204" s="28">
        <v>30</v>
      </c>
      <c r="K204" s="33">
        <f t="shared" si="16"/>
        <v>42557</v>
      </c>
      <c r="L204" s="34">
        <f t="shared" ca="1" si="17"/>
        <v>461</v>
      </c>
      <c r="M204" s="207">
        <v>42722</v>
      </c>
      <c r="N204" s="34"/>
      <c r="O204" s="34" t="str">
        <f t="shared" si="19"/>
        <v>Cancelada</v>
      </c>
      <c r="P204" s="28" t="s">
        <v>532</v>
      </c>
      <c r="Q204" s="28"/>
      <c r="R204" s="28" t="s">
        <v>28</v>
      </c>
      <c r="S204" s="28" t="s">
        <v>533</v>
      </c>
      <c r="T204" s="96" t="s">
        <v>1652</v>
      </c>
    </row>
    <row r="205" spans="1:20" s="36" customFormat="1" ht="15" hidden="1" customHeight="1">
      <c r="B205" s="27">
        <v>2591</v>
      </c>
      <c r="C205" s="28" t="s">
        <v>537</v>
      </c>
      <c r="D205" s="33">
        <v>42534</v>
      </c>
      <c r="E205" s="30">
        <v>2911345</v>
      </c>
      <c r="F205" s="30">
        <f t="shared" si="18"/>
        <v>553155.55000000005</v>
      </c>
      <c r="G205" s="30">
        <f t="shared" si="20"/>
        <v>3464500.55</v>
      </c>
      <c r="H205" s="27">
        <v>722551079</v>
      </c>
      <c r="I205" s="28" t="s">
        <v>27</v>
      </c>
      <c r="J205" s="28">
        <v>30</v>
      </c>
      <c r="K205" s="33">
        <f t="shared" si="16"/>
        <v>42564</v>
      </c>
      <c r="L205" s="34">
        <f t="shared" ca="1" si="17"/>
        <v>454</v>
      </c>
      <c r="M205" s="207">
        <v>42614</v>
      </c>
      <c r="N205" s="34"/>
      <c r="O205" s="34" t="str">
        <f t="shared" si="19"/>
        <v>Cancelada</v>
      </c>
      <c r="P205" s="28" t="s">
        <v>538</v>
      </c>
      <c r="Q205" s="28"/>
      <c r="R205" s="28" t="s">
        <v>31</v>
      </c>
      <c r="S205" s="28" t="s">
        <v>539</v>
      </c>
    </row>
    <row r="206" spans="1:20" s="36" customFormat="1" ht="15" hidden="1" customHeight="1">
      <c r="B206" s="27">
        <v>2592</v>
      </c>
      <c r="C206" s="28" t="s">
        <v>498</v>
      </c>
      <c r="D206" s="33">
        <v>42534</v>
      </c>
      <c r="E206" s="30">
        <v>428611</v>
      </c>
      <c r="F206" s="30">
        <f t="shared" si="18"/>
        <v>81436.09</v>
      </c>
      <c r="G206" s="30">
        <f t="shared" si="20"/>
        <v>510047.08999999997</v>
      </c>
      <c r="H206" s="27">
        <v>432630315</v>
      </c>
      <c r="I206" s="28" t="s">
        <v>27</v>
      </c>
      <c r="J206" s="28">
        <v>30</v>
      </c>
      <c r="K206" s="33">
        <f t="shared" si="16"/>
        <v>42564</v>
      </c>
      <c r="L206" s="34">
        <f t="shared" ca="1" si="17"/>
        <v>454</v>
      </c>
      <c r="M206" s="207"/>
      <c r="N206" s="34"/>
      <c r="O206" s="34" t="str">
        <f t="shared" ca="1" si="19"/>
        <v>Vencida</v>
      </c>
      <c r="P206" s="28" t="s">
        <v>499</v>
      </c>
      <c r="Q206" s="28"/>
      <c r="R206" s="28" t="s">
        <v>156</v>
      </c>
      <c r="S206" s="28" t="s">
        <v>74</v>
      </c>
    </row>
    <row r="207" spans="1:20" s="36" customFormat="1" ht="15" hidden="1" customHeight="1">
      <c r="B207" s="27">
        <v>2593</v>
      </c>
      <c r="C207" s="28" t="s">
        <v>540</v>
      </c>
      <c r="D207" s="33">
        <v>42534</v>
      </c>
      <c r="E207" s="30">
        <v>6653905</v>
      </c>
      <c r="F207" s="30">
        <f t="shared" si="18"/>
        <v>1264241.95</v>
      </c>
      <c r="G207" s="30">
        <f t="shared" si="20"/>
        <v>7918146.9500000002</v>
      </c>
      <c r="H207" s="27">
        <v>632214706</v>
      </c>
      <c r="I207" s="28" t="s">
        <v>27</v>
      </c>
      <c r="J207" s="28">
        <v>30</v>
      </c>
      <c r="K207" s="33">
        <f t="shared" si="16"/>
        <v>42564</v>
      </c>
      <c r="L207" s="34">
        <f t="shared" ca="1" si="17"/>
        <v>454</v>
      </c>
      <c r="M207" s="207">
        <v>42534</v>
      </c>
      <c r="N207" s="34"/>
      <c r="O207" s="34" t="str">
        <f t="shared" si="19"/>
        <v>Cancelada</v>
      </c>
      <c r="P207" s="28" t="s">
        <v>541</v>
      </c>
      <c r="Q207" s="28"/>
      <c r="R207" s="28" t="s">
        <v>194</v>
      </c>
      <c r="S207" s="28" t="s">
        <v>312</v>
      </c>
    </row>
    <row r="208" spans="1:20" s="219" customFormat="1" ht="15" hidden="1" customHeight="1">
      <c r="B208" s="121">
        <v>2594</v>
      </c>
      <c r="C208" s="141" t="s">
        <v>542</v>
      </c>
      <c r="D208" s="142">
        <v>42534</v>
      </c>
      <c r="E208" s="164">
        <v>2447344</v>
      </c>
      <c r="F208" s="143">
        <f t="shared" si="18"/>
        <v>464995.36</v>
      </c>
      <c r="G208" s="143">
        <f t="shared" si="20"/>
        <v>2912339.36</v>
      </c>
      <c r="H208" s="141">
        <v>881189120</v>
      </c>
      <c r="I208" s="141" t="s">
        <v>27</v>
      </c>
      <c r="J208" s="141">
        <v>30</v>
      </c>
      <c r="K208" s="142">
        <f t="shared" si="16"/>
        <v>42564</v>
      </c>
      <c r="L208" s="144">
        <f t="shared" ca="1" si="17"/>
        <v>454</v>
      </c>
      <c r="M208" s="218">
        <v>42579</v>
      </c>
      <c r="N208" s="144"/>
      <c r="O208" s="144" t="str">
        <f t="shared" ref="O208:O259" si="21">IF(M208&gt;=D208,"Cancelada",IF(K208&lt;fechaactual,"Vencida","Por Vencer"))</f>
        <v>Cancelada</v>
      </c>
      <c r="P208" s="141" t="s">
        <v>543</v>
      </c>
      <c r="Q208" s="141"/>
      <c r="R208" s="141" t="s">
        <v>458</v>
      </c>
      <c r="S208" s="141" t="s">
        <v>543</v>
      </c>
    </row>
    <row r="209" spans="1:20" s="36" customFormat="1" ht="15" hidden="1" customHeight="1">
      <c r="A209" s="36" t="s">
        <v>1649</v>
      </c>
      <c r="B209" s="27">
        <v>2595</v>
      </c>
      <c r="C209" s="28" t="s">
        <v>544</v>
      </c>
      <c r="D209" s="33">
        <v>42534</v>
      </c>
      <c r="E209" s="30">
        <v>3298017</v>
      </c>
      <c r="F209" s="30">
        <f t="shared" si="18"/>
        <v>626623.23</v>
      </c>
      <c r="G209" s="30">
        <f t="shared" si="20"/>
        <v>3924640.23</v>
      </c>
      <c r="H209" s="27" t="s">
        <v>545</v>
      </c>
      <c r="I209" s="28" t="s">
        <v>27</v>
      </c>
      <c r="J209" s="28">
        <v>30</v>
      </c>
      <c r="K209" s="33">
        <f t="shared" si="16"/>
        <v>42564</v>
      </c>
      <c r="L209" s="34">
        <f t="shared" ca="1" si="17"/>
        <v>454</v>
      </c>
      <c r="M209" s="207">
        <v>42605</v>
      </c>
      <c r="N209" s="34"/>
      <c r="O209" s="34" t="str">
        <f t="shared" si="21"/>
        <v>Cancelada</v>
      </c>
      <c r="P209" s="28" t="s">
        <v>546</v>
      </c>
      <c r="Q209" s="28"/>
      <c r="R209" s="28" t="s">
        <v>156</v>
      </c>
      <c r="S209" s="28" t="s">
        <v>74</v>
      </c>
    </row>
    <row r="210" spans="1:20" s="36" customFormat="1" ht="15" hidden="1" customHeight="1">
      <c r="B210" s="27">
        <v>2596</v>
      </c>
      <c r="C210" s="28" t="s">
        <v>430</v>
      </c>
      <c r="D210" s="33">
        <v>42534</v>
      </c>
      <c r="E210" s="30">
        <v>230940</v>
      </c>
      <c r="F210" s="30">
        <f t="shared" si="18"/>
        <v>43878.6</v>
      </c>
      <c r="G210" s="30">
        <f t="shared" si="20"/>
        <v>274818.59999999998</v>
      </c>
      <c r="H210" s="27">
        <v>43311618</v>
      </c>
      <c r="I210" s="28" t="s">
        <v>27</v>
      </c>
      <c r="J210" s="28">
        <v>30</v>
      </c>
      <c r="K210" s="33">
        <f t="shared" si="16"/>
        <v>42564</v>
      </c>
      <c r="L210" s="34">
        <f t="shared" ref="L210:L259" ca="1" si="22">DAYS360(K210,fechaactual)</f>
        <v>454</v>
      </c>
      <c r="M210" s="207">
        <v>42545</v>
      </c>
      <c r="N210" s="34"/>
      <c r="O210" s="34" t="str">
        <f t="shared" si="21"/>
        <v>Cancelada</v>
      </c>
      <c r="P210" s="28" t="s">
        <v>431</v>
      </c>
      <c r="Q210" s="28"/>
      <c r="R210" s="28" t="s">
        <v>156</v>
      </c>
      <c r="S210" s="28" t="s">
        <v>74</v>
      </c>
    </row>
    <row r="211" spans="1:20" s="36" customFormat="1" ht="15" hidden="1" customHeight="1">
      <c r="B211" s="27">
        <v>2597</v>
      </c>
      <c r="C211" s="28" t="s">
        <v>548</v>
      </c>
      <c r="D211" s="33">
        <v>42534</v>
      </c>
      <c r="E211" s="30">
        <v>430092</v>
      </c>
      <c r="F211" s="30">
        <f t="shared" si="18"/>
        <v>81717.48</v>
      </c>
      <c r="G211" s="30">
        <f t="shared" si="20"/>
        <v>511809.48</v>
      </c>
      <c r="H211" s="27">
        <v>732462374</v>
      </c>
      <c r="I211" s="28" t="s">
        <v>27</v>
      </c>
      <c r="J211" s="28">
        <v>30</v>
      </c>
      <c r="K211" s="33">
        <f t="shared" si="16"/>
        <v>42564</v>
      </c>
      <c r="L211" s="34">
        <f t="shared" ca="1" si="22"/>
        <v>454</v>
      </c>
      <c r="M211" s="207">
        <v>42649</v>
      </c>
      <c r="N211" s="34"/>
      <c r="O211" s="34" t="str">
        <f t="shared" si="21"/>
        <v>Cancelada</v>
      </c>
      <c r="P211" s="28" t="s">
        <v>547</v>
      </c>
      <c r="Q211" s="28"/>
      <c r="R211" s="28" t="s">
        <v>92</v>
      </c>
      <c r="S211" s="28" t="s">
        <v>549</v>
      </c>
    </row>
    <row r="212" spans="1:20" s="36" customFormat="1" ht="15" hidden="1" customHeight="1">
      <c r="A212" s="36" t="s">
        <v>1436</v>
      </c>
      <c r="B212" s="27">
        <v>2598</v>
      </c>
      <c r="C212" s="28" t="s">
        <v>550</v>
      </c>
      <c r="D212" s="33">
        <v>42534</v>
      </c>
      <c r="E212" s="30">
        <v>4624702</v>
      </c>
      <c r="F212" s="30">
        <f t="shared" si="18"/>
        <v>878693.38</v>
      </c>
      <c r="G212" s="30">
        <f t="shared" si="20"/>
        <v>5503395.3799999999</v>
      </c>
      <c r="H212" s="27" t="s">
        <v>551</v>
      </c>
      <c r="I212" s="28" t="s">
        <v>27</v>
      </c>
      <c r="J212" s="28">
        <v>30</v>
      </c>
      <c r="K212" s="33">
        <f t="shared" si="16"/>
        <v>42564</v>
      </c>
      <c r="L212" s="34">
        <f t="shared" ca="1" si="22"/>
        <v>454</v>
      </c>
      <c r="M212" s="207">
        <v>42587</v>
      </c>
      <c r="N212" s="34"/>
      <c r="O212" s="34" t="str">
        <f t="shared" si="21"/>
        <v>Cancelada</v>
      </c>
      <c r="P212" s="28" t="s">
        <v>552</v>
      </c>
      <c r="Q212" s="28"/>
      <c r="R212" s="28" t="s">
        <v>478</v>
      </c>
      <c r="S212" s="28" t="s">
        <v>553</v>
      </c>
      <c r="T212" s="36" t="s">
        <v>1655</v>
      </c>
    </row>
    <row r="213" spans="1:20" s="36" customFormat="1" ht="15" hidden="1" customHeight="1">
      <c r="B213" s="27">
        <v>2599</v>
      </c>
      <c r="C213" s="28" t="s">
        <v>554</v>
      </c>
      <c r="D213" s="33">
        <v>42534</v>
      </c>
      <c r="E213" s="30">
        <v>3848740</v>
      </c>
      <c r="F213" s="30">
        <f t="shared" si="18"/>
        <v>731260.6</v>
      </c>
      <c r="G213" s="30">
        <f t="shared" si="20"/>
        <v>4580000.5999999996</v>
      </c>
      <c r="H213" s="27">
        <v>722551079</v>
      </c>
      <c r="I213" s="28" t="s">
        <v>27</v>
      </c>
      <c r="J213" s="28">
        <v>30</v>
      </c>
      <c r="K213" s="33">
        <f t="shared" si="16"/>
        <v>42564</v>
      </c>
      <c r="L213" s="34">
        <f t="shared" ca="1" si="22"/>
        <v>454</v>
      </c>
      <c r="M213" s="207">
        <v>42614</v>
      </c>
      <c r="N213" s="34"/>
      <c r="O213" s="34" t="str">
        <f t="shared" si="21"/>
        <v>Cancelada</v>
      </c>
      <c r="P213" s="28" t="s">
        <v>538</v>
      </c>
      <c r="Q213" s="28"/>
      <c r="R213" s="28" t="s">
        <v>31</v>
      </c>
      <c r="S213" s="28" t="s">
        <v>497</v>
      </c>
    </row>
    <row r="214" spans="1:20" s="43" customFormat="1" ht="15" hidden="1" customHeight="1">
      <c r="B214" s="38">
        <v>2600</v>
      </c>
      <c r="C214" s="39" t="s">
        <v>190</v>
      </c>
      <c r="D214" s="40"/>
      <c r="E214" s="41"/>
      <c r="F214" s="41">
        <f t="shared" si="18"/>
        <v>0</v>
      </c>
      <c r="G214" s="41">
        <f t="shared" si="20"/>
        <v>0</v>
      </c>
      <c r="H214" s="38"/>
      <c r="I214" s="39" t="s">
        <v>11</v>
      </c>
      <c r="J214" s="39"/>
      <c r="K214" s="40">
        <f t="shared" si="16"/>
        <v>0</v>
      </c>
      <c r="L214" s="42">
        <f t="shared" ca="1" si="22"/>
        <v>42407</v>
      </c>
      <c r="M214" s="208"/>
      <c r="N214" s="42"/>
      <c r="O214" s="42" t="s">
        <v>190</v>
      </c>
      <c r="P214" s="39"/>
      <c r="Q214" s="39"/>
      <c r="R214" s="39"/>
      <c r="S214" s="39"/>
    </row>
    <row r="215" spans="1:20" s="36" customFormat="1" ht="15" hidden="1" customHeight="1">
      <c r="B215" s="27">
        <v>2601</v>
      </c>
      <c r="C215" s="28" t="s">
        <v>558</v>
      </c>
      <c r="D215" s="33">
        <v>42537</v>
      </c>
      <c r="E215" s="30">
        <v>1561676</v>
      </c>
      <c r="F215" s="30">
        <f t="shared" si="18"/>
        <v>296718.44</v>
      </c>
      <c r="G215" s="30">
        <f t="shared" si="20"/>
        <v>1858394.44</v>
      </c>
      <c r="H215" s="27">
        <v>642341200</v>
      </c>
      <c r="I215" s="28" t="s">
        <v>27</v>
      </c>
      <c r="J215" s="28">
        <v>30</v>
      </c>
      <c r="K215" s="33">
        <f t="shared" si="16"/>
        <v>42567</v>
      </c>
      <c r="L215" s="34">
        <f t="shared" ca="1" si="22"/>
        <v>451</v>
      </c>
      <c r="M215" s="207"/>
      <c r="N215" s="34"/>
      <c r="O215" s="34" t="str">
        <f t="shared" ca="1" si="21"/>
        <v>Vencida</v>
      </c>
      <c r="P215" s="28" t="s">
        <v>557</v>
      </c>
      <c r="Q215" s="28"/>
      <c r="R215" s="28" t="s">
        <v>156</v>
      </c>
      <c r="S215" s="28" t="s">
        <v>556</v>
      </c>
    </row>
    <row r="216" spans="1:20" s="36" customFormat="1" ht="15" hidden="1" customHeight="1">
      <c r="B216" s="27">
        <v>2602</v>
      </c>
      <c r="C216" s="28" t="s">
        <v>396</v>
      </c>
      <c r="D216" s="33">
        <v>42543</v>
      </c>
      <c r="E216" s="30">
        <v>31404</v>
      </c>
      <c r="F216" s="30">
        <f t="shared" si="18"/>
        <v>5966.76</v>
      </c>
      <c r="G216" s="30">
        <f t="shared" si="20"/>
        <v>37370.76</v>
      </c>
      <c r="H216" s="27" t="s">
        <v>559</v>
      </c>
      <c r="I216" s="28" t="s">
        <v>27</v>
      </c>
      <c r="J216" s="28">
        <v>30</v>
      </c>
      <c r="K216" s="33">
        <f t="shared" si="16"/>
        <v>42573</v>
      </c>
      <c r="L216" s="34">
        <f t="shared" ca="1" si="22"/>
        <v>445</v>
      </c>
      <c r="M216" s="207">
        <v>42593</v>
      </c>
      <c r="N216" s="34"/>
      <c r="O216" s="34" t="str">
        <f t="shared" si="21"/>
        <v>Cancelada</v>
      </c>
      <c r="P216" s="28" t="s">
        <v>560</v>
      </c>
      <c r="Q216" s="28"/>
      <c r="R216" s="28" t="s">
        <v>41</v>
      </c>
      <c r="S216" s="28" t="s">
        <v>561</v>
      </c>
    </row>
    <row r="217" spans="1:20" s="36" customFormat="1" ht="15" hidden="1" customHeight="1">
      <c r="B217" s="27">
        <v>2603</v>
      </c>
      <c r="C217" s="28" t="s">
        <v>454</v>
      </c>
      <c r="D217" s="33">
        <v>42543</v>
      </c>
      <c r="E217" s="30">
        <v>2641523</v>
      </c>
      <c r="F217" s="30">
        <f t="shared" si="18"/>
        <v>501889.37</v>
      </c>
      <c r="G217" s="30">
        <f t="shared" si="20"/>
        <v>3143412.37</v>
      </c>
      <c r="H217" s="27" t="s">
        <v>562</v>
      </c>
      <c r="I217" s="28" t="s">
        <v>27</v>
      </c>
      <c r="J217" s="28">
        <v>30</v>
      </c>
      <c r="K217" s="33">
        <f t="shared" si="16"/>
        <v>42573</v>
      </c>
      <c r="L217" s="34">
        <f t="shared" ca="1" si="22"/>
        <v>445</v>
      </c>
      <c r="M217" s="207">
        <v>42543</v>
      </c>
      <c r="N217" s="34"/>
      <c r="O217" s="34" t="str">
        <f t="shared" si="21"/>
        <v>Cancelada</v>
      </c>
      <c r="P217" s="28" t="s">
        <v>305</v>
      </c>
      <c r="Q217" s="28"/>
      <c r="R217" s="28" t="s">
        <v>78</v>
      </c>
      <c r="S217" s="28" t="s">
        <v>277</v>
      </c>
    </row>
    <row r="218" spans="1:20" s="36" customFormat="1" ht="15" hidden="1" customHeight="1">
      <c r="B218" s="27">
        <v>2604</v>
      </c>
      <c r="C218" s="28" t="s">
        <v>563</v>
      </c>
      <c r="D218" s="33">
        <v>42543</v>
      </c>
      <c r="E218" s="30">
        <v>269556</v>
      </c>
      <c r="F218" s="30">
        <f t="shared" si="18"/>
        <v>51215.64</v>
      </c>
      <c r="G218" s="30">
        <f t="shared" si="20"/>
        <v>320771.64</v>
      </c>
      <c r="H218" s="27" t="s">
        <v>564</v>
      </c>
      <c r="I218" s="28" t="s">
        <v>27</v>
      </c>
      <c r="J218" s="28">
        <v>30</v>
      </c>
      <c r="K218" s="33">
        <f t="shared" si="16"/>
        <v>42573</v>
      </c>
      <c r="L218" s="34">
        <f t="shared" ca="1" si="22"/>
        <v>445</v>
      </c>
      <c r="M218" s="207"/>
      <c r="N218" s="34"/>
      <c r="O218" s="34" t="str">
        <f t="shared" ca="1" si="21"/>
        <v>Vencida</v>
      </c>
      <c r="P218" s="28" t="s">
        <v>565</v>
      </c>
      <c r="Q218" s="33">
        <v>42577</v>
      </c>
      <c r="R218" s="28" t="s">
        <v>156</v>
      </c>
      <c r="S218" s="28" t="s">
        <v>74</v>
      </c>
    </row>
    <row r="219" spans="1:20" s="36" customFormat="1" ht="15" hidden="1" customHeight="1">
      <c r="B219" s="27">
        <v>2605</v>
      </c>
      <c r="C219" s="28" t="s">
        <v>438</v>
      </c>
      <c r="D219" s="33">
        <v>42543</v>
      </c>
      <c r="E219" s="30">
        <v>1136160</v>
      </c>
      <c r="F219" s="30">
        <f t="shared" si="18"/>
        <v>215870.4</v>
      </c>
      <c r="G219" s="30">
        <f t="shared" si="20"/>
        <v>1352030.4</v>
      </c>
      <c r="H219" s="27">
        <v>225251860</v>
      </c>
      <c r="I219" s="28" t="s">
        <v>27</v>
      </c>
      <c r="J219" s="28">
        <v>30</v>
      </c>
      <c r="K219" s="33">
        <f t="shared" si="16"/>
        <v>42573</v>
      </c>
      <c r="L219" s="34">
        <f t="shared" ca="1" si="22"/>
        <v>445</v>
      </c>
      <c r="M219" s="207"/>
      <c r="N219" s="34"/>
      <c r="O219" s="34" t="str">
        <f t="shared" ca="1" si="21"/>
        <v>Vencida</v>
      </c>
      <c r="P219" s="28" t="s">
        <v>439</v>
      </c>
      <c r="Q219" s="28"/>
      <c r="R219" s="28" t="s">
        <v>104</v>
      </c>
      <c r="S219" s="28" t="s">
        <v>440</v>
      </c>
    </row>
    <row r="220" spans="1:20" s="36" customFormat="1" ht="15" hidden="1" customHeight="1">
      <c r="B220" s="27">
        <v>2606</v>
      </c>
      <c r="C220" s="28" t="s">
        <v>566</v>
      </c>
      <c r="D220" s="33">
        <v>42543</v>
      </c>
      <c r="E220" s="30">
        <v>1334061</v>
      </c>
      <c r="F220" s="30">
        <f t="shared" si="18"/>
        <v>253471.59</v>
      </c>
      <c r="G220" s="30">
        <f t="shared" si="20"/>
        <v>1587532.59</v>
      </c>
      <c r="H220" s="27" t="s">
        <v>567</v>
      </c>
      <c r="I220" s="28" t="s">
        <v>27</v>
      </c>
      <c r="J220" s="28">
        <v>30</v>
      </c>
      <c r="K220" s="33">
        <f t="shared" si="16"/>
        <v>42573</v>
      </c>
      <c r="L220" s="34">
        <f t="shared" ca="1" si="22"/>
        <v>445</v>
      </c>
      <c r="M220" s="207">
        <v>42586</v>
      </c>
      <c r="N220" s="34"/>
      <c r="O220" s="34" t="str">
        <f t="shared" si="21"/>
        <v>Cancelada</v>
      </c>
      <c r="P220" s="28" t="s">
        <v>568</v>
      </c>
      <c r="Q220" s="28"/>
      <c r="R220" s="28" t="s">
        <v>41</v>
      </c>
      <c r="S220" s="28" t="s">
        <v>569</v>
      </c>
    </row>
    <row r="221" spans="1:20" s="36" customFormat="1" ht="15" hidden="1" customHeight="1">
      <c r="B221" s="27">
        <v>2607</v>
      </c>
      <c r="C221" s="28" t="s">
        <v>2425</v>
      </c>
      <c r="D221" s="33">
        <v>42545</v>
      </c>
      <c r="E221" s="30">
        <v>622914</v>
      </c>
      <c r="F221" s="30">
        <f t="shared" si="18"/>
        <v>118353.66</v>
      </c>
      <c r="G221" s="30">
        <f>SUM(E221:F221)-247089</f>
        <v>494178.66000000003</v>
      </c>
      <c r="H221" s="27">
        <v>224939526</v>
      </c>
      <c r="I221" s="28" t="s">
        <v>1549</v>
      </c>
      <c r="J221" s="28">
        <v>60</v>
      </c>
      <c r="K221" s="33">
        <f t="shared" si="16"/>
        <v>42605</v>
      </c>
      <c r="L221" s="34">
        <f t="shared" ca="1" si="22"/>
        <v>414</v>
      </c>
      <c r="M221" s="207">
        <v>42585</v>
      </c>
      <c r="N221" s="34">
        <v>218</v>
      </c>
      <c r="O221" s="34" t="str">
        <f t="shared" si="21"/>
        <v>Cancelada</v>
      </c>
      <c r="P221" s="28" t="s">
        <v>1308</v>
      </c>
      <c r="Q221" s="28"/>
      <c r="R221" s="28" t="s">
        <v>283</v>
      </c>
      <c r="S221" s="28" t="s">
        <v>284</v>
      </c>
    </row>
    <row r="222" spans="1:20" s="43" customFormat="1" ht="15" hidden="1" customHeight="1">
      <c r="B222" s="38">
        <v>2608</v>
      </c>
      <c r="C222" s="39" t="s">
        <v>190</v>
      </c>
      <c r="D222" s="40"/>
      <c r="E222" s="41"/>
      <c r="F222" s="41">
        <f t="shared" si="18"/>
        <v>0</v>
      </c>
      <c r="G222" s="41">
        <f t="shared" si="20"/>
        <v>0</v>
      </c>
      <c r="H222" s="38"/>
      <c r="I222" s="39" t="s">
        <v>11</v>
      </c>
      <c r="J222" s="39"/>
      <c r="K222" s="40">
        <f t="shared" si="16"/>
        <v>0</v>
      </c>
      <c r="L222" s="42">
        <f t="shared" ca="1" si="22"/>
        <v>42407</v>
      </c>
      <c r="M222" s="208"/>
      <c r="N222" s="42"/>
      <c r="O222" s="42" t="s">
        <v>190</v>
      </c>
      <c r="P222" s="39"/>
      <c r="Q222" s="39"/>
      <c r="R222" s="39"/>
      <c r="S222" s="39"/>
    </row>
    <row r="223" spans="1:20" s="36" customFormat="1" ht="15" hidden="1" customHeight="1">
      <c r="B223" s="27">
        <v>2609</v>
      </c>
      <c r="C223" s="28" t="s">
        <v>1309</v>
      </c>
      <c r="D223" s="33">
        <v>42545</v>
      </c>
      <c r="E223" s="30">
        <v>9954410</v>
      </c>
      <c r="F223" s="30">
        <f t="shared" si="18"/>
        <v>1891337.9</v>
      </c>
      <c r="G223" s="30">
        <f t="shared" si="20"/>
        <v>11845747.9</v>
      </c>
      <c r="H223" s="27">
        <v>572391434</v>
      </c>
      <c r="I223" s="28" t="s">
        <v>1549</v>
      </c>
      <c r="J223" s="28">
        <v>60</v>
      </c>
      <c r="K223" s="33">
        <f t="shared" si="16"/>
        <v>42605</v>
      </c>
      <c r="L223" s="34">
        <f t="shared" ca="1" si="22"/>
        <v>414</v>
      </c>
      <c r="M223" s="207"/>
      <c r="N223" s="34"/>
      <c r="O223" s="34" t="str">
        <f t="shared" ca="1" si="21"/>
        <v>Vencida</v>
      </c>
      <c r="P223" s="28" t="s">
        <v>1310</v>
      </c>
      <c r="Q223" s="28"/>
      <c r="R223" s="28" t="s">
        <v>283</v>
      </c>
      <c r="S223" s="28" t="s">
        <v>1311</v>
      </c>
      <c r="T223" s="96" t="s">
        <v>1702</v>
      </c>
    </row>
    <row r="224" spans="1:20" s="36" customFormat="1">
      <c r="B224" s="27">
        <v>2610</v>
      </c>
      <c r="C224" s="28" t="s">
        <v>1312</v>
      </c>
      <c r="D224" s="33">
        <v>42545</v>
      </c>
      <c r="E224" s="30">
        <v>7413898</v>
      </c>
      <c r="F224" s="30">
        <f t="shared" si="18"/>
        <v>1408640.62</v>
      </c>
      <c r="G224" s="30">
        <f t="shared" si="20"/>
        <v>8822538.620000001</v>
      </c>
      <c r="H224" s="27" t="s">
        <v>1313</v>
      </c>
      <c r="I224" s="28" t="s">
        <v>27</v>
      </c>
      <c r="J224" s="28">
        <v>60</v>
      </c>
      <c r="K224" s="33">
        <f t="shared" si="16"/>
        <v>42605</v>
      </c>
      <c r="L224" s="34">
        <f t="shared" ca="1" si="22"/>
        <v>414</v>
      </c>
      <c r="M224" s="207"/>
      <c r="N224" s="34"/>
      <c r="O224" s="34" t="str">
        <f t="shared" ca="1" si="21"/>
        <v>Vencida</v>
      </c>
      <c r="P224" s="28" t="s">
        <v>1314</v>
      </c>
      <c r="Q224" s="28"/>
      <c r="R224" s="28" t="s">
        <v>28</v>
      </c>
      <c r="S224" s="28" t="s">
        <v>1315</v>
      </c>
    </row>
    <row r="225" spans="2:20" s="36" customFormat="1">
      <c r="B225" s="27">
        <v>2611</v>
      </c>
      <c r="C225" s="28" t="s">
        <v>1312</v>
      </c>
      <c r="D225" s="33">
        <v>42545</v>
      </c>
      <c r="E225" s="30">
        <v>2613796</v>
      </c>
      <c r="F225" s="30">
        <f t="shared" si="18"/>
        <v>496621.24</v>
      </c>
      <c r="G225" s="30">
        <f t="shared" si="20"/>
        <v>3110417.24</v>
      </c>
      <c r="H225" s="27">
        <v>51236119</v>
      </c>
      <c r="I225" s="28" t="s">
        <v>27</v>
      </c>
      <c r="J225" s="28">
        <v>60</v>
      </c>
      <c r="K225" s="33">
        <f t="shared" si="16"/>
        <v>42605</v>
      </c>
      <c r="L225" s="34">
        <f t="shared" ca="1" si="22"/>
        <v>414</v>
      </c>
      <c r="M225" s="207"/>
      <c r="N225" s="34"/>
      <c r="O225" s="34" t="str">
        <f t="shared" ca="1" si="21"/>
        <v>Vencida</v>
      </c>
      <c r="P225" s="28" t="s">
        <v>1314</v>
      </c>
      <c r="Q225" s="28"/>
      <c r="R225" s="28" t="s">
        <v>283</v>
      </c>
      <c r="S225" s="28" t="s">
        <v>1315</v>
      </c>
    </row>
    <row r="226" spans="2:20" s="36" customFormat="1" hidden="1">
      <c r="B226" s="27">
        <v>2612</v>
      </c>
      <c r="C226" s="28" t="s">
        <v>1049</v>
      </c>
      <c r="D226" s="33">
        <v>42545</v>
      </c>
      <c r="E226" s="30" t="s">
        <v>1988</v>
      </c>
      <c r="F226" s="30" t="e">
        <f t="shared" si="18"/>
        <v>#VALUE!</v>
      </c>
      <c r="G226" s="30" t="e">
        <f t="shared" si="20"/>
        <v>#VALUE!</v>
      </c>
      <c r="H226" s="27">
        <v>226972593</v>
      </c>
      <c r="I226" s="28" t="s">
        <v>27</v>
      </c>
      <c r="J226" s="28">
        <v>60</v>
      </c>
      <c r="K226" s="33">
        <f t="shared" si="16"/>
        <v>42605</v>
      </c>
      <c r="L226" s="34">
        <f t="shared" ca="1" si="22"/>
        <v>414</v>
      </c>
      <c r="M226" s="207">
        <v>42559</v>
      </c>
      <c r="N226" s="34"/>
      <c r="O226" s="34" t="str">
        <f t="shared" si="21"/>
        <v>Cancelada</v>
      </c>
      <c r="P226" s="28" t="s">
        <v>1317</v>
      </c>
      <c r="Q226" s="28"/>
      <c r="R226" s="28" t="s">
        <v>283</v>
      </c>
      <c r="S226" s="28" t="s">
        <v>284</v>
      </c>
    </row>
    <row r="227" spans="2:20" s="36" customFormat="1" hidden="1">
      <c r="B227" s="27">
        <v>2613</v>
      </c>
      <c r="C227" s="28" t="s">
        <v>1049</v>
      </c>
      <c r="D227" s="33">
        <v>42545</v>
      </c>
      <c r="E227" s="30" t="s">
        <v>1704</v>
      </c>
      <c r="F227" s="30" t="e">
        <f t="shared" si="18"/>
        <v>#VALUE!</v>
      </c>
      <c r="G227" s="30" t="e">
        <f t="shared" si="20"/>
        <v>#VALUE!</v>
      </c>
      <c r="H227" s="27">
        <v>226972593</v>
      </c>
      <c r="I227" s="28" t="s">
        <v>27</v>
      </c>
      <c r="J227" s="28">
        <v>60</v>
      </c>
      <c r="K227" s="33">
        <f t="shared" si="16"/>
        <v>42605</v>
      </c>
      <c r="L227" s="34">
        <f t="shared" ca="1" si="22"/>
        <v>414</v>
      </c>
      <c r="M227" s="207">
        <v>42559</v>
      </c>
      <c r="N227" s="34"/>
      <c r="O227" s="34" t="str">
        <f t="shared" si="21"/>
        <v>Cancelada</v>
      </c>
      <c r="P227" s="28" t="s">
        <v>1317</v>
      </c>
      <c r="Q227" s="28"/>
      <c r="R227" s="28" t="s">
        <v>283</v>
      </c>
      <c r="S227" s="28" t="s">
        <v>284</v>
      </c>
    </row>
    <row r="228" spans="2:20" s="36" customFormat="1" hidden="1">
      <c r="B228" s="27">
        <v>2614</v>
      </c>
      <c r="C228" s="28" t="s">
        <v>1049</v>
      </c>
      <c r="D228" s="33">
        <v>42545</v>
      </c>
      <c r="E228" s="30">
        <v>909930</v>
      </c>
      <c r="F228" s="30">
        <f t="shared" si="18"/>
        <v>172886.7</v>
      </c>
      <c r="G228" s="30">
        <f t="shared" si="20"/>
        <v>1082816.7</v>
      </c>
      <c r="H228" s="27">
        <v>226972593</v>
      </c>
      <c r="I228" s="28" t="s">
        <v>27</v>
      </c>
      <c r="J228" s="28">
        <v>60</v>
      </c>
      <c r="K228" s="33">
        <f t="shared" si="16"/>
        <v>42605</v>
      </c>
      <c r="L228" s="34">
        <f t="shared" ca="1" si="22"/>
        <v>414</v>
      </c>
      <c r="M228" s="207">
        <v>42559</v>
      </c>
      <c r="N228" s="34"/>
      <c r="O228" s="34" t="str">
        <f t="shared" si="21"/>
        <v>Cancelada</v>
      </c>
      <c r="P228" s="28" t="s">
        <v>1317</v>
      </c>
      <c r="Q228" s="28"/>
      <c r="R228" s="28" t="s">
        <v>283</v>
      </c>
      <c r="S228" s="28" t="s">
        <v>284</v>
      </c>
    </row>
    <row r="229" spans="2:20" s="36" customFormat="1" hidden="1">
      <c r="B229" s="27">
        <v>2615</v>
      </c>
      <c r="C229" s="28" t="s">
        <v>2411</v>
      </c>
      <c r="D229" s="33">
        <v>42545</v>
      </c>
      <c r="E229" s="30">
        <v>1355754</v>
      </c>
      <c r="F229" s="30">
        <f t="shared" si="18"/>
        <v>257593.26</v>
      </c>
      <c r="G229" s="30">
        <f>SUM(E229:F229)-450574</f>
        <v>1162773.26</v>
      </c>
      <c r="H229" s="27" t="s">
        <v>795</v>
      </c>
      <c r="I229" s="28" t="s">
        <v>1549</v>
      </c>
      <c r="J229" s="28">
        <v>60</v>
      </c>
      <c r="K229" s="33">
        <f t="shared" si="16"/>
        <v>42605</v>
      </c>
      <c r="L229" s="34">
        <f t="shared" ca="1" si="22"/>
        <v>414</v>
      </c>
      <c r="M229" s="207"/>
      <c r="N229" s="34">
        <v>2</v>
      </c>
      <c r="O229" s="34" t="str">
        <f t="shared" ca="1" si="21"/>
        <v>Vencida</v>
      </c>
      <c r="P229" s="28" t="s">
        <v>1316</v>
      </c>
      <c r="Q229" s="33">
        <v>42656</v>
      </c>
      <c r="R229" s="28" t="s">
        <v>283</v>
      </c>
      <c r="S229" s="28" t="s">
        <v>204</v>
      </c>
    </row>
    <row r="230" spans="2:20" s="36" customFormat="1" hidden="1">
      <c r="B230" s="27">
        <v>2616</v>
      </c>
      <c r="C230" s="28" t="s">
        <v>998</v>
      </c>
      <c r="D230" s="33">
        <v>42545</v>
      </c>
      <c r="E230" s="30">
        <v>5911576</v>
      </c>
      <c r="F230" s="30">
        <f t="shared" si="18"/>
        <v>1123199.44</v>
      </c>
      <c r="G230" s="30">
        <f t="shared" si="20"/>
        <v>7034775.4399999995</v>
      </c>
      <c r="H230" s="27">
        <v>75313277</v>
      </c>
      <c r="I230" s="28" t="s">
        <v>27</v>
      </c>
      <c r="J230" s="28">
        <v>60</v>
      </c>
      <c r="K230" s="33">
        <f t="shared" si="16"/>
        <v>42605</v>
      </c>
      <c r="L230" s="34">
        <f t="shared" ca="1" si="22"/>
        <v>414</v>
      </c>
      <c r="M230" s="207">
        <v>42558</v>
      </c>
      <c r="N230" s="34"/>
      <c r="O230" s="34" t="str">
        <f t="shared" si="21"/>
        <v>Cancelada</v>
      </c>
      <c r="P230" s="28" t="s">
        <v>1000</v>
      </c>
      <c r="Q230" s="28"/>
      <c r="R230" s="28" t="s">
        <v>283</v>
      </c>
      <c r="S230" s="28" t="s">
        <v>522</v>
      </c>
    </row>
    <row r="231" spans="2:20" s="36" customFormat="1" hidden="1">
      <c r="B231" s="27">
        <v>2617</v>
      </c>
      <c r="C231" s="28" t="s">
        <v>998</v>
      </c>
      <c r="D231" s="33">
        <v>42545</v>
      </c>
      <c r="E231" s="30">
        <v>115128</v>
      </c>
      <c r="F231" s="30">
        <f t="shared" si="18"/>
        <v>21874.32</v>
      </c>
      <c r="G231" s="30">
        <f t="shared" si="20"/>
        <v>137002.32</v>
      </c>
      <c r="H231" s="27">
        <v>75313277</v>
      </c>
      <c r="I231" s="28" t="s">
        <v>27</v>
      </c>
      <c r="J231" s="28">
        <v>60</v>
      </c>
      <c r="K231" s="33">
        <f t="shared" si="16"/>
        <v>42605</v>
      </c>
      <c r="L231" s="34">
        <f t="shared" ca="1" si="22"/>
        <v>414</v>
      </c>
      <c r="M231" s="207">
        <v>42558</v>
      </c>
      <c r="N231" s="34"/>
      <c r="O231" s="34" t="str">
        <f t="shared" si="21"/>
        <v>Cancelada</v>
      </c>
      <c r="P231" s="28" t="s">
        <v>1000</v>
      </c>
      <c r="Q231" s="28"/>
      <c r="R231" s="28" t="s">
        <v>28</v>
      </c>
      <c r="S231" s="28" t="s">
        <v>522</v>
      </c>
    </row>
    <row r="232" spans="2:20" s="36" customFormat="1" hidden="1">
      <c r="B232" s="27">
        <v>2618</v>
      </c>
      <c r="C232" s="28" t="s">
        <v>1045</v>
      </c>
      <c r="D232" s="33">
        <v>42545</v>
      </c>
      <c r="E232" s="30">
        <v>5642868</v>
      </c>
      <c r="F232" s="30">
        <f t="shared" si="18"/>
        <v>1072144.92</v>
      </c>
      <c r="G232" s="30">
        <f t="shared" si="20"/>
        <v>6715012.9199999999</v>
      </c>
      <c r="H232" s="27">
        <v>412225533</v>
      </c>
      <c r="I232" s="28" t="s">
        <v>27</v>
      </c>
      <c r="J232" s="28">
        <v>60</v>
      </c>
      <c r="K232" s="33">
        <f t="shared" si="16"/>
        <v>42605</v>
      </c>
      <c r="L232" s="34">
        <f t="shared" ca="1" si="22"/>
        <v>414</v>
      </c>
      <c r="M232" s="207">
        <v>42571</v>
      </c>
      <c r="N232" s="34"/>
      <c r="O232" s="34" t="str">
        <f t="shared" si="21"/>
        <v>Cancelada</v>
      </c>
      <c r="P232" s="28" t="s">
        <v>1047</v>
      </c>
      <c r="Q232" s="28"/>
      <c r="R232" s="28" t="s">
        <v>283</v>
      </c>
      <c r="S232" s="28" t="s">
        <v>1318</v>
      </c>
    </row>
    <row r="233" spans="2:20" s="36" customFormat="1" hidden="1">
      <c r="B233" s="27">
        <v>2619</v>
      </c>
      <c r="C233" s="28" t="s">
        <v>1319</v>
      </c>
      <c r="D233" s="33">
        <v>42545</v>
      </c>
      <c r="E233" s="30">
        <v>1087046</v>
      </c>
      <c r="F233" s="30">
        <f t="shared" si="18"/>
        <v>206538.74</v>
      </c>
      <c r="G233" s="30">
        <f t="shared" si="20"/>
        <v>1293584.74</v>
      </c>
      <c r="H233" s="27"/>
      <c r="I233" s="28" t="s">
        <v>27</v>
      </c>
      <c r="J233" s="28">
        <v>60</v>
      </c>
      <c r="K233" s="33">
        <f t="shared" si="16"/>
        <v>42605</v>
      </c>
      <c r="L233" s="34">
        <f t="shared" ca="1" si="22"/>
        <v>414</v>
      </c>
      <c r="M233" s="207">
        <v>42599</v>
      </c>
      <c r="N233" s="34"/>
      <c r="O233" s="34" t="str">
        <f t="shared" si="21"/>
        <v>Cancelada</v>
      </c>
      <c r="P233" s="28" t="s">
        <v>1319</v>
      </c>
      <c r="Q233" s="28"/>
      <c r="R233" s="28" t="s">
        <v>283</v>
      </c>
      <c r="S233" s="28" t="s">
        <v>157</v>
      </c>
    </row>
    <row r="234" spans="2:20" s="36" customFormat="1" hidden="1">
      <c r="B234" s="27">
        <v>2620</v>
      </c>
      <c r="C234" s="28" t="s">
        <v>1319</v>
      </c>
      <c r="D234" s="33">
        <v>42545</v>
      </c>
      <c r="E234" s="30">
        <v>523635</v>
      </c>
      <c r="F234" s="30">
        <f t="shared" si="18"/>
        <v>99490.65</v>
      </c>
      <c r="G234" s="30">
        <f t="shared" si="20"/>
        <v>623125.65</v>
      </c>
      <c r="H234" s="27"/>
      <c r="I234" s="28" t="s">
        <v>27</v>
      </c>
      <c r="J234" s="28">
        <v>60</v>
      </c>
      <c r="K234" s="33">
        <f t="shared" si="16"/>
        <v>42605</v>
      </c>
      <c r="L234" s="34">
        <f t="shared" ca="1" si="22"/>
        <v>414</v>
      </c>
      <c r="M234" s="207">
        <v>42599</v>
      </c>
      <c r="N234" s="34"/>
      <c r="O234" s="34" t="str">
        <f t="shared" si="21"/>
        <v>Cancelada</v>
      </c>
      <c r="P234" s="28" t="s">
        <v>1319</v>
      </c>
      <c r="Q234" s="28"/>
      <c r="R234" s="28" t="s">
        <v>283</v>
      </c>
      <c r="S234" s="28" t="s">
        <v>157</v>
      </c>
    </row>
    <row r="235" spans="2:20" s="36" customFormat="1" hidden="1">
      <c r="B235" s="27">
        <v>2621</v>
      </c>
      <c r="C235" s="28" t="s">
        <v>524</v>
      </c>
      <c r="D235" s="33">
        <v>42549</v>
      </c>
      <c r="E235" s="30">
        <v>1988280</v>
      </c>
      <c r="F235" s="30">
        <f t="shared" si="18"/>
        <v>377773.2</v>
      </c>
      <c r="G235" s="30">
        <f t="shared" si="20"/>
        <v>2366053.2000000002</v>
      </c>
      <c r="H235" s="27">
        <v>226339204</v>
      </c>
      <c r="I235" s="28" t="s">
        <v>27</v>
      </c>
      <c r="J235" s="28">
        <v>60</v>
      </c>
      <c r="K235" s="33">
        <f t="shared" si="16"/>
        <v>42609</v>
      </c>
      <c r="L235" s="34">
        <f t="shared" ca="1" si="22"/>
        <v>410</v>
      </c>
      <c r="M235" s="207">
        <v>42676</v>
      </c>
      <c r="N235" s="34"/>
      <c r="O235" s="34" t="str">
        <f t="shared" si="21"/>
        <v>Cancelada</v>
      </c>
      <c r="P235" s="28" t="s">
        <v>1022</v>
      </c>
      <c r="Q235" s="28"/>
      <c r="R235" s="28" t="s">
        <v>1320</v>
      </c>
      <c r="S235" s="28" t="s">
        <v>284</v>
      </c>
      <c r="T235" s="36" t="s">
        <v>1713</v>
      </c>
    </row>
    <row r="236" spans="2:20" s="36" customFormat="1" hidden="1">
      <c r="B236" s="27">
        <v>2622</v>
      </c>
      <c r="C236" s="28" t="s">
        <v>1321</v>
      </c>
      <c r="D236" s="33">
        <v>42549</v>
      </c>
      <c r="E236" s="30">
        <v>2353420</v>
      </c>
      <c r="F236" s="30">
        <f t="shared" si="18"/>
        <v>447149.8</v>
      </c>
      <c r="G236" s="30">
        <f t="shared" si="20"/>
        <v>2800569.8</v>
      </c>
      <c r="H236" s="27">
        <v>572751063</v>
      </c>
      <c r="I236" s="28" t="s">
        <v>27</v>
      </c>
      <c r="J236" s="28">
        <v>30</v>
      </c>
      <c r="K236" s="33">
        <f t="shared" si="16"/>
        <v>42579</v>
      </c>
      <c r="L236" s="34">
        <f t="shared" ca="1" si="22"/>
        <v>439</v>
      </c>
      <c r="M236" s="207">
        <v>42585</v>
      </c>
      <c r="N236" s="34"/>
      <c r="O236" s="34" t="str">
        <f t="shared" si="21"/>
        <v>Cancelada</v>
      </c>
      <c r="P236" s="28" t="s">
        <v>1322</v>
      </c>
      <c r="Q236" s="28"/>
      <c r="R236" s="28" t="s">
        <v>132</v>
      </c>
      <c r="S236" s="28" t="s">
        <v>1323</v>
      </c>
    </row>
    <row r="237" spans="2:20" s="36" customFormat="1" hidden="1">
      <c r="B237" s="27">
        <v>2623</v>
      </c>
      <c r="C237" s="28" t="s">
        <v>1324</v>
      </c>
      <c r="D237" s="33">
        <v>42549</v>
      </c>
      <c r="E237" s="30">
        <v>859319</v>
      </c>
      <c r="F237" s="30">
        <f t="shared" si="18"/>
        <v>163270.61000000002</v>
      </c>
      <c r="G237" s="30">
        <f t="shared" si="20"/>
        <v>1022589.61</v>
      </c>
      <c r="H237" s="27">
        <v>512241497</v>
      </c>
      <c r="I237" s="28" t="s">
        <v>27</v>
      </c>
      <c r="J237" s="28">
        <v>30</v>
      </c>
      <c r="K237" s="33">
        <f t="shared" si="16"/>
        <v>42579</v>
      </c>
      <c r="L237" s="34">
        <f t="shared" ca="1" si="22"/>
        <v>439</v>
      </c>
      <c r="M237" s="207">
        <v>42542</v>
      </c>
      <c r="N237" s="34"/>
      <c r="O237" s="34" t="str">
        <f t="shared" ca="1" si="21"/>
        <v>Vencida</v>
      </c>
      <c r="P237" s="28" t="s">
        <v>1325</v>
      </c>
      <c r="Q237" s="28"/>
      <c r="R237" s="28" t="s">
        <v>96</v>
      </c>
      <c r="S237" s="28" t="s">
        <v>223</v>
      </c>
      <c r="T237" s="96" t="s">
        <v>1713</v>
      </c>
    </row>
    <row r="238" spans="2:20" s="36" customFormat="1" hidden="1">
      <c r="B238" s="27">
        <v>2624</v>
      </c>
      <c r="C238" s="28" t="s">
        <v>1326</v>
      </c>
      <c r="D238" s="33">
        <v>42549</v>
      </c>
      <c r="E238" s="30">
        <v>2788023</v>
      </c>
      <c r="F238" s="30">
        <f t="shared" si="18"/>
        <v>529724.37</v>
      </c>
      <c r="G238" s="30">
        <f t="shared" si="20"/>
        <v>3317747.37</v>
      </c>
      <c r="H238" s="27" t="s">
        <v>1327</v>
      </c>
      <c r="I238" s="28" t="s">
        <v>27</v>
      </c>
      <c r="J238" s="28">
        <v>30</v>
      </c>
      <c r="K238" s="33">
        <f t="shared" si="16"/>
        <v>42579</v>
      </c>
      <c r="L238" s="34">
        <f t="shared" ca="1" si="22"/>
        <v>439</v>
      </c>
      <c r="M238" s="207">
        <v>42788</v>
      </c>
      <c r="N238" s="34"/>
      <c r="O238" s="34" t="str">
        <f t="shared" si="21"/>
        <v>Cancelada</v>
      </c>
      <c r="P238" s="28" t="s">
        <v>1328</v>
      </c>
      <c r="Q238" s="28"/>
      <c r="R238" s="28" t="s">
        <v>194</v>
      </c>
      <c r="S238" s="28" t="s">
        <v>1329</v>
      </c>
    </row>
    <row r="239" spans="2:20" s="43" customFormat="1" hidden="1">
      <c r="B239" s="38">
        <v>2625</v>
      </c>
      <c r="C239" s="39" t="s">
        <v>190</v>
      </c>
      <c r="D239" s="40"/>
      <c r="E239" s="41"/>
      <c r="F239" s="41">
        <f t="shared" si="18"/>
        <v>0</v>
      </c>
      <c r="G239" s="41">
        <f t="shared" si="20"/>
        <v>0</v>
      </c>
      <c r="H239" s="38"/>
      <c r="I239" s="39" t="s">
        <v>11</v>
      </c>
      <c r="J239" s="39"/>
      <c r="K239" s="40">
        <f t="shared" si="16"/>
        <v>0</v>
      </c>
      <c r="L239" s="42">
        <f t="shared" ca="1" si="22"/>
        <v>42407</v>
      </c>
      <c r="M239" s="208"/>
      <c r="N239" s="42"/>
      <c r="O239" s="42" t="s">
        <v>190</v>
      </c>
      <c r="P239" s="39"/>
      <c r="Q239" s="39"/>
      <c r="R239" s="39"/>
      <c r="S239" s="39"/>
    </row>
    <row r="240" spans="2:20" s="36" customFormat="1" hidden="1">
      <c r="B240" s="27">
        <v>2626</v>
      </c>
      <c r="C240" s="28" t="s">
        <v>1330</v>
      </c>
      <c r="D240" s="33">
        <v>42549</v>
      </c>
      <c r="E240" s="30">
        <v>1675836</v>
      </c>
      <c r="F240" s="30">
        <f t="shared" si="18"/>
        <v>318408.84000000003</v>
      </c>
      <c r="G240" s="30">
        <f t="shared" si="20"/>
        <v>1994244.84</v>
      </c>
      <c r="H240" s="27">
        <v>226412828</v>
      </c>
      <c r="I240" s="28" t="s">
        <v>27</v>
      </c>
      <c r="J240" s="28">
        <v>30</v>
      </c>
      <c r="K240" s="33">
        <f t="shared" si="16"/>
        <v>42579</v>
      </c>
      <c r="L240" s="34">
        <f t="shared" ca="1" si="22"/>
        <v>439</v>
      </c>
      <c r="M240" s="207">
        <v>42583</v>
      </c>
      <c r="N240" s="34"/>
      <c r="O240" s="34" t="str">
        <f t="shared" si="21"/>
        <v>Cancelada</v>
      </c>
      <c r="P240" s="28" t="s">
        <v>1331</v>
      </c>
      <c r="Q240" s="28"/>
      <c r="R240" s="28" t="s">
        <v>132</v>
      </c>
      <c r="S240" s="28" t="s">
        <v>1332</v>
      </c>
    </row>
    <row r="241" spans="2:20" s="36" customFormat="1">
      <c r="B241" s="27">
        <v>2627</v>
      </c>
      <c r="C241" s="28" t="s">
        <v>1312</v>
      </c>
      <c r="D241" s="33">
        <v>42549</v>
      </c>
      <c r="E241" s="30">
        <v>146568</v>
      </c>
      <c r="F241" s="30">
        <f t="shared" si="18"/>
        <v>27847.920000000002</v>
      </c>
      <c r="G241" s="30">
        <f t="shared" si="20"/>
        <v>174415.92</v>
      </c>
      <c r="H241" s="27">
        <v>51236119</v>
      </c>
      <c r="I241" s="28" t="s">
        <v>27</v>
      </c>
      <c r="J241" s="28">
        <v>30</v>
      </c>
      <c r="K241" s="33">
        <f t="shared" si="16"/>
        <v>42579</v>
      </c>
      <c r="L241" s="34">
        <f t="shared" ca="1" si="22"/>
        <v>439</v>
      </c>
      <c r="M241" s="207">
        <v>42654</v>
      </c>
      <c r="N241" s="34"/>
      <c r="O241" s="34" t="str">
        <f t="shared" si="21"/>
        <v>Cancelada</v>
      </c>
      <c r="P241" s="28" t="s">
        <v>1314</v>
      </c>
      <c r="Q241" s="28"/>
      <c r="R241" s="28" t="s">
        <v>28</v>
      </c>
      <c r="S241" s="28" t="s">
        <v>1333</v>
      </c>
      <c r="T241" s="36" t="s">
        <v>1655</v>
      </c>
    </row>
    <row r="242" spans="2:20" s="36" customFormat="1">
      <c r="B242" s="27">
        <v>2628</v>
      </c>
      <c r="C242" s="28" t="s">
        <v>1312</v>
      </c>
      <c r="D242" s="33">
        <v>42549</v>
      </c>
      <c r="E242" s="30">
        <v>24428</v>
      </c>
      <c r="F242" s="30">
        <f t="shared" si="18"/>
        <v>4641.32</v>
      </c>
      <c r="G242" s="30">
        <f t="shared" si="20"/>
        <v>29069.32</v>
      </c>
      <c r="H242" s="27">
        <v>51236119</v>
      </c>
      <c r="I242" s="28" t="s">
        <v>27</v>
      </c>
      <c r="J242" s="28">
        <v>30</v>
      </c>
      <c r="K242" s="33">
        <f t="shared" si="16"/>
        <v>42579</v>
      </c>
      <c r="L242" s="34">
        <f t="shared" ca="1" si="22"/>
        <v>439</v>
      </c>
      <c r="M242" s="207">
        <v>42654</v>
      </c>
      <c r="N242" s="34"/>
      <c r="O242" s="34" t="str">
        <f t="shared" si="21"/>
        <v>Cancelada</v>
      </c>
      <c r="P242" s="28" t="s">
        <v>1314</v>
      </c>
      <c r="Q242" s="28"/>
      <c r="R242" s="28" t="s">
        <v>28</v>
      </c>
      <c r="S242" s="28" t="s">
        <v>1333</v>
      </c>
      <c r="T242" s="36" t="s">
        <v>1655</v>
      </c>
    </row>
    <row r="243" spans="2:20" s="36" customFormat="1" ht="13.5" hidden="1" customHeight="1">
      <c r="B243" s="27">
        <v>2629</v>
      </c>
      <c r="C243" s="28" t="s">
        <v>1334</v>
      </c>
      <c r="D243" s="33">
        <v>42550</v>
      </c>
      <c r="E243" s="30">
        <v>5041710</v>
      </c>
      <c r="F243" s="30">
        <f t="shared" si="18"/>
        <v>957924.9</v>
      </c>
      <c r="G243" s="30">
        <f t="shared" si="20"/>
        <v>5999634.9000000004</v>
      </c>
      <c r="H243" s="27">
        <v>226402524</v>
      </c>
      <c r="I243" s="28" t="s">
        <v>27</v>
      </c>
      <c r="J243" s="28">
        <v>30</v>
      </c>
      <c r="K243" s="33">
        <f t="shared" si="16"/>
        <v>42580</v>
      </c>
      <c r="L243" s="34">
        <f t="shared" ca="1" si="22"/>
        <v>438</v>
      </c>
      <c r="M243" s="207">
        <v>42648</v>
      </c>
      <c r="N243" s="34"/>
      <c r="O243" s="34" t="str">
        <f t="shared" si="21"/>
        <v>Cancelada</v>
      </c>
      <c r="P243" s="28" t="s">
        <v>1335</v>
      </c>
      <c r="Q243" s="28"/>
      <c r="R243" s="28" t="s">
        <v>96</v>
      </c>
      <c r="S243" s="28" t="s">
        <v>88</v>
      </c>
    </row>
    <row r="244" spans="2:20" s="36" customFormat="1" ht="15.75" hidden="1" customHeight="1">
      <c r="B244" s="27">
        <v>2630</v>
      </c>
      <c r="C244" s="28" t="s">
        <v>486</v>
      </c>
      <c r="D244" s="33">
        <v>42550</v>
      </c>
      <c r="E244" s="30">
        <v>582282</v>
      </c>
      <c r="F244" s="30">
        <f t="shared" si="18"/>
        <v>110633.58</v>
      </c>
      <c r="G244" s="30">
        <f t="shared" si="20"/>
        <v>692915.58</v>
      </c>
      <c r="H244" s="27">
        <v>229232446</v>
      </c>
      <c r="I244" s="28" t="s">
        <v>27</v>
      </c>
      <c r="J244" s="28">
        <v>30</v>
      </c>
      <c r="K244" s="33">
        <f t="shared" si="16"/>
        <v>42580</v>
      </c>
      <c r="L244" s="34">
        <f t="shared" ca="1" si="22"/>
        <v>438</v>
      </c>
      <c r="M244" s="207">
        <v>42573</v>
      </c>
      <c r="N244" s="34"/>
      <c r="O244" s="34" t="str">
        <f t="shared" si="21"/>
        <v>Cancelada</v>
      </c>
      <c r="P244" s="28" t="s">
        <v>1103</v>
      </c>
      <c r="Q244" s="28"/>
      <c r="R244" s="28" t="s">
        <v>132</v>
      </c>
      <c r="S244" s="28" t="s">
        <v>445</v>
      </c>
    </row>
    <row r="245" spans="2:20" s="36" customFormat="1" ht="15.75" hidden="1" customHeight="1">
      <c r="B245" s="27">
        <v>2631</v>
      </c>
      <c r="C245" s="28" t="s">
        <v>1336</v>
      </c>
      <c r="D245" s="33">
        <v>42550</v>
      </c>
      <c r="E245" s="30">
        <v>937332</v>
      </c>
      <c r="F245" s="30">
        <f t="shared" si="18"/>
        <v>178093.08000000002</v>
      </c>
      <c r="G245" s="30">
        <f t="shared" si="20"/>
        <v>1115425.08</v>
      </c>
      <c r="H245" s="27">
        <v>22179765</v>
      </c>
      <c r="I245" s="28" t="s">
        <v>27</v>
      </c>
      <c r="J245" s="28">
        <v>30</v>
      </c>
      <c r="K245" s="33">
        <f t="shared" si="16"/>
        <v>42580</v>
      </c>
      <c r="L245" s="34">
        <f t="shared" ca="1" si="22"/>
        <v>438</v>
      </c>
      <c r="M245" s="207">
        <v>42562</v>
      </c>
      <c r="N245" s="34"/>
      <c r="O245" s="34" t="str">
        <f t="shared" si="21"/>
        <v>Cancelada</v>
      </c>
      <c r="P245" s="28" t="s">
        <v>1337</v>
      </c>
      <c r="Q245" s="28"/>
      <c r="R245" s="28" t="s">
        <v>92</v>
      </c>
      <c r="S245" s="28" t="s">
        <v>837</v>
      </c>
    </row>
    <row r="246" spans="2:20" ht="15" hidden="1" customHeight="1">
      <c r="B246" s="7">
        <v>2632</v>
      </c>
      <c r="C246" s="6" t="s">
        <v>367</v>
      </c>
      <c r="D246" s="16">
        <v>42550</v>
      </c>
      <c r="E246" s="9">
        <v>207027</v>
      </c>
      <c r="F246" s="9">
        <f t="shared" si="18"/>
        <v>39335.129999999997</v>
      </c>
      <c r="G246" s="9">
        <f t="shared" si="20"/>
        <v>246362.13</v>
      </c>
      <c r="H246" s="7">
        <v>652330403</v>
      </c>
      <c r="I246" s="6" t="s">
        <v>34</v>
      </c>
      <c r="J246" s="6">
        <v>30</v>
      </c>
      <c r="K246" s="16">
        <f t="shared" si="16"/>
        <v>42580</v>
      </c>
      <c r="L246" s="14">
        <f t="shared" ca="1" si="22"/>
        <v>438</v>
      </c>
      <c r="M246" s="217"/>
      <c r="N246" s="14"/>
      <c r="O246" s="14" t="str">
        <f t="shared" ca="1" si="21"/>
        <v>Vencida</v>
      </c>
      <c r="P246" s="6" t="s">
        <v>368</v>
      </c>
      <c r="Q246" s="6"/>
      <c r="R246" s="6" t="s">
        <v>100</v>
      </c>
      <c r="S246" s="6" t="s">
        <v>369</v>
      </c>
    </row>
    <row r="247" spans="2:20" s="36" customFormat="1" ht="15" hidden="1" customHeight="1">
      <c r="B247" s="27">
        <v>2633</v>
      </c>
      <c r="C247" s="28" t="s">
        <v>1338</v>
      </c>
      <c r="D247" s="33">
        <v>42550</v>
      </c>
      <c r="E247" s="30">
        <v>568080</v>
      </c>
      <c r="F247" s="30">
        <f t="shared" si="18"/>
        <v>107935.2</v>
      </c>
      <c r="G247" s="30">
        <f t="shared" si="20"/>
        <v>676015.2</v>
      </c>
      <c r="H247" s="27">
        <v>223473510</v>
      </c>
      <c r="I247" s="28" t="s">
        <v>27</v>
      </c>
      <c r="J247" s="28">
        <v>0</v>
      </c>
      <c r="K247" s="33">
        <f t="shared" si="16"/>
        <v>42550</v>
      </c>
      <c r="L247" s="34">
        <f t="shared" ca="1" si="22"/>
        <v>468</v>
      </c>
      <c r="M247" s="207">
        <v>42550</v>
      </c>
      <c r="N247" s="34"/>
      <c r="O247" s="34" t="str">
        <f t="shared" si="21"/>
        <v>Cancelada</v>
      </c>
      <c r="P247" s="28" t="s">
        <v>1339</v>
      </c>
      <c r="Q247" s="28"/>
      <c r="R247" s="28" t="s">
        <v>1320</v>
      </c>
      <c r="S247" s="28" t="s">
        <v>284</v>
      </c>
    </row>
    <row r="248" spans="2:20" s="36" customFormat="1" ht="15" hidden="1" customHeight="1">
      <c r="B248" s="27">
        <v>2634</v>
      </c>
      <c r="C248" s="28" t="s">
        <v>175</v>
      </c>
      <c r="D248" s="33">
        <v>42551</v>
      </c>
      <c r="E248" s="30">
        <v>1711481</v>
      </c>
      <c r="F248" s="30">
        <f t="shared" si="18"/>
        <v>325181.39</v>
      </c>
      <c r="G248" s="30">
        <f t="shared" si="20"/>
        <v>2036662.3900000001</v>
      </c>
      <c r="H248" s="27">
        <v>652256650</v>
      </c>
      <c r="I248" s="28" t="s">
        <v>27</v>
      </c>
      <c r="J248" s="28">
        <v>60</v>
      </c>
      <c r="K248" s="33">
        <f t="shared" si="16"/>
        <v>42611</v>
      </c>
      <c r="L248" s="34">
        <f t="shared" ca="1" si="22"/>
        <v>408</v>
      </c>
      <c r="M248" s="207">
        <v>42606</v>
      </c>
      <c r="N248" s="34"/>
      <c r="O248" s="34" t="str">
        <f t="shared" si="21"/>
        <v>Cancelada</v>
      </c>
      <c r="P248" s="28" t="s">
        <v>350</v>
      </c>
      <c r="Q248" s="28"/>
      <c r="R248" s="28" t="s">
        <v>28</v>
      </c>
      <c r="S248" s="28" t="s">
        <v>157</v>
      </c>
    </row>
    <row r="249" spans="2:20" s="36" customFormat="1" ht="15" hidden="1" customHeight="1">
      <c r="B249" s="27">
        <v>2635</v>
      </c>
      <c r="C249" s="28" t="s">
        <v>1340</v>
      </c>
      <c r="D249" s="33">
        <v>42551</v>
      </c>
      <c r="E249" s="30">
        <v>2503870</v>
      </c>
      <c r="F249" s="30">
        <f t="shared" si="18"/>
        <v>475735.3</v>
      </c>
      <c r="G249" s="30">
        <f t="shared" si="20"/>
        <v>2979605.3</v>
      </c>
      <c r="H249" s="27">
        <v>652233526</v>
      </c>
      <c r="I249" s="28" t="s">
        <v>27</v>
      </c>
      <c r="J249" s="28">
        <v>60</v>
      </c>
      <c r="K249" s="33">
        <f t="shared" si="16"/>
        <v>42611</v>
      </c>
      <c r="L249" s="34">
        <f t="shared" ca="1" si="22"/>
        <v>408</v>
      </c>
      <c r="M249" s="207">
        <v>42646</v>
      </c>
      <c r="N249" s="34"/>
      <c r="O249" s="34" t="str">
        <f t="shared" si="21"/>
        <v>Cancelada</v>
      </c>
      <c r="P249" s="28" t="s">
        <v>1341</v>
      </c>
      <c r="Q249" s="28"/>
      <c r="R249" s="28" t="s">
        <v>28</v>
      </c>
      <c r="S249" s="28" t="s">
        <v>369</v>
      </c>
      <c r="T249" s="36" t="s">
        <v>1655</v>
      </c>
    </row>
    <row r="250" spans="2:20" s="43" customFormat="1" ht="15" hidden="1" customHeight="1">
      <c r="B250" s="38">
        <v>2636</v>
      </c>
      <c r="C250" s="39" t="s">
        <v>190</v>
      </c>
      <c r="D250" s="40"/>
      <c r="E250" s="41"/>
      <c r="F250" s="41">
        <f t="shared" si="18"/>
        <v>0</v>
      </c>
      <c r="G250" s="41">
        <f t="shared" si="20"/>
        <v>0</v>
      </c>
      <c r="H250" s="38"/>
      <c r="I250" s="39" t="s">
        <v>11</v>
      </c>
      <c r="J250" s="39"/>
      <c r="K250" s="40">
        <f t="shared" ref="K250:K273" si="23">+D250+J250</f>
        <v>0</v>
      </c>
      <c r="L250" s="42">
        <f t="shared" ca="1" si="22"/>
        <v>42407</v>
      </c>
      <c r="M250" s="208"/>
      <c r="N250" s="42"/>
      <c r="O250" s="42" t="s">
        <v>190</v>
      </c>
      <c r="P250" s="39"/>
      <c r="Q250" s="39"/>
      <c r="R250" s="39"/>
      <c r="S250" s="39"/>
    </row>
    <row r="251" spans="2:20" s="36" customFormat="1" ht="15" hidden="1" customHeight="1">
      <c r="B251" s="27">
        <v>2637</v>
      </c>
      <c r="C251" s="28" t="s">
        <v>697</v>
      </c>
      <c r="D251" s="33">
        <v>42551</v>
      </c>
      <c r="E251" s="30">
        <v>1445714</v>
      </c>
      <c r="F251" s="30">
        <f t="shared" si="18"/>
        <v>274685.65999999997</v>
      </c>
      <c r="G251" s="30">
        <f t="shared" si="20"/>
        <v>1720399.66</v>
      </c>
      <c r="H251" s="27">
        <v>322694038</v>
      </c>
      <c r="I251" s="28" t="s">
        <v>27</v>
      </c>
      <c r="J251" s="28">
        <v>0</v>
      </c>
      <c r="K251" s="33">
        <f t="shared" si="23"/>
        <v>42551</v>
      </c>
      <c r="L251" s="34">
        <f t="shared" ca="1" si="22"/>
        <v>467</v>
      </c>
      <c r="M251" s="207">
        <v>42508</v>
      </c>
      <c r="N251" s="34"/>
      <c r="O251" s="34" t="s">
        <v>12</v>
      </c>
      <c r="P251" s="28" t="s">
        <v>1342</v>
      </c>
      <c r="Q251" s="28"/>
      <c r="R251" s="28" t="s">
        <v>28</v>
      </c>
      <c r="S251" s="28" t="s">
        <v>561</v>
      </c>
    </row>
    <row r="252" spans="2:20" s="36" customFormat="1" ht="15" hidden="1" customHeight="1">
      <c r="B252" s="27">
        <v>2638</v>
      </c>
      <c r="C252" s="28" t="s">
        <v>697</v>
      </c>
      <c r="D252" s="33">
        <v>42551</v>
      </c>
      <c r="E252" s="30">
        <v>9197142</v>
      </c>
      <c r="F252" s="30">
        <f t="shared" si="18"/>
        <v>1747456.98</v>
      </c>
      <c r="G252" s="30">
        <f t="shared" si="20"/>
        <v>10944598.98</v>
      </c>
      <c r="H252" s="27">
        <v>322694038</v>
      </c>
      <c r="I252" s="28" t="s">
        <v>27</v>
      </c>
      <c r="J252" s="28">
        <v>0</v>
      </c>
      <c r="K252" s="33">
        <f t="shared" si="23"/>
        <v>42551</v>
      </c>
      <c r="L252" s="34">
        <f t="shared" ca="1" si="22"/>
        <v>467</v>
      </c>
      <c r="M252" s="207">
        <v>42508</v>
      </c>
      <c r="N252" s="34"/>
      <c r="O252" s="34" t="s">
        <v>12</v>
      </c>
      <c r="P252" s="28" t="s">
        <v>1342</v>
      </c>
      <c r="Q252" s="28"/>
      <c r="R252" s="28" t="s">
        <v>28</v>
      </c>
      <c r="S252" s="28" t="s">
        <v>561</v>
      </c>
    </row>
    <row r="253" spans="2:20" s="36" customFormat="1" ht="15" hidden="1" customHeight="1">
      <c r="B253" s="27">
        <v>2639</v>
      </c>
      <c r="C253" s="28" t="s">
        <v>1343</v>
      </c>
      <c r="D253" s="33">
        <v>42551</v>
      </c>
      <c r="E253" s="30">
        <v>9258212</v>
      </c>
      <c r="F253" s="30">
        <f t="shared" si="18"/>
        <v>1759060.28</v>
      </c>
      <c r="G253" s="30">
        <f t="shared" si="20"/>
        <v>11017272.279999999</v>
      </c>
      <c r="H253" s="27">
        <v>227383187</v>
      </c>
      <c r="I253" s="28" t="s">
        <v>27</v>
      </c>
      <c r="J253" s="28">
        <v>60</v>
      </c>
      <c r="K253" s="33">
        <f t="shared" si="23"/>
        <v>42611</v>
      </c>
      <c r="L253" s="34">
        <f t="shared" ca="1" si="22"/>
        <v>408</v>
      </c>
      <c r="M253" s="207">
        <v>42716</v>
      </c>
      <c r="N253" s="34"/>
      <c r="O253" s="34" t="str">
        <f t="shared" si="21"/>
        <v>Cancelada</v>
      </c>
      <c r="P253" s="28" t="s">
        <v>1344</v>
      </c>
      <c r="Q253" s="28"/>
      <c r="R253" s="28" t="s">
        <v>28</v>
      </c>
      <c r="S253" s="28" t="s">
        <v>54</v>
      </c>
      <c r="T253" s="96" t="s">
        <v>1654</v>
      </c>
    </row>
    <row r="254" spans="2:20" s="43" customFormat="1" ht="15" hidden="1" customHeight="1">
      <c r="B254" s="38">
        <v>2640</v>
      </c>
      <c r="C254" s="39" t="s">
        <v>190</v>
      </c>
      <c r="D254" s="40"/>
      <c r="E254" s="41"/>
      <c r="F254" s="41">
        <f t="shared" si="18"/>
        <v>0</v>
      </c>
      <c r="G254" s="41">
        <f t="shared" si="20"/>
        <v>0</v>
      </c>
      <c r="H254" s="38"/>
      <c r="I254" s="39" t="s">
        <v>11</v>
      </c>
      <c r="J254" s="39"/>
      <c r="K254" s="40">
        <f t="shared" si="23"/>
        <v>0</v>
      </c>
      <c r="L254" s="42">
        <f t="shared" ca="1" si="22"/>
        <v>42407</v>
      </c>
      <c r="M254" s="208"/>
      <c r="N254" s="42"/>
      <c r="O254" s="42" t="s">
        <v>190</v>
      </c>
      <c r="P254" s="39"/>
      <c r="Q254" s="39"/>
      <c r="R254" s="39"/>
      <c r="S254" s="39"/>
    </row>
    <row r="255" spans="2:20" s="36" customFormat="1" ht="15" hidden="1" customHeight="1">
      <c r="B255" s="27">
        <v>2641</v>
      </c>
      <c r="C255" s="28" t="s">
        <v>1345</v>
      </c>
      <c r="D255" s="33">
        <v>42551</v>
      </c>
      <c r="E255" s="30">
        <v>178518</v>
      </c>
      <c r="F255" s="30">
        <f t="shared" si="18"/>
        <v>33918.42</v>
      </c>
      <c r="G255" s="30">
        <f t="shared" si="20"/>
        <v>212436.41999999998</v>
      </c>
      <c r="H255" s="27">
        <v>90899706</v>
      </c>
      <c r="I255" s="28" t="s">
        <v>27</v>
      </c>
      <c r="J255" s="28">
        <v>30</v>
      </c>
      <c r="K255" s="33">
        <f t="shared" si="23"/>
        <v>42581</v>
      </c>
      <c r="L255" s="34">
        <f t="shared" ca="1" si="22"/>
        <v>437</v>
      </c>
      <c r="M255" s="207">
        <v>42551</v>
      </c>
      <c r="N255" s="34"/>
      <c r="O255" s="34" t="str">
        <f t="shared" si="21"/>
        <v>Cancelada</v>
      </c>
      <c r="P255" s="28" t="s">
        <v>990</v>
      </c>
      <c r="Q255" s="28"/>
      <c r="R255" s="28" t="s">
        <v>28</v>
      </c>
      <c r="S255" s="28" t="s">
        <v>522</v>
      </c>
    </row>
    <row r="256" spans="2:20" s="36" customFormat="1" ht="15" hidden="1" customHeight="1">
      <c r="B256" s="27">
        <v>2642</v>
      </c>
      <c r="C256" s="28" t="s">
        <v>1029</v>
      </c>
      <c r="D256" s="33">
        <v>42551</v>
      </c>
      <c r="E256" s="30">
        <v>4042834</v>
      </c>
      <c r="F256" s="30">
        <f t="shared" si="18"/>
        <v>768138.46</v>
      </c>
      <c r="G256" s="30">
        <f t="shared" si="20"/>
        <v>4810972.46</v>
      </c>
      <c r="H256" s="27">
        <v>29190053</v>
      </c>
      <c r="I256" s="28" t="s">
        <v>27</v>
      </c>
      <c r="J256" s="28">
        <v>60</v>
      </c>
      <c r="K256" s="33">
        <f t="shared" si="23"/>
        <v>42611</v>
      </c>
      <c r="L256" s="34">
        <f t="shared" ca="1" si="22"/>
        <v>408</v>
      </c>
      <c r="M256" s="207">
        <v>42583</v>
      </c>
      <c r="N256" s="34"/>
      <c r="O256" s="34" t="str">
        <f t="shared" si="21"/>
        <v>Cancelada</v>
      </c>
      <c r="P256" s="28" t="s">
        <v>1031</v>
      </c>
      <c r="Q256" s="28"/>
      <c r="R256" s="28" t="s">
        <v>28</v>
      </c>
      <c r="S256" s="28" t="s">
        <v>133</v>
      </c>
    </row>
    <row r="257" spans="1:20" s="36" customFormat="1" ht="15" hidden="1" customHeight="1">
      <c r="B257" s="27">
        <v>2643</v>
      </c>
      <c r="C257" s="28" t="s">
        <v>1346</v>
      </c>
      <c r="D257" s="33">
        <v>42551</v>
      </c>
      <c r="E257" s="30">
        <v>341992</v>
      </c>
      <c r="F257" s="30">
        <f t="shared" si="18"/>
        <v>64978.48</v>
      </c>
      <c r="G257" s="30">
        <f t="shared" si="20"/>
        <v>406970.48</v>
      </c>
      <c r="H257" s="27">
        <v>227001996</v>
      </c>
      <c r="I257" s="28" t="s">
        <v>27</v>
      </c>
      <c r="J257" s="28">
        <v>60</v>
      </c>
      <c r="K257" s="33">
        <f t="shared" si="23"/>
        <v>42611</v>
      </c>
      <c r="L257" s="34">
        <f t="shared" ca="1" si="22"/>
        <v>408</v>
      </c>
      <c r="M257" s="207">
        <v>42685</v>
      </c>
      <c r="N257" s="34"/>
      <c r="O257" s="34" t="s">
        <v>82</v>
      </c>
      <c r="P257" s="28" t="s">
        <v>1347</v>
      </c>
      <c r="Q257" s="28"/>
      <c r="R257" s="28" t="s">
        <v>28</v>
      </c>
      <c r="S257" s="28" t="s">
        <v>151</v>
      </c>
      <c r="T257" s="36" t="s">
        <v>1737</v>
      </c>
    </row>
    <row r="258" spans="1:20" s="43" customFormat="1" ht="15" hidden="1" customHeight="1">
      <c r="B258" s="38">
        <v>2644</v>
      </c>
      <c r="C258" s="39" t="s">
        <v>190</v>
      </c>
      <c r="D258" s="40"/>
      <c r="E258" s="41"/>
      <c r="F258" s="41">
        <f t="shared" si="18"/>
        <v>0</v>
      </c>
      <c r="G258" s="41">
        <f t="shared" si="20"/>
        <v>0</v>
      </c>
      <c r="H258" s="38"/>
      <c r="I258" s="39" t="s">
        <v>11</v>
      </c>
      <c r="J258" s="39"/>
      <c r="K258" s="40">
        <f t="shared" si="23"/>
        <v>0</v>
      </c>
      <c r="L258" s="42">
        <f t="shared" ca="1" si="22"/>
        <v>42407</v>
      </c>
      <c r="M258" s="208"/>
      <c r="N258" s="42"/>
      <c r="O258" s="42" t="s">
        <v>190</v>
      </c>
      <c r="P258" s="39"/>
      <c r="Q258" s="39"/>
      <c r="R258" s="39"/>
      <c r="S258" s="39"/>
    </row>
    <row r="259" spans="1:20" s="36" customFormat="1" ht="15" hidden="1" customHeight="1">
      <c r="B259" s="27">
        <v>2645</v>
      </c>
      <c r="C259" s="28" t="s">
        <v>524</v>
      </c>
      <c r="D259" s="33">
        <v>42551</v>
      </c>
      <c r="E259" s="30">
        <v>2897208</v>
      </c>
      <c r="F259" s="30">
        <f t="shared" si="18"/>
        <v>550469.52</v>
      </c>
      <c r="G259" s="30">
        <f t="shared" si="20"/>
        <v>3447677.52</v>
      </c>
      <c r="H259" s="27">
        <v>26339204</v>
      </c>
      <c r="I259" s="28" t="s">
        <v>27</v>
      </c>
      <c r="J259" s="28">
        <v>30</v>
      </c>
      <c r="K259" s="33">
        <f t="shared" si="23"/>
        <v>42581</v>
      </c>
      <c r="L259" s="34">
        <f t="shared" ca="1" si="22"/>
        <v>437</v>
      </c>
      <c r="M259" s="207">
        <v>42720</v>
      </c>
      <c r="N259" s="34"/>
      <c r="O259" s="34" t="str">
        <f t="shared" si="21"/>
        <v>Cancelada</v>
      </c>
      <c r="P259" s="28" t="s">
        <v>1022</v>
      </c>
      <c r="Q259" s="28"/>
      <c r="R259" s="28" t="s">
        <v>1350</v>
      </c>
      <c r="S259" s="28" t="s">
        <v>151</v>
      </c>
    </row>
    <row r="260" spans="1:20" s="36" customFormat="1" ht="15" hidden="1" customHeight="1">
      <c r="B260" s="27">
        <v>2646</v>
      </c>
      <c r="C260" s="28" t="s">
        <v>537</v>
      </c>
      <c r="D260" s="33">
        <v>42551</v>
      </c>
      <c r="E260" s="30">
        <v>4247227</v>
      </c>
      <c r="F260" s="30">
        <f t="shared" si="18"/>
        <v>806973.13</v>
      </c>
      <c r="G260" s="30">
        <f t="shared" si="20"/>
        <v>5054200.13</v>
      </c>
      <c r="H260" s="27" t="s">
        <v>1348</v>
      </c>
      <c r="I260" s="28" t="s">
        <v>27</v>
      </c>
      <c r="J260" s="28">
        <v>30</v>
      </c>
      <c r="K260" s="33">
        <f t="shared" si="23"/>
        <v>42581</v>
      </c>
      <c r="L260" s="34">
        <f t="shared" ref="L260:L273" ca="1" si="24">DAYS360(K260,fechaactual)</f>
        <v>437</v>
      </c>
      <c r="M260" s="207">
        <v>42614</v>
      </c>
      <c r="N260" s="34"/>
      <c r="O260" s="34" t="str">
        <f t="shared" ref="O260:O273" si="25">IF(M260&gt;=D260,"Cancelada",IF(K260&lt;fechaactual,"Vencida","Por Vencer"))</f>
        <v>Cancelada</v>
      </c>
      <c r="P260" s="28" t="s">
        <v>1349</v>
      </c>
      <c r="Q260" s="28"/>
      <c r="R260" s="28" t="s">
        <v>31</v>
      </c>
      <c r="S260" s="28" t="s">
        <v>497</v>
      </c>
    </row>
    <row r="261" spans="1:20" s="36" customFormat="1" ht="15" hidden="1" customHeight="1">
      <c r="B261" s="27">
        <v>2647</v>
      </c>
      <c r="C261" s="28" t="s">
        <v>524</v>
      </c>
      <c r="D261" s="33">
        <v>42551</v>
      </c>
      <c r="E261" s="30">
        <v>468902</v>
      </c>
      <c r="F261" s="30">
        <f t="shared" ref="F261:F273" si="26">E261*19%</f>
        <v>89091.38</v>
      </c>
      <c r="G261" s="30">
        <f t="shared" ref="G261:G273" si="27">SUM(E261:F261)</f>
        <v>557993.38</v>
      </c>
      <c r="H261" s="27">
        <v>26339204</v>
      </c>
      <c r="I261" s="28" t="s">
        <v>27</v>
      </c>
      <c r="J261" s="28">
        <v>60</v>
      </c>
      <c r="K261" s="33">
        <f t="shared" si="23"/>
        <v>42611</v>
      </c>
      <c r="L261" s="34">
        <f t="shared" ca="1" si="24"/>
        <v>408</v>
      </c>
      <c r="M261" s="207">
        <v>42599</v>
      </c>
      <c r="N261" s="34"/>
      <c r="O261" s="34" t="str">
        <f t="shared" si="25"/>
        <v>Cancelada</v>
      </c>
      <c r="P261" s="28" t="s">
        <v>1022</v>
      </c>
      <c r="Q261" s="28"/>
      <c r="R261" s="28" t="s">
        <v>28</v>
      </c>
      <c r="S261" s="28" t="s">
        <v>151</v>
      </c>
    </row>
    <row r="262" spans="1:20" s="36" customFormat="1" ht="15" hidden="1" customHeight="1">
      <c r="B262" s="27">
        <v>2648</v>
      </c>
      <c r="C262" s="28" t="s">
        <v>168</v>
      </c>
      <c r="D262" s="33">
        <v>42551</v>
      </c>
      <c r="E262" s="30">
        <v>59337</v>
      </c>
      <c r="F262" s="30">
        <f t="shared" si="26"/>
        <v>11274.03</v>
      </c>
      <c r="G262" s="30">
        <f t="shared" si="27"/>
        <v>70611.03</v>
      </c>
      <c r="H262" s="27">
        <v>28213865</v>
      </c>
      <c r="I262" s="28" t="s">
        <v>27</v>
      </c>
      <c r="J262" s="28">
        <v>30</v>
      </c>
      <c r="K262" s="33">
        <f t="shared" si="23"/>
        <v>42581</v>
      </c>
      <c r="L262" s="34">
        <f t="shared" ca="1" si="24"/>
        <v>437</v>
      </c>
      <c r="M262" s="207">
        <v>42558</v>
      </c>
      <c r="N262" s="34"/>
      <c r="O262" s="34" t="str">
        <f t="shared" si="25"/>
        <v>Cancelada</v>
      </c>
      <c r="P262" s="28" t="s">
        <v>352</v>
      </c>
      <c r="Q262" s="28"/>
      <c r="R262" s="28" t="s">
        <v>28</v>
      </c>
      <c r="S262" s="28" t="s">
        <v>32</v>
      </c>
    </row>
    <row r="263" spans="1:20" s="36" customFormat="1" ht="15" hidden="1" customHeight="1">
      <c r="B263" s="27">
        <v>2649</v>
      </c>
      <c r="C263" s="28" t="s">
        <v>327</v>
      </c>
      <c r="D263" s="33">
        <v>42551</v>
      </c>
      <c r="E263" s="30">
        <v>2735936</v>
      </c>
      <c r="F263" s="30">
        <f t="shared" si="26"/>
        <v>519827.84</v>
      </c>
      <c r="G263" s="30">
        <f t="shared" si="27"/>
        <v>3255763.84</v>
      </c>
      <c r="H263" s="27">
        <v>51227310</v>
      </c>
      <c r="I263" s="28" t="s">
        <v>27</v>
      </c>
      <c r="J263" s="28">
        <v>60</v>
      </c>
      <c r="K263" s="33">
        <f t="shared" si="23"/>
        <v>42611</v>
      </c>
      <c r="L263" s="34">
        <f t="shared" ca="1" si="24"/>
        <v>408</v>
      </c>
      <c r="M263" s="207"/>
      <c r="N263" s="34"/>
      <c r="O263" s="34" t="str">
        <f t="shared" ca="1" si="25"/>
        <v>Vencida</v>
      </c>
      <c r="P263" s="28" t="s">
        <v>1351</v>
      </c>
      <c r="Q263" s="28"/>
      <c r="R263" s="28" t="s">
        <v>28</v>
      </c>
      <c r="S263" s="28" t="s">
        <v>161</v>
      </c>
    </row>
    <row r="264" spans="1:20" s="36" customFormat="1" ht="15" hidden="1" customHeight="1">
      <c r="A264" s="36" t="s">
        <v>1366</v>
      </c>
      <c r="B264" s="27">
        <v>2650</v>
      </c>
      <c r="C264" s="28" t="s">
        <v>327</v>
      </c>
      <c r="D264" s="33">
        <v>42551</v>
      </c>
      <c r="E264" s="30">
        <v>2630773</v>
      </c>
      <c r="F264" s="30">
        <f t="shared" si="26"/>
        <v>499846.87</v>
      </c>
      <c r="G264" s="30">
        <f t="shared" si="27"/>
        <v>3130619.87</v>
      </c>
      <c r="H264" s="27">
        <v>412797826</v>
      </c>
      <c r="I264" s="28" t="s">
        <v>27</v>
      </c>
      <c r="J264" s="28">
        <v>60</v>
      </c>
      <c r="K264" s="33">
        <f t="shared" si="23"/>
        <v>42611</v>
      </c>
      <c r="L264" s="34">
        <f t="shared" ca="1" si="24"/>
        <v>408</v>
      </c>
      <c r="M264" s="207">
        <v>42585</v>
      </c>
      <c r="N264" s="34"/>
      <c r="O264" s="34" t="str">
        <f t="shared" si="25"/>
        <v>Cancelada</v>
      </c>
      <c r="P264" s="28" t="s">
        <v>1352</v>
      </c>
      <c r="Q264" s="28"/>
      <c r="R264" s="28" t="s">
        <v>28</v>
      </c>
      <c r="S264" s="28" t="s">
        <v>1353</v>
      </c>
    </row>
    <row r="265" spans="1:20" s="36" customFormat="1" ht="15" hidden="1" customHeight="1">
      <c r="B265" s="27">
        <v>2651</v>
      </c>
      <c r="C265" s="28" t="s">
        <v>327</v>
      </c>
      <c r="D265" s="33">
        <v>42551</v>
      </c>
      <c r="E265" s="30">
        <v>488104</v>
      </c>
      <c r="F265" s="30">
        <f t="shared" si="26"/>
        <v>92739.76</v>
      </c>
      <c r="G265" s="30">
        <f t="shared" si="27"/>
        <v>580843.76</v>
      </c>
      <c r="H265" s="27">
        <v>412797826</v>
      </c>
      <c r="I265" s="28" t="s">
        <v>27</v>
      </c>
      <c r="J265" s="28">
        <v>60</v>
      </c>
      <c r="K265" s="33">
        <f t="shared" si="23"/>
        <v>42611</v>
      </c>
      <c r="L265" s="34">
        <f t="shared" ca="1" si="24"/>
        <v>408</v>
      </c>
      <c r="M265" s="207"/>
      <c r="N265" s="34"/>
      <c r="O265" s="34" t="str">
        <f t="shared" ca="1" si="25"/>
        <v>Vencida</v>
      </c>
      <c r="P265" s="28" t="s">
        <v>1352</v>
      </c>
      <c r="Q265" s="28"/>
      <c r="R265" s="28" t="s">
        <v>28</v>
      </c>
      <c r="S265" s="28" t="s">
        <v>1353</v>
      </c>
    </row>
    <row r="266" spans="1:20" s="36" customFormat="1" ht="15" hidden="1" customHeight="1">
      <c r="B266" s="27">
        <v>2652</v>
      </c>
      <c r="C266" s="28" t="s">
        <v>327</v>
      </c>
      <c r="D266" s="33">
        <v>42551</v>
      </c>
      <c r="E266" s="30">
        <v>498974</v>
      </c>
      <c r="F266" s="30">
        <f t="shared" si="26"/>
        <v>94805.06</v>
      </c>
      <c r="G266" s="30">
        <f t="shared" si="27"/>
        <v>593779.06000000006</v>
      </c>
      <c r="H266" s="27">
        <v>412797826</v>
      </c>
      <c r="I266" s="28" t="s">
        <v>27</v>
      </c>
      <c r="J266" s="28">
        <v>60</v>
      </c>
      <c r="K266" s="33">
        <f t="shared" si="23"/>
        <v>42611</v>
      </c>
      <c r="L266" s="34">
        <f t="shared" ca="1" si="24"/>
        <v>408</v>
      </c>
      <c r="M266" s="207"/>
      <c r="N266" s="34"/>
      <c r="O266" s="34" t="str">
        <f t="shared" ca="1" si="25"/>
        <v>Vencida</v>
      </c>
      <c r="P266" s="28" t="s">
        <v>1352</v>
      </c>
      <c r="Q266" s="28"/>
      <c r="R266" s="28" t="s">
        <v>28</v>
      </c>
      <c r="S266" s="28" t="s">
        <v>1353</v>
      </c>
    </row>
    <row r="267" spans="1:20" s="36" customFormat="1" ht="15" hidden="1" customHeight="1">
      <c r="B267" s="27">
        <v>2653</v>
      </c>
      <c r="C267" s="28" t="s">
        <v>2422</v>
      </c>
      <c r="D267" s="33">
        <v>42551</v>
      </c>
      <c r="E267" s="30">
        <v>1186264</v>
      </c>
      <c r="F267" s="30">
        <f t="shared" si="26"/>
        <v>225390.16</v>
      </c>
      <c r="G267" s="30">
        <f>SUM(F267+E267)-655852</f>
        <v>755802.15999999992</v>
      </c>
      <c r="H267" s="27"/>
      <c r="I267" s="28" t="s">
        <v>1549</v>
      </c>
      <c r="J267" s="28">
        <v>60</v>
      </c>
      <c r="K267" s="33">
        <f t="shared" si="23"/>
        <v>42611</v>
      </c>
      <c r="L267" s="34">
        <f t="shared" ca="1" si="24"/>
        <v>408</v>
      </c>
      <c r="M267" s="207">
        <v>42669</v>
      </c>
      <c r="N267" s="34">
        <v>221</v>
      </c>
      <c r="O267" s="34" t="str">
        <f t="shared" si="25"/>
        <v>Cancelada</v>
      </c>
      <c r="P267" s="28" t="s">
        <v>1355</v>
      </c>
      <c r="Q267" s="28"/>
      <c r="R267" s="28" t="s">
        <v>28</v>
      </c>
      <c r="S267" s="28" t="s">
        <v>144</v>
      </c>
      <c r="T267" s="36" t="s">
        <v>1685</v>
      </c>
    </row>
    <row r="268" spans="1:20" s="36" customFormat="1" ht="15" hidden="1" customHeight="1">
      <c r="B268" s="27">
        <v>2654</v>
      </c>
      <c r="C268" s="28" t="s">
        <v>1354</v>
      </c>
      <c r="D268" s="33">
        <v>42551</v>
      </c>
      <c r="E268" s="30">
        <v>158782</v>
      </c>
      <c r="F268" s="30">
        <f t="shared" si="26"/>
        <v>30168.58</v>
      </c>
      <c r="G268" s="30">
        <f t="shared" si="27"/>
        <v>188950.58000000002</v>
      </c>
      <c r="H268" s="27"/>
      <c r="I268" s="28" t="s">
        <v>27</v>
      </c>
      <c r="J268" s="28">
        <v>60</v>
      </c>
      <c r="K268" s="33">
        <f t="shared" si="23"/>
        <v>42611</v>
      </c>
      <c r="L268" s="34">
        <f t="shared" ca="1" si="24"/>
        <v>408</v>
      </c>
      <c r="M268" s="207">
        <v>42669</v>
      </c>
      <c r="N268" s="34"/>
      <c r="O268" s="34" t="str">
        <f t="shared" si="25"/>
        <v>Cancelada</v>
      </c>
      <c r="P268" s="28" t="s">
        <v>1355</v>
      </c>
      <c r="Q268" s="28"/>
      <c r="R268" s="28" t="s">
        <v>28</v>
      </c>
      <c r="S268" s="28" t="s">
        <v>144</v>
      </c>
      <c r="T268" s="36" t="s">
        <v>1685</v>
      </c>
    </row>
    <row r="269" spans="1:20" s="36" customFormat="1" ht="15" hidden="1" customHeight="1">
      <c r="B269" s="27">
        <v>2655</v>
      </c>
      <c r="C269" s="28" t="s">
        <v>1356</v>
      </c>
      <c r="D269" s="33">
        <v>42551</v>
      </c>
      <c r="E269" s="30">
        <v>1562220</v>
      </c>
      <c r="F269" s="30">
        <f t="shared" si="26"/>
        <v>296821.8</v>
      </c>
      <c r="G269" s="30">
        <f t="shared" si="27"/>
        <v>1859041.8</v>
      </c>
      <c r="H269" s="27">
        <v>412284833</v>
      </c>
      <c r="I269" s="28" t="s">
        <v>27</v>
      </c>
      <c r="J269" s="28">
        <v>30</v>
      </c>
      <c r="K269" s="33">
        <f t="shared" si="23"/>
        <v>42581</v>
      </c>
      <c r="L269" s="34">
        <f t="shared" ca="1" si="24"/>
        <v>437</v>
      </c>
      <c r="M269" s="207">
        <v>42569</v>
      </c>
      <c r="N269" s="34"/>
      <c r="O269" s="34" t="str">
        <f t="shared" si="25"/>
        <v>Cancelada</v>
      </c>
      <c r="P269" s="28" t="s">
        <v>1357</v>
      </c>
      <c r="Q269" s="28"/>
      <c r="R269" s="28" t="s">
        <v>218</v>
      </c>
      <c r="S269" s="28" t="s">
        <v>108</v>
      </c>
    </row>
    <row r="270" spans="1:20" s="36" customFormat="1" ht="22.5" hidden="1" customHeight="1">
      <c r="B270" s="27">
        <v>2656</v>
      </c>
      <c r="C270" s="28" t="s">
        <v>1358</v>
      </c>
      <c r="D270" s="33">
        <v>42551</v>
      </c>
      <c r="E270" s="30">
        <v>2385936</v>
      </c>
      <c r="F270" s="30">
        <f t="shared" si="26"/>
        <v>453327.84</v>
      </c>
      <c r="G270" s="30">
        <f t="shared" si="27"/>
        <v>2839263.84</v>
      </c>
      <c r="H270" s="27">
        <v>25271956</v>
      </c>
      <c r="I270" s="28" t="s">
        <v>1549</v>
      </c>
      <c r="J270" s="28">
        <v>30</v>
      </c>
      <c r="K270" s="33">
        <f t="shared" si="23"/>
        <v>42581</v>
      </c>
      <c r="L270" s="34">
        <f t="shared" ca="1" si="24"/>
        <v>437</v>
      </c>
      <c r="M270" s="207">
        <v>42761</v>
      </c>
      <c r="N270" s="34"/>
      <c r="O270" s="34" t="str">
        <f t="shared" si="25"/>
        <v>Cancelada</v>
      </c>
      <c r="P270" s="28" t="s">
        <v>1359</v>
      </c>
      <c r="Q270" s="28"/>
      <c r="R270" s="28" t="s">
        <v>45</v>
      </c>
      <c r="S270" s="28" t="s">
        <v>1360</v>
      </c>
      <c r="T270" s="171" t="s">
        <v>1684</v>
      </c>
    </row>
    <row r="271" spans="1:20" s="36" customFormat="1" ht="15" hidden="1" customHeight="1">
      <c r="B271" s="27">
        <v>2657</v>
      </c>
      <c r="C271" s="28" t="s">
        <v>1361</v>
      </c>
      <c r="D271" s="33">
        <v>42551</v>
      </c>
      <c r="E271" s="30">
        <v>2960420</v>
      </c>
      <c r="F271" s="30">
        <f t="shared" si="26"/>
        <v>562479.80000000005</v>
      </c>
      <c r="G271" s="30">
        <f t="shared" si="27"/>
        <v>3522899.8</v>
      </c>
      <c r="H271" s="27">
        <v>412593566</v>
      </c>
      <c r="I271" s="28" t="s">
        <v>27</v>
      </c>
      <c r="J271" s="28">
        <v>0</v>
      </c>
      <c r="K271" s="33">
        <f t="shared" si="23"/>
        <v>42551</v>
      </c>
      <c r="L271" s="34">
        <f t="shared" ca="1" si="24"/>
        <v>467</v>
      </c>
      <c r="M271" s="207">
        <v>42551</v>
      </c>
      <c r="N271" s="34"/>
      <c r="O271" s="34" t="str">
        <f t="shared" si="25"/>
        <v>Cancelada</v>
      </c>
      <c r="P271" s="28" t="s">
        <v>1362</v>
      </c>
      <c r="Q271" s="28"/>
      <c r="R271" s="28" t="s">
        <v>156</v>
      </c>
      <c r="S271" s="28" t="s">
        <v>987</v>
      </c>
    </row>
    <row r="272" spans="1:20" s="36" customFormat="1" ht="15" hidden="1" customHeight="1">
      <c r="B272" s="27">
        <v>2658</v>
      </c>
      <c r="C272" s="28" t="s">
        <v>1363</v>
      </c>
      <c r="D272" s="33">
        <v>42551</v>
      </c>
      <c r="E272" s="30">
        <v>5155326</v>
      </c>
      <c r="F272" s="30">
        <f t="shared" si="26"/>
        <v>979511.94000000006</v>
      </c>
      <c r="G272" s="30">
        <f t="shared" si="27"/>
        <v>6134837.9400000004</v>
      </c>
      <c r="H272" s="27">
        <v>29417900</v>
      </c>
      <c r="I272" s="28" t="s">
        <v>27</v>
      </c>
      <c r="J272" s="28">
        <v>30</v>
      </c>
      <c r="K272" s="33">
        <f t="shared" si="23"/>
        <v>42581</v>
      </c>
      <c r="L272" s="34">
        <f t="shared" ca="1" si="24"/>
        <v>437</v>
      </c>
      <c r="M272" s="207">
        <v>42663</v>
      </c>
      <c r="N272" s="34"/>
      <c r="O272" s="34" t="str">
        <f t="shared" si="25"/>
        <v>Cancelada</v>
      </c>
      <c r="P272" s="28" t="s">
        <v>963</v>
      </c>
      <c r="Q272" s="28"/>
      <c r="R272" s="28" t="s">
        <v>92</v>
      </c>
      <c r="S272" s="28" t="s">
        <v>837</v>
      </c>
      <c r="T272" s="96" t="s">
        <v>1685</v>
      </c>
    </row>
    <row r="273" spans="2:19" s="36" customFormat="1" ht="15" hidden="1" customHeight="1">
      <c r="B273" s="27">
        <v>2659</v>
      </c>
      <c r="C273" s="28" t="s">
        <v>278</v>
      </c>
      <c r="D273" s="33">
        <v>42551</v>
      </c>
      <c r="E273" s="30">
        <v>830140</v>
      </c>
      <c r="F273" s="30">
        <f t="shared" si="26"/>
        <v>157726.6</v>
      </c>
      <c r="G273" s="30">
        <f t="shared" si="27"/>
        <v>987866.6</v>
      </c>
      <c r="H273" s="27">
        <v>3402533577</v>
      </c>
      <c r="I273" s="28" t="s">
        <v>27</v>
      </c>
      <c r="J273" s="28">
        <v>30</v>
      </c>
      <c r="K273" s="33">
        <f t="shared" si="23"/>
        <v>42581</v>
      </c>
      <c r="L273" s="34">
        <f t="shared" ca="1" si="24"/>
        <v>437</v>
      </c>
      <c r="M273" s="207">
        <v>42584</v>
      </c>
      <c r="N273" s="34"/>
      <c r="O273" s="34" t="str">
        <f t="shared" si="25"/>
        <v>Cancelada</v>
      </c>
      <c r="P273" s="28" t="s">
        <v>1364</v>
      </c>
      <c r="Q273" s="28"/>
      <c r="R273" s="28" t="s">
        <v>478</v>
      </c>
      <c r="S273" s="28" t="s">
        <v>282</v>
      </c>
    </row>
    <row r="274" spans="2:19" ht="15" hidden="1" customHeight="1">
      <c r="E274" s="26">
        <f>SUM(E4:E273)</f>
        <v>713441790</v>
      </c>
      <c r="F274" s="26" t="e">
        <f>SUM(F4:F273)</f>
        <v>#VALUE!</v>
      </c>
      <c r="G274" s="26" t="e">
        <f>SUM(G4:G273)</f>
        <v>#VALUE!</v>
      </c>
    </row>
    <row r="275" spans="2:19">
      <c r="G275" s="3">
        <f>SUBTOTAL(9,G56:G274)</f>
        <v>12136441.100000001</v>
      </c>
    </row>
  </sheetData>
  <autoFilter ref="A3:T274">
    <filterColumn colId="2">
      <filters>
        <filter val="Alejandro Augusto fernandez vargas"/>
      </filters>
    </filterColumn>
  </autoFilter>
  <pageMargins left="0.25" right="0.25" top="0.75" bottom="0.75" header="0.3" footer="0.3"/>
  <pageSetup scale="3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baseColWidth="10" defaultRowHeight="15.75" customHeight="1"/>
  <cols>
    <col min="1" max="1" width="11.85546875" style="189" customWidth="1"/>
    <col min="2" max="2" width="90.140625" bestFit="1" customWidth="1"/>
    <col min="3" max="3" width="15.42578125" customWidth="1"/>
    <col min="4" max="4" width="14.85546875" style="198" customWidth="1"/>
    <col min="5" max="5" width="16" style="198" customWidth="1"/>
    <col min="6" max="6" width="15.140625" style="204" customWidth="1"/>
    <col min="7" max="7" width="14" style="1" customWidth="1"/>
    <col min="8" max="8" width="23.85546875" bestFit="1" customWidth="1"/>
    <col min="9" max="9" width="13.42578125" style="117" customWidth="1"/>
    <col min="10" max="10" width="13.5703125" style="1" customWidth="1"/>
    <col min="11" max="11" width="13.140625" customWidth="1"/>
    <col min="12" max="12" width="16" style="1" customWidth="1"/>
    <col min="13" max="13" width="14.5703125" customWidth="1"/>
    <col min="15" max="15" width="38.85546875" style="1" customWidth="1"/>
    <col min="16" max="16" width="30.42578125" customWidth="1"/>
    <col min="17" max="17" width="29.140625" customWidth="1"/>
    <col min="18" max="18" width="20.85546875" customWidth="1"/>
  </cols>
  <sheetData>
    <row r="1" spans="1:20" ht="15.75" customHeight="1">
      <c r="A1" s="128" t="s">
        <v>0</v>
      </c>
      <c r="B1" s="19" t="s">
        <v>1</v>
      </c>
      <c r="C1" s="19" t="s">
        <v>2</v>
      </c>
      <c r="D1" s="190" t="s">
        <v>3</v>
      </c>
      <c r="E1" s="190" t="s">
        <v>4</v>
      </c>
      <c r="F1" s="190" t="s">
        <v>5</v>
      </c>
      <c r="G1" s="19" t="s">
        <v>6</v>
      </c>
      <c r="H1" s="19" t="s">
        <v>14</v>
      </c>
      <c r="I1" s="116" t="s">
        <v>19</v>
      </c>
      <c r="J1" s="21" t="s">
        <v>20</v>
      </c>
      <c r="K1" s="22" t="s">
        <v>21</v>
      </c>
      <c r="L1" s="21" t="s">
        <v>23</v>
      </c>
      <c r="M1" s="22" t="s">
        <v>24</v>
      </c>
      <c r="N1" s="22"/>
      <c r="O1" s="19" t="s">
        <v>17</v>
      </c>
      <c r="P1" s="19" t="s">
        <v>8</v>
      </c>
      <c r="Q1" s="19" t="s">
        <v>9</v>
      </c>
      <c r="R1" s="19" t="s">
        <v>10</v>
      </c>
      <c r="S1" s="51"/>
    </row>
    <row r="2" spans="1:20" s="36" customFormat="1" ht="15.75" customHeight="1">
      <c r="A2" s="130">
        <v>1</v>
      </c>
      <c r="B2" s="28" t="s">
        <v>570</v>
      </c>
      <c r="C2" s="33">
        <v>42537</v>
      </c>
      <c r="D2" s="145">
        <v>10225440</v>
      </c>
      <c r="E2" s="145">
        <f>D2*19%</f>
        <v>1942833.6</v>
      </c>
      <c r="F2" s="145">
        <f>SUM(D2:E2)</f>
        <v>12168273.6</v>
      </c>
      <c r="G2" s="27">
        <v>224344710</v>
      </c>
      <c r="H2" s="28" t="s">
        <v>1413</v>
      </c>
      <c r="I2" s="121">
        <v>30</v>
      </c>
      <c r="J2" s="29">
        <f>+C2+I2</f>
        <v>42567</v>
      </c>
      <c r="K2" s="34">
        <f ca="1">DAYS360(J2,fechaactual)</f>
        <v>451</v>
      </c>
      <c r="L2" s="29">
        <v>42692</v>
      </c>
      <c r="M2" s="34"/>
      <c r="N2" s="34" t="str">
        <f>IF(L2&gt;=C2,"Cancelada",IF(J2&lt;fechaactual,"Vencida","Por Vencer"))</f>
        <v>Cancelada</v>
      </c>
      <c r="O2" s="121" t="s">
        <v>572</v>
      </c>
      <c r="P2" s="28"/>
      <c r="Q2" s="28" t="s">
        <v>573</v>
      </c>
      <c r="R2" s="28" t="s">
        <v>574</v>
      </c>
      <c r="S2" s="171" t="s">
        <v>1700</v>
      </c>
      <c r="T2" s="171" t="s">
        <v>1732</v>
      </c>
    </row>
    <row r="3" spans="1:20" s="277" customFormat="1" ht="15.75" customHeight="1">
      <c r="A3" s="288" t="s">
        <v>1745</v>
      </c>
      <c r="B3" s="270" t="s">
        <v>2412</v>
      </c>
      <c r="C3" s="274"/>
      <c r="D3" s="282"/>
      <c r="E3" s="282"/>
      <c r="F3" s="282"/>
      <c r="G3" s="273"/>
      <c r="H3" s="275" t="s">
        <v>190</v>
      </c>
      <c r="I3" s="283"/>
      <c r="J3" s="284"/>
      <c r="K3" s="287"/>
      <c r="L3" s="273"/>
      <c r="M3" s="275">
        <v>1</v>
      </c>
      <c r="N3" s="275"/>
      <c r="O3" s="283"/>
      <c r="P3" s="275"/>
      <c r="Q3" s="270"/>
      <c r="R3" s="270"/>
      <c r="S3" s="289"/>
    </row>
    <row r="4" spans="1:20" s="36" customFormat="1" ht="15.75" customHeight="1">
      <c r="A4" s="130">
        <v>3</v>
      </c>
      <c r="B4" s="32" t="s">
        <v>1367</v>
      </c>
      <c r="C4" s="45">
        <v>42559</v>
      </c>
      <c r="D4" s="124">
        <v>1256932</v>
      </c>
      <c r="E4" s="124">
        <f t="shared" ref="E4:E35" si="0">D4*19%</f>
        <v>238817.08000000002</v>
      </c>
      <c r="F4" s="145">
        <f t="shared" ref="F4:F27" si="1">D4+E4</f>
        <v>1495749.08</v>
      </c>
      <c r="G4" s="27">
        <v>33296615</v>
      </c>
      <c r="H4" s="28" t="s">
        <v>1413</v>
      </c>
      <c r="I4" s="121">
        <v>30</v>
      </c>
      <c r="J4" s="29">
        <f t="shared" ref="J4:J46" si="2">+C4+I4</f>
        <v>42589</v>
      </c>
      <c r="K4" s="34">
        <f t="shared" ref="K4:K31" ca="1" si="3">DAYS360(J4,fechaactual)</f>
        <v>430</v>
      </c>
      <c r="L4" s="29">
        <v>42670</v>
      </c>
      <c r="M4" s="32"/>
      <c r="N4" s="32"/>
      <c r="O4" s="121" t="s">
        <v>1417</v>
      </c>
      <c r="P4" s="32"/>
      <c r="Q4" s="32" t="s">
        <v>1368</v>
      </c>
      <c r="R4" s="32" t="s">
        <v>1369</v>
      </c>
      <c r="S4" s="125" t="s">
        <v>1705</v>
      </c>
      <c r="T4" s="170" t="s">
        <v>1712</v>
      </c>
    </row>
    <row r="5" spans="1:20" s="36" customFormat="1" ht="15.75" customHeight="1">
      <c r="A5" s="130">
        <v>4</v>
      </c>
      <c r="B5" s="28" t="s">
        <v>570</v>
      </c>
      <c r="C5" s="45">
        <v>42559</v>
      </c>
      <c r="D5" s="124">
        <v>294958</v>
      </c>
      <c r="E5" s="124">
        <f t="shared" si="0"/>
        <v>56042.020000000004</v>
      </c>
      <c r="F5" s="145">
        <f t="shared" si="1"/>
        <v>351000.02</v>
      </c>
      <c r="G5" s="27">
        <v>224344710</v>
      </c>
      <c r="H5" s="28" t="s">
        <v>1413</v>
      </c>
      <c r="I5" s="121">
        <v>30</v>
      </c>
      <c r="J5" s="29">
        <f t="shared" si="2"/>
        <v>42589</v>
      </c>
      <c r="K5" s="34">
        <f t="shared" ca="1" si="3"/>
        <v>430</v>
      </c>
      <c r="L5" s="29">
        <v>42704</v>
      </c>
      <c r="M5" s="32"/>
      <c r="N5" s="32"/>
      <c r="O5" s="121" t="s">
        <v>572</v>
      </c>
      <c r="P5" s="32"/>
      <c r="Q5" s="28" t="s">
        <v>573</v>
      </c>
      <c r="R5" s="28" t="s">
        <v>574</v>
      </c>
      <c r="S5" s="225"/>
    </row>
    <row r="6" spans="1:20" s="36" customFormat="1" ht="15.75" customHeight="1">
      <c r="A6" s="130">
        <v>5</v>
      </c>
      <c r="B6" s="32" t="s">
        <v>1370</v>
      </c>
      <c r="C6" s="45">
        <v>42559</v>
      </c>
      <c r="D6" s="124">
        <v>3358319</v>
      </c>
      <c r="E6" s="124">
        <f t="shared" si="0"/>
        <v>638080.61</v>
      </c>
      <c r="F6" s="145">
        <f t="shared" si="1"/>
        <v>3996399.61</v>
      </c>
      <c r="G6" s="27" t="s">
        <v>1235</v>
      </c>
      <c r="H6" s="28" t="s">
        <v>1413</v>
      </c>
      <c r="I6" s="121">
        <v>30</v>
      </c>
      <c r="J6" s="29">
        <f t="shared" si="2"/>
        <v>42589</v>
      </c>
      <c r="K6" s="34">
        <f t="shared" ca="1" si="3"/>
        <v>430</v>
      </c>
      <c r="L6" s="29">
        <v>42625</v>
      </c>
      <c r="M6" s="32"/>
      <c r="N6" s="32"/>
      <c r="O6" s="121" t="s">
        <v>1418</v>
      </c>
      <c r="P6" s="32"/>
      <c r="Q6" s="32" t="s">
        <v>1371</v>
      </c>
      <c r="R6" s="32" t="s">
        <v>1372</v>
      </c>
      <c r="S6" s="125" t="s">
        <v>1703</v>
      </c>
    </row>
    <row r="7" spans="1:20" s="36" customFormat="1" ht="15">
      <c r="A7" s="130">
        <v>6</v>
      </c>
      <c r="B7" s="32" t="s">
        <v>1370</v>
      </c>
      <c r="C7" s="45">
        <v>42559</v>
      </c>
      <c r="D7" s="124">
        <v>3358319</v>
      </c>
      <c r="E7" s="124">
        <f t="shared" si="0"/>
        <v>638080.61</v>
      </c>
      <c r="F7" s="145">
        <f t="shared" si="1"/>
        <v>3996399.61</v>
      </c>
      <c r="G7" s="27" t="s">
        <v>1235</v>
      </c>
      <c r="H7" s="28" t="s">
        <v>1413</v>
      </c>
      <c r="I7" s="121">
        <v>30</v>
      </c>
      <c r="J7" s="29">
        <f t="shared" si="2"/>
        <v>42589</v>
      </c>
      <c r="K7" s="34">
        <f t="shared" ca="1" si="3"/>
        <v>430</v>
      </c>
      <c r="L7" s="29">
        <v>42660</v>
      </c>
      <c r="M7" s="32"/>
      <c r="N7" s="32"/>
      <c r="O7" s="121" t="s">
        <v>1418</v>
      </c>
      <c r="P7" s="32"/>
      <c r="Q7" s="32" t="s">
        <v>1371</v>
      </c>
      <c r="R7" s="32" t="s">
        <v>1372</v>
      </c>
      <c r="S7" s="125" t="s">
        <v>1703</v>
      </c>
    </row>
    <row r="8" spans="1:20" s="36" customFormat="1" ht="15">
      <c r="A8" s="130">
        <v>7</v>
      </c>
      <c r="B8" s="32" t="s">
        <v>1374</v>
      </c>
      <c r="C8" s="45">
        <v>42562</v>
      </c>
      <c r="D8" s="124">
        <v>360000</v>
      </c>
      <c r="E8" s="124">
        <f t="shared" si="0"/>
        <v>68400</v>
      </c>
      <c r="F8" s="145">
        <f t="shared" si="1"/>
        <v>428400</v>
      </c>
      <c r="G8" s="27">
        <v>998888839</v>
      </c>
      <c r="H8" s="28" t="s">
        <v>1413</v>
      </c>
      <c r="I8" s="121">
        <v>30</v>
      </c>
      <c r="J8" s="29">
        <f t="shared" si="2"/>
        <v>42592</v>
      </c>
      <c r="K8" s="34">
        <f t="shared" ca="1" si="3"/>
        <v>427</v>
      </c>
      <c r="L8" s="29">
        <v>42584</v>
      </c>
      <c r="M8" s="32"/>
      <c r="N8" s="32"/>
      <c r="O8" s="121" t="s">
        <v>1419</v>
      </c>
      <c r="P8" s="32"/>
      <c r="Q8" s="32" t="s">
        <v>573</v>
      </c>
      <c r="R8" s="32" t="s">
        <v>1373</v>
      </c>
      <c r="S8" s="225"/>
    </row>
    <row r="9" spans="1:20" s="36" customFormat="1" ht="15">
      <c r="A9" s="130">
        <v>8</v>
      </c>
      <c r="B9" s="32" t="s">
        <v>1375</v>
      </c>
      <c r="C9" s="45">
        <v>42562</v>
      </c>
      <c r="D9" s="124">
        <v>74010</v>
      </c>
      <c r="E9" s="124">
        <f t="shared" si="0"/>
        <v>14061.9</v>
      </c>
      <c r="F9" s="145">
        <f t="shared" si="1"/>
        <v>88071.9</v>
      </c>
      <c r="G9" s="27" t="s">
        <v>559</v>
      </c>
      <c r="H9" s="28" t="s">
        <v>1413</v>
      </c>
      <c r="I9" s="121">
        <v>30</v>
      </c>
      <c r="J9" s="29">
        <f t="shared" si="2"/>
        <v>42592</v>
      </c>
      <c r="K9" s="34">
        <f t="shared" ca="1" si="3"/>
        <v>427</v>
      </c>
      <c r="L9" s="29">
        <v>42578</v>
      </c>
      <c r="M9" s="32"/>
      <c r="N9" s="32"/>
      <c r="O9" s="121" t="s">
        <v>397</v>
      </c>
      <c r="P9" s="32"/>
      <c r="Q9" s="32" t="s">
        <v>1376</v>
      </c>
      <c r="R9" s="32" t="s">
        <v>1377</v>
      </c>
    </row>
    <row r="10" spans="1:20" s="36" customFormat="1" ht="15">
      <c r="A10" s="130">
        <v>9</v>
      </c>
      <c r="B10" s="32" t="s">
        <v>1378</v>
      </c>
      <c r="C10" s="45">
        <v>42563</v>
      </c>
      <c r="D10" s="124">
        <v>12214</v>
      </c>
      <c r="E10" s="124">
        <f t="shared" si="0"/>
        <v>2320.66</v>
      </c>
      <c r="F10" s="145">
        <f t="shared" si="1"/>
        <v>14534.66</v>
      </c>
      <c r="G10" s="27" t="s">
        <v>1313</v>
      </c>
      <c r="H10" s="28" t="s">
        <v>1413</v>
      </c>
      <c r="I10" s="121">
        <v>30</v>
      </c>
      <c r="J10" s="29">
        <f t="shared" si="2"/>
        <v>42593</v>
      </c>
      <c r="K10" s="34">
        <f t="shared" ca="1" si="3"/>
        <v>426</v>
      </c>
      <c r="L10" s="29">
        <v>42654</v>
      </c>
      <c r="M10" s="32"/>
      <c r="N10" s="32"/>
      <c r="O10" s="27" t="s">
        <v>1420</v>
      </c>
      <c r="P10" s="32"/>
      <c r="Q10" s="32" t="s">
        <v>1379</v>
      </c>
      <c r="R10" s="32" t="s">
        <v>1380</v>
      </c>
      <c r="S10" s="225"/>
    </row>
    <row r="11" spans="1:20" s="36" customFormat="1" ht="15.75" customHeight="1">
      <c r="A11" s="130">
        <v>10</v>
      </c>
      <c r="B11" s="32" t="s">
        <v>1381</v>
      </c>
      <c r="C11" s="45">
        <v>42563</v>
      </c>
      <c r="D11" s="124">
        <v>71010</v>
      </c>
      <c r="E11" s="124">
        <f t="shared" si="0"/>
        <v>13491.9</v>
      </c>
      <c r="F11" s="145">
        <f t="shared" si="1"/>
        <v>84501.9</v>
      </c>
      <c r="G11" s="27" t="s">
        <v>1382</v>
      </c>
      <c r="H11" s="28" t="s">
        <v>1413</v>
      </c>
      <c r="I11" s="121">
        <v>30</v>
      </c>
      <c r="J11" s="29">
        <f t="shared" si="2"/>
        <v>42593</v>
      </c>
      <c r="K11" s="34">
        <f t="shared" ca="1" si="3"/>
        <v>426</v>
      </c>
      <c r="L11" s="29">
        <v>42776</v>
      </c>
      <c r="M11" s="32"/>
      <c r="N11" s="32" t="s">
        <v>1746</v>
      </c>
      <c r="O11" s="246" t="s">
        <v>1425</v>
      </c>
      <c r="P11" s="32"/>
      <c r="Q11" s="32" t="s">
        <v>1383</v>
      </c>
      <c r="R11" s="32"/>
    </row>
    <row r="12" spans="1:20" ht="15.75" customHeight="1">
      <c r="A12" s="129">
        <v>11</v>
      </c>
      <c r="B12" s="80" t="s">
        <v>1384</v>
      </c>
      <c r="C12" s="114">
        <v>42564</v>
      </c>
      <c r="D12" s="115">
        <v>24518413</v>
      </c>
      <c r="E12" s="115">
        <f t="shared" si="0"/>
        <v>4658498.47</v>
      </c>
      <c r="F12" s="123">
        <f t="shared" si="1"/>
        <v>29176911.469999999</v>
      </c>
      <c r="G12" s="35" t="s">
        <v>1385</v>
      </c>
      <c r="H12" s="80" t="s">
        <v>571</v>
      </c>
      <c r="I12" s="118">
        <v>30</v>
      </c>
      <c r="J12" s="8">
        <f t="shared" si="2"/>
        <v>42594</v>
      </c>
      <c r="K12" s="14">
        <f t="shared" ca="1" si="3"/>
        <v>425</v>
      </c>
      <c r="L12" s="35"/>
      <c r="M12" s="80"/>
      <c r="N12" s="80" t="s">
        <v>1746</v>
      </c>
      <c r="O12" s="118" t="s">
        <v>1421</v>
      </c>
      <c r="P12" s="80"/>
      <c r="Q12" s="80" t="s">
        <v>1371</v>
      </c>
      <c r="R12" s="80" t="s">
        <v>1386</v>
      </c>
      <c r="S12" s="161" t="s">
        <v>1733</v>
      </c>
    </row>
    <row r="13" spans="1:20" s="36" customFormat="1" ht="15.75" customHeight="1">
      <c r="A13" s="130">
        <v>12</v>
      </c>
      <c r="B13" s="32" t="s">
        <v>1381</v>
      </c>
      <c r="C13" s="45">
        <v>42564</v>
      </c>
      <c r="D13" s="124">
        <v>7780800</v>
      </c>
      <c r="E13" s="124">
        <f t="shared" si="0"/>
        <v>1478352</v>
      </c>
      <c r="F13" s="145">
        <f t="shared" si="1"/>
        <v>9259152</v>
      </c>
      <c r="G13" s="27" t="s">
        <v>1382</v>
      </c>
      <c r="H13" s="28" t="s">
        <v>1413</v>
      </c>
      <c r="I13" s="121">
        <v>30</v>
      </c>
      <c r="J13" s="29">
        <f t="shared" si="2"/>
        <v>42594</v>
      </c>
      <c r="K13" s="34">
        <f t="shared" ca="1" si="3"/>
        <v>425</v>
      </c>
      <c r="L13" s="29">
        <v>42720</v>
      </c>
      <c r="M13" s="32"/>
      <c r="N13" s="32" t="s">
        <v>1746</v>
      </c>
      <c r="O13" s="121" t="s">
        <v>1422</v>
      </c>
      <c r="P13" s="32"/>
      <c r="Q13" s="32" t="s">
        <v>1379</v>
      </c>
      <c r="R13" s="32" t="s">
        <v>1387</v>
      </c>
    </row>
    <row r="14" spans="1:20" s="36" customFormat="1" ht="15.75" customHeight="1">
      <c r="A14" s="130">
        <v>13</v>
      </c>
      <c r="B14" s="32" t="s">
        <v>1388</v>
      </c>
      <c r="C14" s="45">
        <v>42565</v>
      </c>
      <c r="D14" s="124">
        <v>3035340</v>
      </c>
      <c r="E14" s="124">
        <f t="shared" si="0"/>
        <v>576714.6</v>
      </c>
      <c r="F14" s="145">
        <f t="shared" si="1"/>
        <v>3612054.6</v>
      </c>
      <c r="G14" s="27" t="s">
        <v>361</v>
      </c>
      <c r="H14" s="28" t="s">
        <v>1413</v>
      </c>
      <c r="I14" s="121">
        <v>30</v>
      </c>
      <c r="J14" s="29">
        <f t="shared" si="2"/>
        <v>42595</v>
      </c>
      <c r="K14" s="34">
        <f t="shared" ca="1" si="3"/>
        <v>424</v>
      </c>
      <c r="L14" s="29">
        <v>42641</v>
      </c>
      <c r="M14" s="32"/>
      <c r="N14" s="32"/>
      <c r="O14" s="121" t="s">
        <v>1423</v>
      </c>
      <c r="P14" s="32"/>
      <c r="Q14" s="32" t="s">
        <v>1371</v>
      </c>
      <c r="R14" s="32" t="s">
        <v>1389</v>
      </c>
    </row>
    <row r="15" spans="1:20" s="36" customFormat="1" ht="15.75" customHeight="1">
      <c r="A15" s="130">
        <v>14</v>
      </c>
      <c r="B15" s="32" t="s">
        <v>1390</v>
      </c>
      <c r="C15" s="45">
        <v>42565</v>
      </c>
      <c r="D15" s="124">
        <v>431142</v>
      </c>
      <c r="E15" s="124">
        <f t="shared" si="0"/>
        <v>81916.98</v>
      </c>
      <c r="F15" s="145">
        <f t="shared" si="1"/>
        <v>513058.98</v>
      </c>
      <c r="G15" s="27" t="s">
        <v>1391</v>
      </c>
      <c r="H15" s="28" t="s">
        <v>1413</v>
      </c>
      <c r="I15" s="121">
        <v>30</v>
      </c>
      <c r="J15" s="29">
        <f t="shared" si="2"/>
        <v>42595</v>
      </c>
      <c r="K15" s="34">
        <f t="shared" ca="1" si="3"/>
        <v>424</v>
      </c>
      <c r="L15" s="29">
        <v>42565</v>
      </c>
      <c r="M15" s="32"/>
      <c r="N15" s="32"/>
      <c r="O15" s="121" t="s">
        <v>1390</v>
      </c>
      <c r="P15" s="32"/>
      <c r="Q15" s="32" t="s">
        <v>1392</v>
      </c>
      <c r="R15" s="32" t="s">
        <v>1393</v>
      </c>
      <c r="S15" s="225"/>
    </row>
    <row r="16" spans="1:20" s="36" customFormat="1" ht="15.75" customHeight="1">
      <c r="A16" s="130">
        <v>15</v>
      </c>
      <c r="B16" s="32" t="s">
        <v>1394</v>
      </c>
      <c r="C16" s="45">
        <v>42565</v>
      </c>
      <c r="D16" s="124">
        <v>1057007</v>
      </c>
      <c r="E16" s="124">
        <f t="shared" si="0"/>
        <v>200831.33000000002</v>
      </c>
      <c r="F16" s="145">
        <f t="shared" si="1"/>
        <v>1257838.33</v>
      </c>
      <c r="G16" s="27">
        <v>983209362</v>
      </c>
      <c r="H16" s="28" t="s">
        <v>1413</v>
      </c>
      <c r="I16" s="121">
        <v>30</v>
      </c>
      <c r="J16" s="29">
        <f t="shared" si="2"/>
        <v>42595</v>
      </c>
      <c r="K16" s="34">
        <f t="shared" ca="1" si="3"/>
        <v>424</v>
      </c>
      <c r="L16" s="29">
        <v>42559</v>
      </c>
      <c r="M16" s="32"/>
      <c r="N16" s="32"/>
      <c r="O16" s="127" t="s">
        <v>1424</v>
      </c>
      <c r="P16" s="32"/>
      <c r="Q16" s="32" t="s">
        <v>1396</v>
      </c>
      <c r="R16" s="32" t="s">
        <v>1395</v>
      </c>
      <c r="S16" s="225"/>
    </row>
    <row r="17" spans="1:19" s="36" customFormat="1" ht="15.75" customHeight="1">
      <c r="A17" s="130">
        <v>16</v>
      </c>
      <c r="B17" s="32" t="s">
        <v>1394</v>
      </c>
      <c r="C17" s="45">
        <v>42565</v>
      </c>
      <c r="D17" s="124">
        <v>2466349</v>
      </c>
      <c r="E17" s="124">
        <f t="shared" si="0"/>
        <v>468606.31</v>
      </c>
      <c r="F17" s="145">
        <f t="shared" si="1"/>
        <v>2934955.31</v>
      </c>
      <c r="G17" s="27">
        <v>983209362</v>
      </c>
      <c r="H17" s="28" t="s">
        <v>1413</v>
      </c>
      <c r="I17" s="121">
        <v>30</v>
      </c>
      <c r="J17" s="29">
        <f t="shared" si="2"/>
        <v>42595</v>
      </c>
      <c r="K17" s="34">
        <f t="shared" ca="1" si="3"/>
        <v>424</v>
      </c>
      <c r="L17" s="29">
        <v>42559</v>
      </c>
      <c r="M17" s="32"/>
      <c r="N17" s="32"/>
      <c r="O17" s="127" t="s">
        <v>1424</v>
      </c>
      <c r="P17" s="32"/>
      <c r="Q17" s="32" t="s">
        <v>1396</v>
      </c>
      <c r="R17" s="32" t="s">
        <v>1395</v>
      </c>
      <c r="S17" s="225"/>
    </row>
    <row r="18" spans="1:19" s="36" customFormat="1" ht="15.75" customHeight="1">
      <c r="A18" s="130">
        <v>17</v>
      </c>
      <c r="B18" s="32" t="s">
        <v>1394</v>
      </c>
      <c r="C18" s="45">
        <v>42565</v>
      </c>
      <c r="D18" s="124">
        <v>3714046</v>
      </c>
      <c r="E18" s="124">
        <f t="shared" si="0"/>
        <v>705668.74</v>
      </c>
      <c r="F18" s="145">
        <f t="shared" si="1"/>
        <v>4419714.74</v>
      </c>
      <c r="G18" s="27">
        <v>983209362</v>
      </c>
      <c r="H18" s="28" t="s">
        <v>1413</v>
      </c>
      <c r="I18" s="121">
        <v>30</v>
      </c>
      <c r="J18" s="29">
        <f t="shared" si="2"/>
        <v>42595</v>
      </c>
      <c r="K18" s="34">
        <f t="shared" ca="1" si="3"/>
        <v>424</v>
      </c>
      <c r="L18" s="29">
        <v>42559</v>
      </c>
      <c r="M18" s="32"/>
      <c r="N18" s="32"/>
      <c r="O18" s="127" t="s">
        <v>1424</v>
      </c>
      <c r="P18" s="32"/>
      <c r="Q18" s="32" t="s">
        <v>1396</v>
      </c>
      <c r="R18" s="32" t="s">
        <v>1395</v>
      </c>
      <c r="S18" s="225"/>
    </row>
    <row r="19" spans="1:19" s="36" customFormat="1" ht="15.75" customHeight="1">
      <c r="A19" s="130">
        <v>18</v>
      </c>
      <c r="B19" s="32" t="s">
        <v>1394</v>
      </c>
      <c r="C19" s="45">
        <v>42565</v>
      </c>
      <c r="D19" s="124">
        <v>1724227</v>
      </c>
      <c r="E19" s="124">
        <f t="shared" si="0"/>
        <v>327603.13</v>
      </c>
      <c r="F19" s="145">
        <f t="shared" si="1"/>
        <v>2051830.13</v>
      </c>
      <c r="G19" s="27">
        <v>983209362</v>
      </c>
      <c r="H19" s="28" t="s">
        <v>1413</v>
      </c>
      <c r="I19" s="121">
        <v>30</v>
      </c>
      <c r="J19" s="29">
        <f t="shared" si="2"/>
        <v>42595</v>
      </c>
      <c r="K19" s="34">
        <f t="shared" ca="1" si="3"/>
        <v>424</v>
      </c>
      <c r="L19" s="29">
        <v>42559</v>
      </c>
      <c r="M19" s="32"/>
      <c r="N19" s="32"/>
      <c r="O19" s="127" t="s">
        <v>1424</v>
      </c>
      <c r="P19" s="32"/>
      <c r="Q19" s="32" t="s">
        <v>1396</v>
      </c>
      <c r="R19" s="32" t="s">
        <v>1395</v>
      </c>
      <c r="S19" s="225"/>
    </row>
    <row r="20" spans="1:19" s="36" customFormat="1" ht="15.75" customHeight="1">
      <c r="A20" s="130">
        <v>19</v>
      </c>
      <c r="B20" s="32" t="s">
        <v>1394</v>
      </c>
      <c r="C20" s="45">
        <v>42565</v>
      </c>
      <c r="D20" s="124">
        <v>3182857</v>
      </c>
      <c r="E20" s="124">
        <f t="shared" si="0"/>
        <v>604742.82999999996</v>
      </c>
      <c r="F20" s="145">
        <f t="shared" si="1"/>
        <v>3787599.83</v>
      </c>
      <c r="G20" s="27">
        <v>983209362</v>
      </c>
      <c r="H20" s="28" t="s">
        <v>1413</v>
      </c>
      <c r="I20" s="121">
        <v>30</v>
      </c>
      <c r="J20" s="29">
        <f t="shared" si="2"/>
        <v>42595</v>
      </c>
      <c r="K20" s="34">
        <f t="shared" ca="1" si="3"/>
        <v>424</v>
      </c>
      <c r="L20" s="29">
        <v>42559</v>
      </c>
      <c r="M20" s="32"/>
      <c r="N20" s="32"/>
      <c r="O20" s="127" t="s">
        <v>1424</v>
      </c>
      <c r="P20" s="32"/>
      <c r="Q20" s="32" t="s">
        <v>1396</v>
      </c>
      <c r="R20" s="32" t="s">
        <v>1395</v>
      </c>
      <c r="S20" s="225"/>
    </row>
    <row r="21" spans="1:19" s="36" customFormat="1" ht="15.75" customHeight="1">
      <c r="A21" s="130">
        <v>20</v>
      </c>
      <c r="B21" s="32" t="s">
        <v>1399</v>
      </c>
      <c r="C21" s="45">
        <v>42566</v>
      </c>
      <c r="D21" s="124">
        <v>16220958</v>
      </c>
      <c r="E21" s="124">
        <f t="shared" si="0"/>
        <v>3081982.02</v>
      </c>
      <c r="F21" s="145">
        <f t="shared" si="1"/>
        <v>19302940.02</v>
      </c>
      <c r="G21" s="27" t="s">
        <v>1400</v>
      </c>
      <c r="H21" s="28" t="s">
        <v>1413</v>
      </c>
      <c r="I21" s="121">
        <v>60</v>
      </c>
      <c r="J21" s="29">
        <f t="shared" si="2"/>
        <v>42626</v>
      </c>
      <c r="K21" s="34">
        <f t="shared" ca="1" si="3"/>
        <v>394</v>
      </c>
      <c r="L21" s="29">
        <v>42636</v>
      </c>
      <c r="M21" s="32"/>
      <c r="N21" s="32"/>
      <c r="O21" s="27" t="s">
        <v>1402</v>
      </c>
      <c r="P21" s="32"/>
      <c r="Q21" s="32" t="s">
        <v>1379</v>
      </c>
      <c r="R21" s="32" t="s">
        <v>1401</v>
      </c>
      <c r="S21" s="225"/>
    </row>
    <row r="22" spans="1:19" s="36" customFormat="1" ht="15.75" customHeight="1">
      <c r="A22" s="130">
        <v>21</v>
      </c>
      <c r="B22" s="32" t="s">
        <v>1399</v>
      </c>
      <c r="C22" s="45">
        <v>42566</v>
      </c>
      <c r="D22" s="124">
        <v>645102</v>
      </c>
      <c r="E22" s="124">
        <f t="shared" si="0"/>
        <v>122569.38</v>
      </c>
      <c r="F22" s="145">
        <f t="shared" si="1"/>
        <v>767671.38</v>
      </c>
      <c r="G22" s="27" t="s">
        <v>1400</v>
      </c>
      <c r="H22" s="28" t="s">
        <v>1413</v>
      </c>
      <c r="I22" s="121">
        <v>60</v>
      </c>
      <c r="J22" s="29">
        <f t="shared" si="2"/>
        <v>42626</v>
      </c>
      <c r="K22" s="34">
        <f t="shared" ca="1" si="3"/>
        <v>394</v>
      </c>
      <c r="L22" s="29">
        <v>42636</v>
      </c>
      <c r="M22" s="32"/>
      <c r="N22" s="32"/>
      <c r="O22" s="27" t="s">
        <v>1402</v>
      </c>
      <c r="P22" s="32"/>
      <c r="Q22" s="32" t="s">
        <v>1379</v>
      </c>
      <c r="R22" s="32" t="s">
        <v>1401</v>
      </c>
      <c r="S22" s="225"/>
    </row>
    <row r="23" spans="1:19" s="36" customFormat="1" ht="15.75" customHeight="1">
      <c r="A23" s="130">
        <v>22</v>
      </c>
      <c r="B23" s="32" t="s">
        <v>1403</v>
      </c>
      <c r="C23" s="45">
        <v>42566</v>
      </c>
      <c r="D23" s="124">
        <v>3872198</v>
      </c>
      <c r="E23" s="124">
        <f t="shared" si="0"/>
        <v>735717.62</v>
      </c>
      <c r="F23" s="145">
        <f t="shared" si="1"/>
        <v>4607915.62</v>
      </c>
      <c r="G23" s="27">
        <v>94193007</v>
      </c>
      <c r="H23" s="28" t="s">
        <v>1413</v>
      </c>
      <c r="I23" s="121">
        <v>60</v>
      </c>
      <c r="J23" s="29">
        <f t="shared" si="2"/>
        <v>42626</v>
      </c>
      <c r="K23" s="34">
        <f t="shared" ca="1" si="3"/>
        <v>394</v>
      </c>
      <c r="L23" s="29">
        <v>42643</v>
      </c>
      <c r="M23" s="32"/>
      <c r="N23" s="32"/>
      <c r="O23" s="27" t="s">
        <v>1404</v>
      </c>
      <c r="P23" s="32"/>
      <c r="Q23" s="32" t="s">
        <v>1379</v>
      </c>
      <c r="R23" s="32" t="s">
        <v>1405</v>
      </c>
    </row>
    <row r="24" spans="1:19" s="36" customFormat="1" ht="15.75" customHeight="1">
      <c r="A24" s="130">
        <v>23</v>
      </c>
      <c r="B24" s="32" t="s">
        <v>1403</v>
      </c>
      <c r="C24" s="45">
        <v>42566</v>
      </c>
      <c r="D24" s="124">
        <v>2718523</v>
      </c>
      <c r="E24" s="124">
        <f t="shared" si="0"/>
        <v>516519.37</v>
      </c>
      <c r="F24" s="145">
        <f t="shared" si="1"/>
        <v>3235042.37</v>
      </c>
      <c r="G24" s="27">
        <v>94193007</v>
      </c>
      <c r="H24" s="28" t="s">
        <v>1413</v>
      </c>
      <c r="I24" s="121">
        <v>60</v>
      </c>
      <c r="J24" s="29">
        <f t="shared" si="2"/>
        <v>42626</v>
      </c>
      <c r="K24" s="34">
        <f t="shared" ca="1" si="3"/>
        <v>394</v>
      </c>
      <c r="L24" s="29">
        <v>42643</v>
      </c>
      <c r="M24" s="32"/>
      <c r="N24" s="32"/>
      <c r="O24" s="27" t="s">
        <v>1404</v>
      </c>
      <c r="P24" s="32"/>
      <c r="Q24" s="32" t="s">
        <v>1379</v>
      </c>
      <c r="R24" s="32" t="s">
        <v>1405</v>
      </c>
    </row>
    <row r="25" spans="1:19" s="36" customFormat="1" ht="15.75" customHeight="1">
      <c r="A25" s="130">
        <v>24</v>
      </c>
      <c r="B25" s="32" t="s">
        <v>1406</v>
      </c>
      <c r="C25" s="29">
        <v>42566</v>
      </c>
      <c r="D25" s="145">
        <v>15255286</v>
      </c>
      <c r="E25" s="124">
        <f t="shared" si="0"/>
        <v>2898504.34</v>
      </c>
      <c r="F25" s="145">
        <f t="shared" si="1"/>
        <v>18153790.34</v>
      </c>
      <c r="G25" s="27">
        <v>222319000</v>
      </c>
      <c r="H25" s="28" t="s">
        <v>1413</v>
      </c>
      <c r="I25" s="121">
        <v>60</v>
      </c>
      <c r="J25" s="29">
        <f t="shared" si="2"/>
        <v>42626</v>
      </c>
      <c r="K25" s="34">
        <f t="shared" ca="1" si="3"/>
        <v>394</v>
      </c>
      <c r="L25" s="29">
        <v>42681</v>
      </c>
      <c r="M25" s="32"/>
      <c r="N25" s="32"/>
      <c r="O25" s="27" t="s">
        <v>1407</v>
      </c>
      <c r="P25" s="32"/>
      <c r="Q25" s="32" t="s">
        <v>1379</v>
      </c>
      <c r="R25" s="32" t="s">
        <v>1387</v>
      </c>
    </row>
    <row r="26" spans="1:19" s="36" customFormat="1" ht="15.75" customHeight="1">
      <c r="A26" s="130">
        <v>25</v>
      </c>
      <c r="B26" s="32" t="s">
        <v>1406</v>
      </c>
      <c r="C26" s="45">
        <v>42567</v>
      </c>
      <c r="D26" s="124">
        <v>2486956</v>
      </c>
      <c r="E26" s="124">
        <f t="shared" si="0"/>
        <v>472521.64</v>
      </c>
      <c r="F26" s="145">
        <f t="shared" si="1"/>
        <v>2959477.64</v>
      </c>
      <c r="G26" s="27">
        <v>222319000</v>
      </c>
      <c r="H26" s="28" t="s">
        <v>1413</v>
      </c>
      <c r="I26" s="121">
        <v>60</v>
      </c>
      <c r="J26" s="29">
        <f t="shared" si="2"/>
        <v>42627</v>
      </c>
      <c r="K26" s="34">
        <f t="shared" ca="1" si="3"/>
        <v>393</v>
      </c>
      <c r="L26" s="29">
        <v>42648</v>
      </c>
      <c r="M26" s="32"/>
      <c r="N26" s="32"/>
      <c r="O26" s="27" t="s">
        <v>1407</v>
      </c>
      <c r="P26" s="32"/>
      <c r="Q26" s="32" t="s">
        <v>1379</v>
      </c>
      <c r="R26" s="32" t="s">
        <v>1387</v>
      </c>
    </row>
    <row r="27" spans="1:19" s="36" customFormat="1" ht="15.75" customHeight="1">
      <c r="A27" s="130">
        <v>26</v>
      </c>
      <c r="B27" s="32" t="s">
        <v>1408</v>
      </c>
      <c r="C27" s="45">
        <v>42566</v>
      </c>
      <c r="D27" s="124">
        <v>4115690</v>
      </c>
      <c r="E27" s="124">
        <f t="shared" si="0"/>
        <v>781981.1</v>
      </c>
      <c r="F27" s="145">
        <f t="shared" si="1"/>
        <v>4897671.0999999996</v>
      </c>
      <c r="G27" s="27">
        <v>226787111</v>
      </c>
      <c r="H27" s="28" t="s">
        <v>1413</v>
      </c>
      <c r="I27" s="121">
        <v>60</v>
      </c>
      <c r="J27" s="29">
        <f t="shared" si="2"/>
        <v>42626</v>
      </c>
      <c r="K27" s="34">
        <f t="shared" ca="1" si="3"/>
        <v>394</v>
      </c>
      <c r="L27" s="29">
        <v>42723</v>
      </c>
      <c r="M27" s="32"/>
      <c r="N27" s="32"/>
      <c r="O27" s="27" t="s">
        <v>1409</v>
      </c>
      <c r="P27" s="32"/>
      <c r="Q27" s="32" t="s">
        <v>1379</v>
      </c>
      <c r="R27" s="32" t="s">
        <v>1387</v>
      </c>
      <c r="S27" s="96" t="s">
        <v>1652</v>
      </c>
    </row>
    <row r="28" spans="1:19" s="36" customFormat="1" ht="15.75" customHeight="1">
      <c r="A28" s="131">
        <v>27</v>
      </c>
      <c r="B28" s="32" t="s">
        <v>1408</v>
      </c>
      <c r="C28" s="45">
        <v>42566</v>
      </c>
      <c r="D28" s="124">
        <v>675598</v>
      </c>
      <c r="E28" s="124">
        <f t="shared" si="0"/>
        <v>128363.62</v>
      </c>
      <c r="F28" s="145">
        <f t="shared" ref="F28:F59" si="4">SUM(D28:E28)</f>
        <v>803961.62</v>
      </c>
      <c r="G28" s="27">
        <v>226787111</v>
      </c>
      <c r="H28" s="28" t="s">
        <v>1413</v>
      </c>
      <c r="I28" s="121">
        <v>60</v>
      </c>
      <c r="J28" s="29">
        <f t="shared" si="2"/>
        <v>42626</v>
      </c>
      <c r="K28" s="34">
        <f t="shared" ca="1" si="3"/>
        <v>394</v>
      </c>
      <c r="L28" s="29">
        <v>42723</v>
      </c>
      <c r="M28" s="32"/>
      <c r="N28" s="34" t="str">
        <f t="shared" ref="N28:N43" si="5">IF(L28&gt;=C28,"Cancelada",IF(J28&lt;fechaactual,"Vencida","Por Vencer"))</f>
        <v>Cancelada</v>
      </c>
      <c r="O28" s="27" t="s">
        <v>1409</v>
      </c>
      <c r="P28" s="32"/>
      <c r="Q28" s="32" t="s">
        <v>1379</v>
      </c>
      <c r="R28" s="32" t="s">
        <v>1387</v>
      </c>
      <c r="S28" s="96" t="s">
        <v>1652</v>
      </c>
    </row>
    <row r="29" spans="1:19" s="36" customFormat="1" ht="15.75" customHeight="1">
      <c r="A29" s="131">
        <v>28</v>
      </c>
      <c r="B29" s="32" t="s">
        <v>1410</v>
      </c>
      <c r="C29" s="45">
        <v>42566</v>
      </c>
      <c r="D29" s="124">
        <v>2980216</v>
      </c>
      <c r="E29" s="124">
        <f t="shared" si="0"/>
        <v>566241.04</v>
      </c>
      <c r="F29" s="145">
        <f t="shared" si="4"/>
        <v>3546457.04</v>
      </c>
      <c r="G29" s="27">
        <v>222290510</v>
      </c>
      <c r="H29" s="28" t="s">
        <v>1413</v>
      </c>
      <c r="I29" s="121">
        <v>60</v>
      </c>
      <c r="J29" s="29">
        <f t="shared" si="2"/>
        <v>42626</v>
      </c>
      <c r="K29" s="34">
        <f t="shared" ca="1" si="3"/>
        <v>394</v>
      </c>
      <c r="L29" s="29">
        <v>42655</v>
      </c>
      <c r="M29" s="32"/>
      <c r="N29" s="34" t="str">
        <f t="shared" si="5"/>
        <v>Cancelada</v>
      </c>
      <c r="O29" s="27" t="s">
        <v>1415</v>
      </c>
      <c r="P29" s="32"/>
      <c r="Q29" s="32" t="s">
        <v>1379</v>
      </c>
      <c r="R29" s="32" t="s">
        <v>1387</v>
      </c>
      <c r="S29" s="125" t="s">
        <v>1653</v>
      </c>
    </row>
    <row r="30" spans="1:19" s="36" customFormat="1" ht="15.75" customHeight="1">
      <c r="A30" s="131">
        <v>29</v>
      </c>
      <c r="B30" s="32" t="s">
        <v>1410</v>
      </c>
      <c r="C30" s="29">
        <v>42566</v>
      </c>
      <c r="D30" s="193">
        <v>12885770</v>
      </c>
      <c r="E30" s="124">
        <f t="shared" si="0"/>
        <v>2448296.2999999998</v>
      </c>
      <c r="F30" s="145">
        <f t="shared" si="4"/>
        <v>15334066.300000001</v>
      </c>
      <c r="G30" s="27">
        <v>222290510</v>
      </c>
      <c r="H30" s="28" t="s">
        <v>1413</v>
      </c>
      <c r="I30" s="121">
        <v>60</v>
      </c>
      <c r="J30" s="29">
        <f t="shared" si="2"/>
        <v>42626</v>
      </c>
      <c r="K30" s="34">
        <f t="shared" ca="1" si="3"/>
        <v>394</v>
      </c>
      <c r="L30" s="29">
        <v>42655</v>
      </c>
      <c r="M30" s="32"/>
      <c r="N30" s="34" t="str">
        <f t="shared" si="5"/>
        <v>Cancelada</v>
      </c>
      <c r="O30" s="27" t="s">
        <v>1415</v>
      </c>
      <c r="P30" s="32"/>
      <c r="Q30" s="32" t="s">
        <v>1379</v>
      </c>
      <c r="R30" s="32" t="s">
        <v>1387</v>
      </c>
      <c r="S30" s="125" t="s">
        <v>1653</v>
      </c>
    </row>
    <row r="31" spans="1:19" s="36" customFormat="1" ht="15.75" customHeight="1">
      <c r="A31" s="131">
        <v>30</v>
      </c>
      <c r="B31" s="32" t="s">
        <v>1410</v>
      </c>
      <c r="C31" s="45">
        <v>42566</v>
      </c>
      <c r="D31" s="124">
        <v>925298</v>
      </c>
      <c r="E31" s="124">
        <f t="shared" si="0"/>
        <v>175806.62</v>
      </c>
      <c r="F31" s="145">
        <f t="shared" si="4"/>
        <v>1101104.6200000001</v>
      </c>
      <c r="G31" s="27">
        <v>222290510</v>
      </c>
      <c r="H31" s="28" t="s">
        <v>1413</v>
      </c>
      <c r="I31" s="121">
        <v>60</v>
      </c>
      <c r="J31" s="29">
        <f t="shared" si="2"/>
        <v>42626</v>
      </c>
      <c r="K31" s="34">
        <f t="shared" ca="1" si="3"/>
        <v>394</v>
      </c>
      <c r="L31" s="29">
        <v>42655</v>
      </c>
      <c r="M31" s="32"/>
      <c r="N31" s="34" t="str">
        <f t="shared" si="5"/>
        <v>Cancelada</v>
      </c>
      <c r="O31" s="27" t="s">
        <v>1415</v>
      </c>
      <c r="P31" s="32"/>
      <c r="Q31" s="163" t="s">
        <v>1379</v>
      </c>
      <c r="R31" s="32" t="s">
        <v>1387</v>
      </c>
      <c r="S31" s="258" t="s">
        <v>1653</v>
      </c>
    </row>
    <row r="32" spans="1:19" s="36" customFormat="1" ht="15.75" customHeight="1">
      <c r="A32" s="131">
        <v>31</v>
      </c>
      <c r="B32" s="32" t="s">
        <v>1411</v>
      </c>
      <c r="C32" s="45">
        <v>42566</v>
      </c>
      <c r="D32" s="124">
        <v>10300</v>
      </c>
      <c r="E32" s="124">
        <f t="shared" si="0"/>
        <v>1957</v>
      </c>
      <c r="F32" s="145">
        <f t="shared" si="4"/>
        <v>12257</v>
      </c>
      <c r="G32" s="27"/>
      <c r="H32" s="28" t="s">
        <v>1413</v>
      </c>
      <c r="I32" s="121">
        <v>0</v>
      </c>
      <c r="J32" s="29">
        <f t="shared" si="2"/>
        <v>42566</v>
      </c>
      <c r="K32" s="32"/>
      <c r="L32" s="29">
        <v>42566</v>
      </c>
      <c r="M32" s="32"/>
      <c r="N32" s="34" t="str">
        <f t="shared" si="5"/>
        <v>Cancelada</v>
      </c>
      <c r="O32" s="27" t="s">
        <v>1414</v>
      </c>
      <c r="P32" s="32"/>
      <c r="Q32" s="163" t="s">
        <v>1412</v>
      </c>
      <c r="R32" s="32" t="s">
        <v>1405</v>
      </c>
      <c r="S32" s="225"/>
    </row>
    <row r="33" spans="1:19" s="36" customFormat="1" ht="15.75" customHeight="1">
      <c r="A33" s="132">
        <v>32</v>
      </c>
      <c r="B33" s="125" t="s">
        <v>1427</v>
      </c>
      <c r="C33" s="226">
        <v>42579</v>
      </c>
      <c r="D33" s="191">
        <v>105500</v>
      </c>
      <c r="E33" s="191">
        <f t="shared" si="0"/>
        <v>20045</v>
      </c>
      <c r="F33" s="200">
        <f t="shared" si="4"/>
        <v>125545</v>
      </c>
      <c r="G33" s="227">
        <v>229270000</v>
      </c>
      <c r="H33" s="28" t="s">
        <v>1413</v>
      </c>
      <c r="I33" s="228">
        <v>0</v>
      </c>
      <c r="J33" s="187">
        <f t="shared" si="2"/>
        <v>42579</v>
      </c>
      <c r="K33" s="225"/>
      <c r="L33" s="229">
        <v>42579</v>
      </c>
      <c r="M33" s="225"/>
      <c r="N33" s="34" t="str">
        <f t="shared" si="5"/>
        <v>Cancelada</v>
      </c>
      <c r="O33" s="227" t="s">
        <v>1491</v>
      </c>
      <c r="P33" s="225"/>
      <c r="Q33" s="225" t="s">
        <v>1379</v>
      </c>
      <c r="R33" s="32" t="s">
        <v>1468</v>
      </c>
    </row>
    <row r="34" spans="1:19" s="36" customFormat="1" ht="15.75" customHeight="1">
      <c r="A34" s="130">
        <v>33</v>
      </c>
      <c r="B34" s="32" t="s">
        <v>1381</v>
      </c>
      <c r="C34" s="45">
        <v>42579</v>
      </c>
      <c r="D34" s="124">
        <v>4374216</v>
      </c>
      <c r="E34" s="124">
        <f t="shared" si="0"/>
        <v>831101.04</v>
      </c>
      <c r="F34" s="145">
        <f t="shared" si="4"/>
        <v>5205317.04</v>
      </c>
      <c r="G34" s="27">
        <v>226339204</v>
      </c>
      <c r="H34" s="28" t="s">
        <v>1413</v>
      </c>
      <c r="I34" s="121">
        <v>0</v>
      </c>
      <c r="J34" s="29">
        <f t="shared" si="2"/>
        <v>42579</v>
      </c>
      <c r="K34" s="34">
        <f t="shared" ref="K34:K43" ca="1" si="6">DAYS360(J34,fechaactual)</f>
        <v>439</v>
      </c>
      <c r="L34" s="29">
        <v>42676</v>
      </c>
      <c r="M34" s="32"/>
      <c r="N34" s="34" t="str">
        <f t="shared" si="5"/>
        <v>Cancelada</v>
      </c>
      <c r="O34" s="27" t="s">
        <v>1494</v>
      </c>
      <c r="P34" s="32"/>
      <c r="Q34" s="163" t="s">
        <v>1383</v>
      </c>
      <c r="R34" s="32" t="s">
        <v>1456</v>
      </c>
      <c r="S34" s="36" t="s">
        <v>1656</v>
      </c>
    </row>
    <row r="35" spans="1:19" s="36" customFormat="1" ht="15.75" customHeight="1">
      <c r="A35" s="130">
        <v>34</v>
      </c>
      <c r="B35" s="32" t="s">
        <v>1381</v>
      </c>
      <c r="C35" s="45">
        <v>42579</v>
      </c>
      <c r="D35" s="124">
        <v>908928</v>
      </c>
      <c r="E35" s="124">
        <f t="shared" si="0"/>
        <v>172696.32000000001</v>
      </c>
      <c r="F35" s="145">
        <f t="shared" si="4"/>
        <v>1081624.32</v>
      </c>
      <c r="G35" s="27">
        <v>226339204</v>
      </c>
      <c r="H35" s="28" t="s">
        <v>1413</v>
      </c>
      <c r="I35" s="121">
        <v>60</v>
      </c>
      <c r="J35" s="29">
        <f t="shared" si="2"/>
        <v>42639</v>
      </c>
      <c r="K35" s="34">
        <f t="shared" ca="1" si="6"/>
        <v>381</v>
      </c>
      <c r="L35" s="29">
        <v>42720</v>
      </c>
      <c r="M35" s="32"/>
      <c r="N35" s="34" t="str">
        <f t="shared" si="5"/>
        <v>Cancelada</v>
      </c>
      <c r="O35" s="27" t="s">
        <v>1495</v>
      </c>
      <c r="P35" s="32"/>
      <c r="Q35" s="163" t="s">
        <v>1383</v>
      </c>
      <c r="R35" s="32" t="s">
        <v>1496</v>
      </c>
    </row>
    <row r="36" spans="1:19" s="36" customFormat="1" ht="15.75" customHeight="1">
      <c r="A36" s="130">
        <v>35</v>
      </c>
      <c r="B36" s="32" t="s">
        <v>1550</v>
      </c>
      <c r="C36" s="45">
        <v>42579</v>
      </c>
      <c r="D36" s="124">
        <v>122140</v>
      </c>
      <c r="E36" s="124">
        <f t="shared" ref="E36:E67" si="7">D36*19%</f>
        <v>23206.6</v>
      </c>
      <c r="F36" s="145">
        <f t="shared" si="4"/>
        <v>145346.6</v>
      </c>
      <c r="G36" s="27" t="s">
        <v>1082</v>
      </c>
      <c r="H36" s="28" t="s">
        <v>1413</v>
      </c>
      <c r="I36" s="121">
        <v>30</v>
      </c>
      <c r="J36" s="29">
        <f t="shared" si="2"/>
        <v>42609</v>
      </c>
      <c r="K36" s="34">
        <f t="shared" ca="1" si="6"/>
        <v>410</v>
      </c>
      <c r="L36" s="29">
        <v>42647</v>
      </c>
      <c r="M36" s="32"/>
      <c r="N36" s="34" t="str">
        <f t="shared" si="5"/>
        <v>Cancelada</v>
      </c>
      <c r="O36" s="27" t="s">
        <v>1497</v>
      </c>
      <c r="P36" s="32"/>
      <c r="Q36" s="163" t="s">
        <v>1379</v>
      </c>
      <c r="R36" s="32" t="s">
        <v>1498</v>
      </c>
      <c r="S36" s="225" t="s">
        <v>1656</v>
      </c>
    </row>
    <row r="37" spans="1:19" s="36" customFormat="1" ht="15.75" customHeight="1">
      <c r="A37" s="130">
        <v>36</v>
      </c>
      <c r="B37" s="32" t="s">
        <v>1381</v>
      </c>
      <c r="C37" s="45">
        <v>42579</v>
      </c>
      <c r="D37" s="124">
        <v>4260600</v>
      </c>
      <c r="E37" s="124">
        <f t="shared" si="7"/>
        <v>809514</v>
      </c>
      <c r="F37" s="145">
        <f t="shared" si="4"/>
        <v>5070114</v>
      </c>
      <c r="G37" s="27">
        <v>226339204</v>
      </c>
      <c r="H37" s="28" t="s">
        <v>1413</v>
      </c>
      <c r="I37" s="121">
        <v>60</v>
      </c>
      <c r="J37" s="29">
        <f t="shared" si="2"/>
        <v>42639</v>
      </c>
      <c r="K37" s="34">
        <f t="shared" ca="1" si="6"/>
        <v>381</v>
      </c>
      <c r="L37" s="29">
        <v>42676</v>
      </c>
      <c r="M37" s="32"/>
      <c r="N37" s="34" t="str">
        <f t="shared" si="5"/>
        <v>Cancelada</v>
      </c>
      <c r="O37" s="27" t="s">
        <v>1499</v>
      </c>
      <c r="P37" s="32"/>
      <c r="Q37" s="32" t="s">
        <v>1383</v>
      </c>
      <c r="R37" s="32" t="s">
        <v>1500</v>
      </c>
      <c r="S37" s="36" t="s">
        <v>1656</v>
      </c>
    </row>
    <row r="38" spans="1:19" s="36" customFormat="1" ht="15.75" customHeight="1">
      <c r="A38" s="130">
        <v>37</v>
      </c>
      <c r="B38" s="32" t="s">
        <v>1381</v>
      </c>
      <c r="C38" s="45">
        <v>42580</v>
      </c>
      <c r="D38" s="193">
        <v>5098518</v>
      </c>
      <c r="E38" s="193">
        <f t="shared" si="7"/>
        <v>968718.42</v>
      </c>
      <c r="F38" s="145">
        <f t="shared" si="4"/>
        <v>6067236.4199999999</v>
      </c>
      <c r="G38" s="27">
        <v>226339204</v>
      </c>
      <c r="H38" s="28" t="s">
        <v>1413</v>
      </c>
      <c r="I38" s="121">
        <v>60</v>
      </c>
      <c r="J38" s="29">
        <f t="shared" si="2"/>
        <v>42640</v>
      </c>
      <c r="K38" s="34">
        <f t="shared" ca="1" si="6"/>
        <v>380</v>
      </c>
      <c r="L38" s="29">
        <v>42720</v>
      </c>
      <c r="M38" s="32"/>
      <c r="N38" s="34" t="str">
        <f t="shared" si="5"/>
        <v>Cancelada</v>
      </c>
      <c r="O38" s="27" t="s">
        <v>1501</v>
      </c>
      <c r="P38" s="32"/>
      <c r="Q38" s="32" t="s">
        <v>1383</v>
      </c>
      <c r="R38" s="32" t="s">
        <v>1502</v>
      </c>
    </row>
    <row r="39" spans="1:19" s="36" customFormat="1" ht="15.75" customHeight="1">
      <c r="A39" s="130">
        <v>38</v>
      </c>
      <c r="B39" s="32" t="s">
        <v>1381</v>
      </c>
      <c r="C39" s="45">
        <v>42580</v>
      </c>
      <c r="D39" s="193">
        <v>142020</v>
      </c>
      <c r="E39" s="193">
        <f t="shared" si="7"/>
        <v>26983.8</v>
      </c>
      <c r="F39" s="145">
        <f t="shared" si="4"/>
        <v>169003.8</v>
      </c>
      <c r="G39" s="27">
        <v>226339204</v>
      </c>
      <c r="H39" s="28" t="s">
        <v>1413</v>
      </c>
      <c r="I39" s="121">
        <v>60</v>
      </c>
      <c r="J39" s="29">
        <f t="shared" si="2"/>
        <v>42640</v>
      </c>
      <c r="K39" s="34">
        <f t="shared" ca="1" si="6"/>
        <v>380</v>
      </c>
      <c r="L39" s="29">
        <v>42676</v>
      </c>
      <c r="M39" s="32"/>
      <c r="N39" s="34" t="str">
        <f t="shared" si="5"/>
        <v>Cancelada</v>
      </c>
      <c r="O39" s="27" t="s">
        <v>1503</v>
      </c>
      <c r="P39" s="32"/>
      <c r="Q39" s="32" t="s">
        <v>1383</v>
      </c>
      <c r="R39" s="32" t="s">
        <v>1443</v>
      </c>
      <c r="S39" s="36" t="s">
        <v>1656</v>
      </c>
    </row>
    <row r="40" spans="1:19" s="36" customFormat="1" ht="15.75" customHeight="1">
      <c r="A40" s="130">
        <v>39</v>
      </c>
      <c r="B40" s="32" t="s">
        <v>1378</v>
      </c>
      <c r="C40" s="45">
        <v>42580</v>
      </c>
      <c r="D40" s="193">
        <v>39642</v>
      </c>
      <c r="E40" s="193">
        <f t="shared" si="7"/>
        <v>7531.9800000000005</v>
      </c>
      <c r="F40" s="145">
        <f t="shared" si="4"/>
        <v>47173.98</v>
      </c>
      <c r="G40" s="27" t="s">
        <v>1313</v>
      </c>
      <c r="H40" s="28" t="s">
        <v>1413</v>
      </c>
      <c r="I40" s="121">
        <v>30</v>
      </c>
      <c r="J40" s="29">
        <f t="shared" si="2"/>
        <v>42610</v>
      </c>
      <c r="K40" s="34">
        <f t="shared" ca="1" si="6"/>
        <v>409</v>
      </c>
      <c r="L40" s="29">
        <v>42654</v>
      </c>
      <c r="M40" s="32"/>
      <c r="N40" s="34" t="str">
        <f t="shared" si="5"/>
        <v>Cancelada</v>
      </c>
      <c r="O40" s="27" t="s">
        <v>1420</v>
      </c>
      <c r="P40" s="32"/>
      <c r="Q40" s="32" t="s">
        <v>1379</v>
      </c>
      <c r="R40" s="32" t="s">
        <v>1380</v>
      </c>
      <c r="S40" s="225"/>
    </row>
    <row r="41" spans="1:19" s="36" customFormat="1" ht="15.75" customHeight="1">
      <c r="A41" s="130">
        <v>40</v>
      </c>
      <c r="B41" s="32" t="s">
        <v>1428</v>
      </c>
      <c r="C41" s="45">
        <v>42580</v>
      </c>
      <c r="D41" s="193">
        <v>1024334</v>
      </c>
      <c r="E41" s="193">
        <f t="shared" si="7"/>
        <v>194623.46</v>
      </c>
      <c r="F41" s="145">
        <f t="shared" si="4"/>
        <v>1218957.46</v>
      </c>
      <c r="G41" s="27" t="s">
        <v>1429</v>
      </c>
      <c r="H41" s="28" t="s">
        <v>1413</v>
      </c>
      <c r="I41" s="121">
        <v>30</v>
      </c>
      <c r="J41" s="29">
        <f t="shared" si="2"/>
        <v>42610</v>
      </c>
      <c r="K41" s="34">
        <f t="shared" ca="1" si="6"/>
        <v>409</v>
      </c>
      <c r="L41" s="29">
        <v>42571</v>
      </c>
      <c r="M41" s="32"/>
      <c r="N41" s="34" t="str">
        <f t="shared" ca="1" si="5"/>
        <v>Vencida</v>
      </c>
      <c r="O41" s="27" t="s">
        <v>1492</v>
      </c>
      <c r="P41" s="32"/>
      <c r="Q41" s="32" t="s">
        <v>1371</v>
      </c>
      <c r="R41" s="32" t="s">
        <v>1504</v>
      </c>
      <c r="S41" s="225"/>
    </row>
    <row r="42" spans="1:19" s="36" customFormat="1" ht="15.75" customHeight="1">
      <c r="A42" s="130">
        <v>41</v>
      </c>
      <c r="B42" s="32" t="s">
        <v>1430</v>
      </c>
      <c r="C42" s="45">
        <v>42580</v>
      </c>
      <c r="D42" s="193">
        <v>7882110</v>
      </c>
      <c r="E42" s="193">
        <f t="shared" si="7"/>
        <v>1497600.9</v>
      </c>
      <c r="F42" s="145">
        <f t="shared" si="4"/>
        <v>9379710.9000000004</v>
      </c>
      <c r="G42" s="27">
        <v>227736153</v>
      </c>
      <c r="H42" s="28" t="s">
        <v>1413</v>
      </c>
      <c r="I42" s="121">
        <v>30</v>
      </c>
      <c r="J42" s="29">
        <f t="shared" si="2"/>
        <v>42610</v>
      </c>
      <c r="K42" s="34">
        <f t="shared" ca="1" si="6"/>
        <v>409</v>
      </c>
      <c r="L42" s="29">
        <v>42678</v>
      </c>
      <c r="M42" s="32"/>
      <c r="N42" s="34" t="str">
        <f t="shared" si="5"/>
        <v>Cancelada</v>
      </c>
      <c r="O42" s="27" t="s">
        <v>1505</v>
      </c>
      <c r="P42" s="32"/>
      <c r="Q42" s="32" t="s">
        <v>1467</v>
      </c>
      <c r="R42" s="32" t="s">
        <v>1506</v>
      </c>
      <c r="S42" s="125" t="s">
        <v>1683</v>
      </c>
    </row>
    <row r="43" spans="1:19" s="36" customFormat="1" ht="15.75" customHeight="1">
      <c r="A43" s="259">
        <v>42</v>
      </c>
      <c r="B43" s="32" t="s">
        <v>2409</v>
      </c>
      <c r="C43" s="45">
        <v>42580</v>
      </c>
      <c r="D43" s="193">
        <v>5635455</v>
      </c>
      <c r="E43" s="193">
        <f t="shared" si="7"/>
        <v>1070736.45</v>
      </c>
      <c r="F43" s="145">
        <f>SUM(D43:E43)-1402732</f>
        <v>5303459.45</v>
      </c>
      <c r="G43" s="27" t="s">
        <v>1432</v>
      </c>
      <c r="H43" s="28" t="s">
        <v>1413</v>
      </c>
      <c r="I43" s="121">
        <v>30</v>
      </c>
      <c r="J43" s="29">
        <f t="shared" si="2"/>
        <v>42610</v>
      </c>
      <c r="K43" s="34">
        <f t="shared" ca="1" si="6"/>
        <v>409</v>
      </c>
      <c r="L43" s="29">
        <v>42670</v>
      </c>
      <c r="M43" s="32">
        <v>5</v>
      </c>
      <c r="N43" s="34" t="str">
        <f t="shared" si="5"/>
        <v>Cancelada</v>
      </c>
      <c r="O43" s="27" t="s">
        <v>1493</v>
      </c>
      <c r="P43" s="32"/>
      <c r="Q43" s="32" t="s">
        <v>1368</v>
      </c>
      <c r="R43" s="32" t="s">
        <v>1460</v>
      </c>
    </row>
    <row r="44" spans="1:19" s="36" customFormat="1" ht="15.75" customHeight="1">
      <c r="A44" s="130">
        <v>43</v>
      </c>
      <c r="B44" s="32" t="s">
        <v>1433</v>
      </c>
      <c r="C44" s="45">
        <v>42580</v>
      </c>
      <c r="D44" s="194">
        <v>2041445</v>
      </c>
      <c r="E44" s="193">
        <f t="shared" si="7"/>
        <v>387874.55</v>
      </c>
      <c r="F44" s="145">
        <f t="shared" si="4"/>
        <v>2429319.5499999998</v>
      </c>
      <c r="G44" s="30" t="s">
        <v>1434</v>
      </c>
      <c r="H44" s="28" t="s">
        <v>1413</v>
      </c>
      <c r="I44" s="121"/>
      <c r="J44" s="29">
        <f t="shared" si="2"/>
        <v>42580</v>
      </c>
      <c r="K44" s="32"/>
      <c r="L44" s="29">
        <v>42578</v>
      </c>
      <c r="M44" s="32"/>
      <c r="N44" s="32" t="s">
        <v>12</v>
      </c>
      <c r="O44" s="27" t="s">
        <v>1507</v>
      </c>
      <c r="P44" s="225"/>
      <c r="Q44" s="32" t="s">
        <v>1508</v>
      </c>
      <c r="R44" s="32" t="s">
        <v>1509</v>
      </c>
      <c r="S44" s="225"/>
    </row>
    <row r="45" spans="1:19" s="36" customFormat="1" ht="15.75" customHeight="1">
      <c r="A45" s="130">
        <v>44</v>
      </c>
      <c r="B45" s="32" t="s">
        <v>1378</v>
      </c>
      <c r="C45" s="45">
        <v>42580</v>
      </c>
      <c r="D45" s="124">
        <v>3077928</v>
      </c>
      <c r="E45" s="124">
        <f t="shared" si="7"/>
        <v>584806.31999999995</v>
      </c>
      <c r="F45" s="145">
        <f t="shared" si="4"/>
        <v>3662734.32</v>
      </c>
      <c r="G45" s="27"/>
      <c r="H45" s="28" t="s">
        <v>1413</v>
      </c>
      <c r="I45" s="121">
        <v>60</v>
      </c>
      <c r="J45" s="29">
        <f t="shared" si="2"/>
        <v>42640</v>
      </c>
      <c r="K45" s="34">
        <f t="shared" ref="K45:K83" ca="1" si="8">DAYS360(J45,fechaactual)</f>
        <v>380</v>
      </c>
      <c r="L45" s="29">
        <v>42670</v>
      </c>
      <c r="M45" s="32"/>
      <c r="N45" s="34" t="str">
        <f t="shared" ref="N45:N50" si="9">IF(L45&gt;=C45,"Cancelada",IF(J45&lt;fechaactual,"Vencida","Por Vencer"))</f>
        <v>Cancelada</v>
      </c>
      <c r="O45" s="27" t="s">
        <v>1510</v>
      </c>
      <c r="P45" s="227"/>
      <c r="Q45" s="32" t="s">
        <v>1379</v>
      </c>
      <c r="R45" s="32" t="s">
        <v>1380</v>
      </c>
      <c r="S45" s="225"/>
    </row>
    <row r="46" spans="1:19" s="36" customFormat="1" ht="15.75" customHeight="1">
      <c r="A46" s="130">
        <v>45</v>
      </c>
      <c r="B46" s="32" t="s">
        <v>1378</v>
      </c>
      <c r="C46" s="45">
        <v>42580</v>
      </c>
      <c r="D46" s="124">
        <v>1233614</v>
      </c>
      <c r="E46" s="124">
        <f t="shared" si="7"/>
        <v>234386.66</v>
      </c>
      <c r="F46" s="145">
        <f t="shared" si="4"/>
        <v>1468000.66</v>
      </c>
      <c r="G46" s="27"/>
      <c r="H46" s="28" t="s">
        <v>1413</v>
      </c>
      <c r="I46" s="121">
        <v>60</v>
      </c>
      <c r="J46" s="29">
        <f t="shared" si="2"/>
        <v>42640</v>
      </c>
      <c r="K46" s="34">
        <f t="shared" ca="1" si="8"/>
        <v>380</v>
      </c>
      <c r="L46" s="29">
        <v>42654</v>
      </c>
      <c r="M46" s="32"/>
      <c r="N46" s="34" t="str">
        <f t="shared" si="9"/>
        <v>Cancelada</v>
      </c>
      <c r="O46" s="27" t="s">
        <v>1510</v>
      </c>
      <c r="P46" s="227"/>
      <c r="Q46" s="32" t="s">
        <v>1379</v>
      </c>
      <c r="R46" s="32" t="s">
        <v>1380</v>
      </c>
      <c r="S46" s="225"/>
    </row>
    <row r="47" spans="1:19" s="36" customFormat="1" ht="15.75" customHeight="1">
      <c r="A47" s="130">
        <v>46</v>
      </c>
      <c r="B47" s="32" t="s">
        <v>1381</v>
      </c>
      <c r="C47" s="45">
        <v>42580</v>
      </c>
      <c r="D47" s="124">
        <v>1988280</v>
      </c>
      <c r="E47" s="124">
        <f t="shared" si="7"/>
        <v>377773.2</v>
      </c>
      <c r="F47" s="145">
        <f t="shared" si="4"/>
        <v>2366053.2000000002</v>
      </c>
      <c r="G47" s="27"/>
      <c r="H47" s="28" t="s">
        <v>1413</v>
      </c>
      <c r="I47" s="121">
        <v>60</v>
      </c>
      <c r="J47" s="29">
        <v>42583</v>
      </c>
      <c r="K47" s="34">
        <f t="shared" ca="1" si="8"/>
        <v>436</v>
      </c>
      <c r="L47" s="29">
        <v>42676</v>
      </c>
      <c r="M47" s="32"/>
      <c r="N47" s="34" t="str">
        <f t="shared" si="9"/>
        <v>Cancelada</v>
      </c>
      <c r="O47" s="27" t="s">
        <v>1511</v>
      </c>
      <c r="P47" s="32"/>
      <c r="Q47" s="32" t="s">
        <v>1383</v>
      </c>
      <c r="R47" s="32" t="s">
        <v>1458</v>
      </c>
      <c r="S47" s="36" t="s">
        <v>1656</v>
      </c>
    </row>
    <row r="48" spans="1:19" s="36" customFormat="1" ht="15.75" customHeight="1">
      <c r="A48" s="130">
        <v>47</v>
      </c>
      <c r="B48" s="32" t="s">
        <v>1435</v>
      </c>
      <c r="C48" s="45">
        <v>42584</v>
      </c>
      <c r="D48" s="124">
        <v>568080</v>
      </c>
      <c r="E48" s="193">
        <f t="shared" si="7"/>
        <v>107935.2</v>
      </c>
      <c r="F48" s="145">
        <f t="shared" si="4"/>
        <v>676015.2</v>
      </c>
      <c r="G48" s="27" t="s">
        <v>1133</v>
      </c>
      <c r="H48" s="28" t="s">
        <v>1413</v>
      </c>
      <c r="I48" s="121">
        <v>30</v>
      </c>
      <c r="J48" s="29">
        <f t="shared" ref="J48:J83" si="10">+C48+I48</f>
        <v>42614</v>
      </c>
      <c r="K48" s="34">
        <f t="shared" ca="1" si="8"/>
        <v>406</v>
      </c>
      <c r="L48" s="29">
        <v>42732</v>
      </c>
      <c r="M48" s="32"/>
      <c r="N48" s="34" t="str">
        <f t="shared" si="9"/>
        <v>Cancelada</v>
      </c>
      <c r="O48" s="27" t="s">
        <v>1512</v>
      </c>
      <c r="P48" s="32"/>
      <c r="Q48" s="32" t="s">
        <v>1513</v>
      </c>
      <c r="R48" s="32" t="s">
        <v>1514</v>
      </c>
      <c r="S48" s="125" t="s">
        <v>1731</v>
      </c>
    </row>
    <row r="49" spans="1:19" s="36" customFormat="1" ht="15.75" customHeight="1">
      <c r="A49" s="130">
        <v>48</v>
      </c>
      <c r="B49" s="32" t="s">
        <v>1435</v>
      </c>
      <c r="C49" s="45">
        <v>42584</v>
      </c>
      <c r="D49" s="124">
        <v>284040</v>
      </c>
      <c r="E49" s="193">
        <f t="shared" si="7"/>
        <v>53967.6</v>
      </c>
      <c r="F49" s="145">
        <f t="shared" si="4"/>
        <v>338007.6</v>
      </c>
      <c r="G49" s="27" t="s">
        <v>1133</v>
      </c>
      <c r="H49" s="28" t="s">
        <v>1413</v>
      </c>
      <c r="I49" s="121">
        <v>30</v>
      </c>
      <c r="J49" s="29">
        <f t="shared" si="10"/>
        <v>42614</v>
      </c>
      <c r="K49" s="34">
        <f t="shared" ca="1" si="8"/>
        <v>406</v>
      </c>
      <c r="L49" s="29">
        <v>42732</v>
      </c>
      <c r="M49" s="32"/>
      <c r="N49" s="34" t="str">
        <f t="shared" si="9"/>
        <v>Cancelada</v>
      </c>
      <c r="O49" s="27" t="s">
        <v>1512</v>
      </c>
      <c r="P49" s="32"/>
      <c r="Q49" s="32" t="s">
        <v>1513</v>
      </c>
      <c r="R49" s="32" t="s">
        <v>1514</v>
      </c>
      <c r="S49" s="225"/>
    </row>
    <row r="50" spans="1:19" s="36" customFormat="1" ht="15.75" customHeight="1">
      <c r="A50" s="130">
        <v>49</v>
      </c>
      <c r="B50" s="32" t="s">
        <v>1437</v>
      </c>
      <c r="C50" s="45">
        <v>42584</v>
      </c>
      <c r="D50" s="124">
        <v>4179310</v>
      </c>
      <c r="E50" s="193">
        <f t="shared" si="7"/>
        <v>794068.9</v>
      </c>
      <c r="F50" s="145">
        <f t="shared" si="4"/>
        <v>4973378.9000000004</v>
      </c>
      <c r="G50" s="27">
        <v>642341200</v>
      </c>
      <c r="H50" s="28" t="s">
        <v>1413</v>
      </c>
      <c r="I50" s="121">
        <v>30</v>
      </c>
      <c r="J50" s="29">
        <f t="shared" si="10"/>
        <v>42614</v>
      </c>
      <c r="K50" s="34">
        <f t="shared" ca="1" si="8"/>
        <v>406</v>
      </c>
      <c r="L50" s="29">
        <v>42697</v>
      </c>
      <c r="M50" s="32"/>
      <c r="N50" s="34" t="str">
        <f t="shared" si="9"/>
        <v>Cancelada</v>
      </c>
      <c r="O50" s="27" t="s">
        <v>1515</v>
      </c>
      <c r="P50" s="32"/>
      <c r="Q50" s="32" t="s">
        <v>1371</v>
      </c>
      <c r="R50" s="32" t="s">
        <v>1516</v>
      </c>
    </row>
    <row r="51" spans="1:19" s="36" customFormat="1" ht="15.75" customHeight="1">
      <c r="A51" s="130">
        <v>50</v>
      </c>
      <c r="B51" s="32" t="s">
        <v>1438</v>
      </c>
      <c r="C51" s="45">
        <v>42584</v>
      </c>
      <c r="D51" s="124">
        <v>1817856</v>
      </c>
      <c r="E51" s="124">
        <f t="shared" si="7"/>
        <v>345392.64000000001</v>
      </c>
      <c r="F51" s="145">
        <f t="shared" si="4"/>
        <v>2163248.64</v>
      </c>
      <c r="G51" s="27">
        <v>642341201</v>
      </c>
      <c r="H51" s="28" t="s">
        <v>1413</v>
      </c>
      <c r="I51" s="121">
        <v>30</v>
      </c>
      <c r="J51" s="29">
        <f t="shared" si="10"/>
        <v>42614</v>
      </c>
      <c r="K51" s="34">
        <f t="shared" ca="1" si="8"/>
        <v>406</v>
      </c>
      <c r="L51" s="29">
        <v>42593</v>
      </c>
      <c r="M51" s="32"/>
      <c r="N51" s="34" t="s">
        <v>12</v>
      </c>
      <c r="O51" s="27" t="s">
        <v>1517</v>
      </c>
      <c r="P51" s="32"/>
      <c r="Q51" s="32" t="s">
        <v>1467</v>
      </c>
      <c r="R51" s="32" t="s">
        <v>1518</v>
      </c>
      <c r="S51" s="225"/>
    </row>
    <row r="52" spans="1:19" s="36" customFormat="1" ht="15.75" customHeight="1">
      <c r="A52" s="139">
        <v>51</v>
      </c>
      <c r="B52" s="32" t="s">
        <v>1381</v>
      </c>
      <c r="C52" s="45">
        <v>42586</v>
      </c>
      <c r="D52" s="195">
        <v>142020</v>
      </c>
      <c r="E52" s="124">
        <f t="shared" si="7"/>
        <v>26983.8</v>
      </c>
      <c r="F52" s="145">
        <f t="shared" si="4"/>
        <v>169003.8</v>
      </c>
      <c r="G52" s="27">
        <v>226339204</v>
      </c>
      <c r="H52" s="28" t="s">
        <v>1413</v>
      </c>
      <c r="I52" s="121">
        <v>60</v>
      </c>
      <c r="J52" s="29">
        <f t="shared" si="10"/>
        <v>42646</v>
      </c>
      <c r="K52" s="34">
        <f t="shared" ca="1" si="8"/>
        <v>374</v>
      </c>
      <c r="L52" s="29">
        <v>42676</v>
      </c>
      <c r="M52" s="32"/>
      <c r="N52" s="34" t="str">
        <f t="shared" ref="N52:N62" si="11">IF(L52&gt;=C52,"Cancelada",IF(J52&lt;fechaactual,"Vencida","Por Vencer"))</f>
        <v>Cancelada</v>
      </c>
      <c r="O52" s="27" t="s">
        <v>1442</v>
      </c>
      <c r="P52" s="32"/>
      <c r="Q52" s="32" t="s">
        <v>1383</v>
      </c>
      <c r="R52" s="32" t="s">
        <v>1443</v>
      </c>
      <c r="S52" s="36" t="s">
        <v>1656</v>
      </c>
    </row>
    <row r="53" spans="1:19" s="36" customFormat="1" ht="15.75" customHeight="1">
      <c r="A53" s="139">
        <v>52</v>
      </c>
      <c r="B53" s="32" t="s">
        <v>1439</v>
      </c>
      <c r="C53" s="45">
        <v>42587</v>
      </c>
      <c r="D53" s="195">
        <v>994140</v>
      </c>
      <c r="E53" s="124">
        <f t="shared" si="7"/>
        <v>188886.6</v>
      </c>
      <c r="F53" s="145">
        <f t="shared" si="4"/>
        <v>1183026.6000000001</v>
      </c>
      <c r="G53" s="27">
        <v>2512539</v>
      </c>
      <c r="H53" s="28" t="s">
        <v>1413</v>
      </c>
      <c r="I53" s="121">
        <v>30</v>
      </c>
      <c r="J53" s="29">
        <f t="shared" si="10"/>
        <v>42617</v>
      </c>
      <c r="K53" s="34">
        <f t="shared" ca="1" si="8"/>
        <v>403</v>
      </c>
      <c r="L53" s="29">
        <v>42696</v>
      </c>
      <c r="M53" s="32"/>
      <c r="N53" s="34" t="str">
        <f t="shared" si="11"/>
        <v>Cancelada</v>
      </c>
      <c r="O53" s="27" t="s">
        <v>1440</v>
      </c>
      <c r="P53" s="32"/>
      <c r="Q53" s="32" t="s">
        <v>1392</v>
      </c>
      <c r="R53" s="32" t="s">
        <v>1441</v>
      </c>
      <c r="S53" s="125" t="s">
        <v>1734</v>
      </c>
    </row>
    <row r="54" spans="1:19" s="36" customFormat="1" ht="15.75" customHeight="1">
      <c r="A54" s="139">
        <v>53</v>
      </c>
      <c r="B54" s="32" t="s">
        <v>1444</v>
      </c>
      <c r="C54" s="45">
        <v>42587</v>
      </c>
      <c r="D54" s="195">
        <v>1322294</v>
      </c>
      <c r="E54" s="124">
        <f t="shared" si="7"/>
        <v>251235.86000000002</v>
      </c>
      <c r="F54" s="145">
        <f t="shared" si="4"/>
        <v>1573529.86</v>
      </c>
      <c r="G54" s="27">
        <v>88189120</v>
      </c>
      <c r="H54" s="28" t="s">
        <v>1413</v>
      </c>
      <c r="I54" s="121">
        <v>30</v>
      </c>
      <c r="J54" s="29">
        <f t="shared" si="10"/>
        <v>42617</v>
      </c>
      <c r="K54" s="34">
        <f t="shared" ca="1" si="8"/>
        <v>403</v>
      </c>
      <c r="L54" s="29">
        <v>42811</v>
      </c>
      <c r="M54" s="32"/>
      <c r="N54" s="34" t="str">
        <f t="shared" si="11"/>
        <v>Cancelada</v>
      </c>
      <c r="O54" s="27" t="s">
        <v>1445</v>
      </c>
      <c r="P54" s="32"/>
      <c r="Q54" s="32" t="s">
        <v>1396</v>
      </c>
      <c r="R54" s="32" t="s">
        <v>1446</v>
      </c>
    </row>
    <row r="55" spans="1:19" s="36" customFormat="1" ht="15.75" customHeight="1">
      <c r="A55" s="139">
        <v>54</v>
      </c>
      <c r="B55" s="32" t="s">
        <v>1447</v>
      </c>
      <c r="C55" s="45">
        <v>42587</v>
      </c>
      <c r="D55" s="195">
        <v>430460</v>
      </c>
      <c r="E55" s="124">
        <f t="shared" si="7"/>
        <v>81787.399999999994</v>
      </c>
      <c r="F55" s="145">
        <f t="shared" si="4"/>
        <v>512247.4</v>
      </c>
      <c r="G55" s="27" t="s">
        <v>1448</v>
      </c>
      <c r="H55" s="28" t="s">
        <v>1413</v>
      </c>
      <c r="I55" s="121">
        <v>30</v>
      </c>
      <c r="J55" s="29">
        <f t="shared" si="10"/>
        <v>42617</v>
      </c>
      <c r="K55" s="34">
        <f t="shared" ca="1" si="8"/>
        <v>403</v>
      </c>
      <c r="L55" s="29">
        <v>42621</v>
      </c>
      <c r="M55" s="32"/>
      <c r="N55" s="34" t="str">
        <f t="shared" si="11"/>
        <v>Cancelada</v>
      </c>
      <c r="O55" s="27" t="s">
        <v>1449</v>
      </c>
      <c r="P55" s="32"/>
      <c r="Q55" s="32" t="s">
        <v>1368</v>
      </c>
      <c r="R55" s="32" t="s">
        <v>1450</v>
      </c>
    </row>
    <row r="56" spans="1:19" s="36" customFormat="1" ht="15.75" customHeight="1">
      <c r="A56" s="139">
        <v>55</v>
      </c>
      <c r="B56" s="32" t="s">
        <v>1451</v>
      </c>
      <c r="C56" s="45">
        <v>42587</v>
      </c>
      <c r="D56" s="195">
        <v>600000</v>
      </c>
      <c r="E56" s="124">
        <f t="shared" si="7"/>
        <v>114000</v>
      </c>
      <c r="F56" s="145">
        <f t="shared" si="4"/>
        <v>714000</v>
      </c>
      <c r="G56" s="27">
        <v>222862340</v>
      </c>
      <c r="H56" s="28" t="s">
        <v>1413</v>
      </c>
      <c r="I56" s="121">
        <v>30</v>
      </c>
      <c r="J56" s="29">
        <f t="shared" si="10"/>
        <v>42617</v>
      </c>
      <c r="K56" s="34">
        <f t="shared" ca="1" si="8"/>
        <v>403</v>
      </c>
      <c r="L56" s="29">
        <v>42612</v>
      </c>
      <c r="M56" s="32"/>
      <c r="N56" s="34" t="str">
        <f t="shared" si="11"/>
        <v>Cancelada</v>
      </c>
      <c r="O56" s="27" t="s">
        <v>1452</v>
      </c>
      <c r="P56" s="32"/>
      <c r="Q56" s="32" t="s">
        <v>1453</v>
      </c>
      <c r="R56" s="32" t="s">
        <v>1454</v>
      </c>
      <c r="S56" s="225"/>
    </row>
    <row r="57" spans="1:19" s="36" customFormat="1" ht="15.75" customHeight="1">
      <c r="A57" s="139">
        <v>56</v>
      </c>
      <c r="B57" s="32" t="s">
        <v>1381</v>
      </c>
      <c r="C57" s="45">
        <v>42592</v>
      </c>
      <c r="D57" s="195">
        <v>5609790</v>
      </c>
      <c r="E57" s="124">
        <f t="shared" si="7"/>
        <v>1065860.1000000001</v>
      </c>
      <c r="F57" s="145">
        <f t="shared" si="4"/>
        <v>6675650.0999999996</v>
      </c>
      <c r="G57" s="27">
        <v>26336204</v>
      </c>
      <c r="H57" s="28" t="s">
        <v>1413</v>
      </c>
      <c r="I57" s="121">
        <v>60</v>
      </c>
      <c r="J57" s="29">
        <f t="shared" si="10"/>
        <v>42652</v>
      </c>
      <c r="K57" s="34">
        <f t="shared" ca="1" si="8"/>
        <v>368</v>
      </c>
      <c r="L57" s="29">
        <v>42776</v>
      </c>
      <c r="M57" s="32"/>
      <c r="N57" s="34" t="str">
        <f t="shared" si="11"/>
        <v>Cancelada</v>
      </c>
      <c r="O57" s="27" t="s">
        <v>1455</v>
      </c>
      <c r="P57" s="32"/>
      <c r="Q57" s="32" t="s">
        <v>1383</v>
      </c>
      <c r="R57" s="32" t="s">
        <v>1456</v>
      </c>
      <c r="S57" s="225"/>
    </row>
    <row r="58" spans="1:19" s="36" customFormat="1" ht="15.75" customHeight="1">
      <c r="A58" s="139">
        <v>57</v>
      </c>
      <c r="B58" s="32" t="s">
        <v>1381</v>
      </c>
      <c r="C58" s="45">
        <v>42592</v>
      </c>
      <c r="D58" s="195">
        <v>1164564</v>
      </c>
      <c r="E58" s="124">
        <f t="shared" si="7"/>
        <v>221267.16</v>
      </c>
      <c r="F58" s="145">
        <f t="shared" si="4"/>
        <v>1385831.16</v>
      </c>
      <c r="G58" s="27">
        <v>26336204</v>
      </c>
      <c r="H58" s="28" t="s">
        <v>1413</v>
      </c>
      <c r="I58" s="121">
        <v>60</v>
      </c>
      <c r="J58" s="29">
        <f t="shared" si="10"/>
        <v>42652</v>
      </c>
      <c r="K58" s="34">
        <f t="shared" ca="1" si="8"/>
        <v>368</v>
      </c>
      <c r="L58" s="29">
        <v>42720</v>
      </c>
      <c r="M58" s="32"/>
      <c r="N58" s="34" t="str">
        <f t="shared" si="11"/>
        <v>Cancelada</v>
      </c>
      <c r="O58" s="27" t="s">
        <v>1457</v>
      </c>
      <c r="P58" s="32"/>
      <c r="Q58" s="32" t="s">
        <v>1383</v>
      </c>
      <c r="R58" s="32" t="s">
        <v>1458</v>
      </c>
    </row>
    <row r="59" spans="1:19" s="36" customFormat="1" ht="15.75" customHeight="1">
      <c r="A59" s="139">
        <v>58</v>
      </c>
      <c r="B59" s="32" t="s">
        <v>1381</v>
      </c>
      <c r="C59" s="45">
        <v>42592</v>
      </c>
      <c r="D59" s="195">
        <v>695898</v>
      </c>
      <c r="E59" s="124">
        <f t="shared" si="7"/>
        <v>132220.62</v>
      </c>
      <c r="F59" s="145">
        <f t="shared" si="4"/>
        <v>828118.62</v>
      </c>
      <c r="G59" s="27">
        <v>26336204</v>
      </c>
      <c r="H59" s="28" t="s">
        <v>1413</v>
      </c>
      <c r="I59" s="121">
        <v>60</v>
      </c>
      <c r="J59" s="29">
        <f t="shared" si="10"/>
        <v>42652</v>
      </c>
      <c r="K59" s="34">
        <f t="shared" ca="1" si="8"/>
        <v>368</v>
      </c>
      <c r="L59" s="29">
        <v>42720</v>
      </c>
      <c r="M59" s="32"/>
      <c r="N59" s="34" t="str">
        <f t="shared" si="11"/>
        <v>Cancelada</v>
      </c>
      <c r="O59" s="27" t="s">
        <v>1459</v>
      </c>
      <c r="P59" s="32"/>
      <c r="Q59" s="32" t="s">
        <v>1383</v>
      </c>
      <c r="R59" s="32" t="s">
        <v>1460</v>
      </c>
    </row>
    <row r="60" spans="1:19" s="36" customFormat="1" ht="15.75" customHeight="1">
      <c r="A60" s="139">
        <v>59</v>
      </c>
      <c r="B60" s="32" t="s">
        <v>1381</v>
      </c>
      <c r="C60" s="45">
        <v>42592</v>
      </c>
      <c r="D60" s="195">
        <v>198828</v>
      </c>
      <c r="E60" s="124">
        <f t="shared" si="7"/>
        <v>37777.32</v>
      </c>
      <c r="F60" s="145">
        <f t="shared" ref="F60:F83" si="12">SUM(D60:E60)</f>
        <v>236605.32</v>
      </c>
      <c r="G60" s="27">
        <v>26336204</v>
      </c>
      <c r="H60" s="28" t="s">
        <v>1413</v>
      </c>
      <c r="I60" s="121">
        <v>60</v>
      </c>
      <c r="J60" s="29">
        <f t="shared" si="10"/>
        <v>42652</v>
      </c>
      <c r="K60" s="34">
        <f t="shared" ca="1" si="8"/>
        <v>368</v>
      </c>
      <c r="L60" s="29">
        <v>42676</v>
      </c>
      <c r="M60" s="32"/>
      <c r="N60" s="34" t="str">
        <f t="shared" si="11"/>
        <v>Cancelada</v>
      </c>
      <c r="O60" s="27" t="s">
        <v>1461</v>
      </c>
      <c r="P60" s="32"/>
      <c r="Q60" s="32" t="s">
        <v>1383</v>
      </c>
      <c r="R60" s="32" t="s">
        <v>1443</v>
      </c>
      <c r="S60" s="36" t="s">
        <v>1656</v>
      </c>
    </row>
    <row r="61" spans="1:19" s="36" customFormat="1" ht="15.75" customHeight="1">
      <c r="A61" s="139">
        <v>60</v>
      </c>
      <c r="B61" s="32" t="s">
        <v>1462</v>
      </c>
      <c r="C61" s="45">
        <v>42592</v>
      </c>
      <c r="D61" s="195">
        <v>1791259</v>
      </c>
      <c r="E61" s="124">
        <f t="shared" si="7"/>
        <v>340339.21</v>
      </c>
      <c r="F61" s="145">
        <f t="shared" si="12"/>
        <v>2131598.21</v>
      </c>
      <c r="G61" s="27">
        <v>2350044</v>
      </c>
      <c r="H61" s="28" t="s">
        <v>1413</v>
      </c>
      <c r="I61" s="121">
        <v>30</v>
      </c>
      <c r="J61" s="29">
        <f t="shared" si="10"/>
        <v>42622</v>
      </c>
      <c r="K61" s="34">
        <f t="shared" ca="1" si="8"/>
        <v>398</v>
      </c>
      <c r="L61" s="229">
        <v>42661</v>
      </c>
      <c r="M61" s="32"/>
      <c r="N61" s="34" t="str">
        <f t="shared" si="11"/>
        <v>Cancelada</v>
      </c>
      <c r="O61" s="27" t="s">
        <v>1463</v>
      </c>
      <c r="P61" s="32"/>
      <c r="Q61" s="32" t="s">
        <v>573</v>
      </c>
      <c r="R61" s="32" t="s">
        <v>1464</v>
      </c>
    </row>
    <row r="62" spans="1:19" s="36" customFormat="1" ht="15.75" customHeight="1">
      <c r="A62" s="139">
        <v>61</v>
      </c>
      <c r="B62" s="32" t="s">
        <v>1465</v>
      </c>
      <c r="C62" s="45">
        <v>42592</v>
      </c>
      <c r="D62" s="195">
        <v>1974034</v>
      </c>
      <c r="E62" s="124">
        <f t="shared" si="7"/>
        <v>375066.46</v>
      </c>
      <c r="F62" s="145">
        <f t="shared" si="12"/>
        <v>2349100.46</v>
      </c>
      <c r="G62" s="27">
        <v>27965420</v>
      </c>
      <c r="H62" s="28" t="s">
        <v>1413</v>
      </c>
      <c r="I62" s="121">
        <v>30</v>
      </c>
      <c r="J62" s="29">
        <f t="shared" si="10"/>
        <v>42622</v>
      </c>
      <c r="K62" s="34">
        <f t="shared" ca="1" si="8"/>
        <v>398</v>
      </c>
      <c r="L62" s="29">
        <v>42704</v>
      </c>
      <c r="M62" s="32"/>
      <c r="N62" s="34" t="str">
        <f t="shared" si="11"/>
        <v>Cancelada</v>
      </c>
      <c r="O62" s="27" t="s">
        <v>1466</v>
      </c>
      <c r="P62" s="32"/>
      <c r="Q62" s="32" t="s">
        <v>1467</v>
      </c>
      <c r="R62" s="32" t="s">
        <v>1468</v>
      </c>
      <c r="S62" s="225"/>
    </row>
    <row r="63" spans="1:19" s="36" customFormat="1" ht="15.75" customHeight="1">
      <c r="A63" s="139">
        <v>62</v>
      </c>
      <c r="B63" s="32" t="s">
        <v>1469</v>
      </c>
      <c r="C63" s="45">
        <v>42592</v>
      </c>
      <c r="D63" s="195">
        <v>1019354</v>
      </c>
      <c r="E63" s="124">
        <f t="shared" si="7"/>
        <v>193677.26</v>
      </c>
      <c r="F63" s="145">
        <f t="shared" si="12"/>
        <v>1213031.26</v>
      </c>
      <c r="G63" s="27">
        <v>2329718</v>
      </c>
      <c r="H63" s="28" t="s">
        <v>1413</v>
      </c>
      <c r="I63" s="121">
        <v>30</v>
      </c>
      <c r="J63" s="29">
        <f t="shared" si="10"/>
        <v>42622</v>
      </c>
      <c r="K63" s="34">
        <f t="shared" ca="1" si="8"/>
        <v>398</v>
      </c>
      <c r="L63" s="29">
        <v>42590</v>
      </c>
      <c r="M63" s="32"/>
      <c r="N63" s="34" t="s">
        <v>12</v>
      </c>
      <c r="O63" s="27" t="s">
        <v>1470</v>
      </c>
      <c r="P63" s="32"/>
      <c r="Q63" s="32" t="s">
        <v>1371</v>
      </c>
      <c r="R63" s="32" t="s">
        <v>1372</v>
      </c>
      <c r="S63" s="225"/>
    </row>
    <row r="64" spans="1:19" s="36" customFormat="1" ht="15.75" customHeight="1">
      <c r="A64" s="139">
        <v>63</v>
      </c>
      <c r="B64" s="32" t="s">
        <v>1471</v>
      </c>
      <c r="C64" s="45">
        <v>42592</v>
      </c>
      <c r="D64" s="195">
        <v>200325</v>
      </c>
      <c r="E64" s="124">
        <f t="shared" si="7"/>
        <v>38061.75</v>
      </c>
      <c r="F64" s="145">
        <f t="shared" si="12"/>
        <v>238386.75</v>
      </c>
      <c r="G64" s="27">
        <v>2232743</v>
      </c>
      <c r="H64" s="28" t="s">
        <v>1413</v>
      </c>
      <c r="I64" s="121">
        <v>30</v>
      </c>
      <c r="J64" s="29">
        <f t="shared" si="10"/>
        <v>42622</v>
      </c>
      <c r="K64" s="34">
        <f t="shared" ca="1" si="8"/>
        <v>398</v>
      </c>
      <c r="L64" s="29">
        <v>42605</v>
      </c>
      <c r="M64" s="32"/>
      <c r="N64" s="34" t="str">
        <f>IF(L64&gt;=C64,"Cancelada",IF(J64&lt;fechaactual,"Vencida","Por Vencer"))</f>
        <v>Cancelada</v>
      </c>
      <c r="O64" s="27" t="s">
        <v>1472</v>
      </c>
      <c r="P64" s="32"/>
      <c r="Q64" s="32" t="s">
        <v>1473</v>
      </c>
      <c r="R64" s="32" t="s">
        <v>1474</v>
      </c>
      <c r="S64" s="36" t="s">
        <v>1656</v>
      </c>
    </row>
    <row r="65" spans="1:19" s="36" customFormat="1" ht="15.75" customHeight="1">
      <c r="A65" s="139">
        <v>64</v>
      </c>
      <c r="B65" s="32" t="s">
        <v>1475</v>
      </c>
      <c r="C65" s="45">
        <v>42592</v>
      </c>
      <c r="D65" s="195">
        <v>575286</v>
      </c>
      <c r="E65" s="124">
        <f t="shared" si="7"/>
        <v>109304.34</v>
      </c>
      <c r="F65" s="145">
        <f t="shared" si="12"/>
        <v>684590.34</v>
      </c>
      <c r="G65" s="27">
        <v>2546103</v>
      </c>
      <c r="H65" s="28" t="s">
        <v>1413</v>
      </c>
      <c r="I65" s="121">
        <v>30</v>
      </c>
      <c r="J65" s="29">
        <f t="shared" si="10"/>
        <v>42622</v>
      </c>
      <c r="K65" s="34">
        <f t="shared" ca="1" si="8"/>
        <v>398</v>
      </c>
      <c r="L65" s="29">
        <v>42591</v>
      </c>
      <c r="M65" s="32"/>
      <c r="N65" s="34" t="s">
        <v>12</v>
      </c>
      <c r="O65" s="27" t="s">
        <v>1476</v>
      </c>
      <c r="P65" s="32"/>
      <c r="Q65" s="32" t="s">
        <v>1467</v>
      </c>
      <c r="R65" s="32" t="s">
        <v>1474</v>
      </c>
      <c r="S65" s="36" t="s">
        <v>1656</v>
      </c>
    </row>
    <row r="66" spans="1:19" s="36" customFormat="1" ht="15.75" customHeight="1">
      <c r="A66" s="140">
        <v>65</v>
      </c>
      <c r="B66" s="32" t="s">
        <v>1477</v>
      </c>
      <c r="C66" s="45">
        <v>42592</v>
      </c>
      <c r="D66" s="195">
        <v>4771872</v>
      </c>
      <c r="E66" s="124">
        <f t="shared" si="7"/>
        <v>906655.68</v>
      </c>
      <c r="F66" s="145">
        <f t="shared" si="12"/>
        <v>5678527.6799999997</v>
      </c>
      <c r="G66" s="27">
        <v>24812775</v>
      </c>
      <c r="H66" s="28" t="s">
        <v>1413</v>
      </c>
      <c r="I66" s="121">
        <v>30</v>
      </c>
      <c r="J66" s="29">
        <f t="shared" si="10"/>
        <v>42622</v>
      </c>
      <c r="K66" s="34">
        <f t="shared" ca="1" si="8"/>
        <v>398</v>
      </c>
      <c r="L66" s="29">
        <v>42766</v>
      </c>
      <c r="M66" s="32"/>
      <c r="N66" s="34" t="str">
        <f>IF(L66&gt;=C66,"Cancelada",IF(J66&lt;fechaactual,"Vencida","Por Vencer"))</f>
        <v>Cancelada</v>
      </c>
      <c r="O66" s="27" t="s">
        <v>1478</v>
      </c>
      <c r="P66" s="32"/>
      <c r="Q66" s="32" t="s">
        <v>1467</v>
      </c>
      <c r="R66" s="32" t="s">
        <v>1479</v>
      </c>
      <c r="S66" s="225"/>
    </row>
    <row r="67" spans="1:19" s="36" customFormat="1" ht="15.75" customHeight="1">
      <c r="A67" s="139">
        <v>66</v>
      </c>
      <c r="B67" s="32" t="s">
        <v>1480</v>
      </c>
      <c r="C67" s="45">
        <v>42593</v>
      </c>
      <c r="D67" s="195">
        <v>240328</v>
      </c>
      <c r="E67" s="124">
        <f t="shared" si="7"/>
        <v>45662.32</v>
      </c>
      <c r="F67" s="145">
        <f t="shared" si="12"/>
        <v>285990.32</v>
      </c>
      <c r="G67" s="27">
        <v>2695700</v>
      </c>
      <c r="H67" s="28" t="s">
        <v>1413</v>
      </c>
      <c r="I67" s="121">
        <v>1</v>
      </c>
      <c r="J67" s="29">
        <f t="shared" si="10"/>
        <v>42594</v>
      </c>
      <c r="K67" s="34">
        <f t="shared" ca="1" si="8"/>
        <v>425</v>
      </c>
      <c r="L67" s="29">
        <v>42594</v>
      </c>
      <c r="M67" s="32"/>
      <c r="N67" s="34" t="s">
        <v>12</v>
      </c>
      <c r="O67" s="27" t="s">
        <v>1481</v>
      </c>
      <c r="P67" s="32"/>
      <c r="Q67" s="32" t="s">
        <v>1379</v>
      </c>
      <c r="R67" s="32" t="s">
        <v>1401</v>
      </c>
    </row>
    <row r="68" spans="1:19" s="36" customFormat="1" ht="15.75" customHeight="1">
      <c r="A68" s="139">
        <v>67</v>
      </c>
      <c r="B68" s="32" t="s">
        <v>1482</v>
      </c>
      <c r="C68" s="45">
        <v>42593</v>
      </c>
      <c r="D68" s="195">
        <v>6542190</v>
      </c>
      <c r="E68" s="124">
        <f t="shared" ref="E68:E83" si="13">D68*19%</f>
        <v>1243016.1000000001</v>
      </c>
      <c r="F68" s="145">
        <f t="shared" si="12"/>
        <v>7785206.0999999996</v>
      </c>
      <c r="G68" s="27">
        <v>7075800</v>
      </c>
      <c r="H68" s="28" t="s">
        <v>1413</v>
      </c>
      <c r="I68" s="121">
        <v>30</v>
      </c>
      <c r="J68" s="29">
        <f t="shared" si="10"/>
        <v>42623</v>
      </c>
      <c r="K68" s="34">
        <f t="shared" ca="1" si="8"/>
        <v>397</v>
      </c>
      <c r="L68" s="29">
        <v>42676</v>
      </c>
      <c r="M68" s="32"/>
      <c r="N68" s="34" t="str">
        <f t="shared" ref="N68:N83" si="14">IF(L68&gt;=C68,"Cancelada",IF(J68&lt;fechaactual,"Vencida","Por Vencer"))</f>
        <v>Cancelada</v>
      </c>
      <c r="O68" s="27" t="s">
        <v>1483</v>
      </c>
      <c r="P68" s="32"/>
      <c r="Q68" s="32" t="s">
        <v>1453</v>
      </c>
      <c r="R68" s="32" t="s">
        <v>1387</v>
      </c>
    </row>
    <row r="69" spans="1:19" s="36" customFormat="1" ht="15.75" customHeight="1">
      <c r="A69" s="139">
        <v>68</v>
      </c>
      <c r="B69" s="32" t="s">
        <v>1444</v>
      </c>
      <c r="C69" s="45">
        <v>42593</v>
      </c>
      <c r="D69" s="195">
        <v>1123466</v>
      </c>
      <c r="E69" s="124">
        <f t="shared" si="13"/>
        <v>213458.54</v>
      </c>
      <c r="F69" s="145">
        <f t="shared" si="12"/>
        <v>1336924.54</v>
      </c>
      <c r="G69" s="27">
        <v>88189120</v>
      </c>
      <c r="H69" s="28" t="s">
        <v>1413</v>
      </c>
      <c r="I69" s="121">
        <v>30</v>
      </c>
      <c r="J69" s="29">
        <f t="shared" si="10"/>
        <v>42623</v>
      </c>
      <c r="K69" s="34">
        <f t="shared" ca="1" si="8"/>
        <v>397</v>
      </c>
      <c r="L69" s="29">
        <v>42655</v>
      </c>
      <c r="M69" s="32"/>
      <c r="N69" s="34" t="str">
        <f t="shared" si="14"/>
        <v>Cancelada</v>
      </c>
      <c r="O69" s="27" t="s">
        <v>1484</v>
      </c>
      <c r="P69" s="32"/>
      <c r="Q69" s="32" t="s">
        <v>1396</v>
      </c>
      <c r="R69" s="32" t="s">
        <v>1485</v>
      </c>
    </row>
    <row r="70" spans="1:19" s="36" customFormat="1" ht="15.75" customHeight="1">
      <c r="A70" s="139">
        <v>69</v>
      </c>
      <c r="B70" s="32" t="s">
        <v>1482</v>
      </c>
      <c r="C70" s="45">
        <v>42593</v>
      </c>
      <c r="D70" s="195">
        <v>3834540</v>
      </c>
      <c r="E70" s="124">
        <f t="shared" si="13"/>
        <v>728562.6</v>
      </c>
      <c r="F70" s="145">
        <f t="shared" si="12"/>
        <v>4563102.5999999996</v>
      </c>
      <c r="G70" s="27">
        <v>7075800</v>
      </c>
      <c r="H70" s="28" t="s">
        <v>1413</v>
      </c>
      <c r="I70" s="121">
        <v>30</v>
      </c>
      <c r="J70" s="29">
        <f t="shared" si="10"/>
        <v>42623</v>
      </c>
      <c r="K70" s="34">
        <f t="shared" ca="1" si="8"/>
        <v>397</v>
      </c>
      <c r="L70" s="29">
        <v>42676</v>
      </c>
      <c r="M70" s="32"/>
      <c r="N70" s="34" t="str">
        <f t="shared" si="14"/>
        <v>Cancelada</v>
      </c>
      <c r="O70" s="27" t="s">
        <v>1486</v>
      </c>
      <c r="P70" s="32"/>
      <c r="Q70" s="32" t="s">
        <v>1487</v>
      </c>
      <c r="R70" s="32" t="s">
        <v>1387</v>
      </c>
    </row>
    <row r="71" spans="1:19" s="36" customFormat="1" ht="15.75" customHeight="1">
      <c r="A71" s="139">
        <v>70</v>
      </c>
      <c r="B71" s="32" t="s">
        <v>1489</v>
      </c>
      <c r="C71" s="45">
        <v>42593</v>
      </c>
      <c r="D71" s="195">
        <v>30270</v>
      </c>
      <c r="E71" s="124">
        <f t="shared" si="13"/>
        <v>5751.3</v>
      </c>
      <c r="F71" s="145">
        <f t="shared" si="12"/>
        <v>36021.300000000003</v>
      </c>
      <c r="G71" s="27">
        <v>2213761</v>
      </c>
      <c r="H71" s="28" t="s">
        <v>1413</v>
      </c>
      <c r="I71" s="121">
        <v>30</v>
      </c>
      <c r="J71" s="29">
        <f t="shared" si="10"/>
        <v>42623</v>
      </c>
      <c r="K71" s="34">
        <f t="shared" ca="1" si="8"/>
        <v>397</v>
      </c>
      <c r="L71" s="29">
        <v>42712</v>
      </c>
      <c r="M71" s="32"/>
      <c r="N71" s="34" t="str">
        <f t="shared" si="14"/>
        <v>Cancelada</v>
      </c>
      <c r="O71" s="27" t="s">
        <v>1488</v>
      </c>
      <c r="P71" s="32"/>
      <c r="Q71" s="32" t="s">
        <v>1473</v>
      </c>
      <c r="R71" s="32" t="s">
        <v>1490</v>
      </c>
    </row>
    <row r="72" spans="1:19" s="36" customFormat="1" ht="15.75" customHeight="1">
      <c r="A72" s="134">
        <v>71</v>
      </c>
      <c r="B72" s="32" t="s">
        <v>1519</v>
      </c>
      <c r="C72" s="45">
        <v>42600</v>
      </c>
      <c r="D72" s="195">
        <v>1265977</v>
      </c>
      <c r="E72" s="124">
        <f t="shared" si="13"/>
        <v>240535.63</v>
      </c>
      <c r="F72" s="145">
        <f t="shared" si="12"/>
        <v>1506512.63</v>
      </c>
      <c r="G72" s="27">
        <v>228199263</v>
      </c>
      <c r="H72" s="28" t="s">
        <v>1413</v>
      </c>
      <c r="I72" s="121">
        <v>30</v>
      </c>
      <c r="J72" s="29">
        <f t="shared" si="10"/>
        <v>42630</v>
      </c>
      <c r="K72" s="34">
        <f t="shared" ca="1" si="8"/>
        <v>390</v>
      </c>
      <c r="L72" s="29">
        <v>42601</v>
      </c>
      <c r="M72" s="32"/>
      <c r="N72" s="34" t="str">
        <f t="shared" si="14"/>
        <v>Cancelada</v>
      </c>
      <c r="O72" s="27" t="s">
        <v>1520</v>
      </c>
      <c r="P72" s="32"/>
      <c r="Q72" s="32" t="s">
        <v>1467</v>
      </c>
      <c r="R72" s="32" t="s">
        <v>1521</v>
      </c>
      <c r="S72" s="225"/>
    </row>
    <row r="73" spans="1:19" s="36" customFormat="1" ht="15.75" customHeight="1">
      <c r="A73" s="134">
        <v>72</v>
      </c>
      <c r="B73" s="32" t="s">
        <v>1519</v>
      </c>
      <c r="C73" s="45">
        <v>42600</v>
      </c>
      <c r="D73" s="124">
        <v>1216490</v>
      </c>
      <c r="E73" s="124">
        <f t="shared" si="13"/>
        <v>231133.1</v>
      </c>
      <c r="F73" s="145">
        <f t="shared" si="12"/>
        <v>1447623.1</v>
      </c>
      <c r="G73" s="27">
        <v>228199263</v>
      </c>
      <c r="H73" s="28" t="s">
        <v>1413</v>
      </c>
      <c r="I73" s="121">
        <v>30</v>
      </c>
      <c r="J73" s="29">
        <f t="shared" si="10"/>
        <v>42630</v>
      </c>
      <c r="K73" s="34">
        <f t="shared" ca="1" si="8"/>
        <v>390</v>
      </c>
      <c r="L73" s="29">
        <v>42601</v>
      </c>
      <c r="M73" s="32"/>
      <c r="N73" s="34" t="str">
        <f t="shared" si="14"/>
        <v>Cancelada</v>
      </c>
      <c r="O73" s="27" t="s">
        <v>1520</v>
      </c>
      <c r="P73" s="32"/>
      <c r="Q73" s="32" t="s">
        <v>1467</v>
      </c>
      <c r="R73" s="32" t="s">
        <v>1521</v>
      </c>
    </row>
    <row r="74" spans="1:19" s="36" customFormat="1" ht="15">
      <c r="A74" s="134">
        <v>73</v>
      </c>
      <c r="B74" s="32" t="s">
        <v>1519</v>
      </c>
      <c r="C74" s="45">
        <v>42600</v>
      </c>
      <c r="D74" s="124">
        <v>4226799</v>
      </c>
      <c r="E74" s="124">
        <f t="shared" si="13"/>
        <v>803091.81</v>
      </c>
      <c r="F74" s="145">
        <f t="shared" si="12"/>
        <v>5029890.8100000005</v>
      </c>
      <c r="G74" s="27">
        <v>228199263</v>
      </c>
      <c r="H74" s="28" t="s">
        <v>1413</v>
      </c>
      <c r="I74" s="121">
        <v>30</v>
      </c>
      <c r="J74" s="29">
        <f t="shared" si="10"/>
        <v>42630</v>
      </c>
      <c r="K74" s="34">
        <f t="shared" ca="1" si="8"/>
        <v>390</v>
      </c>
      <c r="L74" s="29">
        <v>42601</v>
      </c>
      <c r="M74" s="32"/>
      <c r="N74" s="34" t="str">
        <f t="shared" si="14"/>
        <v>Cancelada</v>
      </c>
      <c r="O74" s="27" t="s">
        <v>1520</v>
      </c>
      <c r="P74" s="32"/>
      <c r="Q74" s="32" t="s">
        <v>1467</v>
      </c>
      <c r="R74" s="32" t="s">
        <v>1521</v>
      </c>
      <c r="S74" s="225"/>
    </row>
    <row r="75" spans="1:19" s="36" customFormat="1" ht="15.75" customHeight="1">
      <c r="A75" s="134">
        <v>74</v>
      </c>
      <c r="B75" s="32" t="s">
        <v>1381</v>
      </c>
      <c r="C75" s="45">
        <v>42601</v>
      </c>
      <c r="D75" s="124">
        <v>2542158</v>
      </c>
      <c r="E75" s="124">
        <f t="shared" si="13"/>
        <v>483010.02</v>
      </c>
      <c r="F75" s="145">
        <f t="shared" si="12"/>
        <v>3025168.02</v>
      </c>
      <c r="G75" s="27">
        <v>26339204</v>
      </c>
      <c r="H75" s="28" t="s">
        <v>1413</v>
      </c>
      <c r="I75" s="121">
        <v>60</v>
      </c>
      <c r="J75" s="29">
        <f t="shared" si="10"/>
        <v>42661</v>
      </c>
      <c r="K75" s="34">
        <f t="shared" ca="1" si="8"/>
        <v>359</v>
      </c>
      <c r="L75" s="29">
        <v>42776</v>
      </c>
      <c r="M75" s="32"/>
      <c r="N75" s="34" t="str">
        <f t="shared" si="14"/>
        <v>Cancelada</v>
      </c>
      <c r="O75" s="27" t="s">
        <v>1522</v>
      </c>
      <c r="P75" s="32"/>
      <c r="Q75" s="32" t="s">
        <v>1383</v>
      </c>
      <c r="R75" s="32"/>
    </row>
    <row r="76" spans="1:19" s="36" customFormat="1" ht="15.75" customHeight="1">
      <c r="A76" s="134">
        <v>75</v>
      </c>
      <c r="B76" s="32" t="s">
        <v>1523</v>
      </c>
      <c r="C76" s="45">
        <v>42605</v>
      </c>
      <c r="D76" s="124">
        <v>2220156</v>
      </c>
      <c r="E76" s="124">
        <f t="shared" si="13"/>
        <v>421829.64</v>
      </c>
      <c r="F76" s="145">
        <f t="shared" si="12"/>
        <v>2641985.64</v>
      </c>
      <c r="G76" s="27">
        <v>2612165</v>
      </c>
      <c r="H76" s="28" t="s">
        <v>1413</v>
      </c>
      <c r="I76" s="121">
        <v>30</v>
      </c>
      <c r="J76" s="29">
        <f t="shared" si="10"/>
        <v>42635</v>
      </c>
      <c r="K76" s="34">
        <f t="shared" ca="1" si="8"/>
        <v>385</v>
      </c>
      <c r="L76" s="29">
        <v>42661</v>
      </c>
      <c r="M76" s="32"/>
      <c r="N76" s="34" t="str">
        <f t="shared" si="14"/>
        <v>Cancelada</v>
      </c>
      <c r="O76" s="27" t="s">
        <v>1524</v>
      </c>
      <c r="P76" s="32"/>
      <c r="Q76" s="32" t="s">
        <v>1368</v>
      </c>
      <c r="R76" s="32" t="s">
        <v>1525</v>
      </c>
    </row>
    <row r="77" spans="1:19" s="36" customFormat="1" ht="15.75" customHeight="1">
      <c r="A77" s="134">
        <v>76</v>
      </c>
      <c r="B77" s="32" t="s">
        <v>1526</v>
      </c>
      <c r="C77" s="45">
        <v>42605</v>
      </c>
      <c r="D77" s="124">
        <v>8073630</v>
      </c>
      <c r="E77" s="124">
        <f t="shared" si="13"/>
        <v>1533989.7</v>
      </c>
      <c r="F77" s="145">
        <f t="shared" si="12"/>
        <v>9607619.6999999993</v>
      </c>
      <c r="G77" s="27">
        <v>22295608</v>
      </c>
      <c r="H77" s="28" t="s">
        <v>1413</v>
      </c>
      <c r="I77" s="121">
        <v>30</v>
      </c>
      <c r="J77" s="29">
        <f t="shared" si="10"/>
        <v>42635</v>
      </c>
      <c r="K77" s="34">
        <f t="shared" ca="1" si="8"/>
        <v>385</v>
      </c>
      <c r="L77" s="29">
        <v>42625</v>
      </c>
      <c r="M77" s="32"/>
      <c r="N77" s="34" t="str">
        <f t="shared" si="14"/>
        <v>Cancelada</v>
      </c>
      <c r="O77" s="27" t="s">
        <v>1527</v>
      </c>
      <c r="P77" s="32"/>
      <c r="Q77" s="32" t="s">
        <v>1508</v>
      </c>
      <c r="R77" s="32" t="s">
        <v>1528</v>
      </c>
    </row>
    <row r="78" spans="1:19" s="36" customFormat="1" ht="15.75" customHeight="1">
      <c r="A78" s="134">
        <v>77</v>
      </c>
      <c r="B78" s="32" t="s">
        <v>1427</v>
      </c>
      <c r="C78" s="45">
        <v>42605</v>
      </c>
      <c r="D78" s="124">
        <v>9200</v>
      </c>
      <c r="E78" s="124">
        <f t="shared" si="13"/>
        <v>1748</v>
      </c>
      <c r="F78" s="145">
        <f t="shared" si="12"/>
        <v>10948</v>
      </c>
      <c r="G78" s="27">
        <v>229270000</v>
      </c>
      <c r="H78" s="28" t="s">
        <v>1413</v>
      </c>
      <c r="I78" s="121">
        <v>30</v>
      </c>
      <c r="J78" s="29">
        <f t="shared" si="10"/>
        <v>42635</v>
      </c>
      <c r="K78" s="34">
        <f t="shared" ca="1" si="8"/>
        <v>385</v>
      </c>
      <c r="L78" s="29">
        <v>42605</v>
      </c>
      <c r="M78" s="32"/>
      <c r="N78" s="34" t="str">
        <f t="shared" si="14"/>
        <v>Cancelada</v>
      </c>
      <c r="O78" s="27" t="s">
        <v>1529</v>
      </c>
      <c r="P78" s="32"/>
      <c r="Q78" s="32" t="s">
        <v>1379</v>
      </c>
      <c r="R78" s="32" t="s">
        <v>1468</v>
      </c>
    </row>
    <row r="79" spans="1:19" ht="15.75" customHeight="1">
      <c r="A79" s="133">
        <v>78</v>
      </c>
      <c r="B79" s="80" t="s">
        <v>1530</v>
      </c>
      <c r="C79" s="114">
        <v>42605</v>
      </c>
      <c r="D79" s="115">
        <v>1136135</v>
      </c>
      <c r="E79" s="192">
        <f t="shared" si="13"/>
        <v>215865.65</v>
      </c>
      <c r="F79" s="199">
        <f t="shared" si="12"/>
        <v>1352000.65</v>
      </c>
      <c r="G79" s="35">
        <v>228421005</v>
      </c>
      <c r="H79" s="80" t="s">
        <v>571</v>
      </c>
      <c r="I79" s="118">
        <v>30</v>
      </c>
      <c r="J79" s="8">
        <f t="shared" si="10"/>
        <v>42635</v>
      </c>
      <c r="K79" s="14">
        <f t="shared" ca="1" si="8"/>
        <v>385</v>
      </c>
      <c r="L79" s="35"/>
      <c r="M79" s="80"/>
      <c r="N79" s="14" t="str">
        <f t="shared" ca="1" si="14"/>
        <v>Vencida</v>
      </c>
      <c r="O79" s="35" t="s">
        <v>1531</v>
      </c>
      <c r="P79" s="80"/>
      <c r="Q79" s="80" t="s">
        <v>1467</v>
      </c>
      <c r="R79" s="80" t="s">
        <v>1532</v>
      </c>
      <c r="S79" s="224"/>
    </row>
    <row r="80" spans="1:19" s="36" customFormat="1" ht="15.75" customHeight="1">
      <c r="A80" s="134">
        <v>79</v>
      </c>
      <c r="B80" s="32" t="s">
        <v>1381</v>
      </c>
      <c r="C80" s="45">
        <v>42605</v>
      </c>
      <c r="D80" s="124">
        <v>269838</v>
      </c>
      <c r="E80" s="124">
        <f t="shared" si="13"/>
        <v>51269.22</v>
      </c>
      <c r="F80" s="145">
        <f t="shared" si="12"/>
        <v>321107.21999999997</v>
      </c>
      <c r="G80" s="27">
        <v>26339204</v>
      </c>
      <c r="H80" s="28" t="s">
        <v>1413</v>
      </c>
      <c r="I80" s="121">
        <v>60</v>
      </c>
      <c r="J80" s="29">
        <f t="shared" si="10"/>
        <v>42665</v>
      </c>
      <c r="K80" s="34">
        <f t="shared" ca="1" si="8"/>
        <v>355</v>
      </c>
      <c r="L80" s="29">
        <v>42776</v>
      </c>
      <c r="M80" s="32"/>
      <c r="N80" s="34" t="str">
        <f t="shared" si="14"/>
        <v>Cancelada</v>
      </c>
      <c r="O80" s="27" t="s">
        <v>1533</v>
      </c>
      <c r="P80" s="32"/>
      <c r="Q80" s="32" t="s">
        <v>1383</v>
      </c>
      <c r="R80" s="32" t="s">
        <v>1534</v>
      </c>
    </row>
    <row r="81" spans="1:19" s="36" customFormat="1" ht="15.75" customHeight="1">
      <c r="A81" s="134">
        <v>80</v>
      </c>
      <c r="B81" s="32" t="s">
        <v>1381</v>
      </c>
      <c r="C81" s="45">
        <v>42605</v>
      </c>
      <c r="D81" s="124">
        <v>52940</v>
      </c>
      <c r="E81" s="124">
        <f t="shared" si="13"/>
        <v>10058.6</v>
      </c>
      <c r="F81" s="145">
        <f t="shared" si="12"/>
        <v>62998.6</v>
      </c>
      <c r="G81" s="27">
        <v>26339204</v>
      </c>
      <c r="H81" s="28" t="s">
        <v>1413</v>
      </c>
      <c r="I81" s="121">
        <v>60</v>
      </c>
      <c r="J81" s="29">
        <f t="shared" si="10"/>
        <v>42665</v>
      </c>
      <c r="K81" s="34">
        <f t="shared" ca="1" si="8"/>
        <v>355</v>
      </c>
      <c r="L81" s="29">
        <v>42776</v>
      </c>
      <c r="M81" s="32"/>
      <c r="N81" s="34" t="str">
        <f t="shared" si="14"/>
        <v>Cancelada</v>
      </c>
      <c r="O81" s="27" t="s">
        <v>1533</v>
      </c>
      <c r="P81" s="32"/>
      <c r="Q81" s="32" t="s">
        <v>1383</v>
      </c>
      <c r="R81" s="32" t="s">
        <v>1534</v>
      </c>
      <c r="S81" s="225"/>
    </row>
    <row r="82" spans="1:19" s="36" customFormat="1" ht="15.75" customHeight="1">
      <c r="A82" s="134">
        <v>81</v>
      </c>
      <c r="B82" s="32" t="s">
        <v>1535</v>
      </c>
      <c r="C82" s="45">
        <v>42606</v>
      </c>
      <c r="D82" s="124">
        <v>1178766</v>
      </c>
      <c r="E82" s="124">
        <f t="shared" si="13"/>
        <v>223965.54</v>
      </c>
      <c r="F82" s="145">
        <f t="shared" si="12"/>
        <v>1402731.54</v>
      </c>
      <c r="G82" s="27">
        <v>2210095</v>
      </c>
      <c r="H82" s="28" t="s">
        <v>1413</v>
      </c>
      <c r="I82" s="121">
        <v>30</v>
      </c>
      <c r="J82" s="29">
        <f t="shared" si="10"/>
        <v>42636</v>
      </c>
      <c r="K82" s="34">
        <f t="shared" ca="1" si="8"/>
        <v>384</v>
      </c>
      <c r="L82" s="27"/>
      <c r="M82" s="32">
        <v>5</v>
      </c>
      <c r="N82" s="34" t="str">
        <f t="shared" ca="1" si="14"/>
        <v>Vencida</v>
      </c>
      <c r="O82" s="27" t="s">
        <v>1493</v>
      </c>
      <c r="P82" s="32"/>
      <c r="Q82" s="32" t="s">
        <v>1368</v>
      </c>
      <c r="R82" s="32" t="s">
        <v>1460</v>
      </c>
      <c r="S82" s="225"/>
    </row>
    <row r="83" spans="1:19" s="36" customFormat="1" ht="15.75" customHeight="1">
      <c r="A83" s="134">
        <v>82</v>
      </c>
      <c r="B83" s="32" t="s">
        <v>1381</v>
      </c>
      <c r="C83" s="45">
        <v>42606</v>
      </c>
      <c r="D83" s="124">
        <v>340848</v>
      </c>
      <c r="E83" s="124">
        <f t="shared" si="13"/>
        <v>64761.120000000003</v>
      </c>
      <c r="F83" s="145">
        <f t="shared" si="12"/>
        <v>405609.12</v>
      </c>
      <c r="G83" s="27">
        <v>26339204</v>
      </c>
      <c r="H83" s="28" t="s">
        <v>1413</v>
      </c>
      <c r="I83" s="121">
        <v>60</v>
      </c>
      <c r="J83" s="29">
        <f t="shared" si="10"/>
        <v>42666</v>
      </c>
      <c r="K83" s="34">
        <f t="shared" ca="1" si="8"/>
        <v>354</v>
      </c>
      <c r="L83" s="29">
        <v>42676</v>
      </c>
      <c r="M83" s="32"/>
      <c r="N83" s="34" t="str">
        <f t="shared" si="14"/>
        <v>Cancelada</v>
      </c>
      <c r="O83" s="27" t="s">
        <v>1536</v>
      </c>
      <c r="P83" s="32"/>
      <c r="Q83" s="32" t="s">
        <v>1383</v>
      </c>
      <c r="R83" s="32" t="s">
        <v>1443</v>
      </c>
      <c r="S83" s="36" t="s">
        <v>1656</v>
      </c>
    </row>
    <row r="84" spans="1:19" s="277" customFormat="1" ht="15.75" customHeight="1">
      <c r="A84" s="290">
        <v>83</v>
      </c>
      <c r="B84" s="275" t="s">
        <v>2407</v>
      </c>
      <c r="C84" s="274"/>
      <c r="D84" s="281"/>
      <c r="E84" s="281"/>
      <c r="F84" s="282"/>
      <c r="G84" s="273"/>
      <c r="H84" s="275" t="s">
        <v>190</v>
      </c>
      <c r="I84" s="283"/>
      <c r="J84" s="284"/>
      <c r="K84" s="287"/>
      <c r="L84" s="273"/>
      <c r="M84" s="275">
        <v>7</v>
      </c>
      <c r="N84" s="287"/>
      <c r="O84" s="273"/>
      <c r="P84" s="275"/>
      <c r="Q84" s="275"/>
      <c r="R84" s="275"/>
      <c r="S84" s="279"/>
    </row>
    <row r="85" spans="1:19" s="36" customFormat="1" ht="15.75" customHeight="1">
      <c r="A85" s="134">
        <v>84</v>
      </c>
      <c r="B85" s="32" t="s">
        <v>1370</v>
      </c>
      <c r="C85" s="45">
        <v>42607</v>
      </c>
      <c r="D85" s="124">
        <v>2376392</v>
      </c>
      <c r="E85" s="124">
        <f t="shared" ref="E85:E102" si="15">D85*19%</f>
        <v>451514.48</v>
      </c>
      <c r="F85" s="145">
        <f t="shared" ref="F85:F102" si="16">SUM(D85:E85)</f>
        <v>2827906.48</v>
      </c>
      <c r="G85" s="27" t="s">
        <v>1235</v>
      </c>
      <c r="H85" s="28" t="s">
        <v>1413</v>
      </c>
      <c r="I85" s="121">
        <v>30</v>
      </c>
      <c r="J85" s="29">
        <f t="shared" ref="J85:J102" si="17">+C85+I85</f>
        <v>42637</v>
      </c>
      <c r="K85" s="34">
        <f t="shared" ref="K85:K102" ca="1" si="18">DAYS360(J85,fechaactual)</f>
        <v>383</v>
      </c>
      <c r="L85" s="29">
        <v>42703</v>
      </c>
      <c r="M85" s="32"/>
      <c r="N85" s="34" t="str">
        <f t="shared" ref="N85:N102" si="19">IF(L85&gt;=C85,"Cancelada",IF(J85&lt;fechaactual,"Vencida","Por Vencer"))</f>
        <v>Cancelada</v>
      </c>
      <c r="O85" s="27" t="s">
        <v>1537</v>
      </c>
      <c r="P85" s="32"/>
      <c r="Q85" s="32" t="s">
        <v>1371</v>
      </c>
      <c r="R85" s="32" t="s">
        <v>1372</v>
      </c>
      <c r="S85" s="36" t="s">
        <v>1685</v>
      </c>
    </row>
    <row r="86" spans="1:19" s="36" customFormat="1" ht="15.75" customHeight="1">
      <c r="A86" s="140">
        <v>85</v>
      </c>
      <c r="B86" s="32" t="s">
        <v>1892</v>
      </c>
      <c r="C86" s="45">
        <v>42607</v>
      </c>
      <c r="D86" s="124">
        <v>1180274</v>
      </c>
      <c r="E86" s="124">
        <f t="shared" si="15"/>
        <v>224252.06</v>
      </c>
      <c r="F86" s="145">
        <f t="shared" si="16"/>
        <v>1404526.06</v>
      </c>
      <c r="G86" s="27">
        <v>88189120</v>
      </c>
      <c r="H86" s="28" t="s">
        <v>1413</v>
      </c>
      <c r="I86" s="121">
        <v>30</v>
      </c>
      <c r="J86" s="29">
        <f t="shared" si="17"/>
        <v>42637</v>
      </c>
      <c r="K86" s="34">
        <f t="shared" ca="1" si="18"/>
        <v>383</v>
      </c>
      <c r="L86" s="29">
        <v>42811</v>
      </c>
      <c r="M86" s="32"/>
      <c r="N86" s="34" t="str">
        <f t="shared" si="19"/>
        <v>Cancelada</v>
      </c>
      <c r="O86" s="27" t="s">
        <v>1445</v>
      </c>
      <c r="P86" s="32"/>
      <c r="Q86" s="32" t="s">
        <v>1396</v>
      </c>
      <c r="R86" s="32" t="s">
        <v>1485</v>
      </c>
      <c r="S86" s="225"/>
    </row>
    <row r="87" spans="1:19" s="36" customFormat="1" ht="15.75" customHeight="1">
      <c r="A87" s="140">
        <v>86</v>
      </c>
      <c r="B87" s="32" t="s">
        <v>1538</v>
      </c>
      <c r="C87" s="45">
        <v>42607</v>
      </c>
      <c r="D87" s="124">
        <v>1462666</v>
      </c>
      <c r="E87" s="124">
        <f t="shared" si="15"/>
        <v>277906.53999999998</v>
      </c>
      <c r="F87" s="145">
        <f t="shared" si="16"/>
        <v>1740572.54</v>
      </c>
      <c r="G87" s="27" t="s">
        <v>1539</v>
      </c>
      <c r="H87" s="28" t="s">
        <v>1413</v>
      </c>
      <c r="I87" s="121">
        <v>30</v>
      </c>
      <c r="J87" s="29">
        <f t="shared" si="17"/>
        <v>42637</v>
      </c>
      <c r="K87" s="34">
        <f t="shared" ca="1" si="18"/>
        <v>383</v>
      </c>
      <c r="L87" s="27"/>
      <c r="M87" s="32"/>
      <c r="N87" s="34" t="str">
        <f t="shared" ca="1" si="19"/>
        <v>Vencida</v>
      </c>
      <c r="O87" s="27" t="s">
        <v>1540</v>
      </c>
      <c r="P87" s="32"/>
      <c r="Q87" s="32" t="s">
        <v>1392</v>
      </c>
      <c r="R87" s="32" t="s">
        <v>1541</v>
      </c>
    </row>
    <row r="88" spans="1:19" ht="15.75" customHeight="1">
      <c r="A88" s="135">
        <v>87</v>
      </c>
      <c r="B88" s="80" t="s">
        <v>1542</v>
      </c>
      <c r="C88" s="114">
        <v>42607</v>
      </c>
      <c r="D88" s="115">
        <v>426060</v>
      </c>
      <c r="E88" s="192">
        <f t="shared" si="15"/>
        <v>80951.399999999994</v>
      </c>
      <c r="F88" s="199">
        <f t="shared" si="16"/>
        <v>507011.4</v>
      </c>
      <c r="G88" s="35">
        <v>224017777</v>
      </c>
      <c r="H88" s="80" t="s">
        <v>571</v>
      </c>
      <c r="I88" s="118">
        <v>30</v>
      </c>
      <c r="J88" s="8">
        <f t="shared" si="17"/>
        <v>42637</v>
      </c>
      <c r="K88" s="14">
        <f t="shared" ca="1" si="18"/>
        <v>383</v>
      </c>
      <c r="L88" s="35"/>
      <c r="M88" s="80"/>
      <c r="N88" s="14" t="str">
        <f t="shared" ca="1" si="19"/>
        <v>Vencida</v>
      </c>
      <c r="O88" s="35" t="s">
        <v>1543</v>
      </c>
      <c r="P88" s="80"/>
      <c r="Q88" s="80" t="s">
        <v>573</v>
      </c>
      <c r="R88" s="80" t="s">
        <v>1514</v>
      </c>
      <c r="S88" s="224"/>
    </row>
    <row r="89" spans="1:19" ht="15.75" customHeight="1">
      <c r="A89" s="135">
        <v>88</v>
      </c>
      <c r="B89" s="80" t="s">
        <v>1542</v>
      </c>
      <c r="C89" s="114">
        <v>42607</v>
      </c>
      <c r="D89" s="115">
        <v>809514</v>
      </c>
      <c r="E89" s="192">
        <f t="shared" si="15"/>
        <v>153807.66</v>
      </c>
      <c r="F89" s="199">
        <f t="shared" si="16"/>
        <v>963321.66</v>
      </c>
      <c r="G89" s="35">
        <v>224017777</v>
      </c>
      <c r="H89" s="80" t="s">
        <v>571</v>
      </c>
      <c r="I89" s="118">
        <v>30</v>
      </c>
      <c r="J89" s="8">
        <f t="shared" si="17"/>
        <v>42637</v>
      </c>
      <c r="K89" s="14">
        <f t="shared" ca="1" si="18"/>
        <v>383</v>
      </c>
      <c r="L89" s="35"/>
      <c r="M89" s="80"/>
      <c r="N89" s="14" t="str">
        <f t="shared" ca="1" si="19"/>
        <v>Vencida</v>
      </c>
      <c r="O89" s="35" t="s">
        <v>1543</v>
      </c>
      <c r="P89" s="80"/>
      <c r="Q89" s="80" t="s">
        <v>573</v>
      </c>
      <c r="R89" s="80" t="s">
        <v>1514</v>
      </c>
      <c r="S89" s="224"/>
    </row>
    <row r="90" spans="1:19" s="36" customFormat="1" ht="15.75" customHeight="1">
      <c r="A90" s="140">
        <v>89</v>
      </c>
      <c r="B90" s="32" t="s">
        <v>1544</v>
      </c>
      <c r="C90" s="45">
        <v>42607</v>
      </c>
      <c r="D90" s="124">
        <v>89244</v>
      </c>
      <c r="E90" s="124">
        <f t="shared" si="15"/>
        <v>16956.36</v>
      </c>
      <c r="F90" s="145">
        <f t="shared" si="16"/>
        <v>106200.36</v>
      </c>
      <c r="G90" s="27" t="s">
        <v>1213</v>
      </c>
      <c r="H90" s="28" t="s">
        <v>1413</v>
      </c>
      <c r="I90" s="121">
        <v>30</v>
      </c>
      <c r="J90" s="29">
        <f t="shared" si="17"/>
        <v>42637</v>
      </c>
      <c r="K90" s="34">
        <f t="shared" ca="1" si="18"/>
        <v>383</v>
      </c>
      <c r="L90" s="29">
        <v>42646</v>
      </c>
      <c r="M90" s="32"/>
      <c r="N90" s="34" t="str">
        <f t="shared" si="19"/>
        <v>Cancelada</v>
      </c>
      <c r="O90" s="27" t="s">
        <v>1545</v>
      </c>
      <c r="P90" s="32"/>
      <c r="Q90" s="32" t="s">
        <v>1473</v>
      </c>
      <c r="R90" s="32" t="s">
        <v>1546</v>
      </c>
    </row>
    <row r="91" spans="1:19" s="36" customFormat="1" ht="15.75" customHeight="1">
      <c r="A91" s="140">
        <v>90</v>
      </c>
      <c r="B91" s="32" t="s">
        <v>1547</v>
      </c>
      <c r="C91" s="45">
        <v>42607</v>
      </c>
      <c r="D91" s="124">
        <v>7730179</v>
      </c>
      <c r="E91" s="124">
        <f t="shared" si="15"/>
        <v>1468734.01</v>
      </c>
      <c r="F91" s="145">
        <f t="shared" si="16"/>
        <v>9198913.0099999998</v>
      </c>
      <c r="G91" s="27">
        <v>2311216</v>
      </c>
      <c r="H91" s="28" t="s">
        <v>1413</v>
      </c>
      <c r="I91" s="121">
        <v>30</v>
      </c>
      <c r="J91" s="29">
        <f t="shared" si="17"/>
        <v>42637</v>
      </c>
      <c r="K91" s="34">
        <f t="shared" ca="1" si="18"/>
        <v>383</v>
      </c>
      <c r="L91" s="29">
        <v>42600</v>
      </c>
      <c r="M91" s="32"/>
      <c r="N91" s="34" t="str">
        <f t="shared" ca="1" si="19"/>
        <v>Vencida</v>
      </c>
      <c r="O91" s="27" t="s">
        <v>1548</v>
      </c>
      <c r="P91" s="32"/>
      <c r="Q91" s="32" t="s">
        <v>1508</v>
      </c>
      <c r="R91" s="32" t="s">
        <v>1509</v>
      </c>
      <c r="S91" s="225"/>
    </row>
    <row r="92" spans="1:19" s="36" customFormat="1" ht="15.75" customHeight="1">
      <c r="A92" s="140">
        <v>91</v>
      </c>
      <c r="B92" s="32" t="s">
        <v>1550</v>
      </c>
      <c r="C92" s="45">
        <v>42612</v>
      </c>
      <c r="D92" s="124">
        <v>39642</v>
      </c>
      <c r="E92" s="124">
        <f t="shared" si="15"/>
        <v>7531.9800000000005</v>
      </c>
      <c r="F92" s="145">
        <f t="shared" si="16"/>
        <v>47173.98</v>
      </c>
      <c r="G92" s="27" t="s">
        <v>1082</v>
      </c>
      <c r="H92" s="28" t="s">
        <v>1413</v>
      </c>
      <c r="I92" s="121">
        <v>30</v>
      </c>
      <c r="J92" s="29">
        <f t="shared" si="17"/>
        <v>42642</v>
      </c>
      <c r="K92" s="34">
        <f t="shared" ca="1" si="18"/>
        <v>378</v>
      </c>
      <c r="L92" s="29">
        <v>42647</v>
      </c>
      <c r="M92" s="32"/>
      <c r="N92" s="34" t="str">
        <f t="shared" si="19"/>
        <v>Cancelada</v>
      </c>
      <c r="O92" s="27" t="s">
        <v>1497</v>
      </c>
      <c r="P92" s="32"/>
      <c r="Q92" s="32" t="s">
        <v>1379</v>
      </c>
      <c r="R92" s="32" t="s">
        <v>1498</v>
      </c>
      <c r="S92" s="225" t="s">
        <v>1657</v>
      </c>
    </row>
    <row r="93" spans="1:19" s="36" customFormat="1" ht="15.75" customHeight="1">
      <c r="A93" s="140">
        <v>92</v>
      </c>
      <c r="B93" s="32" t="s">
        <v>1551</v>
      </c>
      <c r="C93" s="45">
        <v>42612</v>
      </c>
      <c r="D93" s="195">
        <v>113616</v>
      </c>
      <c r="E93" s="124">
        <f t="shared" si="15"/>
        <v>21587.040000000001</v>
      </c>
      <c r="F93" s="145">
        <f t="shared" si="16"/>
        <v>135203.04</v>
      </c>
      <c r="G93" s="27">
        <v>23813636</v>
      </c>
      <c r="H93" s="28" t="s">
        <v>1413</v>
      </c>
      <c r="I93" s="121">
        <v>30</v>
      </c>
      <c r="J93" s="29">
        <f t="shared" si="17"/>
        <v>42642</v>
      </c>
      <c r="K93" s="34">
        <f t="shared" ca="1" si="18"/>
        <v>378</v>
      </c>
      <c r="L93" s="27"/>
      <c r="M93" s="32"/>
      <c r="N93" s="34" t="str">
        <f t="shared" ca="1" si="19"/>
        <v>Vencida</v>
      </c>
      <c r="O93" s="27" t="s">
        <v>1552</v>
      </c>
      <c r="P93" s="32"/>
      <c r="Q93" s="32" t="s">
        <v>1513</v>
      </c>
      <c r="R93" s="32" t="s">
        <v>1500</v>
      </c>
    </row>
    <row r="94" spans="1:19" s="36" customFormat="1" ht="15.75" customHeight="1">
      <c r="A94" s="140">
        <v>93</v>
      </c>
      <c r="B94" s="32" t="s">
        <v>1381</v>
      </c>
      <c r="C94" s="45">
        <v>42613</v>
      </c>
      <c r="D94" s="195">
        <v>639090</v>
      </c>
      <c r="E94" s="124">
        <f t="shared" si="15"/>
        <v>121427.1</v>
      </c>
      <c r="F94" s="145">
        <f t="shared" si="16"/>
        <v>760517.1</v>
      </c>
      <c r="G94" s="27" t="s">
        <v>1382</v>
      </c>
      <c r="H94" s="28" t="s">
        <v>1413</v>
      </c>
      <c r="I94" s="121">
        <v>60</v>
      </c>
      <c r="J94" s="29">
        <f t="shared" si="17"/>
        <v>42673</v>
      </c>
      <c r="K94" s="34">
        <f t="shared" ca="1" si="18"/>
        <v>347</v>
      </c>
      <c r="L94" s="29">
        <v>42776</v>
      </c>
      <c r="M94" s="32"/>
      <c r="N94" s="34" t="str">
        <f t="shared" si="19"/>
        <v>Cancelada</v>
      </c>
      <c r="O94" s="27" t="s">
        <v>1553</v>
      </c>
      <c r="P94" s="32"/>
      <c r="Q94" s="32" t="s">
        <v>1383</v>
      </c>
      <c r="R94" s="32" t="s">
        <v>1554</v>
      </c>
    </row>
    <row r="95" spans="1:19" s="36" customFormat="1" ht="15.75" customHeight="1">
      <c r="A95" s="140">
        <v>94</v>
      </c>
      <c r="B95" s="32" t="s">
        <v>1378</v>
      </c>
      <c r="C95" s="45">
        <v>42613</v>
      </c>
      <c r="D95" s="195">
        <v>460575</v>
      </c>
      <c r="E95" s="124">
        <f t="shared" si="15"/>
        <v>87509.25</v>
      </c>
      <c r="F95" s="145">
        <f t="shared" si="16"/>
        <v>548084.25</v>
      </c>
      <c r="G95" s="27" t="s">
        <v>1313</v>
      </c>
      <c r="H95" s="28" t="s">
        <v>1413</v>
      </c>
      <c r="I95" s="121">
        <v>30</v>
      </c>
      <c r="J95" s="29">
        <f t="shared" si="17"/>
        <v>42643</v>
      </c>
      <c r="K95" s="34">
        <f t="shared" ca="1" si="18"/>
        <v>377</v>
      </c>
      <c r="L95" s="29">
        <v>42684</v>
      </c>
      <c r="M95" s="32"/>
      <c r="N95" s="34" t="str">
        <f t="shared" si="19"/>
        <v>Cancelada</v>
      </c>
      <c r="O95" s="27" t="s">
        <v>1420</v>
      </c>
      <c r="P95" s="32"/>
      <c r="Q95" s="32" t="s">
        <v>1379</v>
      </c>
      <c r="R95" s="32" t="s">
        <v>1380</v>
      </c>
      <c r="S95" s="225"/>
    </row>
    <row r="96" spans="1:19" s="36" customFormat="1" ht="15.75" customHeight="1">
      <c r="A96" s="140">
        <v>95</v>
      </c>
      <c r="B96" s="32" t="s">
        <v>1555</v>
      </c>
      <c r="C96" s="45">
        <v>42614</v>
      </c>
      <c r="D96" s="195">
        <v>5285036</v>
      </c>
      <c r="E96" s="124">
        <f t="shared" si="15"/>
        <v>1004156.84</v>
      </c>
      <c r="F96" s="145">
        <f t="shared" si="16"/>
        <v>6289192.8399999999</v>
      </c>
      <c r="G96" s="27">
        <v>642202572</v>
      </c>
      <c r="H96" s="28" t="s">
        <v>1413</v>
      </c>
      <c r="I96" s="121">
        <v>30</v>
      </c>
      <c r="J96" s="29">
        <f t="shared" si="17"/>
        <v>42644</v>
      </c>
      <c r="K96" s="34">
        <f t="shared" ca="1" si="18"/>
        <v>376</v>
      </c>
      <c r="L96" s="29">
        <v>42587</v>
      </c>
      <c r="M96" s="32"/>
      <c r="N96" s="34" t="str">
        <f t="shared" ca="1" si="19"/>
        <v>Vencida</v>
      </c>
      <c r="O96" s="27" t="s">
        <v>1424</v>
      </c>
      <c r="P96" s="32"/>
      <c r="Q96" s="32" t="s">
        <v>1396</v>
      </c>
      <c r="R96" s="32" t="s">
        <v>1395</v>
      </c>
      <c r="S96" s="225"/>
    </row>
    <row r="97" spans="1:19" s="36" customFormat="1" ht="15" customHeight="1">
      <c r="A97" s="140">
        <v>96</v>
      </c>
      <c r="B97" s="32" t="s">
        <v>1381</v>
      </c>
      <c r="C97" s="45">
        <v>42618</v>
      </c>
      <c r="D97" s="195">
        <v>4374216</v>
      </c>
      <c r="E97" s="124">
        <f t="shared" si="15"/>
        <v>831101.04</v>
      </c>
      <c r="F97" s="145">
        <f t="shared" si="16"/>
        <v>5205317.04</v>
      </c>
      <c r="G97" s="27" t="s">
        <v>1382</v>
      </c>
      <c r="H97" s="28" t="s">
        <v>1413</v>
      </c>
      <c r="I97" s="121">
        <v>60</v>
      </c>
      <c r="J97" s="29">
        <f t="shared" si="17"/>
        <v>42678</v>
      </c>
      <c r="K97" s="34">
        <f t="shared" ca="1" si="18"/>
        <v>343</v>
      </c>
      <c r="L97" s="29">
        <v>42676</v>
      </c>
      <c r="M97" s="32"/>
      <c r="N97" s="34" t="str">
        <f t="shared" si="19"/>
        <v>Cancelada</v>
      </c>
      <c r="O97" s="27" t="s">
        <v>1556</v>
      </c>
      <c r="P97" s="32"/>
      <c r="Q97" s="32" t="s">
        <v>1383</v>
      </c>
      <c r="R97" s="32" t="s">
        <v>1456</v>
      </c>
      <c r="S97" s="36" t="s">
        <v>1657</v>
      </c>
    </row>
    <row r="98" spans="1:19" s="36" customFormat="1" ht="15.75" customHeight="1">
      <c r="A98" s="140">
        <v>97</v>
      </c>
      <c r="B98" s="32" t="s">
        <v>1378</v>
      </c>
      <c r="C98" s="45">
        <v>42620</v>
      </c>
      <c r="D98" s="195">
        <v>12214</v>
      </c>
      <c r="E98" s="124">
        <f t="shared" si="15"/>
        <v>2320.66</v>
      </c>
      <c r="F98" s="145">
        <f t="shared" si="16"/>
        <v>14534.66</v>
      </c>
      <c r="G98" s="27" t="s">
        <v>1313</v>
      </c>
      <c r="H98" s="28" t="s">
        <v>1413</v>
      </c>
      <c r="I98" s="121">
        <v>30</v>
      </c>
      <c r="J98" s="29">
        <f t="shared" si="17"/>
        <v>42650</v>
      </c>
      <c r="K98" s="34">
        <f t="shared" ca="1" si="18"/>
        <v>370</v>
      </c>
      <c r="L98" s="29">
        <v>42654</v>
      </c>
      <c r="M98" s="32"/>
      <c r="N98" s="34" t="str">
        <f t="shared" si="19"/>
        <v>Cancelada</v>
      </c>
      <c r="O98" s="27" t="s">
        <v>1420</v>
      </c>
      <c r="P98" s="32"/>
      <c r="Q98" s="32" t="s">
        <v>1379</v>
      </c>
      <c r="R98" s="32" t="s">
        <v>1380</v>
      </c>
      <c r="S98" s="225"/>
    </row>
    <row r="99" spans="1:19" s="36" customFormat="1" ht="15.75" customHeight="1">
      <c r="A99" s="140">
        <v>98</v>
      </c>
      <c r="B99" s="32" t="s">
        <v>1557</v>
      </c>
      <c r="C99" s="45">
        <v>42621</v>
      </c>
      <c r="D99" s="195">
        <v>1600</v>
      </c>
      <c r="E99" s="124">
        <f t="shared" si="15"/>
        <v>304</v>
      </c>
      <c r="F99" s="145">
        <f t="shared" si="16"/>
        <v>1904</v>
      </c>
      <c r="G99" s="27" t="s">
        <v>1558</v>
      </c>
      <c r="H99" s="28" t="s">
        <v>1413</v>
      </c>
      <c r="I99" s="121">
        <v>30</v>
      </c>
      <c r="J99" s="29">
        <f t="shared" si="17"/>
        <v>42651</v>
      </c>
      <c r="K99" s="34">
        <f t="shared" ca="1" si="18"/>
        <v>369</v>
      </c>
      <c r="L99" s="29">
        <v>42621</v>
      </c>
      <c r="M99" s="32"/>
      <c r="N99" s="34" t="str">
        <f t="shared" si="19"/>
        <v>Cancelada</v>
      </c>
      <c r="O99" s="27" t="s">
        <v>1559</v>
      </c>
      <c r="P99" s="32"/>
      <c r="Q99" s="32" t="s">
        <v>1379</v>
      </c>
      <c r="R99" s="32" t="s">
        <v>1560</v>
      </c>
    </row>
    <row r="100" spans="1:19" s="277" customFormat="1" ht="15.75" customHeight="1">
      <c r="A100" s="280">
        <v>99</v>
      </c>
      <c r="B100" s="275" t="s">
        <v>2406</v>
      </c>
      <c r="C100" s="275"/>
      <c r="D100" s="291"/>
      <c r="E100" s="281">
        <f t="shared" si="15"/>
        <v>0</v>
      </c>
      <c r="F100" s="282">
        <f t="shared" si="16"/>
        <v>0</v>
      </c>
      <c r="G100" s="273"/>
      <c r="H100" s="275" t="s">
        <v>190</v>
      </c>
      <c r="I100" s="283"/>
      <c r="J100" s="284">
        <f t="shared" si="17"/>
        <v>0</v>
      </c>
      <c r="K100" s="287">
        <f t="shared" ca="1" si="18"/>
        <v>42407</v>
      </c>
      <c r="L100" s="273"/>
      <c r="M100" s="275">
        <v>8</v>
      </c>
      <c r="N100" s="287" t="str">
        <f t="shared" si="19"/>
        <v>Cancelada</v>
      </c>
      <c r="O100" s="273"/>
      <c r="P100" s="275"/>
      <c r="Q100" s="275"/>
      <c r="R100" s="275"/>
    </row>
    <row r="101" spans="1:19" s="36" customFormat="1" ht="15.75" customHeight="1">
      <c r="A101" s="140">
        <v>100</v>
      </c>
      <c r="B101" s="32" t="s">
        <v>1561</v>
      </c>
      <c r="C101" s="45">
        <v>42621</v>
      </c>
      <c r="D101" s="195">
        <v>529200</v>
      </c>
      <c r="E101" s="124">
        <f t="shared" si="15"/>
        <v>100548</v>
      </c>
      <c r="F101" s="145">
        <f t="shared" si="16"/>
        <v>629748</v>
      </c>
      <c r="G101" s="27">
        <v>222450032</v>
      </c>
      <c r="H101" s="28" t="s">
        <v>1413</v>
      </c>
      <c r="I101" s="121">
        <v>30</v>
      </c>
      <c r="J101" s="29">
        <f t="shared" si="17"/>
        <v>42651</v>
      </c>
      <c r="K101" s="34">
        <f t="shared" ca="1" si="18"/>
        <v>369</v>
      </c>
      <c r="L101" s="27"/>
      <c r="M101" s="32"/>
      <c r="N101" s="34" t="str">
        <f t="shared" ca="1" si="19"/>
        <v>Vencida</v>
      </c>
      <c r="O101" s="27" t="s">
        <v>1562</v>
      </c>
      <c r="P101" s="32"/>
      <c r="Q101" s="32" t="s">
        <v>1412</v>
      </c>
      <c r="R101" s="32" t="s">
        <v>1563</v>
      </c>
    </row>
    <row r="102" spans="1:19" s="36" customFormat="1" ht="15.75" customHeight="1">
      <c r="A102" s="140">
        <v>101</v>
      </c>
      <c r="B102" s="32" t="s">
        <v>1564</v>
      </c>
      <c r="C102" s="45">
        <v>42621</v>
      </c>
      <c r="D102" s="195">
        <v>1628593</v>
      </c>
      <c r="E102" s="124">
        <f t="shared" si="15"/>
        <v>309432.67</v>
      </c>
      <c r="F102" s="145">
        <f t="shared" si="16"/>
        <v>1938025.67</v>
      </c>
      <c r="G102" s="27">
        <v>452431042</v>
      </c>
      <c r="H102" s="28" t="s">
        <v>1413</v>
      </c>
      <c r="I102" s="121">
        <v>30</v>
      </c>
      <c r="J102" s="29">
        <f t="shared" si="17"/>
        <v>42651</v>
      </c>
      <c r="K102" s="34">
        <f t="shared" ca="1" si="18"/>
        <v>369</v>
      </c>
      <c r="L102" s="29">
        <v>42605</v>
      </c>
      <c r="M102" s="32"/>
      <c r="N102" s="34" t="str">
        <f t="shared" ca="1" si="19"/>
        <v>Vencida</v>
      </c>
      <c r="O102" s="27" t="s">
        <v>1565</v>
      </c>
      <c r="P102" s="32"/>
      <c r="Q102" s="32" t="s">
        <v>1371</v>
      </c>
      <c r="R102" s="32" t="s">
        <v>1566</v>
      </c>
      <c r="S102" s="225"/>
    </row>
    <row r="103" spans="1:19" s="277" customFormat="1" ht="15.75" customHeight="1">
      <c r="A103" s="280">
        <v>102</v>
      </c>
      <c r="B103" s="275" t="s">
        <v>2416</v>
      </c>
      <c r="C103" s="274"/>
      <c r="D103" s="291"/>
      <c r="E103" s="281"/>
      <c r="F103" s="282"/>
      <c r="G103" s="273"/>
      <c r="H103" s="275" t="s">
        <v>190</v>
      </c>
      <c r="I103" s="283"/>
      <c r="J103" s="284"/>
      <c r="K103" s="287"/>
      <c r="L103" s="273"/>
      <c r="M103" s="275">
        <v>12</v>
      </c>
      <c r="N103" s="287"/>
      <c r="O103" s="273"/>
      <c r="P103" s="275"/>
      <c r="Q103" s="275"/>
      <c r="R103" s="275"/>
    </row>
    <row r="104" spans="1:19" s="36" customFormat="1" ht="15.75" customHeight="1">
      <c r="A104" s="140">
        <v>103</v>
      </c>
      <c r="B104" s="32" t="s">
        <v>1568</v>
      </c>
      <c r="C104" s="45">
        <v>42621</v>
      </c>
      <c r="D104" s="195">
        <v>99120</v>
      </c>
      <c r="E104" s="124">
        <f t="shared" ref="E104:E135" si="20">D104*19%</f>
        <v>18832.8</v>
      </c>
      <c r="F104" s="145">
        <f t="shared" ref="F104:F135" si="21">SUM(D104:E104)</f>
        <v>117952.8</v>
      </c>
      <c r="G104" s="27">
        <v>22216002</v>
      </c>
      <c r="H104" s="28" t="s">
        <v>1413</v>
      </c>
      <c r="I104" s="121">
        <v>30</v>
      </c>
      <c r="J104" s="29">
        <f t="shared" ref="J104:J135" si="22">+C104+I104</f>
        <v>42651</v>
      </c>
      <c r="K104" s="34">
        <f t="shared" ref="K104:K135" ca="1" si="23">DAYS360(J104,fechaactual)</f>
        <v>369</v>
      </c>
      <c r="L104" s="27"/>
      <c r="M104" s="32"/>
      <c r="N104" s="34" t="str">
        <f t="shared" ref="N104:N132" ca="1" si="24">IF(L104&gt;=C104,"Cancelada",IF(J104&lt;fechaactual,"Vencida","Por Vencer"))</f>
        <v>Vencida</v>
      </c>
      <c r="O104" s="27" t="s">
        <v>1569</v>
      </c>
      <c r="P104" s="32"/>
      <c r="Q104" s="32" t="s">
        <v>1412</v>
      </c>
      <c r="R104" s="32" t="s">
        <v>1570</v>
      </c>
      <c r="S104" s="225"/>
    </row>
    <row r="105" spans="1:19" s="36" customFormat="1" ht="15.75" customHeight="1">
      <c r="A105" s="140">
        <v>104</v>
      </c>
      <c r="B105" s="32" t="s">
        <v>1571</v>
      </c>
      <c r="C105" s="45">
        <v>42621</v>
      </c>
      <c r="D105" s="195">
        <v>443866</v>
      </c>
      <c r="E105" s="124">
        <f t="shared" si="20"/>
        <v>84334.540000000008</v>
      </c>
      <c r="F105" s="145">
        <f t="shared" si="21"/>
        <v>528200.54</v>
      </c>
      <c r="G105" s="27">
        <v>722822565</v>
      </c>
      <c r="H105" s="28" t="s">
        <v>1413</v>
      </c>
      <c r="I105" s="121">
        <v>30</v>
      </c>
      <c r="J105" s="29">
        <f t="shared" si="22"/>
        <v>42651</v>
      </c>
      <c r="K105" s="34">
        <f t="shared" ca="1" si="23"/>
        <v>369</v>
      </c>
      <c r="L105" s="27"/>
      <c r="M105" s="32"/>
      <c r="N105" s="34" t="str">
        <f t="shared" ca="1" si="24"/>
        <v>Vencida</v>
      </c>
      <c r="O105" s="27" t="s">
        <v>1572</v>
      </c>
      <c r="P105" s="32"/>
      <c r="Q105" s="32" t="s">
        <v>573</v>
      </c>
      <c r="R105" s="32" t="s">
        <v>1573</v>
      </c>
      <c r="S105" s="225"/>
    </row>
    <row r="106" spans="1:19" s="277" customFormat="1" ht="15.75" customHeight="1">
      <c r="A106" s="280">
        <v>105</v>
      </c>
      <c r="B106" s="275" t="s">
        <v>2417</v>
      </c>
      <c r="C106" s="275"/>
      <c r="D106" s="291"/>
      <c r="E106" s="281">
        <f t="shared" si="20"/>
        <v>0</v>
      </c>
      <c r="F106" s="282">
        <f t="shared" si="21"/>
        <v>0</v>
      </c>
      <c r="G106" s="273"/>
      <c r="H106" s="275" t="s">
        <v>190</v>
      </c>
      <c r="I106" s="283"/>
      <c r="J106" s="284">
        <f t="shared" si="22"/>
        <v>0</v>
      </c>
      <c r="K106" s="287">
        <f t="shared" ca="1" si="23"/>
        <v>42407</v>
      </c>
      <c r="L106" s="273"/>
      <c r="M106" s="275">
        <v>10</v>
      </c>
      <c r="N106" s="287" t="str">
        <f t="shared" si="24"/>
        <v>Cancelada</v>
      </c>
      <c r="O106" s="273"/>
      <c r="P106" s="275"/>
      <c r="Q106" s="275"/>
      <c r="R106" s="275"/>
    </row>
    <row r="107" spans="1:19" s="36" customFormat="1" ht="15.75" customHeight="1">
      <c r="A107" s="140">
        <v>106</v>
      </c>
      <c r="B107" s="32" t="s">
        <v>1482</v>
      </c>
      <c r="C107" s="45">
        <v>42622</v>
      </c>
      <c r="D107" s="195">
        <v>6390980</v>
      </c>
      <c r="E107" s="124">
        <f t="shared" si="20"/>
        <v>1214286.2</v>
      </c>
      <c r="F107" s="145">
        <f t="shared" si="21"/>
        <v>7605266.2000000002</v>
      </c>
      <c r="G107" s="27">
        <v>227075800</v>
      </c>
      <c r="H107" s="28" t="s">
        <v>1413</v>
      </c>
      <c r="I107" s="121">
        <v>30</v>
      </c>
      <c r="J107" s="29">
        <f t="shared" si="22"/>
        <v>42652</v>
      </c>
      <c r="K107" s="34">
        <f t="shared" ca="1" si="23"/>
        <v>368</v>
      </c>
      <c r="L107" s="27"/>
      <c r="M107" s="32"/>
      <c r="N107" s="34" t="str">
        <f t="shared" ca="1" si="24"/>
        <v>Vencida</v>
      </c>
      <c r="O107" s="27" t="s">
        <v>1574</v>
      </c>
      <c r="P107" s="32"/>
      <c r="Q107" s="32" t="s">
        <v>1508</v>
      </c>
      <c r="R107" s="32" t="s">
        <v>1387</v>
      </c>
    </row>
    <row r="108" spans="1:19" s="36" customFormat="1" ht="15.75" customHeight="1">
      <c r="A108" s="140">
        <v>107</v>
      </c>
      <c r="B108" s="32" t="s">
        <v>1575</v>
      </c>
      <c r="C108" s="45">
        <v>42626</v>
      </c>
      <c r="D108" s="195">
        <v>3041126</v>
      </c>
      <c r="E108" s="124">
        <f t="shared" si="20"/>
        <v>577813.94000000006</v>
      </c>
      <c r="F108" s="145">
        <f t="shared" si="21"/>
        <v>3618939.94</v>
      </c>
      <c r="G108" s="27">
        <v>51241497</v>
      </c>
      <c r="H108" s="28" t="s">
        <v>1413</v>
      </c>
      <c r="I108" s="121">
        <v>30</v>
      </c>
      <c r="J108" s="29">
        <f t="shared" si="22"/>
        <v>42656</v>
      </c>
      <c r="K108" s="34">
        <f t="shared" ca="1" si="23"/>
        <v>364</v>
      </c>
      <c r="L108" s="29">
        <v>42619</v>
      </c>
      <c r="M108" s="32"/>
      <c r="N108" s="34" t="str">
        <f t="shared" ca="1" si="24"/>
        <v>Vencida</v>
      </c>
      <c r="O108" s="27" t="s">
        <v>1576</v>
      </c>
      <c r="P108" s="32"/>
      <c r="Q108" s="32" t="s">
        <v>1473</v>
      </c>
      <c r="R108" s="32" t="s">
        <v>1474</v>
      </c>
    </row>
    <row r="109" spans="1:19" s="36" customFormat="1" ht="15.75" customHeight="1">
      <c r="A109" s="140">
        <v>108</v>
      </c>
      <c r="B109" s="32" t="s">
        <v>1577</v>
      </c>
      <c r="C109" s="45">
        <v>42626</v>
      </c>
      <c r="D109" s="195">
        <v>120000</v>
      </c>
      <c r="E109" s="124">
        <f t="shared" si="20"/>
        <v>22800</v>
      </c>
      <c r="F109" s="145">
        <f t="shared" si="21"/>
        <v>142800</v>
      </c>
      <c r="G109" s="27" t="s">
        <v>208</v>
      </c>
      <c r="H109" s="28" t="s">
        <v>1413</v>
      </c>
      <c r="I109" s="121">
        <v>0</v>
      </c>
      <c r="J109" s="29">
        <f t="shared" si="22"/>
        <v>42626</v>
      </c>
      <c r="K109" s="34">
        <f t="shared" ca="1" si="23"/>
        <v>394</v>
      </c>
      <c r="L109" s="29">
        <v>42626</v>
      </c>
      <c r="M109" s="32"/>
      <c r="N109" s="34" t="str">
        <f t="shared" si="24"/>
        <v>Cancelada</v>
      </c>
      <c r="O109" s="27" t="s">
        <v>1578</v>
      </c>
      <c r="P109" s="32"/>
      <c r="Q109" s="32" t="s">
        <v>1379</v>
      </c>
      <c r="R109" s="32" t="s">
        <v>1579</v>
      </c>
      <c r="S109" s="225"/>
    </row>
    <row r="110" spans="1:19" ht="15">
      <c r="A110" s="135">
        <v>109</v>
      </c>
      <c r="B110" s="80" t="s">
        <v>1853</v>
      </c>
      <c r="C110" s="114">
        <v>42626</v>
      </c>
      <c r="D110" s="196">
        <v>241434</v>
      </c>
      <c r="E110" s="192">
        <f t="shared" si="20"/>
        <v>45872.46</v>
      </c>
      <c r="F110" s="199">
        <f t="shared" si="21"/>
        <v>287306.46000000002</v>
      </c>
      <c r="G110" s="35" t="s">
        <v>221</v>
      </c>
      <c r="H110" s="80" t="s">
        <v>571</v>
      </c>
      <c r="I110" s="118">
        <v>30</v>
      </c>
      <c r="J110" s="8">
        <f t="shared" si="22"/>
        <v>42656</v>
      </c>
      <c r="K110" s="14">
        <f t="shared" ca="1" si="23"/>
        <v>364</v>
      </c>
      <c r="L110" s="35"/>
      <c r="M110" s="80"/>
      <c r="N110" s="14" t="str">
        <f t="shared" ca="1" si="24"/>
        <v>Vencida</v>
      </c>
      <c r="O110" s="35" t="s">
        <v>1580</v>
      </c>
      <c r="P110" s="80"/>
      <c r="Q110" s="80" t="s">
        <v>1379</v>
      </c>
      <c r="R110" s="80" t="s">
        <v>1474</v>
      </c>
    </row>
    <row r="111" spans="1:19" s="36" customFormat="1" ht="15">
      <c r="A111" s="140">
        <v>110</v>
      </c>
      <c r="B111" s="32" t="s">
        <v>1581</v>
      </c>
      <c r="C111" s="45">
        <v>42626</v>
      </c>
      <c r="D111" s="195">
        <v>2858400</v>
      </c>
      <c r="E111" s="124">
        <f t="shared" si="20"/>
        <v>543096</v>
      </c>
      <c r="F111" s="145">
        <f t="shared" si="21"/>
        <v>3401496</v>
      </c>
      <c r="G111" s="27" t="s">
        <v>1582</v>
      </c>
      <c r="H111" s="28" t="s">
        <v>1413</v>
      </c>
      <c r="I111" s="121">
        <v>30</v>
      </c>
      <c r="J111" s="29">
        <f t="shared" si="22"/>
        <v>42656</v>
      </c>
      <c r="K111" s="34">
        <f t="shared" ca="1" si="23"/>
        <v>364</v>
      </c>
      <c r="L111" s="29">
        <v>42641</v>
      </c>
      <c r="M111" s="32"/>
      <c r="N111" s="34" t="str">
        <f t="shared" si="24"/>
        <v>Cancelada</v>
      </c>
      <c r="O111" s="27" t="s">
        <v>1583</v>
      </c>
      <c r="P111" s="32"/>
      <c r="Q111" s="32" t="s">
        <v>1584</v>
      </c>
      <c r="R111" s="32" t="s">
        <v>1585</v>
      </c>
      <c r="S111" s="225"/>
    </row>
    <row r="112" spans="1:19" s="36" customFormat="1" ht="15.75" customHeight="1">
      <c r="A112" s="140">
        <v>111</v>
      </c>
      <c r="B112" s="32" t="s">
        <v>1381</v>
      </c>
      <c r="C112" s="45">
        <v>42627</v>
      </c>
      <c r="D112" s="195">
        <v>42606</v>
      </c>
      <c r="E112" s="124">
        <f t="shared" si="20"/>
        <v>8095.14</v>
      </c>
      <c r="F112" s="145">
        <f t="shared" si="21"/>
        <v>50701.14</v>
      </c>
      <c r="G112" s="27" t="s">
        <v>1382</v>
      </c>
      <c r="H112" s="28" t="s">
        <v>1413</v>
      </c>
      <c r="I112" s="121">
        <v>60</v>
      </c>
      <c r="J112" s="29">
        <f t="shared" si="22"/>
        <v>42687</v>
      </c>
      <c r="K112" s="34">
        <f t="shared" ca="1" si="23"/>
        <v>334</v>
      </c>
      <c r="L112" s="29">
        <v>42776</v>
      </c>
      <c r="M112" s="32"/>
      <c r="N112" s="34" t="str">
        <f t="shared" si="24"/>
        <v>Cancelada</v>
      </c>
      <c r="O112" s="27" t="s">
        <v>1586</v>
      </c>
      <c r="P112" s="32"/>
      <c r="Q112" s="32" t="s">
        <v>1383</v>
      </c>
      <c r="R112" s="32" t="s">
        <v>1587</v>
      </c>
    </row>
    <row r="113" spans="1:19" s="36" customFormat="1" ht="15.75" customHeight="1">
      <c r="A113" s="140">
        <v>112</v>
      </c>
      <c r="B113" s="32" t="s">
        <v>1381</v>
      </c>
      <c r="C113" s="45">
        <v>42627</v>
      </c>
      <c r="D113" s="195">
        <v>3578904</v>
      </c>
      <c r="E113" s="124">
        <f t="shared" si="20"/>
        <v>679991.76</v>
      </c>
      <c r="F113" s="145">
        <f t="shared" si="21"/>
        <v>4258895.76</v>
      </c>
      <c r="G113" s="27" t="s">
        <v>1382</v>
      </c>
      <c r="H113" s="28" t="s">
        <v>1413</v>
      </c>
      <c r="I113" s="121">
        <v>60</v>
      </c>
      <c r="J113" s="29">
        <f t="shared" si="22"/>
        <v>42687</v>
      </c>
      <c r="K113" s="34">
        <f t="shared" ca="1" si="23"/>
        <v>334</v>
      </c>
      <c r="L113" s="29">
        <v>42776</v>
      </c>
      <c r="M113" s="32"/>
      <c r="N113" s="34" t="str">
        <f t="shared" si="24"/>
        <v>Cancelada</v>
      </c>
      <c r="O113" s="27" t="s">
        <v>1495</v>
      </c>
      <c r="P113" s="32"/>
      <c r="Q113" s="32" t="s">
        <v>1383</v>
      </c>
      <c r="R113" s="32" t="s">
        <v>1496</v>
      </c>
      <c r="S113" s="225"/>
    </row>
    <row r="114" spans="1:19" s="36" customFormat="1" ht="15.75" customHeight="1">
      <c r="A114" s="140">
        <v>113</v>
      </c>
      <c r="B114" s="32" t="s">
        <v>1381</v>
      </c>
      <c r="C114" s="45">
        <v>42627</v>
      </c>
      <c r="D114" s="195">
        <v>105212</v>
      </c>
      <c r="E114" s="124">
        <f t="shared" si="20"/>
        <v>19990.28</v>
      </c>
      <c r="F114" s="145">
        <f t="shared" si="21"/>
        <v>125202.28</v>
      </c>
      <c r="G114" s="27">
        <v>226339204</v>
      </c>
      <c r="H114" s="28" t="s">
        <v>1413</v>
      </c>
      <c r="I114" s="121">
        <v>60</v>
      </c>
      <c r="J114" s="29">
        <f t="shared" si="22"/>
        <v>42687</v>
      </c>
      <c r="K114" s="34">
        <f t="shared" ca="1" si="23"/>
        <v>334</v>
      </c>
      <c r="L114" s="29">
        <v>42776</v>
      </c>
      <c r="M114" s="32"/>
      <c r="N114" s="34" t="str">
        <f t="shared" si="24"/>
        <v>Cancelada</v>
      </c>
      <c r="O114" s="27" t="s">
        <v>1588</v>
      </c>
      <c r="P114" s="32"/>
      <c r="Q114" s="32" t="s">
        <v>1383</v>
      </c>
      <c r="R114" s="32" t="s">
        <v>1589</v>
      </c>
    </row>
    <row r="115" spans="1:19" s="277" customFormat="1" ht="15.75" customHeight="1">
      <c r="A115" s="280">
        <v>114</v>
      </c>
      <c r="B115" s="275" t="s">
        <v>2418</v>
      </c>
      <c r="C115" s="275"/>
      <c r="D115" s="291"/>
      <c r="E115" s="281">
        <f t="shared" si="20"/>
        <v>0</v>
      </c>
      <c r="F115" s="282">
        <f t="shared" si="21"/>
        <v>0</v>
      </c>
      <c r="G115" s="273"/>
      <c r="H115" s="275" t="s">
        <v>190</v>
      </c>
      <c r="I115" s="283"/>
      <c r="J115" s="284">
        <f t="shared" si="22"/>
        <v>0</v>
      </c>
      <c r="K115" s="287">
        <f t="shared" ca="1" si="23"/>
        <v>42407</v>
      </c>
      <c r="L115" s="273"/>
      <c r="M115" s="275">
        <v>11</v>
      </c>
      <c r="N115" s="287" t="str">
        <f t="shared" si="24"/>
        <v>Cancelada</v>
      </c>
      <c r="O115" s="273"/>
      <c r="P115" s="275"/>
      <c r="Q115" s="275"/>
      <c r="R115" s="275"/>
    </row>
    <row r="116" spans="1:19" s="36" customFormat="1" ht="15.75" customHeight="1">
      <c r="A116" s="140">
        <v>115</v>
      </c>
      <c r="B116" s="32" t="s">
        <v>1482</v>
      </c>
      <c r="C116" s="45">
        <v>42627</v>
      </c>
      <c r="D116" s="195">
        <v>1278180</v>
      </c>
      <c r="E116" s="124">
        <f t="shared" si="20"/>
        <v>242854.2</v>
      </c>
      <c r="F116" s="145">
        <f t="shared" si="21"/>
        <v>1521034.2</v>
      </c>
      <c r="G116" s="27" t="s">
        <v>900</v>
      </c>
      <c r="H116" s="28" t="s">
        <v>1413</v>
      </c>
      <c r="I116" s="121">
        <v>30</v>
      </c>
      <c r="J116" s="29">
        <f t="shared" si="22"/>
        <v>42657</v>
      </c>
      <c r="K116" s="34">
        <f t="shared" ca="1" si="23"/>
        <v>363</v>
      </c>
      <c r="L116" s="29">
        <v>42755</v>
      </c>
      <c r="M116" s="32"/>
      <c r="N116" s="34" t="str">
        <f t="shared" si="24"/>
        <v>Cancelada</v>
      </c>
      <c r="O116" s="27" t="s">
        <v>1590</v>
      </c>
      <c r="P116" s="32"/>
      <c r="Q116" s="32" t="s">
        <v>1591</v>
      </c>
      <c r="R116" s="32" t="s">
        <v>1387</v>
      </c>
    </row>
    <row r="117" spans="1:19" ht="15.75" customHeight="1">
      <c r="A117" s="135">
        <v>116</v>
      </c>
      <c r="B117" s="80" t="s">
        <v>1592</v>
      </c>
      <c r="C117" s="114">
        <v>42633</v>
      </c>
      <c r="D117" s="196">
        <v>181296</v>
      </c>
      <c r="E117" s="192">
        <f t="shared" si="20"/>
        <v>34446.239999999998</v>
      </c>
      <c r="F117" s="199">
        <f t="shared" si="21"/>
        <v>215742.24</v>
      </c>
      <c r="G117" s="35" t="s">
        <v>1079</v>
      </c>
      <c r="H117" s="80" t="s">
        <v>571</v>
      </c>
      <c r="I117" s="118">
        <v>30</v>
      </c>
      <c r="J117" s="8">
        <f t="shared" si="22"/>
        <v>42663</v>
      </c>
      <c r="K117" s="14">
        <f t="shared" ca="1" si="23"/>
        <v>357</v>
      </c>
      <c r="L117" s="35"/>
      <c r="M117" s="80"/>
      <c r="N117" s="14" t="str">
        <f t="shared" ca="1" si="24"/>
        <v>Vencida</v>
      </c>
      <c r="O117" s="35" t="s">
        <v>1593</v>
      </c>
      <c r="P117" s="80"/>
      <c r="Q117" s="80" t="s">
        <v>1379</v>
      </c>
      <c r="R117" s="80" t="s">
        <v>1594</v>
      </c>
    </row>
    <row r="118" spans="1:19" s="36" customFormat="1" ht="15.75" customHeight="1">
      <c r="A118" s="140">
        <v>117</v>
      </c>
      <c r="B118" s="32" t="s">
        <v>2404</v>
      </c>
      <c r="C118" s="45">
        <v>42633</v>
      </c>
      <c r="D118" s="195">
        <v>1147160</v>
      </c>
      <c r="E118" s="124">
        <f t="shared" si="20"/>
        <v>217960.4</v>
      </c>
      <c r="F118" s="145">
        <f>SUM(D118:E118)-321107</f>
        <v>1044013.3999999999</v>
      </c>
      <c r="G118" s="27" t="s">
        <v>1596</v>
      </c>
      <c r="H118" s="28" t="s">
        <v>1413</v>
      </c>
      <c r="I118" s="121">
        <v>30</v>
      </c>
      <c r="J118" s="29">
        <f t="shared" si="22"/>
        <v>42663</v>
      </c>
      <c r="K118" s="34">
        <f t="shared" ca="1" si="23"/>
        <v>357</v>
      </c>
      <c r="L118" s="29">
        <v>42698</v>
      </c>
      <c r="M118" s="32">
        <v>13</v>
      </c>
      <c r="N118" s="34" t="str">
        <f t="shared" si="24"/>
        <v>Cancelada</v>
      </c>
      <c r="O118" s="27" t="s">
        <v>1597</v>
      </c>
      <c r="P118" s="32"/>
      <c r="Q118" s="32" t="s">
        <v>1584</v>
      </c>
      <c r="R118" s="32" t="s">
        <v>1541</v>
      </c>
      <c r="S118" s="125" t="s">
        <v>1730</v>
      </c>
    </row>
    <row r="119" spans="1:19" s="36" customFormat="1" ht="15.75" customHeight="1">
      <c r="A119" s="140">
        <v>118</v>
      </c>
      <c r="B119" s="32" t="s">
        <v>1598</v>
      </c>
      <c r="C119" s="45">
        <v>42633</v>
      </c>
      <c r="D119" s="195">
        <v>589860</v>
      </c>
      <c r="E119" s="124">
        <f t="shared" si="20"/>
        <v>112073.4</v>
      </c>
      <c r="F119" s="145">
        <f t="shared" si="21"/>
        <v>701933.4</v>
      </c>
      <c r="G119" s="27">
        <v>225712500</v>
      </c>
      <c r="H119" s="28" t="s">
        <v>1413</v>
      </c>
      <c r="I119" s="121">
        <v>30</v>
      </c>
      <c r="J119" s="29">
        <f t="shared" si="22"/>
        <v>42663</v>
      </c>
      <c r="K119" s="34">
        <f t="shared" ca="1" si="23"/>
        <v>357</v>
      </c>
      <c r="L119" s="29">
        <v>42634</v>
      </c>
      <c r="M119" s="32"/>
      <c r="N119" s="34" t="str">
        <f t="shared" si="24"/>
        <v>Cancelada</v>
      </c>
      <c r="O119" s="27" t="s">
        <v>1599</v>
      </c>
      <c r="P119" s="32"/>
      <c r="Q119" s="32" t="s">
        <v>1487</v>
      </c>
      <c r="R119" s="32" t="s">
        <v>1456</v>
      </c>
      <c r="S119" s="225"/>
    </row>
    <row r="120" spans="1:19" s="36" customFormat="1" ht="15.75" customHeight="1">
      <c r="A120" s="140">
        <v>119</v>
      </c>
      <c r="B120" s="32" t="s">
        <v>1381</v>
      </c>
      <c r="C120" s="45">
        <v>42636</v>
      </c>
      <c r="D120" s="195">
        <v>8237160</v>
      </c>
      <c r="E120" s="195">
        <f t="shared" si="20"/>
        <v>1565060.4</v>
      </c>
      <c r="F120" s="202">
        <f t="shared" si="21"/>
        <v>9802220.4000000004</v>
      </c>
      <c r="G120" s="27" t="s">
        <v>1382</v>
      </c>
      <c r="H120" s="28" t="s">
        <v>1413</v>
      </c>
      <c r="I120" s="121">
        <v>60</v>
      </c>
      <c r="J120" s="29">
        <f t="shared" si="22"/>
        <v>42696</v>
      </c>
      <c r="K120" s="34">
        <f t="shared" ca="1" si="23"/>
        <v>325</v>
      </c>
      <c r="L120" s="29">
        <v>42864</v>
      </c>
      <c r="M120" s="32"/>
      <c r="N120" s="34" t="str">
        <f t="shared" si="24"/>
        <v>Cancelada</v>
      </c>
      <c r="O120" s="27" t="s">
        <v>1600</v>
      </c>
      <c r="P120" s="32"/>
      <c r="Q120" s="32" t="s">
        <v>1383</v>
      </c>
      <c r="R120" s="32" t="s">
        <v>1601</v>
      </c>
    </row>
    <row r="121" spans="1:19" s="36" customFormat="1" ht="15.75" customHeight="1">
      <c r="A121" s="140">
        <v>120</v>
      </c>
      <c r="B121" s="32" t="s">
        <v>1381</v>
      </c>
      <c r="C121" s="45">
        <v>42636</v>
      </c>
      <c r="D121" s="195">
        <v>241434</v>
      </c>
      <c r="E121" s="195">
        <f t="shared" si="20"/>
        <v>45872.46</v>
      </c>
      <c r="F121" s="202">
        <f t="shared" si="21"/>
        <v>287306.46000000002</v>
      </c>
      <c r="G121" s="27">
        <v>226339204</v>
      </c>
      <c r="H121" s="28" t="s">
        <v>1413</v>
      </c>
      <c r="I121" s="121">
        <v>60</v>
      </c>
      <c r="J121" s="29">
        <f t="shared" si="22"/>
        <v>42696</v>
      </c>
      <c r="K121" s="34">
        <f t="shared" ca="1" si="23"/>
        <v>325</v>
      </c>
      <c r="L121" s="29">
        <v>42864</v>
      </c>
      <c r="M121" s="32"/>
      <c r="N121" s="34" t="str">
        <f t="shared" si="24"/>
        <v>Cancelada</v>
      </c>
      <c r="O121" s="27" t="s">
        <v>1536</v>
      </c>
      <c r="P121" s="32"/>
      <c r="Q121" s="32" t="s">
        <v>1383</v>
      </c>
      <c r="R121" s="32" t="s">
        <v>1443</v>
      </c>
    </row>
    <row r="122" spans="1:19" s="36" customFormat="1" ht="15.75" customHeight="1">
      <c r="A122" s="140">
        <v>121</v>
      </c>
      <c r="B122" s="32" t="s">
        <v>1602</v>
      </c>
      <c r="C122" s="45">
        <v>42636</v>
      </c>
      <c r="D122" s="195">
        <v>198824</v>
      </c>
      <c r="E122" s="195">
        <f t="shared" si="20"/>
        <v>37776.559999999998</v>
      </c>
      <c r="F122" s="202">
        <f t="shared" si="21"/>
        <v>236600.56</v>
      </c>
      <c r="G122" s="27">
        <v>98214515</v>
      </c>
      <c r="H122" s="28" t="s">
        <v>1413</v>
      </c>
      <c r="I122" s="121">
        <v>0</v>
      </c>
      <c r="J122" s="29">
        <f t="shared" si="22"/>
        <v>42636</v>
      </c>
      <c r="K122" s="34">
        <f t="shared" ca="1" si="23"/>
        <v>384</v>
      </c>
      <c r="L122" s="29">
        <v>42605</v>
      </c>
      <c r="M122" s="32"/>
      <c r="N122" s="34" t="str">
        <f t="shared" ca="1" si="24"/>
        <v>Vencida</v>
      </c>
      <c r="O122" s="27" t="s">
        <v>1603</v>
      </c>
      <c r="P122" s="32"/>
      <c r="Q122" s="32" t="s">
        <v>573</v>
      </c>
      <c r="R122" s="32" t="s">
        <v>1604</v>
      </c>
    </row>
    <row r="123" spans="1:19" s="36" customFormat="1" ht="15.75" customHeight="1">
      <c r="A123" s="140">
        <v>122</v>
      </c>
      <c r="B123" s="32" t="s">
        <v>1658</v>
      </c>
      <c r="C123" s="45">
        <v>42640</v>
      </c>
      <c r="D123" s="195">
        <v>522528</v>
      </c>
      <c r="E123" s="195">
        <f t="shared" si="20"/>
        <v>99280.320000000007</v>
      </c>
      <c r="F123" s="202">
        <f t="shared" si="21"/>
        <v>621808.32000000007</v>
      </c>
      <c r="G123" s="27" t="s">
        <v>1434</v>
      </c>
      <c r="H123" s="28" t="s">
        <v>1413</v>
      </c>
      <c r="I123" s="121">
        <v>30</v>
      </c>
      <c r="J123" s="29">
        <f t="shared" si="22"/>
        <v>42670</v>
      </c>
      <c r="K123" s="34">
        <f t="shared" ca="1" si="23"/>
        <v>350</v>
      </c>
      <c r="L123" s="29">
        <v>42702</v>
      </c>
      <c r="M123" s="32"/>
      <c r="N123" s="34" t="str">
        <f t="shared" si="24"/>
        <v>Cancelada</v>
      </c>
      <c r="O123" s="27" t="s">
        <v>1659</v>
      </c>
      <c r="P123" s="32"/>
      <c r="Q123" s="32" t="s">
        <v>1660</v>
      </c>
      <c r="R123" s="32" t="s">
        <v>1509</v>
      </c>
      <c r="S123" s="225"/>
    </row>
    <row r="124" spans="1:19" s="36" customFormat="1" ht="15.75" customHeight="1">
      <c r="A124" s="140">
        <v>123</v>
      </c>
      <c r="B124" s="32" t="s">
        <v>1661</v>
      </c>
      <c r="C124" s="45">
        <v>42640</v>
      </c>
      <c r="D124" s="195">
        <v>133856</v>
      </c>
      <c r="E124" s="195">
        <f t="shared" si="20"/>
        <v>25432.639999999999</v>
      </c>
      <c r="F124" s="202">
        <f t="shared" si="21"/>
        <v>159288.64000000001</v>
      </c>
      <c r="G124" s="27" t="s">
        <v>1434</v>
      </c>
      <c r="H124" s="28" t="s">
        <v>1413</v>
      </c>
      <c r="I124" s="121">
        <v>30</v>
      </c>
      <c r="J124" s="29">
        <f t="shared" si="22"/>
        <v>42670</v>
      </c>
      <c r="K124" s="34">
        <f t="shared" ca="1" si="23"/>
        <v>350</v>
      </c>
      <c r="L124" s="29">
        <v>42702</v>
      </c>
      <c r="M124" s="32"/>
      <c r="N124" s="34" t="str">
        <f t="shared" si="24"/>
        <v>Cancelada</v>
      </c>
      <c r="O124" s="27" t="s">
        <v>1659</v>
      </c>
      <c r="P124" s="32"/>
      <c r="Q124" s="32" t="s">
        <v>1660</v>
      </c>
      <c r="R124" s="32" t="s">
        <v>1509</v>
      </c>
      <c r="S124" s="225"/>
    </row>
    <row r="125" spans="1:19" s="36" customFormat="1" ht="15.75" customHeight="1">
      <c r="A125" s="140">
        <v>124</v>
      </c>
      <c r="B125" s="32" t="s">
        <v>1662</v>
      </c>
      <c r="C125" s="45">
        <v>42640</v>
      </c>
      <c r="D125" s="195">
        <v>1557590</v>
      </c>
      <c r="E125" s="195">
        <f t="shared" si="20"/>
        <v>295942.09999999998</v>
      </c>
      <c r="F125" s="202">
        <f t="shared" si="21"/>
        <v>1853532.1</v>
      </c>
      <c r="G125" s="27" t="s">
        <v>1348</v>
      </c>
      <c r="H125" s="28" t="s">
        <v>1413</v>
      </c>
      <c r="I125" s="121">
        <v>30</v>
      </c>
      <c r="J125" s="29">
        <f t="shared" si="22"/>
        <v>42670</v>
      </c>
      <c r="K125" s="34">
        <f t="shared" ca="1" si="23"/>
        <v>350</v>
      </c>
      <c r="L125" s="29">
        <v>42723</v>
      </c>
      <c r="M125" s="32"/>
      <c r="N125" s="34" t="str">
        <f t="shared" si="24"/>
        <v>Cancelada</v>
      </c>
      <c r="O125" s="27" t="s">
        <v>1663</v>
      </c>
      <c r="P125" s="32"/>
      <c r="Q125" s="32" t="s">
        <v>573</v>
      </c>
      <c r="R125" s="32" t="s">
        <v>1567</v>
      </c>
    </row>
    <row r="126" spans="1:19" s="36" customFormat="1" ht="15.75" customHeight="1">
      <c r="A126" s="140">
        <v>125</v>
      </c>
      <c r="B126" s="32" t="s">
        <v>1662</v>
      </c>
      <c r="C126" s="45">
        <v>42640</v>
      </c>
      <c r="D126" s="195">
        <v>43014</v>
      </c>
      <c r="E126" s="195">
        <f t="shared" si="20"/>
        <v>8172.66</v>
      </c>
      <c r="F126" s="202">
        <f t="shared" si="21"/>
        <v>51186.66</v>
      </c>
      <c r="G126" s="27" t="s">
        <v>1348</v>
      </c>
      <c r="H126" s="28" t="s">
        <v>1413</v>
      </c>
      <c r="I126" s="121">
        <v>30</v>
      </c>
      <c r="J126" s="29">
        <f t="shared" si="22"/>
        <v>42670</v>
      </c>
      <c r="K126" s="34">
        <f t="shared" ca="1" si="23"/>
        <v>350</v>
      </c>
      <c r="L126" s="29">
        <v>42747</v>
      </c>
      <c r="M126" s="32"/>
      <c r="N126" s="34" t="str">
        <f t="shared" si="24"/>
        <v>Cancelada</v>
      </c>
      <c r="O126" s="27" t="s">
        <v>1663</v>
      </c>
      <c r="P126" s="32"/>
      <c r="Q126" s="32" t="s">
        <v>573</v>
      </c>
      <c r="R126" s="32" t="s">
        <v>1567</v>
      </c>
    </row>
    <row r="127" spans="1:19" s="36" customFormat="1" ht="15.75" customHeight="1">
      <c r="A127" s="140">
        <v>126</v>
      </c>
      <c r="B127" s="32" t="s">
        <v>1381</v>
      </c>
      <c r="C127" s="45">
        <v>42641</v>
      </c>
      <c r="D127" s="195">
        <v>127818</v>
      </c>
      <c r="E127" s="195">
        <f t="shared" si="20"/>
        <v>24285.420000000002</v>
      </c>
      <c r="F127" s="202">
        <f t="shared" si="21"/>
        <v>152103.42000000001</v>
      </c>
      <c r="G127" s="27">
        <v>226339204</v>
      </c>
      <c r="H127" s="28" t="s">
        <v>1413</v>
      </c>
      <c r="I127" s="121">
        <v>60</v>
      </c>
      <c r="J127" s="29">
        <f t="shared" si="22"/>
        <v>42701</v>
      </c>
      <c r="K127" s="34">
        <f t="shared" ca="1" si="23"/>
        <v>320</v>
      </c>
      <c r="L127" s="29">
        <v>42864</v>
      </c>
      <c r="M127" s="32"/>
      <c r="N127" s="34" t="str">
        <f t="shared" si="24"/>
        <v>Cancelada</v>
      </c>
      <c r="O127" s="27" t="s">
        <v>1664</v>
      </c>
      <c r="P127" s="32"/>
      <c r="Q127" s="32" t="s">
        <v>1383</v>
      </c>
      <c r="R127" s="32" t="s">
        <v>1443</v>
      </c>
    </row>
    <row r="128" spans="1:19" s="36" customFormat="1" ht="15.75" customHeight="1">
      <c r="A128" s="140">
        <v>127</v>
      </c>
      <c r="B128" s="32" t="s">
        <v>1381</v>
      </c>
      <c r="C128" s="45">
        <v>42641</v>
      </c>
      <c r="D128" s="195">
        <v>198828</v>
      </c>
      <c r="E128" s="195">
        <f t="shared" si="20"/>
        <v>37777.32</v>
      </c>
      <c r="F128" s="202">
        <f t="shared" si="21"/>
        <v>236605.32</v>
      </c>
      <c r="G128" s="27">
        <v>226339204</v>
      </c>
      <c r="H128" s="28" t="s">
        <v>1413</v>
      </c>
      <c r="I128" s="121">
        <v>60</v>
      </c>
      <c r="J128" s="29">
        <f t="shared" si="22"/>
        <v>42701</v>
      </c>
      <c r="K128" s="34">
        <f t="shared" ca="1" si="23"/>
        <v>320</v>
      </c>
      <c r="L128" s="29">
        <v>42864</v>
      </c>
      <c r="M128" s="32"/>
      <c r="N128" s="34" t="str">
        <f t="shared" si="24"/>
        <v>Cancelada</v>
      </c>
      <c r="O128" s="27" t="s">
        <v>1665</v>
      </c>
      <c r="P128" s="32"/>
      <c r="Q128" s="32" t="s">
        <v>1383</v>
      </c>
      <c r="R128" s="32" t="s">
        <v>1443</v>
      </c>
    </row>
    <row r="129" spans="1:19" s="36" customFormat="1" ht="15.75" customHeight="1">
      <c r="A129" s="140">
        <v>128</v>
      </c>
      <c r="B129" s="32" t="s">
        <v>1381</v>
      </c>
      <c r="C129" s="45">
        <v>42641</v>
      </c>
      <c r="D129" s="195">
        <v>4402620</v>
      </c>
      <c r="E129" s="195">
        <f t="shared" si="20"/>
        <v>836497.8</v>
      </c>
      <c r="F129" s="202">
        <f t="shared" si="21"/>
        <v>5239117.8</v>
      </c>
      <c r="G129" s="27">
        <v>226339204</v>
      </c>
      <c r="H129" s="28" t="s">
        <v>1413</v>
      </c>
      <c r="I129" s="121">
        <v>60</v>
      </c>
      <c r="J129" s="29">
        <f t="shared" si="22"/>
        <v>42701</v>
      </c>
      <c r="K129" s="34">
        <f t="shared" ca="1" si="23"/>
        <v>320</v>
      </c>
      <c r="L129" s="29">
        <v>42864</v>
      </c>
      <c r="M129" s="32"/>
      <c r="N129" s="34" t="str">
        <f t="shared" si="24"/>
        <v>Cancelada</v>
      </c>
      <c r="O129" s="27" t="s">
        <v>1666</v>
      </c>
      <c r="P129" s="32"/>
      <c r="Q129" s="32" t="s">
        <v>1383</v>
      </c>
      <c r="R129" s="32" t="s">
        <v>1601</v>
      </c>
    </row>
    <row r="130" spans="1:19" s="36" customFormat="1" ht="15.75" customHeight="1">
      <c r="A130" s="140">
        <v>129</v>
      </c>
      <c r="B130" s="32" t="s">
        <v>1381</v>
      </c>
      <c r="C130" s="45">
        <v>42641</v>
      </c>
      <c r="D130" s="195">
        <v>3479490</v>
      </c>
      <c r="E130" s="195">
        <f t="shared" si="20"/>
        <v>661103.1</v>
      </c>
      <c r="F130" s="202">
        <f t="shared" si="21"/>
        <v>4140593.1</v>
      </c>
      <c r="G130" s="27">
        <v>226339204</v>
      </c>
      <c r="H130" s="28" t="s">
        <v>1413</v>
      </c>
      <c r="I130" s="121">
        <v>60</v>
      </c>
      <c r="J130" s="29">
        <f t="shared" si="22"/>
        <v>42701</v>
      </c>
      <c r="K130" s="34">
        <f t="shared" ca="1" si="23"/>
        <v>320</v>
      </c>
      <c r="L130" s="29">
        <v>42864</v>
      </c>
      <c r="M130" s="32"/>
      <c r="N130" s="34" t="str">
        <f t="shared" si="24"/>
        <v>Cancelada</v>
      </c>
      <c r="O130" s="27" t="s">
        <v>1667</v>
      </c>
      <c r="P130" s="32"/>
      <c r="Q130" s="32" t="s">
        <v>1383</v>
      </c>
      <c r="R130" s="32" t="s">
        <v>1372</v>
      </c>
    </row>
    <row r="131" spans="1:19" s="36" customFormat="1" ht="15.75" customHeight="1">
      <c r="A131" s="140">
        <v>130</v>
      </c>
      <c r="B131" s="32" t="s">
        <v>1544</v>
      </c>
      <c r="C131" s="45">
        <v>42641</v>
      </c>
      <c r="D131" s="195">
        <v>115960</v>
      </c>
      <c r="E131" s="195">
        <f t="shared" si="20"/>
        <v>22032.400000000001</v>
      </c>
      <c r="F131" s="202">
        <f t="shared" si="21"/>
        <v>137992.4</v>
      </c>
      <c r="G131" s="27">
        <v>352282286</v>
      </c>
      <c r="H131" s="28" t="s">
        <v>1413</v>
      </c>
      <c r="I131" s="121">
        <v>30</v>
      </c>
      <c r="J131" s="29">
        <f t="shared" si="22"/>
        <v>42671</v>
      </c>
      <c r="K131" s="34">
        <f t="shared" ca="1" si="23"/>
        <v>349</v>
      </c>
      <c r="L131" s="29">
        <v>42661</v>
      </c>
      <c r="M131" s="32"/>
      <c r="N131" s="34" t="str">
        <f t="shared" si="24"/>
        <v>Cancelada</v>
      </c>
      <c r="O131" s="27" t="s">
        <v>1545</v>
      </c>
      <c r="P131" s="32"/>
      <c r="Q131" s="32" t="s">
        <v>1376</v>
      </c>
      <c r="R131" s="32" t="s">
        <v>1546</v>
      </c>
    </row>
    <row r="132" spans="1:19" s="36" customFormat="1" ht="15.75" customHeight="1">
      <c r="A132" s="140">
        <v>131</v>
      </c>
      <c r="B132" s="32" t="s">
        <v>1668</v>
      </c>
      <c r="C132" s="45">
        <v>42641</v>
      </c>
      <c r="D132" s="195">
        <v>6200</v>
      </c>
      <c r="E132" s="195">
        <f t="shared" si="20"/>
        <v>1178</v>
      </c>
      <c r="F132" s="202">
        <f t="shared" si="21"/>
        <v>7378</v>
      </c>
      <c r="G132" s="27"/>
      <c r="H132" s="28" t="s">
        <v>1413</v>
      </c>
      <c r="I132" s="121">
        <v>0</v>
      </c>
      <c r="J132" s="29">
        <f t="shared" si="22"/>
        <v>42641</v>
      </c>
      <c r="K132" s="34">
        <f t="shared" ca="1" si="23"/>
        <v>379</v>
      </c>
      <c r="L132" s="29">
        <v>42641</v>
      </c>
      <c r="M132" s="32"/>
      <c r="N132" s="34" t="str">
        <f t="shared" si="24"/>
        <v>Cancelada</v>
      </c>
      <c r="O132" s="27" t="s">
        <v>1669</v>
      </c>
      <c r="P132" s="32"/>
      <c r="Q132" s="32" t="s">
        <v>1379</v>
      </c>
      <c r="R132" s="32" t="s">
        <v>1670</v>
      </c>
      <c r="S132" s="225"/>
    </row>
    <row r="133" spans="1:19" s="36" customFormat="1" ht="15.75" customHeight="1">
      <c r="A133" s="140">
        <v>132</v>
      </c>
      <c r="B133" s="32" t="s">
        <v>1662</v>
      </c>
      <c r="C133" s="45">
        <v>42647</v>
      </c>
      <c r="D133" s="195">
        <v>440930</v>
      </c>
      <c r="E133" s="195">
        <f t="shared" si="20"/>
        <v>83776.7</v>
      </c>
      <c r="F133" s="202">
        <f t="shared" si="21"/>
        <v>524706.69999999995</v>
      </c>
      <c r="G133" s="27" t="s">
        <v>1348</v>
      </c>
      <c r="H133" s="28" t="s">
        <v>1413</v>
      </c>
      <c r="I133" s="121">
        <v>30</v>
      </c>
      <c r="J133" s="29">
        <f t="shared" si="22"/>
        <v>42677</v>
      </c>
      <c r="K133" s="34">
        <f t="shared" ca="1" si="23"/>
        <v>344</v>
      </c>
      <c r="L133" s="29">
        <v>42706</v>
      </c>
      <c r="M133" s="32"/>
      <c r="N133" s="34" t="s">
        <v>1746</v>
      </c>
      <c r="O133" s="27" t="s">
        <v>1671</v>
      </c>
      <c r="P133" s="32"/>
      <c r="Q133" s="32" t="s">
        <v>573</v>
      </c>
      <c r="R133" s="32" t="s">
        <v>1567</v>
      </c>
    </row>
    <row r="134" spans="1:19" s="36" customFormat="1" ht="15.75" customHeight="1">
      <c r="A134" s="140">
        <v>133</v>
      </c>
      <c r="B134" s="32" t="s">
        <v>1672</v>
      </c>
      <c r="C134" s="45">
        <v>42647</v>
      </c>
      <c r="D134" s="195">
        <v>173040</v>
      </c>
      <c r="E134" s="195">
        <f t="shared" si="20"/>
        <v>32877.599999999999</v>
      </c>
      <c r="F134" s="202">
        <f t="shared" si="21"/>
        <v>205917.6</v>
      </c>
      <c r="G134" s="27" t="s">
        <v>338</v>
      </c>
      <c r="H134" s="28" t="s">
        <v>1413</v>
      </c>
      <c r="I134" s="121">
        <v>0</v>
      </c>
      <c r="J134" s="29">
        <f t="shared" si="22"/>
        <v>42647</v>
      </c>
      <c r="K134" s="34">
        <f t="shared" ca="1" si="23"/>
        <v>373</v>
      </c>
      <c r="L134" s="29">
        <v>42647</v>
      </c>
      <c r="M134" s="32"/>
      <c r="N134" s="34" t="str">
        <f t="shared" ref="N134:N164" si="25">IF(L134&gt;=C134,"Cancelada",IF(J134&lt;fechaactual,"Vencida","Por Vencer"))</f>
        <v>Cancelada</v>
      </c>
      <c r="O134" s="27" t="s">
        <v>1673</v>
      </c>
      <c r="P134" s="32"/>
      <c r="Q134" s="32" t="s">
        <v>1379</v>
      </c>
      <c r="R134" s="32" t="s">
        <v>1674</v>
      </c>
      <c r="S134" s="225"/>
    </row>
    <row r="135" spans="1:19" s="36" customFormat="1" ht="15.75" customHeight="1">
      <c r="A135" s="140">
        <v>134</v>
      </c>
      <c r="B135" s="32" t="s">
        <v>1675</v>
      </c>
      <c r="C135" s="45">
        <v>42650</v>
      </c>
      <c r="D135" s="195">
        <v>3927423</v>
      </c>
      <c r="E135" s="195">
        <f t="shared" si="20"/>
        <v>746210.37</v>
      </c>
      <c r="F135" s="202">
        <f t="shared" si="21"/>
        <v>4673633.37</v>
      </c>
      <c r="G135" s="27" t="s">
        <v>661</v>
      </c>
      <c r="H135" s="28" t="s">
        <v>1413</v>
      </c>
      <c r="I135" s="121">
        <v>30</v>
      </c>
      <c r="J135" s="29">
        <f t="shared" si="22"/>
        <v>42680</v>
      </c>
      <c r="K135" s="34">
        <f t="shared" ca="1" si="23"/>
        <v>341</v>
      </c>
      <c r="L135" s="29">
        <v>42734</v>
      </c>
      <c r="M135" s="32"/>
      <c r="N135" s="34" t="str">
        <f t="shared" si="25"/>
        <v>Cancelada</v>
      </c>
      <c r="O135" s="27" t="s">
        <v>1676</v>
      </c>
      <c r="P135" s="32"/>
      <c r="Q135" s="32" t="s">
        <v>1508</v>
      </c>
      <c r="R135" s="32" t="s">
        <v>1401</v>
      </c>
      <c r="S135" s="225"/>
    </row>
    <row r="136" spans="1:19" ht="15.75" customHeight="1">
      <c r="A136" s="140">
        <v>135</v>
      </c>
      <c r="B136" s="32" t="s">
        <v>1677</v>
      </c>
      <c r="C136" s="45">
        <v>42650</v>
      </c>
      <c r="D136" s="195">
        <v>11172960</v>
      </c>
      <c r="E136" s="195">
        <f t="shared" ref="E136:E162" si="26">D136*19%</f>
        <v>2122862.4</v>
      </c>
      <c r="F136" s="202">
        <f t="shared" ref="F136:F162" si="27">SUM(D136:E136)</f>
        <v>13295822.4</v>
      </c>
      <c r="G136" s="27" t="s">
        <v>1678</v>
      </c>
      <c r="H136" s="28" t="s">
        <v>1413</v>
      </c>
      <c r="I136" s="121">
        <v>30</v>
      </c>
      <c r="J136" s="29">
        <f t="shared" ref="J136:J162" si="28">+C136+I136</f>
        <v>42680</v>
      </c>
      <c r="K136" s="34">
        <f t="shared" ref="K136:K162" ca="1" si="29">DAYS360(J136,fechaactual)</f>
        <v>341</v>
      </c>
      <c r="L136" s="29">
        <v>42835</v>
      </c>
      <c r="M136" s="32"/>
      <c r="N136" s="34" t="str">
        <f t="shared" si="25"/>
        <v>Cancelada</v>
      </c>
      <c r="O136" s="27" t="s">
        <v>1679</v>
      </c>
      <c r="P136" s="32"/>
      <c r="Q136" s="32" t="s">
        <v>1508</v>
      </c>
      <c r="R136" s="32" t="s">
        <v>1680</v>
      </c>
    </row>
    <row r="137" spans="1:19" s="36" customFormat="1" ht="15.75" customHeight="1">
      <c r="A137" s="140">
        <v>136</v>
      </c>
      <c r="B137" s="32" t="s">
        <v>1381</v>
      </c>
      <c r="C137" s="45">
        <v>42656</v>
      </c>
      <c r="D137" s="195">
        <v>280000</v>
      </c>
      <c r="E137" s="195">
        <f t="shared" si="26"/>
        <v>53200</v>
      </c>
      <c r="F137" s="202">
        <f t="shared" si="27"/>
        <v>333200</v>
      </c>
      <c r="G137" s="27">
        <v>226339204</v>
      </c>
      <c r="H137" s="28" t="s">
        <v>1413</v>
      </c>
      <c r="I137" s="121">
        <v>60</v>
      </c>
      <c r="J137" s="29">
        <f t="shared" si="28"/>
        <v>42716</v>
      </c>
      <c r="K137" s="34">
        <f t="shared" ca="1" si="29"/>
        <v>305</v>
      </c>
      <c r="L137" s="29">
        <v>42877</v>
      </c>
      <c r="M137" s="32"/>
      <c r="N137" s="34" t="str">
        <f t="shared" si="25"/>
        <v>Cancelada</v>
      </c>
      <c r="O137" s="27" t="s">
        <v>1686</v>
      </c>
      <c r="P137" s="32"/>
      <c r="Q137" s="32" t="s">
        <v>1383</v>
      </c>
      <c r="R137" s="32" t="s">
        <v>1441</v>
      </c>
    </row>
    <row r="138" spans="1:19" s="277" customFormat="1" ht="15.75" customHeight="1">
      <c r="A138" s="280">
        <v>137</v>
      </c>
      <c r="B138" s="275" t="s">
        <v>190</v>
      </c>
      <c r="C138" s="275"/>
      <c r="D138" s="291"/>
      <c r="E138" s="291">
        <f t="shared" si="26"/>
        <v>0</v>
      </c>
      <c r="F138" s="292">
        <f t="shared" si="27"/>
        <v>0</v>
      </c>
      <c r="G138" s="273"/>
      <c r="H138" s="275" t="s">
        <v>190</v>
      </c>
      <c r="I138" s="283"/>
      <c r="J138" s="284">
        <f t="shared" si="28"/>
        <v>0</v>
      </c>
      <c r="K138" s="287">
        <f t="shared" ca="1" si="29"/>
        <v>42407</v>
      </c>
      <c r="L138" s="273"/>
      <c r="M138" s="275"/>
      <c r="N138" s="287" t="str">
        <f t="shared" si="25"/>
        <v>Cancelada</v>
      </c>
      <c r="O138" s="273"/>
      <c r="P138" s="275"/>
      <c r="Q138" s="275"/>
      <c r="R138" s="275"/>
    </row>
    <row r="139" spans="1:19" s="36" customFormat="1" ht="15.75" customHeight="1">
      <c r="A139" s="140">
        <v>138</v>
      </c>
      <c r="B139" s="32" t="s">
        <v>1378</v>
      </c>
      <c r="C139" s="45">
        <v>42661</v>
      </c>
      <c r="D139" s="195">
        <v>42606</v>
      </c>
      <c r="E139" s="195">
        <f t="shared" si="26"/>
        <v>8095.14</v>
      </c>
      <c r="F139" s="202">
        <f t="shared" si="27"/>
        <v>50701.14</v>
      </c>
      <c r="G139" s="27">
        <v>51236119</v>
      </c>
      <c r="H139" s="28" t="s">
        <v>1413</v>
      </c>
      <c r="I139" s="121">
        <v>30</v>
      </c>
      <c r="J139" s="29">
        <f t="shared" si="28"/>
        <v>42691</v>
      </c>
      <c r="K139" s="34">
        <f t="shared" ca="1" si="29"/>
        <v>330</v>
      </c>
      <c r="L139" s="29">
        <v>42711</v>
      </c>
      <c r="M139" s="32"/>
      <c r="N139" s="34" t="str">
        <f t="shared" si="25"/>
        <v>Cancelada</v>
      </c>
      <c r="O139" s="27" t="s">
        <v>1420</v>
      </c>
      <c r="P139" s="32"/>
      <c r="Q139" s="32" t="s">
        <v>1379</v>
      </c>
      <c r="R139" s="32" t="s">
        <v>1380</v>
      </c>
      <c r="S139" s="225" t="s">
        <v>1787</v>
      </c>
    </row>
    <row r="140" spans="1:19" s="36" customFormat="1" ht="15.75" customHeight="1">
      <c r="A140" s="140">
        <v>139</v>
      </c>
      <c r="B140" s="32" t="s">
        <v>1381</v>
      </c>
      <c r="C140" s="45">
        <v>42661</v>
      </c>
      <c r="D140" s="195">
        <v>1420200</v>
      </c>
      <c r="E140" s="195">
        <f t="shared" si="26"/>
        <v>269838</v>
      </c>
      <c r="F140" s="202">
        <f t="shared" si="27"/>
        <v>1690038</v>
      </c>
      <c r="G140" s="27">
        <v>226339204</v>
      </c>
      <c r="H140" s="28" t="s">
        <v>1413</v>
      </c>
      <c r="I140" s="121">
        <v>60</v>
      </c>
      <c r="J140" s="29">
        <f t="shared" si="28"/>
        <v>42721</v>
      </c>
      <c r="K140" s="34">
        <f t="shared" ca="1" si="29"/>
        <v>300</v>
      </c>
      <c r="L140" s="29">
        <v>42877</v>
      </c>
      <c r="M140" s="32"/>
      <c r="N140" s="34" t="str">
        <f t="shared" si="25"/>
        <v>Cancelada</v>
      </c>
      <c r="O140" s="27" t="s">
        <v>1687</v>
      </c>
      <c r="P140" s="32"/>
      <c r="Q140" s="32" t="s">
        <v>1383</v>
      </c>
      <c r="R140" s="32" t="s">
        <v>1387</v>
      </c>
    </row>
    <row r="141" spans="1:19" s="36" customFormat="1" ht="15.75" customHeight="1">
      <c r="A141" s="140">
        <v>140</v>
      </c>
      <c r="B141" s="32" t="s">
        <v>1381</v>
      </c>
      <c r="C141" s="45">
        <v>42661</v>
      </c>
      <c r="D141" s="195">
        <v>85212</v>
      </c>
      <c r="E141" s="195">
        <f t="shared" si="26"/>
        <v>16190.28</v>
      </c>
      <c r="F141" s="202">
        <f t="shared" si="27"/>
        <v>101402.28</v>
      </c>
      <c r="G141" s="27">
        <v>226339204</v>
      </c>
      <c r="H141" s="28" t="s">
        <v>1413</v>
      </c>
      <c r="I141" s="121">
        <v>60</v>
      </c>
      <c r="J141" s="29">
        <f t="shared" si="28"/>
        <v>42721</v>
      </c>
      <c r="K141" s="34">
        <f t="shared" ca="1" si="29"/>
        <v>300</v>
      </c>
      <c r="L141" s="29">
        <v>42877</v>
      </c>
      <c r="M141" s="32"/>
      <c r="N141" s="34" t="str">
        <f t="shared" si="25"/>
        <v>Cancelada</v>
      </c>
      <c r="O141" s="27" t="s">
        <v>1688</v>
      </c>
      <c r="P141" s="32"/>
      <c r="Q141" s="32" t="s">
        <v>1383</v>
      </c>
      <c r="R141" s="32" t="s">
        <v>1689</v>
      </c>
    </row>
    <row r="142" spans="1:19" s="36" customFormat="1" ht="15.75" customHeight="1">
      <c r="A142" s="186">
        <v>141</v>
      </c>
      <c r="B142" s="176" t="s">
        <v>1381</v>
      </c>
      <c r="C142" s="177">
        <v>42661</v>
      </c>
      <c r="D142" s="197">
        <v>5112720</v>
      </c>
      <c r="E142" s="197">
        <f t="shared" si="26"/>
        <v>971416.8</v>
      </c>
      <c r="F142" s="203">
        <f t="shared" si="27"/>
        <v>6084136.7999999998</v>
      </c>
      <c r="G142" s="63">
        <v>226339204</v>
      </c>
      <c r="H142" s="28" t="s">
        <v>1413</v>
      </c>
      <c r="I142" s="178">
        <v>60</v>
      </c>
      <c r="J142" s="179">
        <f t="shared" si="28"/>
        <v>42721</v>
      </c>
      <c r="K142" s="175">
        <f t="shared" ca="1" si="29"/>
        <v>300</v>
      </c>
      <c r="L142" s="29">
        <v>42877</v>
      </c>
      <c r="M142" s="176"/>
      <c r="N142" s="175" t="str">
        <f t="shared" si="25"/>
        <v>Cancelada</v>
      </c>
      <c r="O142" s="63" t="s">
        <v>1691</v>
      </c>
      <c r="P142" s="176"/>
      <c r="Q142" s="176" t="s">
        <v>1383</v>
      </c>
      <c r="R142" s="176" t="s">
        <v>1690</v>
      </c>
    </row>
    <row r="143" spans="1:19" s="36" customFormat="1" ht="15.75" customHeight="1">
      <c r="A143" s="140">
        <v>142</v>
      </c>
      <c r="B143" s="32" t="s">
        <v>1906</v>
      </c>
      <c r="C143" s="45">
        <v>42662</v>
      </c>
      <c r="D143" s="195">
        <v>2302400</v>
      </c>
      <c r="E143" s="195">
        <f t="shared" si="26"/>
        <v>437456</v>
      </c>
      <c r="F143" s="202">
        <f t="shared" si="27"/>
        <v>2739856</v>
      </c>
      <c r="G143" s="27">
        <v>72976538</v>
      </c>
      <c r="H143" s="28" t="s">
        <v>1413</v>
      </c>
      <c r="I143" s="121">
        <v>30</v>
      </c>
      <c r="J143" s="29">
        <f t="shared" si="28"/>
        <v>42692</v>
      </c>
      <c r="K143" s="34">
        <f t="shared" ca="1" si="29"/>
        <v>329</v>
      </c>
      <c r="L143" s="27"/>
      <c r="M143" s="32"/>
      <c r="N143" s="34" t="str">
        <f t="shared" ca="1" si="25"/>
        <v>Vencida</v>
      </c>
      <c r="O143" s="27" t="s">
        <v>1692</v>
      </c>
      <c r="P143" s="32"/>
      <c r="Q143" s="32" t="s">
        <v>573</v>
      </c>
      <c r="R143" s="32" t="s">
        <v>1693</v>
      </c>
      <c r="S143" s="32"/>
    </row>
    <row r="144" spans="1:19" s="36" customFormat="1" ht="15.75" customHeight="1">
      <c r="A144" s="223">
        <v>143</v>
      </c>
      <c r="B144" s="32" t="s">
        <v>1595</v>
      </c>
      <c r="C144" s="45">
        <v>42662</v>
      </c>
      <c r="D144" s="195">
        <v>284040</v>
      </c>
      <c r="E144" s="195">
        <f t="shared" si="26"/>
        <v>53967.6</v>
      </c>
      <c r="F144" s="202">
        <f t="shared" si="27"/>
        <v>338007.6</v>
      </c>
      <c r="G144" s="27">
        <v>432521111</v>
      </c>
      <c r="H144" s="28" t="s">
        <v>1413</v>
      </c>
      <c r="I144" s="121">
        <v>30</v>
      </c>
      <c r="J144" s="29">
        <f t="shared" si="28"/>
        <v>42692</v>
      </c>
      <c r="K144" s="34">
        <f t="shared" ca="1" si="29"/>
        <v>329</v>
      </c>
      <c r="L144" s="29">
        <v>42732</v>
      </c>
      <c r="M144" s="32"/>
      <c r="N144" s="34" t="str">
        <f t="shared" si="25"/>
        <v>Cancelada</v>
      </c>
      <c r="O144" s="27" t="s">
        <v>1595</v>
      </c>
      <c r="P144" s="32"/>
      <c r="Q144" s="32" t="s">
        <v>1584</v>
      </c>
      <c r="R144" s="32" t="s">
        <v>1541</v>
      </c>
      <c r="S144" s="32"/>
    </row>
    <row r="145" spans="1:19" s="36" customFormat="1" ht="15.75" customHeight="1">
      <c r="A145" s="140">
        <v>144</v>
      </c>
      <c r="B145" s="32" t="s">
        <v>1694</v>
      </c>
      <c r="C145" s="45">
        <v>42664</v>
      </c>
      <c r="D145" s="195">
        <v>966532</v>
      </c>
      <c r="E145" s="195">
        <f t="shared" si="26"/>
        <v>183641.08000000002</v>
      </c>
      <c r="F145" s="202">
        <f t="shared" si="27"/>
        <v>1150173.08</v>
      </c>
      <c r="G145" s="27">
        <v>2790337</v>
      </c>
      <c r="H145" s="28" t="s">
        <v>1413</v>
      </c>
      <c r="I145" s="121">
        <v>30</v>
      </c>
      <c r="J145" s="29">
        <f t="shared" si="28"/>
        <v>42694</v>
      </c>
      <c r="K145" s="34">
        <f t="shared" ca="1" si="29"/>
        <v>327</v>
      </c>
      <c r="L145" s="29">
        <v>42887</v>
      </c>
      <c r="M145" s="32"/>
      <c r="N145" s="34" t="str">
        <f t="shared" si="25"/>
        <v>Cancelada</v>
      </c>
      <c r="O145" s="27" t="s">
        <v>1695</v>
      </c>
      <c r="P145" s="32"/>
      <c r="Q145" s="32" t="s">
        <v>1368</v>
      </c>
      <c r="R145" s="32" t="s">
        <v>1696</v>
      </c>
      <c r="S145" s="32"/>
    </row>
    <row r="146" spans="1:19" s="36" customFormat="1" ht="15.75" customHeight="1">
      <c r="A146" s="140">
        <v>145</v>
      </c>
      <c r="B146" s="32" t="s">
        <v>1381</v>
      </c>
      <c r="C146" s="45">
        <v>42668</v>
      </c>
      <c r="D146" s="195">
        <v>468666</v>
      </c>
      <c r="E146" s="195">
        <f t="shared" si="26"/>
        <v>89046.540000000008</v>
      </c>
      <c r="F146" s="195">
        <f t="shared" si="27"/>
        <v>557712.54</v>
      </c>
      <c r="G146" s="27">
        <v>26339204</v>
      </c>
      <c r="H146" s="28" t="s">
        <v>1413</v>
      </c>
      <c r="I146" s="121">
        <v>60</v>
      </c>
      <c r="J146" s="29">
        <f t="shared" si="28"/>
        <v>42728</v>
      </c>
      <c r="K146" s="34">
        <f t="shared" ca="1" si="29"/>
        <v>293</v>
      </c>
      <c r="L146" s="29">
        <v>42877</v>
      </c>
      <c r="M146" s="32"/>
      <c r="N146" s="34" t="str">
        <f t="shared" si="25"/>
        <v>Cancelada</v>
      </c>
      <c r="O146" s="32" t="s">
        <v>1706</v>
      </c>
      <c r="P146" s="32"/>
      <c r="Q146" s="32" t="s">
        <v>1383</v>
      </c>
      <c r="R146" s="32" t="s">
        <v>1707</v>
      </c>
    </row>
    <row r="147" spans="1:19" s="36" customFormat="1" ht="15.75" customHeight="1">
      <c r="A147" s="140">
        <v>146</v>
      </c>
      <c r="B147" s="32" t="s">
        <v>1381</v>
      </c>
      <c r="C147" s="45">
        <v>42668</v>
      </c>
      <c r="D147" s="195">
        <v>1368080</v>
      </c>
      <c r="E147" s="195">
        <f t="shared" si="26"/>
        <v>259935.2</v>
      </c>
      <c r="F147" s="195">
        <f t="shared" si="27"/>
        <v>1628015.2</v>
      </c>
      <c r="G147" s="27">
        <v>26339204</v>
      </c>
      <c r="H147" s="28" t="s">
        <v>1413</v>
      </c>
      <c r="I147" s="121">
        <v>60</v>
      </c>
      <c r="J147" s="29">
        <f t="shared" si="28"/>
        <v>42728</v>
      </c>
      <c r="K147" s="34">
        <f t="shared" ca="1" si="29"/>
        <v>293</v>
      </c>
      <c r="L147" s="29">
        <v>42877</v>
      </c>
      <c r="M147" s="32"/>
      <c r="N147" s="34" t="str">
        <f t="shared" si="25"/>
        <v>Cancelada</v>
      </c>
      <c r="O147" s="32" t="s">
        <v>1708</v>
      </c>
      <c r="P147" s="32"/>
      <c r="Q147" s="32" t="s">
        <v>1383</v>
      </c>
      <c r="R147" s="32" t="s">
        <v>1709</v>
      </c>
    </row>
    <row r="148" spans="1:19" s="36" customFormat="1" ht="15.75" customHeight="1">
      <c r="A148" s="140">
        <v>147</v>
      </c>
      <c r="B148" s="32" t="s">
        <v>1381</v>
      </c>
      <c r="C148" s="45">
        <v>42668</v>
      </c>
      <c r="D148" s="195">
        <v>241434</v>
      </c>
      <c r="E148" s="195">
        <f t="shared" si="26"/>
        <v>45872.46</v>
      </c>
      <c r="F148" s="195">
        <f t="shared" si="27"/>
        <v>287306.46000000002</v>
      </c>
      <c r="G148" s="27">
        <v>26339204</v>
      </c>
      <c r="H148" s="28" t="s">
        <v>1413</v>
      </c>
      <c r="I148" s="121">
        <v>60</v>
      </c>
      <c r="J148" s="29">
        <f t="shared" si="28"/>
        <v>42728</v>
      </c>
      <c r="K148" s="34">
        <f t="shared" ca="1" si="29"/>
        <v>293</v>
      </c>
      <c r="L148" s="29">
        <v>42877</v>
      </c>
      <c r="M148" s="32"/>
      <c r="N148" s="34" t="str">
        <f t="shared" si="25"/>
        <v>Cancelada</v>
      </c>
      <c r="O148" s="32" t="s">
        <v>1710</v>
      </c>
      <c r="P148" s="32"/>
      <c r="Q148" s="32" t="s">
        <v>1383</v>
      </c>
      <c r="R148" s="32" t="s">
        <v>1570</v>
      </c>
    </row>
    <row r="149" spans="1:19" s="36" customFormat="1" ht="15.75" customHeight="1">
      <c r="A149" s="140">
        <v>148</v>
      </c>
      <c r="B149" s="262" t="s">
        <v>1381</v>
      </c>
      <c r="C149" s="177">
        <v>42668</v>
      </c>
      <c r="D149" s="197">
        <v>48404</v>
      </c>
      <c r="E149" s="197">
        <f t="shared" si="26"/>
        <v>9196.76</v>
      </c>
      <c r="F149" s="197">
        <f t="shared" si="27"/>
        <v>57600.76</v>
      </c>
      <c r="G149" s="63">
        <v>26339204</v>
      </c>
      <c r="H149" s="28" t="s">
        <v>1413</v>
      </c>
      <c r="I149" s="178">
        <v>60</v>
      </c>
      <c r="J149" s="179">
        <f t="shared" si="28"/>
        <v>42728</v>
      </c>
      <c r="K149" s="175">
        <f t="shared" ca="1" si="29"/>
        <v>293</v>
      </c>
      <c r="L149" s="29">
        <v>42877</v>
      </c>
      <c r="M149" s="176"/>
      <c r="N149" s="175" t="str">
        <f t="shared" si="25"/>
        <v>Cancelada</v>
      </c>
      <c r="O149" s="176" t="s">
        <v>1710</v>
      </c>
      <c r="P149" s="176"/>
      <c r="Q149" s="176" t="s">
        <v>1383</v>
      </c>
      <c r="R149" s="176" t="s">
        <v>1570</v>
      </c>
    </row>
    <row r="150" spans="1:19" s="36" customFormat="1" ht="15.75" customHeight="1">
      <c r="A150" s="140">
        <v>149</v>
      </c>
      <c r="B150" s="32" t="s">
        <v>1381</v>
      </c>
      <c r="C150" s="45">
        <v>42674</v>
      </c>
      <c r="D150" s="195">
        <v>1491210</v>
      </c>
      <c r="E150" s="195">
        <f t="shared" si="26"/>
        <v>283329.90000000002</v>
      </c>
      <c r="F150" s="202">
        <f t="shared" si="27"/>
        <v>1774539.9</v>
      </c>
      <c r="G150" s="27">
        <v>26339204</v>
      </c>
      <c r="H150" s="28" t="s">
        <v>1413</v>
      </c>
      <c r="I150" s="121">
        <v>60</v>
      </c>
      <c r="J150" s="29">
        <f t="shared" si="28"/>
        <v>42734</v>
      </c>
      <c r="K150" s="34">
        <f t="shared" ca="1" si="29"/>
        <v>287</v>
      </c>
      <c r="L150" s="29">
        <v>42877</v>
      </c>
      <c r="M150" s="32"/>
      <c r="N150" s="34" t="str">
        <f t="shared" si="25"/>
        <v>Cancelada</v>
      </c>
      <c r="O150" s="27" t="s">
        <v>1715</v>
      </c>
      <c r="P150" s="32"/>
      <c r="Q150" s="32" t="s">
        <v>1383</v>
      </c>
      <c r="R150" s="32" t="s">
        <v>1716</v>
      </c>
      <c r="S150" s="32"/>
    </row>
    <row r="151" spans="1:19" s="36" customFormat="1" ht="15.75" customHeight="1">
      <c r="A151" s="140">
        <v>150</v>
      </c>
      <c r="B151" s="176" t="s">
        <v>1381</v>
      </c>
      <c r="C151" s="45">
        <v>42674</v>
      </c>
      <c r="D151" s="195">
        <v>1704240</v>
      </c>
      <c r="E151" s="195">
        <f t="shared" si="26"/>
        <v>323805.59999999998</v>
      </c>
      <c r="F151" s="202">
        <f t="shared" si="27"/>
        <v>2028045.6</v>
      </c>
      <c r="G151" s="27">
        <v>26339204</v>
      </c>
      <c r="H151" s="28" t="s">
        <v>1413</v>
      </c>
      <c r="I151" s="178">
        <v>60</v>
      </c>
      <c r="J151" s="179">
        <f t="shared" si="28"/>
        <v>42734</v>
      </c>
      <c r="K151" s="175">
        <f t="shared" ca="1" si="29"/>
        <v>287</v>
      </c>
      <c r="L151" s="29">
        <v>42877</v>
      </c>
      <c r="M151" s="32"/>
      <c r="N151" s="34" t="str">
        <f t="shared" si="25"/>
        <v>Cancelada</v>
      </c>
      <c r="O151" s="27" t="s">
        <v>1717</v>
      </c>
      <c r="P151" s="32"/>
      <c r="Q151" s="32" t="s">
        <v>1383</v>
      </c>
      <c r="R151" s="32" t="s">
        <v>1496</v>
      </c>
      <c r="S151" s="32"/>
    </row>
    <row r="152" spans="1:19" s="36" customFormat="1" ht="15.75" customHeight="1">
      <c r="A152" s="140">
        <v>151</v>
      </c>
      <c r="B152" s="32" t="s">
        <v>1381</v>
      </c>
      <c r="C152" s="45">
        <v>42674</v>
      </c>
      <c r="D152" s="195">
        <v>2101896</v>
      </c>
      <c r="E152" s="195">
        <f t="shared" si="26"/>
        <v>399360.24</v>
      </c>
      <c r="F152" s="202">
        <f t="shared" si="27"/>
        <v>2501256.2400000002</v>
      </c>
      <c r="G152" s="27">
        <v>26339204</v>
      </c>
      <c r="H152" s="28" t="s">
        <v>1413</v>
      </c>
      <c r="I152" s="121">
        <v>60</v>
      </c>
      <c r="J152" s="29">
        <f t="shared" si="28"/>
        <v>42734</v>
      </c>
      <c r="K152" s="34">
        <f t="shared" ca="1" si="29"/>
        <v>287</v>
      </c>
      <c r="L152" s="29">
        <v>42877</v>
      </c>
      <c r="M152" s="32"/>
      <c r="N152" s="175" t="str">
        <f t="shared" si="25"/>
        <v>Cancelada</v>
      </c>
      <c r="O152" s="27" t="s">
        <v>1718</v>
      </c>
      <c r="P152" s="32"/>
      <c r="Q152" s="32" t="s">
        <v>1383</v>
      </c>
      <c r="R152" s="32" t="s">
        <v>1719</v>
      </c>
      <c r="S152" s="32"/>
    </row>
    <row r="153" spans="1:19" s="277" customFormat="1" ht="15.75" customHeight="1">
      <c r="A153" s="280">
        <v>152</v>
      </c>
      <c r="B153" s="275" t="s">
        <v>2455</v>
      </c>
      <c r="C153" s="274"/>
      <c r="D153" s="291"/>
      <c r="E153" s="291"/>
      <c r="F153" s="292"/>
      <c r="G153" s="273"/>
      <c r="H153" s="275" t="s">
        <v>190</v>
      </c>
      <c r="I153" s="283"/>
      <c r="J153" s="285"/>
      <c r="K153" s="286"/>
      <c r="L153" s="284"/>
      <c r="M153" s="275">
        <v>14</v>
      </c>
      <c r="N153" s="287"/>
      <c r="O153" s="273" t="s">
        <v>1721</v>
      </c>
      <c r="P153" s="275"/>
      <c r="Q153" s="275" t="s">
        <v>1371</v>
      </c>
      <c r="R153" s="275" t="s">
        <v>1372</v>
      </c>
      <c r="S153" s="275"/>
    </row>
    <row r="154" spans="1:19" s="36" customFormat="1" ht="15.75" customHeight="1">
      <c r="A154" s="140">
        <v>153</v>
      </c>
      <c r="B154" s="32" t="s">
        <v>1722</v>
      </c>
      <c r="C154" s="45">
        <v>42678</v>
      </c>
      <c r="D154" s="195">
        <v>14126447</v>
      </c>
      <c r="E154" s="195">
        <f t="shared" si="26"/>
        <v>2684024.9300000002</v>
      </c>
      <c r="F154" s="202">
        <f t="shared" si="27"/>
        <v>16810471.93</v>
      </c>
      <c r="G154" s="27">
        <v>558341508</v>
      </c>
      <c r="H154" s="28" t="s">
        <v>1413</v>
      </c>
      <c r="I154" s="121">
        <v>30</v>
      </c>
      <c r="J154" s="29">
        <f t="shared" si="28"/>
        <v>42708</v>
      </c>
      <c r="K154" s="34">
        <f t="shared" ca="1" si="29"/>
        <v>313</v>
      </c>
      <c r="L154" s="29">
        <v>42698</v>
      </c>
      <c r="M154" s="32"/>
      <c r="N154" s="34" t="str">
        <f t="shared" si="25"/>
        <v>Cancelada</v>
      </c>
      <c r="O154" s="27" t="s">
        <v>1723</v>
      </c>
      <c r="P154" s="32"/>
      <c r="Q154" s="32" t="s">
        <v>1513</v>
      </c>
      <c r="R154" s="32" t="s">
        <v>1509</v>
      </c>
      <c r="S154" s="32"/>
    </row>
    <row r="155" spans="1:19" s="36" customFormat="1" ht="15.75" customHeight="1">
      <c r="A155" s="140">
        <v>154</v>
      </c>
      <c r="B155" s="32" t="s">
        <v>1370</v>
      </c>
      <c r="C155" s="45">
        <v>42683</v>
      </c>
      <c r="D155" s="195">
        <v>2567580</v>
      </c>
      <c r="E155" s="195">
        <f t="shared" si="26"/>
        <v>487840.2</v>
      </c>
      <c r="F155" s="202">
        <f t="shared" si="27"/>
        <v>3055420.2</v>
      </c>
      <c r="G155" s="27" t="s">
        <v>1235</v>
      </c>
      <c r="H155" s="28" t="s">
        <v>1413</v>
      </c>
      <c r="I155" s="121">
        <v>30</v>
      </c>
      <c r="J155" s="179">
        <f t="shared" si="28"/>
        <v>42713</v>
      </c>
      <c r="K155" s="34">
        <f t="shared" ca="1" si="29"/>
        <v>308</v>
      </c>
      <c r="L155" s="29">
        <v>42748</v>
      </c>
      <c r="M155" s="32"/>
      <c r="N155" s="175" t="str">
        <f t="shared" si="25"/>
        <v>Cancelada</v>
      </c>
      <c r="O155" s="27" t="s">
        <v>1724</v>
      </c>
      <c r="P155" s="32"/>
      <c r="Q155" s="32" t="s">
        <v>1371</v>
      </c>
      <c r="R155" s="32" t="s">
        <v>1372</v>
      </c>
      <c r="S155" s="32"/>
    </row>
    <row r="156" spans="1:19" ht="15.75" customHeight="1">
      <c r="A156" s="165">
        <v>155</v>
      </c>
      <c r="B156" s="80" t="s">
        <v>1725</v>
      </c>
      <c r="C156" s="114">
        <v>42683</v>
      </c>
      <c r="D156" s="196">
        <v>2277280</v>
      </c>
      <c r="E156" s="196">
        <f t="shared" si="26"/>
        <v>432683.2</v>
      </c>
      <c r="F156" s="201">
        <f t="shared" si="27"/>
        <v>2709963.2</v>
      </c>
      <c r="G156" s="35" t="s">
        <v>1726</v>
      </c>
      <c r="H156" s="167" t="s">
        <v>571</v>
      </c>
      <c r="I156" s="118">
        <v>30</v>
      </c>
      <c r="J156" s="8">
        <f t="shared" si="28"/>
        <v>42713</v>
      </c>
      <c r="K156" s="168">
        <f t="shared" ca="1" si="29"/>
        <v>308</v>
      </c>
      <c r="L156" s="35"/>
      <c r="M156" s="80"/>
      <c r="N156" s="14" t="str">
        <f t="shared" ca="1" si="25"/>
        <v>Vencida</v>
      </c>
      <c r="O156" s="35" t="s">
        <v>1727</v>
      </c>
      <c r="P156" s="80"/>
      <c r="Q156" s="80" t="s">
        <v>1508</v>
      </c>
      <c r="R156" s="80" t="s">
        <v>1728</v>
      </c>
      <c r="S156" s="80"/>
    </row>
    <row r="157" spans="1:19" ht="15.75" customHeight="1">
      <c r="A157" s="165">
        <v>156</v>
      </c>
      <c r="B157" s="80" t="s">
        <v>1725</v>
      </c>
      <c r="C157" s="114">
        <v>42683</v>
      </c>
      <c r="D157" s="196">
        <v>578080</v>
      </c>
      <c r="E157" s="196">
        <f t="shared" si="26"/>
        <v>109835.2</v>
      </c>
      <c r="F157" s="201">
        <f t="shared" si="27"/>
        <v>687915.2</v>
      </c>
      <c r="G157" s="35" t="s">
        <v>1726</v>
      </c>
      <c r="H157" s="80" t="s">
        <v>571</v>
      </c>
      <c r="I157" s="118">
        <v>30</v>
      </c>
      <c r="J157" s="188">
        <f t="shared" si="28"/>
        <v>42713</v>
      </c>
      <c r="K157" s="168">
        <f t="shared" ca="1" si="29"/>
        <v>308</v>
      </c>
      <c r="L157" s="35"/>
      <c r="M157" s="80"/>
      <c r="N157" s="14" t="str">
        <f t="shared" ca="1" si="25"/>
        <v>Vencida</v>
      </c>
      <c r="O157" s="35" t="s">
        <v>1727</v>
      </c>
      <c r="P157" s="80"/>
      <c r="Q157" s="80" t="s">
        <v>1508</v>
      </c>
      <c r="R157" s="80" t="s">
        <v>1728</v>
      </c>
      <c r="S157" s="80"/>
    </row>
    <row r="158" spans="1:19" s="36" customFormat="1" ht="15.75" customHeight="1">
      <c r="A158" s="140">
        <v>157</v>
      </c>
      <c r="B158" s="32" t="s">
        <v>1403</v>
      </c>
      <c r="C158" s="45">
        <v>42684</v>
      </c>
      <c r="D158" s="195">
        <v>370766</v>
      </c>
      <c r="E158" s="195">
        <f t="shared" si="26"/>
        <v>70445.539999999994</v>
      </c>
      <c r="F158" s="202">
        <f t="shared" si="27"/>
        <v>441211.54</v>
      </c>
      <c r="G158" s="27">
        <v>94193007</v>
      </c>
      <c r="H158" s="28" t="s">
        <v>1413</v>
      </c>
      <c r="I158" s="121">
        <v>0</v>
      </c>
      <c r="J158" s="179">
        <f t="shared" si="28"/>
        <v>42684</v>
      </c>
      <c r="K158" s="34">
        <f t="shared" ca="1" si="29"/>
        <v>337</v>
      </c>
      <c r="L158" s="29">
        <v>42684</v>
      </c>
      <c r="M158" s="32"/>
      <c r="N158" s="34" t="str">
        <f t="shared" si="25"/>
        <v>Cancelada</v>
      </c>
      <c r="O158" s="27" t="s">
        <v>1729</v>
      </c>
      <c r="P158" s="32"/>
      <c r="Q158" s="32" t="s">
        <v>1379</v>
      </c>
      <c r="R158" s="32" t="s">
        <v>1405</v>
      </c>
      <c r="S158" s="32"/>
    </row>
    <row r="159" spans="1:19" s="36" customFormat="1" ht="15.75" customHeight="1">
      <c r="A159" s="140">
        <v>158</v>
      </c>
      <c r="B159" s="32" t="s">
        <v>1735</v>
      </c>
      <c r="C159" s="45">
        <v>42688</v>
      </c>
      <c r="D159" s="195">
        <v>1511024</v>
      </c>
      <c r="E159" s="195">
        <f t="shared" si="26"/>
        <v>287094.56</v>
      </c>
      <c r="F159" s="202">
        <f t="shared" si="27"/>
        <v>1798118.56</v>
      </c>
      <c r="G159" s="27" t="s">
        <v>1720</v>
      </c>
      <c r="H159" s="28" t="s">
        <v>1413</v>
      </c>
      <c r="I159" s="121">
        <v>30</v>
      </c>
      <c r="J159" s="29">
        <f t="shared" si="28"/>
        <v>42718</v>
      </c>
      <c r="K159" s="175">
        <f t="shared" ca="1" si="29"/>
        <v>303</v>
      </c>
      <c r="L159" s="29">
        <v>42689</v>
      </c>
      <c r="M159" s="32"/>
      <c r="N159" s="34" t="str">
        <f t="shared" si="25"/>
        <v>Cancelada</v>
      </c>
      <c r="O159" s="27" t="s">
        <v>1736</v>
      </c>
      <c r="P159" s="32"/>
      <c r="Q159" s="32" t="s">
        <v>1371</v>
      </c>
      <c r="R159" s="32" t="s">
        <v>1372</v>
      </c>
      <c r="S159" s="32"/>
    </row>
    <row r="160" spans="1:19" s="36" customFormat="1" ht="14.25" customHeight="1">
      <c r="A160" s="140">
        <v>159</v>
      </c>
      <c r="B160" s="32" t="s">
        <v>1738</v>
      </c>
      <c r="C160" s="45">
        <v>42695</v>
      </c>
      <c r="D160" s="195">
        <v>2790445</v>
      </c>
      <c r="E160" s="195">
        <f t="shared" si="26"/>
        <v>530184.55000000005</v>
      </c>
      <c r="F160" s="202">
        <f t="shared" si="27"/>
        <v>3320629.55</v>
      </c>
      <c r="G160" s="27">
        <v>422876100</v>
      </c>
      <c r="H160" s="28" t="s">
        <v>1413</v>
      </c>
      <c r="I160" s="121">
        <v>30</v>
      </c>
      <c r="J160" s="179">
        <f t="shared" si="28"/>
        <v>42725</v>
      </c>
      <c r="K160" s="175">
        <f t="shared" ca="1" si="29"/>
        <v>296</v>
      </c>
      <c r="L160" s="29">
        <v>42754</v>
      </c>
      <c r="M160" s="32"/>
      <c r="N160" s="34" t="str">
        <f t="shared" si="25"/>
        <v>Cancelada</v>
      </c>
      <c r="O160" s="27" t="s">
        <v>1739</v>
      </c>
      <c r="P160" s="32"/>
      <c r="Q160" s="32" t="s">
        <v>1584</v>
      </c>
      <c r="R160" s="32" t="s">
        <v>1740</v>
      </c>
      <c r="S160" s="32"/>
    </row>
    <row r="161" spans="1:19" s="36" customFormat="1" ht="12" customHeight="1">
      <c r="A161" s="140">
        <v>160</v>
      </c>
      <c r="B161" s="32" t="s">
        <v>1741</v>
      </c>
      <c r="C161" s="45">
        <v>42695</v>
      </c>
      <c r="D161" s="195">
        <v>6029492</v>
      </c>
      <c r="E161" s="195">
        <f t="shared" si="26"/>
        <v>1145603.48</v>
      </c>
      <c r="F161" s="202">
        <f t="shared" si="27"/>
        <v>7175095.4800000004</v>
      </c>
      <c r="G161" s="27">
        <v>432362168</v>
      </c>
      <c r="H161" s="28" t="s">
        <v>1413</v>
      </c>
      <c r="I161" s="121">
        <v>30</v>
      </c>
      <c r="J161" s="179">
        <f t="shared" si="28"/>
        <v>42725</v>
      </c>
      <c r="K161" s="34">
        <f t="shared" ca="1" si="29"/>
        <v>296</v>
      </c>
      <c r="L161" s="29">
        <v>42704</v>
      </c>
      <c r="M161" s="32"/>
      <c r="N161" s="34" t="str">
        <f t="shared" si="25"/>
        <v>Cancelada</v>
      </c>
      <c r="O161" s="27" t="s">
        <v>1742</v>
      </c>
      <c r="P161" s="32"/>
      <c r="Q161" s="32" t="s">
        <v>1584</v>
      </c>
      <c r="R161" s="32" t="s">
        <v>1541</v>
      </c>
      <c r="S161" s="32"/>
    </row>
    <row r="162" spans="1:19" s="36" customFormat="1" ht="15.75" customHeight="1">
      <c r="A162" s="140">
        <v>161</v>
      </c>
      <c r="B162" s="32" t="s">
        <v>1381</v>
      </c>
      <c r="C162" s="45">
        <v>42698</v>
      </c>
      <c r="D162" s="195">
        <v>213030</v>
      </c>
      <c r="E162" s="195">
        <f t="shared" si="26"/>
        <v>40475.699999999997</v>
      </c>
      <c r="F162" s="202">
        <f t="shared" si="27"/>
        <v>253505.7</v>
      </c>
      <c r="G162" s="263">
        <v>226339204</v>
      </c>
      <c r="H162" s="28" t="s">
        <v>1413</v>
      </c>
      <c r="I162" s="121">
        <v>45</v>
      </c>
      <c r="J162" s="29">
        <f t="shared" si="28"/>
        <v>42743</v>
      </c>
      <c r="K162" s="175">
        <f t="shared" ca="1" si="29"/>
        <v>279</v>
      </c>
      <c r="L162" s="29">
        <v>42877</v>
      </c>
      <c r="M162" s="32"/>
      <c r="N162" s="34" t="str">
        <f t="shared" si="25"/>
        <v>Cancelada</v>
      </c>
      <c r="O162" s="27" t="s">
        <v>1743</v>
      </c>
      <c r="P162" s="32"/>
      <c r="Q162" s="32" t="s">
        <v>1383</v>
      </c>
      <c r="R162" s="32" t="s">
        <v>1744</v>
      </c>
      <c r="S162" s="32"/>
    </row>
    <row r="163" spans="1:19" s="277" customFormat="1" ht="15.75" customHeight="1">
      <c r="A163" s="280">
        <v>162</v>
      </c>
      <c r="B163" s="275" t="s">
        <v>2454</v>
      </c>
      <c r="C163" s="274"/>
      <c r="D163" s="281"/>
      <c r="E163" s="281"/>
      <c r="F163" s="282"/>
      <c r="G163" s="273"/>
      <c r="H163" s="275" t="s">
        <v>190</v>
      </c>
      <c r="I163" s="283"/>
      <c r="J163" s="285"/>
      <c r="K163" s="286"/>
      <c r="L163" s="273"/>
      <c r="M163" s="275">
        <v>17</v>
      </c>
      <c r="N163" s="287" t="str">
        <f t="shared" si="25"/>
        <v>Cancelada</v>
      </c>
      <c r="O163" s="273"/>
      <c r="P163" s="275"/>
      <c r="Q163" s="275"/>
      <c r="R163" s="275"/>
      <c r="S163" s="275"/>
    </row>
    <row r="164" spans="1:19" ht="15">
      <c r="A164" s="165">
        <v>163</v>
      </c>
      <c r="B164" s="80" t="s">
        <v>1750</v>
      </c>
      <c r="C164" s="114">
        <v>42704</v>
      </c>
      <c r="D164" s="196">
        <v>852120</v>
      </c>
      <c r="E164" s="196">
        <v>161903</v>
      </c>
      <c r="F164" s="201">
        <v>1014023</v>
      </c>
      <c r="G164" s="35">
        <v>224017777</v>
      </c>
      <c r="H164" s="80" t="s">
        <v>571</v>
      </c>
      <c r="I164" s="118">
        <v>30</v>
      </c>
      <c r="J164" s="188">
        <f>+C164+I164</f>
        <v>42734</v>
      </c>
      <c r="K164" s="14">
        <f ca="1">DAYS360(J164,fechaactual)</f>
        <v>287</v>
      </c>
      <c r="L164" s="35"/>
      <c r="M164" s="80"/>
      <c r="N164" s="14" t="str">
        <f t="shared" ca="1" si="25"/>
        <v>Vencida</v>
      </c>
      <c r="O164" s="7" t="s">
        <v>1751</v>
      </c>
      <c r="P164" s="4"/>
      <c r="Q164" s="4" t="s">
        <v>573</v>
      </c>
      <c r="R164" s="80" t="s">
        <v>1514</v>
      </c>
      <c r="S164" s="80"/>
    </row>
    <row r="165" spans="1:19" s="277" customFormat="1" ht="15">
      <c r="A165" s="280">
        <v>164</v>
      </c>
      <c r="B165" s="275" t="s">
        <v>2419</v>
      </c>
      <c r="C165" s="274"/>
      <c r="D165" s="291"/>
      <c r="E165" s="291"/>
      <c r="F165" s="292"/>
      <c r="G165" s="273"/>
      <c r="H165" s="275" t="s">
        <v>190</v>
      </c>
      <c r="I165" s="283"/>
      <c r="J165" s="284"/>
      <c r="K165" s="286"/>
      <c r="L165" s="273"/>
      <c r="M165" s="275">
        <v>20</v>
      </c>
      <c r="N165" s="275"/>
      <c r="O165" s="273"/>
      <c r="P165" s="275"/>
      <c r="Q165" s="275"/>
      <c r="R165" s="275"/>
      <c r="S165" s="275"/>
    </row>
    <row r="166" spans="1:19" ht="15.75" customHeight="1">
      <c r="A166" s="165">
        <v>165</v>
      </c>
      <c r="B166" s="80" t="s">
        <v>1750</v>
      </c>
      <c r="C166" s="114">
        <v>42704</v>
      </c>
      <c r="D166" s="196">
        <v>852120</v>
      </c>
      <c r="E166" s="196">
        <v>161903</v>
      </c>
      <c r="F166" s="201">
        <v>1014023</v>
      </c>
      <c r="G166" s="35">
        <v>224017777</v>
      </c>
      <c r="H166" s="80" t="s">
        <v>571</v>
      </c>
      <c r="I166" s="118">
        <v>30</v>
      </c>
      <c r="J166" s="188">
        <f t="shared" ref="J166:J171" si="30">+C166+I166</f>
        <v>42734</v>
      </c>
      <c r="K166" s="168">
        <f ca="1">DAYS360(J166,fechaactual)</f>
        <v>287</v>
      </c>
      <c r="L166" s="35"/>
      <c r="M166" s="80"/>
      <c r="N166" s="80" t="s">
        <v>1752</v>
      </c>
      <c r="O166" s="35" t="s">
        <v>1751</v>
      </c>
      <c r="P166" s="80"/>
      <c r="Q166" s="80" t="s">
        <v>573</v>
      </c>
      <c r="R166" s="80" t="s">
        <v>1514</v>
      </c>
      <c r="S166" s="80"/>
    </row>
    <row r="167" spans="1:19" s="36" customFormat="1" ht="15.75" customHeight="1">
      <c r="A167" s="140">
        <v>166</v>
      </c>
      <c r="B167" s="32" t="s">
        <v>1753</v>
      </c>
      <c r="C167" s="45">
        <v>42710</v>
      </c>
      <c r="D167" s="195">
        <v>340972</v>
      </c>
      <c r="E167" s="195">
        <v>64785</v>
      </c>
      <c r="F167" s="202">
        <v>405757</v>
      </c>
      <c r="G167" s="27">
        <v>322930758</v>
      </c>
      <c r="H167" s="28" t="s">
        <v>1413</v>
      </c>
      <c r="I167" s="121">
        <v>30</v>
      </c>
      <c r="J167" s="179">
        <f t="shared" si="30"/>
        <v>42740</v>
      </c>
      <c r="K167" s="34">
        <f ca="1">DAYS360(J167,fechaactual)</f>
        <v>282</v>
      </c>
      <c r="L167" s="29">
        <v>42695</v>
      </c>
      <c r="M167" s="32"/>
      <c r="N167" s="32" t="s">
        <v>1752</v>
      </c>
      <c r="O167" s="27" t="s">
        <v>1754</v>
      </c>
      <c r="P167" s="32"/>
      <c r="Q167" s="32" t="s">
        <v>1755</v>
      </c>
      <c r="R167" s="32" t="s">
        <v>1756</v>
      </c>
      <c r="S167" s="32"/>
    </row>
    <row r="168" spans="1:19" s="36" customFormat="1" ht="15.75" customHeight="1">
      <c r="A168" s="140">
        <v>167</v>
      </c>
      <c r="B168" s="32" t="s">
        <v>1757</v>
      </c>
      <c r="C168" s="45">
        <v>42710</v>
      </c>
      <c r="D168" s="195">
        <v>1726899</v>
      </c>
      <c r="E168" s="195">
        <v>328111</v>
      </c>
      <c r="F168" s="202">
        <v>2055010</v>
      </c>
      <c r="G168" s="27">
        <v>998571942</v>
      </c>
      <c r="H168" s="28" t="s">
        <v>1413</v>
      </c>
      <c r="I168" s="121">
        <v>30</v>
      </c>
      <c r="J168" s="29">
        <f t="shared" si="30"/>
        <v>42740</v>
      </c>
      <c r="K168" s="175">
        <f ca="1">DAYS360(J168,fechaactual)</f>
        <v>282</v>
      </c>
      <c r="L168" s="29">
        <v>42808</v>
      </c>
      <c r="M168" s="32"/>
      <c r="N168" s="32" t="s">
        <v>1752</v>
      </c>
      <c r="O168" s="27" t="s">
        <v>1758</v>
      </c>
      <c r="P168" s="32"/>
      <c r="Q168" s="32" t="s">
        <v>1759</v>
      </c>
      <c r="R168" s="32" t="s">
        <v>1490</v>
      </c>
      <c r="S168" s="32"/>
    </row>
    <row r="169" spans="1:19" s="36" customFormat="1" ht="15">
      <c r="A169" s="140">
        <v>168</v>
      </c>
      <c r="B169" s="32" t="s">
        <v>1760</v>
      </c>
      <c r="C169" s="45">
        <v>42710</v>
      </c>
      <c r="D169" s="195">
        <v>3003755</v>
      </c>
      <c r="E169" s="195">
        <v>570713</v>
      </c>
      <c r="F169" s="202">
        <v>3574468</v>
      </c>
      <c r="G169" s="27">
        <v>552360189</v>
      </c>
      <c r="H169" s="28" t="s">
        <v>1413</v>
      </c>
      <c r="I169" s="121">
        <v>30</v>
      </c>
      <c r="J169" s="179">
        <f t="shared" si="30"/>
        <v>42740</v>
      </c>
      <c r="K169" s="175"/>
      <c r="L169" s="29">
        <v>42901</v>
      </c>
      <c r="M169" s="32"/>
      <c r="N169" s="32" t="s">
        <v>1752</v>
      </c>
      <c r="O169" s="27" t="s">
        <v>1761</v>
      </c>
      <c r="P169" s="32"/>
      <c r="Q169" s="32" t="s">
        <v>1508</v>
      </c>
      <c r="R169" s="32" t="s">
        <v>1509</v>
      </c>
      <c r="S169" s="32"/>
    </row>
    <row r="170" spans="1:19" s="277" customFormat="1" ht="15.75" customHeight="1">
      <c r="A170" s="280">
        <v>169</v>
      </c>
      <c r="B170" s="275" t="s">
        <v>190</v>
      </c>
      <c r="C170" s="274">
        <v>42710</v>
      </c>
      <c r="D170" s="291">
        <v>2041346</v>
      </c>
      <c r="E170" s="291">
        <v>387856</v>
      </c>
      <c r="F170" s="292">
        <v>2429202</v>
      </c>
      <c r="G170" s="273">
        <v>228218657</v>
      </c>
      <c r="H170" s="275" t="s">
        <v>190</v>
      </c>
      <c r="I170" s="283">
        <v>30</v>
      </c>
      <c r="J170" s="285">
        <f t="shared" si="30"/>
        <v>42740</v>
      </c>
      <c r="K170" s="287">
        <f t="shared" ref="K170:K185" ca="1" si="31">DAYS360(J170,fechaactual)</f>
        <v>282</v>
      </c>
      <c r="L170" s="273"/>
      <c r="M170" s="275"/>
      <c r="N170" s="275" t="s">
        <v>1752</v>
      </c>
      <c r="O170" s="273" t="s">
        <v>1762</v>
      </c>
      <c r="P170" s="275"/>
      <c r="Q170" s="275" t="s">
        <v>1412</v>
      </c>
      <c r="R170" s="275" t="s">
        <v>1458</v>
      </c>
      <c r="S170" s="275"/>
    </row>
    <row r="171" spans="1:19" s="36" customFormat="1" ht="15.75" customHeight="1">
      <c r="A171" s="140">
        <v>170</v>
      </c>
      <c r="B171" s="176" t="s">
        <v>1764</v>
      </c>
      <c r="C171" s="45">
        <v>42710</v>
      </c>
      <c r="D171" s="197">
        <v>30240</v>
      </c>
      <c r="E171" s="197">
        <v>5746</v>
      </c>
      <c r="F171" s="203">
        <v>35986</v>
      </c>
      <c r="G171" s="63">
        <v>7523229777</v>
      </c>
      <c r="H171" s="28" t="s">
        <v>1413</v>
      </c>
      <c r="I171" s="178">
        <v>1</v>
      </c>
      <c r="J171" s="179">
        <f t="shared" si="30"/>
        <v>42711</v>
      </c>
      <c r="K171" s="175">
        <f t="shared" ca="1" si="31"/>
        <v>310</v>
      </c>
      <c r="L171" s="179">
        <v>42711</v>
      </c>
      <c r="M171" s="176"/>
      <c r="N171" s="176" t="s">
        <v>12</v>
      </c>
      <c r="O171" s="63" t="s">
        <v>1405</v>
      </c>
      <c r="P171" s="176"/>
      <c r="Q171" s="176" t="s">
        <v>1379</v>
      </c>
      <c r="R171" s="176" t="s">
        <v>1405</v>
      </c>
      <c r="S171" s="176"/>
    </row>
    <row r="172" spans="1:19" s="36" customFormat="1" ht="15.75" customHeight="1">
      <c r="A172" s="140">
        <v>171</v>
      </c>
      <c r="B172" s="32" t="s">
        <v>1766</v>
      </c>
      <c r="C172" s="45">
        <v>42710</v>
      </c>
      <c r="D172" s="195">
        <v>29400</v>
      </c>
      <c r="E172" s="195">
        <v>5586</v>
      </c>
      <c r="F172" s="202">
        <v>34986</v>
      </c>
      <c r="G172" s="27"/>
      <c r="H172" s="28" t="s">
        <v>1413</v>
      </c>
      <c r="I172" s="121">
        <v>1</v>
      </c>
      <c r="J172" s="29">
        <v>42711</v>
      </c>
      <c r="K172" s="175">
        <f t="shared" ca="1" si="31"/>
        <v>310</v>
      </c>
      <c r="L172" s="29">
        <v>42711</v>
      </c>
      <c r="M172" s="32"/>
      <c r="N172" s="32" t="s">
        <v>12</v>
      </c>
      <c r="O172" s="27" t="s">
        <v>1765</v>
      </c>
      <c r="P172" s="32"/>
      <c r="Q172" s="32" t="s">
        <v>1379</v>
      </c>
      <c r="R172" s="32" t="s">
        <v>1528</v>
      </c>
      <c r="S172" s="32"/>
    </row>
    <row r="173" spans="1:19" s="36" customFormat="1" ht="15.75" customHeight="1">
      <c r="A173" s="140">
        <v>172</v>
      </c>
      <c r="B173" s="32" t="s">
        <v>1767</v>
      </c>
      <c r="C173" s="45">
        <v>42710</v>
      </c>
      <c r="D173" s="195">
        <v>22680</v>
      </c>
      <c r="E173" s="195">
        <v>4309</v>
      </c>
      <c r="F173" s="202">
        <v>26989</v>
      </c>
      <c r="G173" s="27">
        <v>512294703</v>
      </c>
      <c r="H173" s="28" t="s">
        <v>1413</v>
      </c>
      <c r="I173" s="121">
        <v>1</v>
      </c>
      <c r="J173" s="29">
        <v>42711</v>
      </c>
      <c r="K173" s="34">
        <f t="shared" ca="1" si="31"/>
        <v>310</v>
      </c>
      <c r="L173" s="29">
        <v>42711</v>
      </c>
      <c r="M173" s="32"/>
      <c r="N173" s="32" t="s">
        <v>12</v>
      </c>
      <c r="O173" s="27" t="s">
        <v>1768</v>
      </c>
      <c r="P173" s="32"/>
      <c r="Q173" s="32" t="s">
        <v>1379</v>
      </c>
      <c r="R173" s="32" t="s">
        <v>1490</v>
      </c>
      <c r="S173" s="32"/>
    </row>
    <row r="174" spans="1:19" s="36" customFormat="1" ht="15.75" customHeight="1">
      <c r="A174" s="140">
        <v>173</v>
      </c>
      <c r="B174" s="32" t="s">
        <v>1381</v>
      </c>
      <c r="C174" s="45">
        <v>42710</v>
      </c>
      <c r="D174" s="195">
        <v>85212</v>
      </c>
      <c r="E174" s="195">
        <v>16190</v>
      </c>
      <c r="F174" s="202">
        <v>101402</v>
      </c>
      <c r="G174" s="27">
        <v>226339204</v>
      </c>
      <c r="H174" s="28" t="s">
        <v>1413</v>
      </c>
      <c r="I174" s="121">
        <v>60</v>
      </c>
      <c r="J174" s="29">
        <v>42770</v>
      </c>
      <c r="K174" s="175">
        <f t="shared" ca="1" si="31"/>
        <v>253</v>
      </c>
      <c r="L174" s="29">
        <v>42902</v>
      </c>
      <c r="M174" s="32"/>
      <c r="N174" s="32" t="s">
        <v>1752</v>
      </c>
      <c r="O174" s="27" t="s">
        <v>1769</v>
      </c>
      <c r="P174" s="32"/>
      <c r="Q174" s="32" t="s">
        <v>1383</v>
      </c>
      <c r="R174" s="32" t="s">
        <v>1614</v>
      </c>
      <c r="S174" s="32"/>
    </row>
    <row r="175" spans="1:19" s="36" customFormat="1" ht="15.75" customHeight="1">
      <c r="A175" s="140">
        <v>174</v>
      </c>
      <c r="B175" s="32" t="s">
        <v>1381</v>
      </c>
      <c r="C175" s="45">
        <v>42710</v>
      </c>
      <c r="D175" s="195">
        <v>752706</v>
      </c>
      <c r="E175" s="195">
        <v>143014</v>
      </c>
      <c r="F175" s="202">
        <v>895720</v>
      </c>
      <c r="G175" s="27">
        <v>226339204</v>
      </c>
      <c r="H175" s="28" t="s">
        <v>1413</v>
      </c>
      <c r="I175" s="121">
        <v>60</v>
      </c>
      <c r="J175" s="29">
        <v>42770</v>
      </c>
      <c r="K175" s="175">
        <f t="shared" ca="1" si="31"/>
        <v>253</v>
      </c>
      <c r="L175" s="29">
        <v>42902</v>
      </c>
      <c r="M175" s="32"/>
      <c r="N175" s="32" t="s">
        <v>1752</v>
      </c>
      <c r="O175" s="27" t="s">
        <v>1770</v>
      </c>
      <c r="P175" s="32"/>
      <c r="Q175" s="32" t="s">
        <v>1383</v>
      </c>
      <c r="R175" s="32" t="s">
        <v>1372</v>
      </c>
      <c r="S175" s="32"/>
    </row>
    <row r="176" spans="1:19" s="277" customFormat="1" ht="15.75" customHeight="1">
      <c r="A176" s="280">
        <v>175</v>
      </c>
      <c r="B176" s="275" t="s">
        <v>2413</v>
      </c>
      <c r="C176" s="275"/>
      <c r="D176" s="291"/>
      <c r="E176" s="291"/>
      <c r="F176" s="292"/>
      <c r="G176" s="273"/>
      <c r="H176" s="275" t="s">
        <v>190</v>
      </c>
      <c r="I176" s="283"/>
      <c r="J176" s="273"/>
      <c r="K176" s="287">
        <f t="shared" ca="1" si="31"/>
        <v>42407</v>
      </c>
      <c r="L176" s="273"/>
      <c r="M176" s="275">
        <v>18</v>
      </c>
      <c r="N176" s="275" t="s">
        <v>12</v>
      </c>
      <c r="O176" s="273"/>
      <c r="P176" s="275"/>
      <c r="Q176" s="275"/>
      <c r="R176" s="275"/>
      <c r="S176" s="275"/>
    </row>
    <row r="177" spans="1:20" s="36" customFormat="1" ht="15.75" customHeight="1">
      <c r="A177" s="140">
        <v>176</v>
      </c>
      <c r="B177" s="32" t="s">
        <v>1381</v>
      </c>
      <c r="C177" s="45">
        <v>42717</v>
      </c>
      <c r="D177" s="195">
        <v>1136160</v>
      </c>
      <c r="E177" s="195">
        <v>215870</v>
      </c>
      <c r="F177" s="202">
        <v>1352030</v>
      </c>
      <c r="G177" s="27">
        <v>226339204</v>
      </c>
      <c r="H177" s="28" t="s">
        <v>1413</v>
      </c>
      <c r="I177" s="121">
        <v>60</v>
      </c>
      <c r="J177" s="29">
        <v>42777</v>
      </c>
      <c r="K177" s="175">
        <f t="shared" ca="1" si="31"/>
        <v>246</v>
      </c>
      <c r="L177" s="29">
        <v>42902</v>
      </c>
      <c r="M177" s="32"/>
      <c r="N177" s="32" t="s">
        <v>12</v>
      </c>
      <c r="O177" s="27" t="s">
        <v>1771</v>
      </c>
      <c r="P177" s="32"/>
      <c r="Q177" s="32" t="s">
        <v>1383</v>
      </c>
      <c r="R177" s="32" t="s">
        <v>1441</v>
      </c>
      <c r="S177" s="32"/>
    </row>
    <row r="178" spans="1:20" s="36" customFormat="1" ht="15.75" customHeight="1">
      <c r="A178" s="140">
        <v>177</v>
      </c>
      <c r="B178" s="32" t="s">
        <v>1381</v>
      </c>
      <c r="C178" s="45">
        <v>42717</v>
      </c>
      <c r="D178" s="195">
        <v>4544640</v>
      </c>
      <c r="E178" s="195">
        <v>863482</v>
      </c>
      <c r="F178" s="202">
        <v>5408122</v>
      </c>
      <c r="G178" s="27">
        <v>226339204</v>
      </c>
      <c r="H178" s="28" t="s">
        <v>1413</v>
      </c>
      <c r="I178" s="121">
        <v>60</v>
      </c>
      <c r="J178" s="29">
        <v>42777</v>
      </c>
      <c r="K178" s="175">
        <f t="shared" ca="1" si="31"/>
        <v>246</v>
      </c>
      <c r="L178" s="29">
        <v>42902</v>
      </c>
      <c r="M178" s="32"/>
      <c r="N178" s="32" t="s">
        <v>1752</v>
      </c>
      <c r="O178" s="27" t="s">
        <v>1772</v>
      </c>
      <c r="P178" s="32"/>
      <c r="Q178" s="32" t="s">
        <v>1383</v>
      </c>
      <c r="R178" s="32" t="s">
        <v>1773</v>
      </c>
      <c r="S178" s="32"/>
    </row>
    <row r="179" spans="1:20" s="36" customFormat="1" ht="15.75" customHeight="1">
      <c r="A179" s="140">
        <v>178</v>
      </c>
      <c r="B179" s="32" t="s">
        <v>1370</v>
      </c>
      <c r="C179" s="45">
        <v>42717</v>
      </c>
      <c r="D179" s="195">
        <v>2083859</v>
      </c>
      <c r="E179" s="195">
        <v>395933</v>
      </c>
      <c r="F179" s="202">
        <v>2479792</v>
      </c>
      <c r="G179" s="27">
        <v>452973000</v>
      </c>
      <c r="H179" s="28" t="s">
        <v>1413</v>
      </c>
      <c r="I179" s="121">
        <v>30</v>
      </c>
      <c r="J179" s="29">
        <v>42747</v>
      </c>
      <c r="K179" s="34">
        <f t="shared" ca="1" si="31"/>
        <v>275</v>
      </c>
      <c r="L179" s="29">
        <v>42801</v>
      </c>
      <c r="M179" s="32"/>
      <c r="N179" s="32" t="s">
        <v>1752</v>
      </c>
      <c r="O179" s="27" t="s">
        <v>1774</v>
      </c>
      <c r="P179" s="32"/>
      <c r="Q179" s="32" t="s">
        <v>1371</v>
      </c>
      <c r="R179" s="32" t="s">
        <v>1372</v>
      </c>
      <c r="S179" s="32"/>
    </row>
    <row r="180" spans="1:20" s="36" customFormat="1" ht="15.75" customHeight="1">
      <c r="A180" s="140">
        <v>179</v>
      </c>
      <c r="B180" s="32" t="s">
        <v>1775</v>
      </c>
      <c r="C180" s="45">
        <v>42717</v>
      </c>
      <c r="D180" s="195">
        <v>4795990</v>
      </c>
      <c r="E180" s="195">
        <v>911238</v>
      </c>
      <c r="F180" s="202">
        <v>5707228</v>
      </c>
      <c r="G180" s="27">
        <v>412243498</v>
      </c>
      <c r="H180" s="28" t="s">
        <v>1413</v>
      </c>
      <c r="I180" s="121">
        <v>0</v>
      </c>
      <c r="J180" s="29">
        <v>42717</v>
      </c>
      <c r="K180" s="175">
        <f t="shared" ca="1" si="31"/>
        <v>304</v>
      </c>
      <c r="L180" s="29">
        <v>42717</v>
      </c>
      <c r="M180" s="32"/>
      <c r="N180" s="32" t="s">
        <v>12</v>
      </c>
      <c r="O180" s="27" t="s">
        <v>1776</v>
      </c>
      <c r="P180" s="32"/>
      <c r="Q180" s="32" t="s">
        <v>1584</v>
      </c>
      <c r="R180" s="32" t="s">
        <v>1441</v>
      </c>
      <c r="S180" s="32"/>
    </row>
    <row r="181" spans="1:20" s="36" customFormat="1" ht="15.75" customHeight="1">
      <c r="A181" s="140">
        <v>180</v>
      </c>
      <c r="B181" s="32" t="s">
        <v>1782</v>
      </c>
      <c r="C181" s="45">
        <v>42717</v>
      </c>
      <c r="D181" s="195">
        <v>1389845</v>
      </c>
      <c r="E181" s="195">
        <v>264071</v>
      </c>
      <c r="F181" s="202">
        <v>1653916</v>
      </c>
      <c r="G181" s="27">
        <v>413176781</v>
      </c>
      <c r="H181" s="28" t="s">
        <v>1413</v>
      </c>
      <c r="I181" s="121">
        <v>30</v>
      </c>
      <c r="J181" s="29">
        <v>42747</v>
      </c>
      <c r="K181" s="175">
        <f t="shared" ca="1" si="31"/>
        <v>275</v>
      </c>
      <c r="L181" s="29">
        <v>42747</v>
      </c>
      <c r="M181" s="32"/>
      <c r="N181" s="32" t="s">
        <v>1752</v>
      </c>
      <c r="O181" s="27" t="s">
        <v>1783</v>
      </c>
      <c r="P181" s="32"/>
      <c r="Q181" s="32" t="s">
        <v>1584</v>
      </c>
      <c r="R181" s="32" t="s">
        <v>1441</v>
      </c>
      <c r="S181" s="32"/>
    </row>
    <row r="182" spans="1:20" s="277" customFormat="1" ht="15.75" customHeight="1">
      <c r="A182" s="280">
        <v>181</v>
      </c>
      <c r="B182" s="275" t="s">
        <v>2414</v>
      </c>
      <c r="C182" s="275"/>
      <c r="D182" s="291"/>
      <c r="E182" s="291"/>
      <c r="F182" s="292"/>
      <c r="G182" s="273"/>
      <c r="H182" s="275" t="s">
        <v>190</v>
      </c>
      <c r="I182" s="283"/>
      <c r="J182" s="273"/>
      <c r="K182" s="287">
        <f t="shared" ca="1" si="31"/>
        <v>42407</v>
      </c>
      <c r="L182" s="273"/>
      <c r="M182" s="275">
        <v>19</v>
      </c>
      <c r="N182" s="275" t="s">
        <v>1752</v>
      </c>
      <c r="O182" s="273"/>
      <c r="P182" s="275"/>
      <c r="Q182" s="275"/>
      <c r="R182" s="275"/>
      <c r="S182" s="275"/>
    </row>
    <row r="183" spans="1:20" s="36" customFormat="1" ht="15.75" customHeight="1">
      <c r="A183" s="140">
        <v>182</v>
      </c>
      <c r="B183" s="32" t="s">
        <v>1775</v>
      </c>
      <c r="C183" s="45">
        <v>42717</v>
      </c>
      <c r="D183" s="195">
        <v>2955711</v>
      </c>
      <c r="E183" s="195">
        <v>561585</v>
      </c>
      <c r="F183" s="202">
        <v>3517296</v>
      </c>
      <c r="G183" s="27">
        <v>412243498</v>
      </c>
      <c r="H183" s="28" t="s">
        <v>1413</v>
      </c>
      <c r="I183" s="121">
        <v>0</v>
      </c>
      <c r="J183" s="29">
        <v>42717</v>
      </c>
      <c r="K183" s="175">
        <f t="shared" ca="1" si="31"/>
        <v>304</v>
      </c>
      <c r="L183" s="29">
        <v>42717</v>
      </c>
      <c r="M183" s="32"/>
      <c r="N183" s="32" t="s">
        <v>12</v>
      </c>
      <c r="O183" s="27" t="s">
        <v>1776</v>
      </c>
      <c r="P183" s="32"/>
      <c r="Q183" s="32" t="s">
        <v>1584</v>
      </c>
      <c r="R183" s="32" t="s">
        <v>1441</v>
      </c>
      <c r="S183" s="32"/>
    </row>
    <row r="184" spans="1:20" s="113" customFormat="1" ht="15.75" customHeight="1">
      <c r="A184" s="180">
        <v>183</v>
      </c>
      <c r="B184" s="181" t="s">
        <v>1777</v>
      </c>
      <c r="C184" s="182">
        <v>42718</v>
      </c>
      <c r="D184" s="195">
        <v>189000</v>
      </c>
      <c r="E184" s="195">
        <v>35910</v>
      </c>
      <c r="F184" s="202">
        <v>224910</v>
      </c>
      <c r="G184" s="111">
        <v>27661711</v>
      </c>
      <c r="H184" s="28" t="s">
        <v>1413</v>
      </c>
      <c r="I184" s="183">
        <v>0</v>
      </c>
      <c r="J184" s="185">
        <v>42718</v>
      </c>
      <c r="K184" s="184">
        <f t="shared" ca="1" si="31"/>
        <v>303</v>
      </c>
      <c r="L184" s="185">
        <v>42718</v>
      </c>
      <c r="M184" s="181"/>
      <c r="N184" s="181" t="s">
        <v>12</v>
      </c>
      <c r="O184" s="111" t="s">
        <v>1778</v>
      </c>
      <c r="P184" s="181"/>
      <c r="Q184" s="181" t="s">
        <v>1379</v>
      </c>
      <c r="R184" s="181" t="s">
        <v>1779</v>
      </c>
      <c r="S184" s="181"/>
    </row>
    <row r="185" spans="1:20" s="36" customFormat="1" ht="15.75" customHeight="1">
      <c r="A185" s="140">
        <v>184</v>
      </c>
      <c r="B185" s="32" t="s">
        <v>1381</v>
      </c>
      <c r="C185" s="45">
        <v>42718</v>
      </c>
      <c r="D185" s="195">
        <v>700000</v>
      </c>
      <c r="E185" s="195">
        <v>133000</v>
      </c>
      <c r="F185" s="202">
        <v>833000</v>
      </c>
      <c r="G185" s="27">
        <v>226339204</v>
      </c>
      <c r="H185" s="28" t="s">
        <v>1413</v>
      </c>
      <c r="I185" s="121">
        <v>60</v>
      </c>
      <c r="J185" s="29">
        <v>42778</v>
      </c>
      <c r="K185" s="34">
        <f t="shared" ca="1" si="31"/>
        <v>245</v>
      </c>
      <c r="L185" s="29">
        <v>42902</v>
      </c>
      <c r="M185" s="32"/>
      <c r="N185" s="32" t="s">
        <v>12</v>
      </c>
      <c r="O185" s="27" t="s">
        <v>1780</v>
      </c>
      <c r="P185" s="32"/>
      <c r="Q185" s="32" t="s">
        <v>1383</v>
      </c>
      <c r="R185" s="32" t="s">
        <v>1387</v>
      </c>
      <c r="S185" s="32"/>
    </row>
    <row r="186" spans="1:20" s="36" customFormat="1" ht="15.75" customHeight="1">
      <c r="A186" s="140">
        <v>185</v>
      </c>
      <c r="B186" s="32" t="s">
        <v>1381</v>
      </c>
      <c r="C186" s="45">
        <v>42718</v>
      </c>
      <c r="D186" s="195">
        <v>3976560</v>
      </c>
      <c r="E186" s="195">
        <v>755546</v>
      </c>
      <c r="F186" s="202">
        <v>4732106</v>
      </c>
      <c r="G186" s="27">
        <v>226339204</v>
      </c>
      <c r="H186" s="28" t="s">
        <v>1413</v>
      </c>
      <c r="I186" s="121">
        <v>60</v>
      </c>
      <c r="J186" s="29">
        <v>42778</v>
      </c>
      <c r="K186" s="32"/>
      <c r="L186" s="29">
        <v>42902</v>
      </c>
      <c r="M186" s="32"/>
      <c r="N186" s="32" t="s">
        <v>1752</v>
      </c>
      <c r="O186" s="27" t="s">
        <v>1781</v>
      </c>
      <c r="P186" s="32"/>
      <c r="Q186" s="32" t="s">
        <v>1383</v>
      </c>
      <c r="R186" s="32" t="s">
        <v>1387</v>
      </c>
      <c r="S186" s="32"/>
    </row>
    <row r="187" spans="1:20" s="36" customFormat="1" ht="15.75" customHeight="1">
      <c r="A187" s="186">
        <v>186</v>
      </c>
      <c r="B187" s="176" t="s">
        <v>1775</v>
      </c>
      <c r="C187" s="177">
        <v>42717</v>
      </c>
      <c r="D187" s="197">
        <v>2407064</v>
      </c>
      <c r="E187" s="197">
        <v>457342</v>
      </c>
      <c r="F187" s="203">
        <v>2864406</v>
      </c>
      <c r="G187" s="63">
        <v>412243498</v>
      </c>
      <c r="H187" s="28" t="s">
        <v>1413</v>
      </c>
      <c r="I187" s="178">
        <v>0</v>
      </c>
      <c r="J187" s="179">
        <v>42717</v>
      </c>
      <c r="K187" s="175">
        <f ca="1">DAYS360(J187,fechaactual)</f>
        <v>304</v>
      </c>
      <c r="L187" s="179">
        <v>42717</v>
      </c>
      <c r="M187" s="176"/>
      <c r="N187" s="176" t="s">
        <v>12</v>
      </c>
      <c r="O187" s="63" t="s">
        <v>1776</v>
      </c>
      <c r="P187" s="176"/>
      <c r="Q187" s="176" t="s">
        <v>1584</v>
      </c>
      <c r="R187" s="176" t="s">
        <v>1441</v>
      </c>
      <c r="S187" s="176"/>
    </row>
    <row r="188" spans="1:20" s="36" customFormat="1" ht="15.75" customHeight="1">
      <c r="A188" s="140">
        <v>187</v>
      </c>
      <c r="B188" s="32" t="s">
        <v>1784</v>
      </c>
      <c r="C188" s="45">
        <v>42719</v>
      </c>
      <c r="D188" s="195">
        <v>9504486</v>
      </c>
      <c r="E188" s="195">
        <v>1805852</v>
      </c>
      <c r="F188" s="202">
        <v>11310338</v>
      </c>
      <c r="G188" s="27">
        <v>652232562</v>
      </c>
      <c r="H188" s="28" t="s">
        <v>1413</v>
      </c>
      <c r="I188" s="121">
        <v>30</v>
      </c>
      <c r="J188" s="29">
        <v>42749</v>
      </c>
      <c r="K188" s="32"/>
      <c r="L188" s="29">
        <v>42720</v>
      </c>
      <c r="M188" s="32"/>
      <c r="N188" s="32" t="s">
        <v>12</v>
      </c>
      <c r="O188" s="27" t="s">
        <v>1785</v>
      </c>
      <c r="P188" s="32"/>
      <c r="Q188" s="32" t="s">
        <v>1786</v>
      </c>
      <c r="R188" s="32" t="s">
        <v>1498</v>
      </c>
      <c r="S188" s="32"/>
      <c r="T188" s="36" t="s">
        <v>1787</v>
      </c>
    </row>
    <row r="189" spans="1:20" s="36" customFormat="1" ht="15.75" customHeight="1">
      <c r="A189" s="140">
        <v>188</v>
      </c>
      <c r="B189" s="32" t="s">
        <v>1789</v>
      </c>
      <c r="C189" s="45">
        <v>42723</v>
      </c>
      <c r="D189" s="195">
        <v>2427630</v>
      </c>
      <c r="E189" s="195">
        <v>461250</v>
      </c>
      <c r="F189" s="202">
        <v>2888880</v>
      </c>
      <c r="G189" s="27">
        <v>412284833</v>
      </c>
      <c r="H189" s="28" t="s">
        <v>1413</v>
      </c>
      <c r="I189" s="121">
        <v>30</v>
      </c>
      <c r="J189" s="29">
        <v>42753</v>
      </c>
      <c r="K189" s="32"/>
      <c r="L189" s="29">
        <v>42767</v>
      </c>
      <c r="M189" s="32"/>
      <c r="N189" s="32" t="s">
        <v>1752</v>
      </c>
      <c r="O189" s="27" t="s">
        <v>1790</v>
      </c>
      <c r="P189" s="32"/>
      <c r="Q189" s="32" t="s">
        <v>1584</v>
      </c>
      <c r="R189" s="32" t="s">
        <v>1441</v>
      </c>
      <c r="S189" s="32"/>
    </row>
    <row r="190" spans="1:20" s="36" customFormat="1" ht="15.75" customHeight="1">
      <c r="A190" s="140">
        <v>189</v>
      </c>
      <c r="B190" s="32" t="s">
        <v>1791</v>
      </c>
      <c r="C190" s="45">
        <v>42723</v>
      </c>
      <c r="D190" s="195">
        <v>1593454</v>
      </c>
      <c r="E190" s="195">
        <v>302774</v>
      </c>
      <c r="F190" s="202">
        <v>1896319</v>
      </c>
      <c r="G190" s="27">
        <v>422212004</v>
      </c>
      <c r="H190" s="32" t="s">
        <v>1413</v>
      </c>
      <c r="I190" s="121">
        <v>30</v>
      </c>
      <c r="J190" s="29">
        <v>42753</v>
      </c>
      <c r="K190" s="45">
        <v>42963</v>
      </c>
      <c r="L190" s="27"/>
      <c r="M190" s="32"/>
      <c r="N190" s="32" t="s">
        <v>1752</v>
      </c>
      <c r="O190" s="27" t="s">
        <v>1792</v>
      </c>
      <c r="P190" s="32"/>
      <c r="Q190" s="32" t="s">
        <v>1584</v>
      </c>
      <c r="R190" s="32" t="s">
        <v>1740</v>
      </c>
      <c r="S190" s="32"/>
    </row>
    <row r="191" spans="1:20" s="277" customFormat="1" ht="15.75" customHeight="1">
      <c r="A191" s="280">
        <v>190</v>
      </c>
      <c r="B191" s="338" t="s">
        <v>2720</v>
      </c>
      <c r="C191" s="274">
        <v>42723</v>
      </c>
      <c r="D191" s="291"/>
      <c r="E191" s="291"/>
      <c r="F191" s="292"/>
      <c r="G191" s="273">
        <v>452411564</v>
      </c>
      <c r="H191" s="275" t="s">
        <v>190</v>
      </c>
      <c r="I191" s="283">
        <v>30</v>
      </c>
      <c r="J191" s="284">
        <v>42753</v>
      </c>
      <c r="K191" s="275"/>
      <c r="L191" s="273"/>
      <c r="M191" s="275"/>
      <c r="N191" s="275" t="s">
        <v>1752</v>
      </c>
      <c r="O191" s="273" t="s">
        <v>1794</v>
      </c>
      <c r="P191" s="275"/>
      <c r="Q191" s="275" t="s">
        <v>1371</v>
      </c>
      <c r="R191" s="275" t="s">
        <v>1795</v>
      </c>
      <c r="S191" s="275"/>
    </row>
    <row r="192" spans="1:20" s="36" customFormat="1" ht="15.75" customHeight="1">
      <c r="A192" s="140">
        <v>191</v>
      </c>
      <c r="B192" s="32" t="s">
        <v>1381</v>
      </c>
      <c r="C192" s="45">
        <v>42723</v>
      </c>
      <c r="D192" s="195">
        <v>497070</v>
      </c>
      <c r="E192" s="195">
        <v>49443</v>
      </c>
      <c r="F192" s="202">
        <v>591513</v>
      </c>
      <c r="G192" s="27">
        <v>226339274</v>
      </c>
      <c r="H192" s="28" t="s">
        <v>1413</v>
      </c>
      <c r="I192" s="121">
        <v>60</v>
      </c>
      <c r="J192" s="29">
        <v>42783</v>
      </c>
      <c r="K192" s="32"/>
      <c r="L192" s="29">
        <v>42902</v>
      </c>
      <c r="M192" s="32"/>
      <c r="N192" s="32" t="s">
        <v>1752</v>
      </c>
      <c r="O192" s="27" t="s">
        <v>1796</v>
      </c>
      <c r="P192" s="32"/>
      <c r="Q192" s="32" t="s">
        <v>1383</v>
      </c>
      <c r="R192" s="32" t="s">
        <v>1797</v>
      </c>
      <c r="S192" s="32"/>
    </row>
    <row r="193" spans="1:20" s="36" customFormat="1" ht="15.75" customHeight="1">
      <c r="A193" s="140">
        <v>192</v>
      </c>
      <c r="B193" s="32" t="s">
        <v>1798</v>
      </c>
      <c r="C193" s="45">
        <v>42723</v>
      </c>
      <c r="D193" s="195">
        <v>393240</v>
      </c>
      <c r="E193" s="195">
        <v>74716</v>
      </c>
      <c r="F193" s="202">
        <v>467956</v>
      </c>
      <c r="G193" s="27">
        <v>25326317</v>
      </c>
      <c r="H193" s="32" t="s">
        <v>1413</v>
      </c>
      <c r="I193" s="121">
        <v>30</v>
      </c>
      <c r="J193" s="29">
        <v>42753</v>
      </c>
      <c r="K193" s="32"/>
      <c r="L193" s="29">
        <v>42979</v>
      </c>
      <c r="M193" s="32"/>
      <c r="N193" s="32" t="s">
        <v>1752</v>
      </c>
      <c r="O193" s="27" t="s">
        <v>1799</v>
      </c>
      <c r="P193" s="32"/>
      <c r="Q193" s="32" t="s">
        <v>1508</v>
      </c>
      <c r="R193" s="32" t="s">
        <v>1456</v>
      </c>
      <c r="S193" s="32"/>
    </row>
    <row r="194" spans="1:20" s="36" customFormat="1" ht="15.75" customHeight="1">
      <c r="A194" s="140">
        <v>193</v>
      </c>
      <c r="B194" s="32" t="s">
        <v>1798</v>
      </c>
      <c r="C194" s="45">
        <v>42723</v>
      </c>
      <c r="D194" s="195">
        <v>463840</v>
      </c>
      <c r="E194" s="195">
        <v>88130</v>
      </c>
      <c r="F194" s="202">
        <v>551970</v>
      </c>
      <c r="G194" s="27">
        <v>25326317</v>
      </c>
      <c r="H194" s="32" t="s">
        <v>1413</v>
      </c>
      <c r="I194" s="121">
        <v>30</v>
      </c>
      <c r="J194" s="29">
        <v>42753</v>
      </c>
      <c r="K194" s="32"/>
      <c r="L194" s="29">
        <v>42948</v>
      </c>
      <c r="M194" s="32"/>
      <c r="N194" s="32" t="s">
        <v>1752</v>
      </c>
      <c r="O194" s="27" t="s">
        <v>1799</v>
      </c>
      <c r="P194" s="32"/>
      <c r="Q194" s="32" t="s">
        <v>1508</v>
      </c>
      <c r="R194" s="32" t="s">
        <v>1456</v>
      </c>
      <c r="S194" s="32"/>
    </row>
    <row r="195" spans="1:20" s="36" customFormat="1" ht="15.75" customHeight="1">
      <c r="A195" s="140">
        <v>194</v>
      </c>
      <c r="B195" s="32" t="s">
        <v>1798</v>
      </c>
      <c r="C195" s="45">
        <v>42723</v>
      </c>
      <c r="D195" s="195">
        <v>1550280</v>
      </c>
      <c r="E195" s="195">
        <v>294553</v>
      </c>
      <c r="F195" s="202">
        <v>1844833</v>
      </c>
      <c r="G195" s="27">
        <v>25326317</v>
      </c>
      <c r="H195" s="32" t="s">
        <v>1413</v>
      </c>
      <c r="I195" s="121">
        <v>30</v>
      </c>
      <c r="J195" s="29">
        <v>42753</v>
      </c>
      <c r="K195" s="32"/>
      <c r="L195" s="29">
        <v>42922</v>
      </c>
      <c r="M195" s="32"/>
      <c r="N195" s="32" t="s">
        <v>1752</v>
      </c>
      <c r="O195" s="27" t="s">
        <v>1799</v>
      </c>
      <c r="P195" s="32"/>
      <c r="Q195" s="32" t="s">
        <v>1508</v>
      </c>
      <c r="R195" s="32" t="s">
        <v>1456</v>
      </c>
      <c r="S195" s="32"/>
    </row>
    <row r="196" spans="1:20" s="36" customFormat="1" ht="15.75" customHeight="1">
      <c r="A196" s="140">
        <v>195</v>
      </c>
      <c r="B196" s="32" t="s">
        <v>1800</v>
      </c>
      <c r="C196" s="45">
        <v>42724</v>
      </c>
      <c r="D196" s="195">
        <v>936000</v>
      </c>
      <c r="E196" s="195">
        <v>177840</v>
      </c>
      <c r="F196" s="202">
        <v>1113840</v>
      </c>
      <c r="G196" s="27" t="s">
        <v>1801</v>
      </c>
      <c r="H196" s="28" t="s">
        <v>1413</v>
      </c>
      <c r="I196" s="121">
        <v>30</v>
      </c>
      <c r="J196" s="29">
        <v>42754</v>
      </c>
      <c r="K196" s="32"/>
      <c r="L196" s="29">
        <v>42734</v>
      </c>
      <c r="M196" s="32"/>
      <c r="N196" s="32" t="s">
        <v>1752</v>
      </c>
      <c r="O196" s="27" t="s">
        <v>1802</v>
      </c>
      <c r="P196" s="32"/>
      <c r="Q196" s="32" t="s">
        <v>1660</v>
      </c>
      <c r="R196" s="32" t="s">
        <v>1387</v>
      </c>
      <c r="S196" s="32"/>
    </row>
    <row r="197" spans="1:20" s="36" customFormat="1" ht="15.75" customHeight="1">
      <c r="A197" s="324">
        <v>196</v>
      </c>
      <c r="B197" s="298" t="s">
        <v>2463</v>
      </c>
      <c r="C197" s="297"/>
      <c r="D197" s="325"/>
      <c r="E197" s="325"/>
      <c r="F197" s="326"/>
      <c r="G197" s="296"/>
      <c r="H197" s="298" t="s">
        <v>190</v>
      </c>
      <c r="I197" s="327"/>
      <c r="J197" s="328"/>
      <c r="K197" s="298"/>
      <c r="L197" s="328">
        <v>42731</v>
      </c>
      <c r="M197" s="298">
        <v>24</v>
      </c>
      <c r="N197" s="298" t="s">
        <v>12</v>
      </c>
      <c r="O197" s="296" t="s">
        <v>1804</v>
      </c>
      <c r="P197" s="298"/>
      <c r="Q197" s="298" t="s">
        <v>1759</v>
      </c>
      <c r="R197" s="298" t="s">
        <v>1490</v>
      </c>
      <c r="S197" s="298"/>
    </row>
    <row r="198" spans="1:20" s="36" customFormat="1" ht="15.75" customHeight="1">
      <c r="A198" s="140">
        <v>197</v>
      </c>
      <c r="B198" s="32" t="s">
        <v>1805</v>
      </c>
      <c r="C198" s="45">
        <v>42731</v>
      </c>
      <c r="D198" s="124">
        <v>1036746</v>
      </c>
      <c r="E198" s="124">
        <v>196180</v>
      </c>
      <c r="F198" s="145">
        <v>1228704</v>
      </c>
      <c r="G198" s="27">
        <v>332741525</v>
      </c>
      <c r="H198" s="28" t="s">
        <v>1413</v>
      </c>
      <c r="I198" s="121">
        <v>30</v>
      </c>
      <c r="J198" s="29">
        <v>42761</v>
      </c>
      <c r="K198" s="32"/>
      <c r="L198" s="29">
        <v>42719</v>
      </c>
      <c r="M198" s="32"/>
      <c r="N198" s="32" t="s">
        <v>1752</v>
      </c>
      <c r="O198" s="27" t="s">
        <v>1806</v>
      </c>
      <c r="P198" s="32"/>
      <c r="Q198" s="32"/>
      <c r="R198" s="32" t="s">
        <v>1807</v>
      </c>
      <c r="S198" s="32"/>
    </row>
    <row r="199" spans="1:20" s="36" customFormat="1" ht="15.75" customHeight="1">
      <c r="A199" s="140">
        <v>198</v>
      </c>
      <c r="B199" s="32" t="s">
        <v>1810</v>
      </c>
      <c r="C199" s="45">
        <v>42732</v>
      </c>
      <c r="D199" s="124">
        <v>3550500</v>
      </c>
      <c r="E199" s="124">
        <v>674595</v>
      </c>
      <c r="F199" s="145">
        <v>4225095</v>
      </c>
      <c r="G199" s="27">
        <v>23398119</v>
      </c>
      <c r="H199" s="28" t="s">
        <v>1413</v>
      </c>
      <c r="I199" s="121">
        <v>30</v>
      </c>
      <c r="J199" s="29">
        <v>42762</v>
      </c>
      <c r="K199" s="32"/>
      <c r="L199" s="29">
        <v>42810</v>
      </c>
      <c r="M199" s="32"/>
      <c r="N199" s="32" t="s">
        <v>1752</v>
      </c>
      <c r="O199" s="27" t="s">
        <v>1811</v>
      </c>
      <c r="P199" s="32"/>
      <c r="Q199" s="32" t="s">
        <v>1412</v>
      </c>
      <c r="R199" s="32" t="s">
        <v>1570</v>
      </c>
      <c r="S199" s="32"/>
    </row>
    <row r="200" spans="1:20" s="36" customFormat="1" ht="15.75" customHeight="1">
      <c r="A200" s="140">
        <v>199</v>
      </c>
      <c r="B200" s="32" t="s">
        <v>1812</v>
      </c>
      <c r="C200" s="45">
        <v>42732</v>
      </c>
      <c r="D200" s="124">
        <v>667494</v>
      </c>
      <c r="E200" s="124">
        <v>126824</v>
      </c>
      <c r="F200" s="145">
        <v>794318</v>
      </c>
      <c r="G200" s="27">
        <v>222731089</v>
      </c>
      <c r="H200" s="28" t="s">
        <v>1413</v>
      </c>
      <c r="I200" s="121">
        <v>30</v>
      </c>
      <c r="J200" s="29">
        <v>42762</v>
      </c>
      <c r="K200" s="32"/>
      <c r="L200" s="29">
        <v>42732</v>
      </c>
      <c r="M200" s="32"/>
      <c r="N200" s="32" t="s">
        <v>1752</v>
      </c>
      <c r="O200" s="32" t="s">
        <v>1813</v>
      </c>
      <c r="P200" s="32"/>
      <c r="Q200" s="32" t="s">
        <v>1814</v>
      </c>
      <c r="R200" s="32" t="s">
        <v>1815</v>
      </c>
      <c r="S200" s="32"/>
    </row>
    <row r="201" spans="1:20" s="277" customFormat="1" ht="15.75" customHeight="1">
      <c r="A201" s="280">
        <v>200</v>
      </c>
      <c r="B201" s="275" t="s">
        <v>2420</v>
      </c>
      <c r="C201" s="275"/>
      <c r="D201" s="281"/>
      <c r="E201" s="281"/>
      <c r="F201" s="282"/>
      <c r="G201" s="273"/>
      <c r="H201" s="275" t="s">
        <v>190</v>
      </c>
      <c r="I201" s="283"/>
      <c r="J201" s="273"/>
      <c r="K201" s="275"/>
      <c r="L201" s="273"/>
      <c r="M201" s="275">
        <v>22</v>
      </c>
      <c r="N201" s="275"/>
      <c r="O201" s="273"/>
      <c r="P201" s="275"/>
      <c r="Q201" s="275"/>
      <c r="R201" s="275"/>
      <c r="S201" s="275"/>
    </row>
    <row r="202" spans="1:20" s="36" customFormat="1" ht="15.75" customHeight="1">
      <c r="A202" s="140">
        <v>201</v>
      </c>
      <c r="B202" s="32" t="s">
        <v>1816</v>
      </c>
      <c r="C202" s="45">
        <v>42732</v>
      </c>
      <c r="D202" s="124">
        <v>15608423</v>
      </c>
      <c r="E202" s="124">
        <v>2964460</v>
      </c>
      <c r="F202" s="145">
        <v>18566883</v>
      </c>
      <c r="G202" s="27" t="s">
        <v>1230</v>
      </c>
      <c r="H202" s="28" t="s">
        <v>1413</v>
      </c>
      <c r="I202" s="121">
        <v>30</v>
      </c>
      <c r="J202" s="29">
        <v>42762</v>
      </c>
      <c r="K202" s="32"/>
      <c r="L202" s="29">
        <v>42732</v>
      </c>
      <c r="M202" s="32"/>
      <c r="N202" s="32" t="s">
        <v>122</v>
      </c>
      <c r="O202" s="27" t="s">
        <v>1818</v>
      </c>
      <c r="P202" s="32"/>
      <c r="Q202" s="32" t="s">
        <v>1392</v>
      </c>
      <c r="R202" s="32" t="s">
        <v>1441</v>
      </c>
      <c r="S202" s="32"/>
      <c r="T202" s="36" t="s">
        <v>1787</v>
      </c>
    </row>
    <row r="203" spans="1:20" s="36" customFormat="1" ht="15.75" customHeight="1">
      <c r="A203" s="140">
        <v>202</v>
      </c>
      <c r="B203" s="32" t="s">
        <v>1819</v>
      </c>
      <c r="C203" s="45">
        <v>42732</v>
      </c>
      <c r="D203" s="124">
        <v>2272320</v>
      </c>
      <c r="E203" s="124">
        <v>431741</v>
      </c>
      <c r="F203" s="145">
        <v>2704061</v>
      </c>
      <c r="G203" s="27" t="s">
        <v>1820</v>
      </c>
      <c r="H203" s="28" t="s">
        <v>1413</v>
      </c>
      <c r="I203" s="121">
        <v>30</v>
      </c>
      <c r="J203" s="29">
        <v>42762</v>
      </c>
      <c r="K203" s="32"/>
      <c r="L203" s="29">
        <v>42732</v>
      </c>
      <c r="M203" s="32"/>
      <c r="N203" s="32" t="s">
        <v>1817</v>
      </c>
      <c r="O203" s="27" t="s">
        <v>1821</v>
      </c>
      <c r="P203" s="32"/>
      <c r="Q203" s="32" t="s">
        <v>573</v>
      </c>
      <c r="R203" s="32" t="s">
        <v>1822</v>
      </c>
      <c r="S203" s="32"/>
    </row>
    <row r="204" spans="1:20" s="277" customFormat="1" ht="15.75" customHeight="1">
      <c r="A204" s="280">
        <v>203</v>
      </c>
      <c r="B204" s="275" t="s">
        <v>2421</v>
      </c>
      <c r="C204" s="274"/>
      <c r="D204" s="281"/>
      <c r="E204" s="281"/>
      <c r="F204" s="282"/>
      <c r="G204" s="273"/>
      <c r="H204" s="275" t="s">
        <v>190</v>
      </c>
      <c r="I204" s="283"/>
      <c r="J204" s="284"/>
      <c r="K204" s="275"/>
      <c r="L204" s="273"/>
      <c r="M204" s="275">
        <v>23</v>
      </c>
      <c r="N204" s="275"/>
      <c r="O204" s="273"/>
      <c r="P204" s="275"/>
      <c r="Q204" s="275"/>
      <c r="R204" s="275"/>
      <c r="S204" s="275"/>
    </row>
    <row r="205" spans="1:20" s="36" customFormat="1" ht="15.75" customHeight="1">
      <c r="A205" s="140">
        <v>204</v>
      </c>
      <c r="B205" s="32" t="s">
        <v>1824</v>
      </c>
      <c r="C205" s="45">
        <v>42732</v>
      </c>
      <c r="D205" s="124">
        <v>2460133</v>
      </c>
      <c r="E205" s="124">
        <v>467425</v>
      </c>
      <c r="F205" s="145">
        <v>2927558</v>
      </c>
      <c r="G205" s="27" t="s">
        <v>1825</v>
      </c>
      <c r="H205" s="28" t="s">
        <v>1413</v>
      </c>
      <c r="I205" s="121">
        <v>30</v>
      </c>
      <c r="J205" s="29">
        <v>42762</v>
      </c>
      <c r="K205" s="32"/>
      <c r="L205" s="29">
        <v>42734</v>
      </c>
      <c r="M205" s="32"/>
      <c r="N205" s="32" t="s">
        <v>1817</v>
      </c>
      <c r="O205" s="27" t="s">
        <v>1826</v>
      </c>
      <c r="P205" s="32"/>
      <c r="Q205" s="32" t="s">
        <v>1827</v>
      </c>
      <c r="R205" s="32" t="s">
        <v>1380</v>
      </c>
      <c r="S205" s="32"/>
    </row>
    <row r="206" spans="1:20" s="36" customFormat="1" ht="15.75" customHeight="1">
      <c r="A206" s="140">
        <v>205</v>
      </c>
      <c r="B206" s="32" t="s">
        <v>1828</v>
      </c>
      <c r="C206" s="45">
        <v>42732</v>
      </c>
      <c r="D206" s="124">
        <v>4564745</v>
      </c>
      <c r="E206" s="124">
        <v>867302</v>
      </c>
      <c r="F206" s="145">
        <v>5432047</v>
      </c>
      <c r="G206" s="27">
        <v>2265978832</v>
      </c>
      <c r="H206" s="28" t="s">
        <v>1413</v>
      </c>
      <c r="I206" s="121">
        <v>30</v>
      </c>
      <c r="J206" s="29">
        <v>42762</v>
      </c>
      <c r="K206" s="32"/>
      <c r="L206" s="29">
        <v>42914</v>
      </c>
      <c r="M206" s="27"/>
      <c r="N206" s="32" t="s">
        <v>1817</v>
      </c>
      <c r="O206" s="27" t="s">
        <v>1829</v>
      </c>
      <c r="P206" s="32"/>
      <c r="Q206" s="32" t="s">
        <v>1467</v>
      </c>
      <c r="R206" s="32" t="s">
        <v>1534</v>
      </c>
      <c r="S206" s="32"/>
    </row>
    <row r="207" spans="1:20" s="36" customFormat="1" ht="15.75" customHeight="1">
      <c r="A207" s="140">
        <v>206</v>
      </c>
      <c r="B207" s="32" t="s">
        <v>1830</v>
      </c>
      <c r="C207" s="45">
        <v>42732</v>
      </c>
      <c r="D207" s="124">
        <v>390729</v>
      </c>
      <c r="E207" s="124">
        <v>74239</v>
      </c>
      <c r="F207" s="145">
        <v>464968</v>
      </c>
      <c r="G207" s="27">
        <v>632278784</v>
      </c>
      <c r="H207" s="28" t="s">
        <v>1413</v>
      </c>
      <c r="I207" s="121">
        <v>30</v>
      </c>
      <c r="J207" s="29">
        <v>42762</v>
      </c>
      <c r="K207" s="32"/>
      <c r="L207" s="27"/>
      <c r="M207" s="27"/>
      <c r="N207" s="32" t="s">
        <v>1817</v>
      </c>
      <c r="O207" s="27" t="s">
        <v>1831</v>
      </c>
      <c r="P207" s="32"/>
      <c r="Q207" s="32" t="s">
        <v>1371</v>
      </c>
      <c r="R207" s="32" t="s">
        <v>1832</v>
      </c>
      <c r="S207" s="32"/>
    </row>
    <row r="208" spans="1:20" s="36" customFormat="1" ht="15.75" customHeight="1">
      <c r="A208" s="140">
        <v>207</v>
      </c>
      <c r="B208" s="32" t="s">
        <v>1833</v>
      </c>
      <c r="C208" s="45">
        <v>42732</v>
      </c>
      <c r="D208" s="124">
        <v>1724771</v>
      </c>
      <c r="E208" s="124">
        <v>327706</v>
      </c>
      <c r="F208" s="145">
        <v>2052477</v>
      </c>
      <c r="G208" s="27" t="s">
        <v>1834</v>
      </c>
      <c r="H208" s="28" t="s">
        <v>1413</v>
      </c>
      <c r="I208" s="121">
        <v>30</v>
      </c>
      <c r="J208" s="29">
        <v>42762</v>
      </c>
      <c r="K208" s="32"/>
      <c r="L208" s="29">
        <v>42746</v>
      </c>
      <c r="M208" s="27"/>
      <c r="N208" s="32" t="s">
        <v>1817</v>
      </c>
      <c r="O208" s="27" t="s">
        <v>1835</v>
      </c>
      <c r="P208" s="32"/>
      <c r="Q208" s="32" t="s">
        <v>1508</v>
      </c>
      <c r="R208" s="32" t="s">
        <v>1594</v>
      </c>
      <c r="S208" s="32"/>
    </row>
    <row r="209" spans="1:19" s="36" customFormat="1" ht="15.75" customHeight="1">
      <c r="A209" s="140">
        <v>208</v>
      </c>
      <c r="B209" s="32" t="s">
        <v>1836</v>
      </c>
      <c r="C209" s="45">
        <v>42732</v>
      </c>
      <c r="D209" s="124">
        <v>165611</v>
      </c>
      <c r="E209" s="124">
        <v>26442</v>
      </c>
      <c r="F209" s="145">
        <v>165611</v>
      </c>
      <c r="G209" s="27" t="s">
        <v>1837</v>
      </c>
      <c r="H209" s="28" t="s">
        <v>1413</v>
      </c>
      <c r="I209" s="121">
        <v>30</v>
      </c>
      <c r="J209" s="29">
        <v>42762</v>
      </c>
      <c r="K209" s="32"/>
      <c r="L209" s="29">
        <v>42740</v>
      </c>
      <c r="M209" s="32"/>
      <c r="N209" s="32" t="s">
        <v>1817</v>
      </c>
      <c r="O209" s="27" t="s">
        <v>1838</v>
      </c>
      <c r="P209" s="32"/>
      <c r="Q209" s="32" t="s">
        <v>1508</v>
      </c>
      <c r="R209" s="32" t="s">
        <v>1839</v>
      </c>
      <c r="S209" s="32"/>
    </row>
    <row r="210" spans="1:19" ht="15.75" customHeight="1">
      <c r="A210" s="165">
        <v>209</v>
      </c>
      <c r="B210" s="80" t="s">
        <v>1823</v>
      </c>
      <c r="C210" s="114">
        <v>42732</v>
      </c>
      <c r="D210" s="115">
        <v>1861970</v>
      </c>
      <c r="E210" s="115">
        <v>353774</v>
      </c>
      <c r="F210" s="123">
        <v>2215744</v>
      </c>
      <c r="G210" s="35">
        <v>652484503</v>
      </c>
      <c r="H210" s="80" t="s">
        <v>571</v>
      </c>
      <c r="I210" s="118">
        <v>30</v>
      </c>
      <c r="J210" s="122">
        <v>42762</v>
      </c>
      <c r="K210" s="80"/>
      <c r="L210" s="35"/>
      <c r="M210" s="80"/>
      <c r="N210" s="80" t="s">
        <v>1817</v>
      </c>
      <c r="O210" s="35" t="s">
        <v>1840</v>
      </c>
      <c r="P210" s="80"/>
      <c r="Q210" s="80" t="s">
        <v>1786</v>
      </c>
      <c r="R210" s="80" t="s">
        <v>1719</v>
      </c>
      <c r="S210" s="80"/>
    </row>
    <row r="211" spans="1:19" s="36" customFormat="1" ht="15.75" customHeight="1">
      <c r="A211" s="140">
        <v>210</v>
      </c>
      <c r="B211" s="32" t="s">
        <v>1841</v>
      </c>
      <c r="C211" s="45">
        <v>42733</v>
      </c>
      <c r="D211" s="124">
        <v>106515</v>
      </c>
      <c r="E211" s="124">
        <v>20238</v>
      </c>
      <c r="F211" s="145">
        <v>126753</v>
      </c>
      <c r="G211" s="27"/>
      <c r="H211" s="28" t="s">
        <v>1413</v>
      </c>
      <c r="I211" s="121" t="s">
        <v>1842</v>
      </c>
      <c r="J211" s="29">
        <v>42733</v>
      </c>
      <c r="K211" s="32"/>
      <c r="L211" s="29">
        <v>42733</v>
      </c>
      <c r="M211" s="32"/>
      <c r="N211" s="32"/>
      <c r="O211" s="27" t="s">
        <v>1843</v>
      </c>
      <c r="P211" s="32"/>
      <c r="Q211" s="32" t="s">
        <v>1379</v>
      </c>
      <c r="R211" s="32" t="s">
        <v>1468</v>
      </c>
      <c r="S211" s="32"/>
    </row>
    <row r="212" spans="1:19" s="36" customFormat="1" ht="15.75" customHeight="1">
      <c r="A212" s="140">
        <v>211</v>
      </c>
      <c r="B212" s="32" t="s">
        <v>1403</v>
      </c>
      <c r="C212" s="45">
        <v>42733</v>
      </c>
      <c r="D212" s="124">
        <v>1198332</v>
      </c>
      <c r="E212" s="124">
        <v>227683</v>
      </c>
      <c r="F212" s="145">
        <v>1426015</v>
      </c>
      <c r="G212" s="27">
        <v>94193007</v>
      </c>
      <c r="H212" s="28" t="s">
        <v>1413</v>
      </c>
      <c r="I212" s="121" t="s">
        <v>1842</v>
      </c>
      <c r="J212" s="29">
        <v>42733</v>
      </c>
      <c r="K212" s="32"/>
      <c r="L212" s="29">
        <v>42732</v>
      </c>
      <c r="M212" s="32"/>
      <c r="N212" s="32" t="s">
        <v>122</v>
      </c>
      <c r="O212" s="27" t="s">
        <v>1844</v>
      </c>
      <c r="P212" s="32"/>
      <c r="Q212" s="32" t="s">
        <v>1379</v>
      </c>
      <c r="R212" s="32" t="s">
        <v>1405</v>
      </c>
      <c r="S212" s="32"/>
    </row>
    <row r="213" spans="1:19" s="36" customFormat="1" ht="15.75" customHeight="1">
      <c r="A213" s="140">
        <v>212</v>
      </c>
      <c r="B213" s="32" t="s">
        <v>1841</v>
      </c>
      <c r="C213" s="45">
        <v>42733</v>
      </c>
      <c r="D213" s="124">
        <v>116314</v>
      </c>
      <c r="E213" s="124">
        <v>22100</v>
      </c>
      <c r="F213" s="145">
        <v>138414</v>
      </c>
      <c r="G213" s="27"/>
      <c r="H213" s="28" t="s">
        <v>1413</v>
      </c>
      <c r="I213" s="121" t="s">
        <v>1842</v>
      </c>
      <c r="J213" s="29">
        <v>42733</v>
      </c>
      <c r="K213" s="32"/>
      <c r="L213" s="29">
        <v>42733</v>
      </c>
      <c r="M213" s="32"/>
      <c r="N213" s="32"/>
      <c r="O213" s="27" t="s">
        <v>1843</v>
      </c>
      <c r="P213" s="32"/>
      <c r="Q213" s="32" t="s">
        <v>1379</v>
      </c>
      <c r="R213" s="32" t="s">
        <v>1468</v>
      </c>
      <c r="S213" s="32"/>
    </row>
    <row r="214" spans="1:19" s="36" customFormat="1" ht="15.75" customHeight="1">
      <c r="A214" s="140">
        <v>213</v>
      </c>
      <c r="B214" s="32" t="s">
        <v>1845</v>
      </c>
      <c r="C214" s="45">
        <v>42733</v>
      </c>
      <c r="D214" s="124">
        <v>1693439</v>
      </c>
      <c r="E214" s="124">
        <v>321753</v>
      </c>
      <c r="F214" s="145">
        <v>2015192</v>
      </c>
      <c r="G214" s="27" t="s">
        <v>1846</v>
      </c>
      <c r="H214" s="28" t="s">
        <v>1413</v>
      </c>
      <c r="I214" s="121">
        <v>30</v>
      </c>
      <c r="J214" s="29">
        <v>42763</v>
      </c>
      <c r="K214" s="32"/>
      <c r="L214" s="29">
        <v>42733</v>
      </c>
      <c r="M214" s="32"/>
      <c r="N214" s="32" t="s">
        <v>1817</v>
      </c>
      <c r="O214" s="27" t="s">
        <v>1847</v>
      </c>
      <c r="P214" s="32"/>
      <c r="Q214" s="32" t="s">
        <v>573</v>
      </c>
      <c r="R214" s="32" t="s">
        <v>1848</v>
      </c>
      <c r="S214" s="32"/>
    </row>
    <row r="215" spans="1:19" s="36" customFormat="1" ht="15.75" customHeight="1">
      <c r="A215" s="140">
        <v>214</v>
      </c>
      <c r="B215" s="32" t="s">
        <v>1381</v>
      </c>
      <c r="C215" s="45">
        <v>42733</v>
      </c>
      <c r="D215" s="124">
        <v>28404</v>
      </c>
      <c r="E215" s="124">
        <v>5397</v>
      </c>
      <c r="F215" s="145">
        <v>33801</v>
      </c>
      <c r="G215" s="27" t="s">
        <v>1849</v>
      </c>
      <c r="H215" s="28" t="s">
        <v>1413</v>
      </c>
      <c r="I215" s="121">
        <v>60</v>
      </c>
      <c r="J215" s="29">
        <v>42793</v>
      </c>
      <c r="K215" s="32"/>
      <c r="L215" s="29">
        <v>42902</v>
      </c>
      <c r="M215" s="32"/>
      <c r="N215" s="32" t="s">
        <v>1817</v>
      </c>
      <c r="O215" s="27" t="s">
        <v>1850</v>
      </c>
      <c r="P215" s="32"/>
      <c r="Q215" s="32"/>
      <c r="R215" s="32" t="s">
        <v>1387</v>
      </c>
      <c r="S215" s="32"/>
    </row>
    <row r="216" spans="1:19" s="36" customFormat="1" ht="15.75" customHeight="1">
      <c r="A216" s="140">
        <v>215</v>
      </c>
      <c r="B216" s="32" t="s">
        <v>1381</v>
      </c>
      <c r="C216" s="45">
        <v>42733</v>
      </c>
      <c r="D216" s="124">
        <v>85212</v>
      </c>
      <c r="E216" s="124">
        <v>16190</v>
      </c>
      <c r="F216" s="145">
        <v>101402</v>
      </c>
      <c r="G216" s="27" t="s">
        <v>1849</v>
      </c>
      <c r="H216" s="28" t="s">
        <v>1413</v>
      </c>
      <c r="I216" s="121">
        <v>60</v>
      </c>
      <c r="J216" s="29">
        <v>42793</v>
      </c>
      <c r="K216" s="32"/>
      <c r="L216" s="29">
        <v>42902</v>
      </c>
      <c r="M216" s="32"/>
      <c r="N216" s="32" t="s">
        <v>1817</v>
      </c>
      <c r="O216" s="27" t="s">
        <v>1855</v>
      </c>
      <c r="P216" s="32"/>
      <c r="Q216" s="32"/>
      <c r="R216" s="32" t="s">
        <v>1387</v>
      </c>
      <c r="S216" s="32"/>
    </row>
    <row r="217" spans="1:19" ht="15.75" customHeight="1">
      <c r="A217" s="140">
        <v>216</v>
      </c>
      <c r="B217" s="32" t="s">
        <v>1851</v>
      </c>
      <c r="C217" s="45">
        <v>42733</v>
      </c>
      <c r="D217" s="124">
        <v>4884586</v>
      </c>
      <c r="E217" s="124">
        <v>928017</v>
      </c>
      <c r="F217" s="145">
        <v>5812657</v>
      </c>
      <c r="G217" s="27">
        <v>512252399</v>
      </c>
      <c r="H217" s="32" t="s">
        <v>1413</v>
      </c>
      <c r="I217" s="121">
        <v>30</v>
      </c>
      <c r="J217" s="29">
        <v>42763</v>
      </c>
      <c r="K217" s="32"/>
      <c r="L217" s="27"/>
      <c r="M217" s="32"/>
      <c r="N217" s="32" t="s">
        <v>1817</v>
      </c>
      <c r="O217" s="27" t="s">
        <v>1804</v>
      </c>
      <c r="P217" s="32"/>
      <c r="Q217" s="32" t="s">
        <v>1852</v>
      </c>
      <c r="R217" s="32" t="s">
        <v>1490</v>
      </c>
      <c r="S217" s="32"/>
    </row>
    <row r="218" spans="1:19" s="36" customFormat="1" ht="15.75" customHeight="1">
      <c r="A218" s="140">
        <v>217</v>
      </c>
      <c r="B218" s="32" t="s">
        <v>1856</v>
      </c>
      <c r="C218" s="45">
        <v>42733</v>
      </c>
      <c r="D218" s="124">
        <v>147652</v>
      </c>
      <c r="E218" s="124">
        <v>28054</v>
      </c>
      <c r="F218" s="145">
        <v>175706</v>
      </c>
      <c r="G218" s="27">
        <v>999494587</v>
      </c>
      <c r="H218" s="28" t="s">
        <v>1413</v>
      </c>
      <c r="I218" s="121">
        <v>30</v>
      </c>
      <c r="J218" s="29">
        <v>42763</v>
      </c>
      <c r="K218" s="32"/>
      <c r="L218" s="29">
        <v>42914</v>
      </c>
      <c r="M218" s="32"/>
      <c r="N218" s="32" t="s">
        <v>1817</v>
      </c>
      <c r="O218" s="27" t="s">
        <v>1857</v>
      </c>
      <c r="P218" s="32"/>
      <c r="Q218" s="32" t="s">
        <v>1473</v>
      </c>
      <c r="R218" s="32" t="s">
        <v>1858</v>
      </c>
      <c r="S218" s="32"/>
    </row>
    <row r="219" spans="1:19" s="36" customFormat="1" ht="15.75" customHeight="1">
      <c r="A219" s="140">
        <v>218</v>
      </c>
      <c r="B219" s="32" t="s">
        <v>1859</v>
      </c>
      <c r="C219" s="45">
        <v>42733</v>
      </c>
      <c r="D219" s="124">
        <v>4537708</v>
      </c>
      <c r="E219" s="124">
        <v>862165</v>
      </c>
      <c r="F219" s="145">
        <v>5399873</v>
      </c>
      <c r="G219" s="27">
        <v>2811240</v>
      </c>
      <c r="H219" s="28" t="s">
        <v>1413</v>
      </c>
      <c r="I219" s="121">
        <v>120</v>
      </c>
      <c r="J219" s="29">
        <v>42853</v>
      </c>
      <c r="K219" s="32"/>
      <c r="L219" s="29">
        <v>42863</v>
      </c>
      <c r="M219" s="32"/>
      <c r="N219" s="32"/>
      <c r="O219" s="27" t="s">
        <v>1860</v>
      </c>
      <c r="P219" s="32"/>
      <c r="Q219" s="32" t="s">
        <v>1513</v>
      </c>
      <c r="R219" s="32" t="s">
        <v>1861</v>
      </c>
      <c r="S219" s="32"/>
    </row>
    <row r="220" spans="1:19" s="36" customFormat="1" ht="15.75" customHeight="1">
      <c r="A220" s="140">
        <v>219</v>
      </c>
      <c r="B220" s="32" t="s">
        <v>1862</v>
      </c>
      <c r="C220" s="45">
        <v>42733</v>
      </c>
      <c r="D220" s="124">
        <v>1655566</v>
      </c>
      <c r="E220" s="124">
        <v>314558</v>
      </c>
      <c r="F220" s="145">
        <v>1970124</v>
      </c>
      <c r="G220" s="27">
        <v>32391008</v>
      </c>
      <c r="H220" s="28" t="s">
        <v>1413</v>
      </c>
      <c r="I220" s="121">
        <v>90</v>
      </c>
      <c r="J220" s="29">
        <v>42823</v>
      </c>
      <c r="K220" s="45"/>
      <c r="L220" s="29">
        <v>42884</v>
      </c>
      <c r="M220" s="32"/>
      <c r="N220" s="32" t="s">
        <v>1817</v>
      </c>
      <c r="O220" s="27" t="s">
        <v>1863</v>
      </c>
      <c r="P220" s="32"/>
      <c r="Q220" s="32" t="s">
        <v>1376</v>
      </c>
      <c r="R220" s="32" t="s">
        <v>1864</v>
      </c>
      <c r="S220" s="32"/>
    </row>
    <row r="221" spans="1:19" s="277" customFormat="1" ht="15.75" customHeight="1">
      <c r="A221" s="280">
        <v>220</v>
      </c>
      <c r="B221" s="275" t="s">
        <v>2453</v>
      </c>
      <c r="C221" s="274"/>
      <c r="D221" s="281"/>
      <c r="E221" s="281"/>
      <c r="F221" s="282"/>
      <c r="G221" s="273"/>
      <c r="H221" s="275" t="s">
        <v>190</v>
      </c>
      <c r="I221" s="283"/>
      <c r="J221" s="284"/>
      <c r="K221" s="275"/>
      <c r="L221" s="273"/>
      <c r="M221" s="275">
        <v>25</v>
      </c>
      <c r="N221" s="275" t="s">
        <v>1817</v>
      </c>
      <c r="O221" s="273" t="s">
        <v>1866</v>
      </c>
      <c r="P221" s="275"/>
      <c r="Q221" s="275" t="s">
        <v>1412</v>
      </c>
      <c r="R221" s="275" t="s">
        <v>1528</v>
      </c>
      <c r="S221" s="275"/>
    </row>
    <row r="222" spans="1:19" s="36" customFormat="1" ht="15.75" customHeight="1">
      <c r="A222" s="186">
        <v>221</v>
      </c>
      <c r="B222" s="32" t="s">
        <v>1865</v>
      </c>
      <c r="C222" s="45">
        <v>42733</v>
      </c>
      <c r="D222" s="124">
        <v>8805240</v>
      </c>
      <c r="E222" s="124">
        <v>1672996</v>
      </c>
      <c r="F222" s="145">
        <v>10478236</v>
      </c>
      <c r="G222" s="27">
        <v>22127116</v>
      </c>
      <c r="H222" s="28" t="s">
        <v>1413</v>
      </c>
      <c r="I222" s="121">
        <v>30</v>
      </c>
      <c r="J222" s="29">
        <v>42763</v>
      </c>
      <c r="K222" s="32"/>
      <c r="L222" s="29">
        <v>42877</v>
      </c>
      <c r="M222" s="32"/>
      <c r="N222" s="32" t="s">
        <v>1817</v>
      </c>
      <c r="O222" s="27" t="s">
        <v>1866</v>
      </c>
      <c r="P222" s="32"/>
      <c r="Q222" s="32" t="s">
        <v>1412</v>
      </c>
      <c r="R222" s="32" t="s">
        <v>1528</v>
      </c>
      <c r="S222" s="32"/>
    </row>
    <row r="223" spans="1:19" ht="15.75" customHeight="1">
      <c r="A223" s="165">
        <v>222</v>
      </c>
      <c r="B223" s="80"/>
      <c r="C223" s="80"/>
      <c r="D223" s="115"/>
      <c r="E223" s="115"/>
      <c r="F223" s="123"/>
      <c r="G223" s="35"/>
      <c r="H223" s="80"/>
      <c r="I223" s="118"/>
      <c r="J223" s="35"/>
      <c r="K223" s="80"/>
      <c r="L223" s="35"/>
      <c r="M223" s="80"/>
      <c r="N223" s="80"/>
      <c r="O223" s="35"/>
      <c r="P223" s="80"/>
      <c r="Q223" s="80"/>
      <c r="R223" s="80"/>
    </row>
    <row r="224" spans="1:19" ht="15.75" customHeight="1">
      <c r="A224" s="165">
        <v>223</v>
      </c>
      <c r="B224" s="80"/>
      <c r="C224" s="114"/>
      <c r="D224" s="115"/>
      <c r="E224" s="115"/>
      <c r="F224" s="123"/>
      <c r="G224" s="35"/>
      <c r="H224" s="80"/>
      <c r="I224" s="118"/>
      <c r="J224" s="122"/>
      <c r="K224" s="80"/>
      <c r="L224" s="35"/>
      <c r="M224" s="80"/>
      <c r="N224" s="80"/>
      <c r="O224" s="35"/>
      <c r="P224" s="80"/>
      <c r="Q224" s="80"/>
      <c r="R224" s="80"/>
      <c r="S224" s="269"/>
    </row>
    <row r="225" spans="1:20" ht="15.75" customHeight="1">
      <c r="A225" s="165">
        <v>224</v>
      </c>
      <c r="B225" s="80"/>
      <c r="C225" s="80"/>
      <c r="D225" s="115"/>
      <c r="E225" s="115"/>
      <c r="F225" s="123"/>
      <c r="G225" s="35"/>
      <c r="H225" s="80"/>
      <c r="I225" s="118"/>
      <c r="J225" s="35"/>
      <c r="K225" s="80"/>
      <c r="L225" s="35"/>
      <c r="M225" s="80"/>
      <c r="N225" s="80"/>
      <c r="O225" s="35"/>
      <c r="P225" s="80"/>
      <c r="Q225" s="80"/>
      <c r="R225" s="80"/>
    </row>
    <row r="226" spans="1:20" ht="15.75" customHeight="1">
      <c r="A226" s="165">
        <v>225</v>
      </c>
      <c r="B226" s="80"/>
      <c r="C226" s="80"/>
      <c r="D226" s="115"/>
      <c r="E226" s="115"/>
      <c r="F226" s="123"/>
      <c r="G226" s="35"/>
      <c r="H226" s="80"/>
      <c r="I226" s="118"/>
      <c r="J226" s="35"/>
      <c r="K226" s="80"/>
      <c r="L226" s="35"/>
      <c r="M226" s="80"/>
      <c r="N226" s="80"/>
      <c r="O226" s="35"/>
      <c r="P226" s="80"/>
      <c r="Q226" s="80"/>
      <c r="R226" s="80"/>
    </row>
    <row r="227" spans="1:20" ht="15.75" customHeight="1">
      <c r="A227" s="165">
        <v>226</v>
      </c>
      <c r="B227" s="80"/>
      <c r="C227" s="80"/>
      <c r="D227" s="115"/>
      <c r="E227" s="115"/>
      <c r="F227" s="123"/>
      <c r="G227" s="35"/>
      <c r="H227" s="80"/>
      <c r="I227" s="118"/>
      <c r="J227" s="35"/>
      <c r="K227" s="80"/>
      <c r="L227" s="35"/>
      <c r="M227" s="80"/>
      <c r="N227" s="80"/>
      <c r="O227" s="35"/>
      <c r="P227" s="80"/>
      <c r="Q227" s="80"/>
      <c r="R227" s="80"/>
    </row>
    <row r="228" spans="1:20" ht="15.75" customHeight="1">
      <c r="A228" s="165">
        <v>227</v>
      </c>
      <c r="B228" s="80"/>
      <c r="C228" s="80"/>
      <c r="D228" s="115"/>
      <c r="E228" s="115"/>
      <c r="F228" s="123"/>
      <c r="G228" s="35"/>
      <c r="H228" s="80"/>
      <c r="I228" s="118"/>
      <c r="J228" s="35"/>
      <c r="K228" s="80"/>
      <c r="L228" s="35"/>
      <c r="M228" s="80"/>
      <c r="N228" s="80"/>
      <c r="O228" s="35"/>
      <c r="P228" s="80"/>
      <c r="Q228" s="80"/>
      <c r="R228" s="80"/>
    </row>
    <row r="229" spans="1:20" ht="15.75" customHeight="1">
      <c r="A229" s="165">
        <v>228</v>
      </c>
      <c r="B229" s="80"/>
      <c r="C229" s="80"/>
      <c r="D229" s="115"/>
      <c r="E229" s="115"/>
      <c r="F229" s="123"/>
      <c r="G229" s="35"/>
      <c r="H229" s="80"/>
      <c r="I229" s="118"/>
      <c r="J229" s="35"/>
      <c r="K229" s="80"/>
      <c r="L229" s="35"/>
      <c r="M229" s="80"/>
      <c r="N229" s="80"/>
      <c r="O229" s="35"/>
      <c r="P229" s="80"/>
      <c r="Q229" s="80"/>
      <c r="R229" s="80"/>
    </row>
    <row r="230" spans="1:20" ht="15.75" customHeight="1">
      <c r="A230" s="165">
        <v>229</v>
      </c>
      <c r="B230" s="80"/>
      <c r="C230" s="80"/>
      <c r="D230" s="115"/>
      <c r="E230" s="115"/>
      <c r="F230" s="123"/>
      <c r="G230" s="35"/>
      <c r="H230" s="80"/>
      <c r="I230" s="118"/>
      <c r="J230" s="35"/>
      <c r="K230" s="80"/>
      <c r="L230" s="35"/>
      <c r="M230" s="80"/>
      <c r="N230" s="80"/>
      <c r="O230" s="35"/>
      <c r="P230" s="80"/>
      <c r="Q230" s="80"/>
      <c r="R230" s="80"/>
      <c r="S230" s="224"/>
      <c r="T230" s="224"/>
    </row>
    <row r="231" spans="1:20" ht="15.75" customHeight="1">
      <c r="A231" s="165">
        <v>230</v>
      </c>
      <c r="B231" s="80"/>
      <c r="C231" s="80"/>
      <c r="D231" s="115"/>
      <c r="E231" s="115"/>
      <c r="F231" s="123"/>
      <c r="G231" s="35"/>
      <c r="H231" s="80"/>
      <c r="I231" s="118"/>
      <c r="J231" s="35"/>
      <c r="K231" s="80"/>
      <c r="L231" s="35"/>
      <c r="M231" s="80"/>
      <c r="N231" s="80"/>
      <c r="O231" s="35"/>
      <c r="P231" s="80"/>
      <c r="Q231" s="80"/>
      <c r="R231" s="80"/>
      <c r="S231" s="224"/>
      <c r="T231" s="224"/>
    </row>
    <row r="232" spans="1:20" ht="15.75" customHeight="1">
      <c r="A232" s="165">
        <v>231</v>
      </c>
      <c r="B232" s="80"/>
      <c r="C232" s="80"/>
      <c r="D232" s="115"/>
      <c r="E232" s="115"/>
      <c r="F232" s="123"/>
      <c r="G232" s="35"/>
      <c r="H232" s="80"/>
      <c r="I232" s="118"/>
      <c r="J232" s="35"/>
      <c r="K232" s="80"/>
      <c r="L232" s="35"/>
      <c r="M232" s="80"/>
      <c r="N232" s="80"/>
      <c r="O232" s="35"/>
      <c r="P232" s="80"/>
      <c r="Q232" s="80"/>
      <c r="R232" s="80"/>
      <c r="S232" s="224"/>
      <c r="T232" s="224"/>
    </row>
    <row r="233" spans="1:20" ht="15.75" customHeight="1">
      <c r="A233" s="165">
        <v>232</v>
      </c>
      <c r="B233" s="80"/>
      <c r="C233" s="80"/>
      <c r="D233" s="115"/>
      <c r="E233" s="115"/>
      <c r="F233" s="123"/>
      <c r="G233" s="35"/>
      <c r="H233" s="80"/>
      <c r="I233" s="118"/>
      <c r="J233" s="35"/>
      <c r="K233" s="80"/>
      <c r="L233" s="35"/>
      <c r="M233" s="80"/>
      <c r="N233" s="80"/>
      <c r="O233" s="35"/>
      <c r="P233" s="80"/>
      <c r="Q233" s="80"/>
      <c r="R233" s="80"/>
      <c r="S233" s="224"/>
      <c r="T233" s="224"/>
    </row>
    <row r="234" spans="1:20" ht="15.75" customHeight="1">
      <c r="A234" s="165">
        <v>233</v>
      </c>
      <c r="B234" s="80"/>
      <c r="C234" s="80"/>
      <c r="D234" s="115"/>
      <c r="E234" s="115"/>
      <c r="F234" s="123"/>
      <c r="G234" s="35"/>
      <c r="H234" s="80"/>
      <c r="I234" s="118"/>
      <c r="J234" s="35"/>
      <c r="K234" s="80"/>
      <c r="L234" s="35"/>
      <c r="M234" s="80"/>
      <c r="N234" s="80"/>
      <c r="O234" s="35"/>
      <c r="P234" s="80"/>
      <c r="Q234" s="80"/>
      <c r="R234" s="80"/>
      <c r="S234" s="224"/>
      <c r="T234" s="224"/>
    </row>
    <row r="235" spans="1:20" ht="15.75" customHeight="1">
      <c r="A235" s="165">
        <v>234</v>
      </c>
      <c r="B235" s="80"/>
      <c r="C235" s="80"/>
      <c r="D235" s="115"/>
      <c r="E235" s="115"/>
      <c r="F235" s="123"/>
      <c r="G235" s="35"/>
      <c r="H235" s="80"/>
      <c r="I235" s="118"/>
      <c r="J235" s="35"/>
      <c r="K235" s="80"/>
      <c r="L235" s="35"/>
      <c r="M235" s="80"/>
      <c r="N235" s="80"/>
      <c r="O235" s="35"/>
      <c r="P235" s="80"/>
      <c r="Q235" s="80"/>
      <c r="R235" s="80"/>
      <c r="S235" s="224"/>
      <c r="T235" s="224"/>
    </row>
    <row r="236" spans="1:20" ht="15.75" customHeight="1">
      <c r="A236" s="165">
        <v>235</v>
      </c>
      <c r="B236" s="80"/>
      <c r="C236" s="80"/>
      <c r="D236" s="115"/>
      <c r="E236" s="115"/>
      <c r="F236" s="123"/>
      <c r="G236" s="35"/>
      <c r="H236" s="80"/>
      <c r="I236" s="118"/>
      <c r="J236" s="35"/>
      <c r="K236" s="80"/>
      <c r="L236" s="35"/>
      <c r="M236" s="80"/>
      <c r="N236" s="80"/>
      <c r="O236" s="35"/>
      <c r="P236" s="80"/>
      <c r="Q236" s="80"/>
      <c r="R236" s="80"/>
      <c r="S236" s="224"/>
      <c r="T236" s="224"/>
    </row>
    <row r="237" spans="1:20" ht="15.75" customHeight="1">
      <c r="A237" s="165">
        <v>236</v>
      </c>
      <c r="B237" s="80"/>
      <c r="C237" s="80"/>
      <c r="D237" s="115"/>
      <c r="E237" s="115"/>
      <c r="F237" s="123"/>
      <c r="G237" s="35"/>
      <c r="H237" s="80"/>
      <c r="I237" s="118"/>
      <c r="J237" s="35"/>
      <c r="K237" s="80"/>
      <c r="L237" s="35"/>
      <c r="M237" s="80"/>
      <c r="N237" s="80"/>
      <c r="O237" s="35"/>
      <c r="P237" s="80"/>
      <c r="Q237" s="80"/>
      <c r="R237" s="80"/>
      <c r="S237" s="224"/>
      <c r="T237" s="224"/>
    </row>
    <row r="238" spans="1:20" ht="15.75" customHeight="1">
      <c r="A238" s="165">
        <v>237</v>
      </c>
      <c r="B238" s="80"/>
      <c r="C238" s="80"/>
      <c r="D238" s="115"/>
      <c r="E238" s="115"/>
      <c r="F238" s="123"/>
      <c r="G238" s="35"/>
      <c r="H238" s="80"/>
      <c r="I238" s="118"/>
      <c r="J238" s="35"/>
      <c r="K238" s="80"/>
      <c r="L238" s="35"/>
      <c r="M238" s="80"/>
      <c r="N238" s="80"/>
      <c r="O238" s="35"/>
      <c r="P238" s="80"/>
      <c r="Q238" s="80"/>
      <c r="R238" s="80"/>
      <c r="S238" s="224"/>
      <c r="T238" s="224"/>
    </row>
    <row r="239" spans="1:20" ht="15.75" customHeight="1">
      <c r="A239" s="165">
        <v>238</v>
      </c>
      <c r="B239" s="80"/>
      <c r="C239" s="80"/>
      <c r="D239" s="115"/>
      <c r="E239" s="115"/>
      <c r="F239" s="123"/>
      <c r="G239" s="35"/>
      <c r="H239" s="80"/>
      <c r="I239" s="118"/>
      <c r="J239" s="35"/>
      <c r="K239" s="80"/>
      <c r="L239" s="35"/>
      <c r="M239" s="80"/>
      <c r="N239" s="80"/>
      <c r="O239" s="35"/>
      <c r="P239" s="80"/>
      <c r="Q239" s="80"/>
      <c r="R239" s="80"/>
      <c r="S239" s="224"/>
      <c r="T239" s="224"/>
    </row>
    <row r="240" spans="1:20" ht="15.75" customHeight="1">
      <c r="A240" s="165">
        <v>239</v>
      </c>
      <c r="B240" s="80"/>
      <c r="C240" s="80"/>
      <c r="D240" s="115"/>
      <c r="E240" s="115"/>
      <c r="F240" s="123"/>
      <c r="G240" s="35"/>
      <c r="H240" s="80"/>
      <c r="I240" s="118"/>
      <c r="J240" s="35"/>
      <c r="K240" s="80"/>
      <c r="L240" s="35"/>
      <c r="M240" s="80"/>
      <c r="N240" s="80"/>
      <c r="O240" s="35"/>
      <c r="P240" s="80"/>
      <c r="Q240" s="80"/>
      <c r="R240" s="80"/>
      <c r="S240" s="224"/>
      <c r="T240" s="224"/>
    </row>
    <row r="241" spans="1:20" ht="15.75" customHeight="1">
      <c r="A241" s="165">
        <v>240</v>
      </c>
      <c r="B241" s="80"/>
      <c r="C241" s="80"/>
      <c r="D241" s="115"/>
      <c r="E241" s="115"/>
      <c r="F241" s="123"/>
      <c r="G241" s="35"/>
      <c r="H241" s="80"/>
      <c r="I241" s="118"/>
      <c r="J241" s="35"/>
      <c r="K241" s="80"/>
      <c r="L241" s="35"/>
      <c r="M241" s="80"/>
      <c r="N241" s="80"/>
      <c r="O241" s="35"/>
      <c r="P241" s="80"/>
      <c r="Q241" s="80"/>
      <c r="R241" s="80"/>
      <c r="S241" s="224"/>
      <c r="T241" s="224"/>
    </row>
    <row r="242" spans="1:20" ht="15.75" customHeight="1">
      <c r="A242" s="165">
        <v>241</v>
      </c>
      <c r="B242" s="80"/>
      <c r="C242" s="80"/>
      <c r="D242" s="115"/>
      <c r="E242" s="115"/>
      <c r="F242" s="123"/>
      <c r="G242" s="35"/>
      <c r="H242" s="80"/>
      <c r="I242" s="118"/>
      <c r="J242" s="35"/>
      <c r="K242" s="80"/>
      <c r="L242" s="35"/>
      <c r="M242" s="80"/>
      <c r="N242" s="80"/>
      <c r="O242" s="35"/>
      <c r="P242" s="80"/>
      <c r="Q242" s="80"/>
      <c r="R242" s="80"/>
      <c r="S242" s="224"/>
      <c r="T242" s="224"/>
    </row>
    <row r="243" spans="1:20" ht="15.75" customHeight="1">
      <c r="A243" s="165">
        <v>242</v>
      </c>
      <c r="B243" s="80"/>
      <c r="C243" s="80"/>
      <c r="D243" s="115"/>
      <c r="E243" s="115"/>
      <c r="F243" s="123"/>
      <c r="G243" s="35"/>
      <c r="H243" s="80"/>
      <c r="I243" s="118"/>
      <c r="J243" s="35"/>
      <c r="K243" s="80"/>
      <c r="L243" s="35"/>
      <c r="M243" s="80"/>
      <c r="N243" s="80"/>
      <c r="O243" s="35"/>
      <c r="P243" s="80"/>
      <c r="Q243" s="80"/>
      <c r="R243" s="80"/>
      <c r="S243" s="224"/>
      <c r="T243" s="224"/>
    </row>
    <row r="244" spans="1:20" ht="15.75" customHeight="1">
      <c r="A244" s="165">
        <v>243</v>
      </c>
      <c r="B244" s="80"/>
      <c r="C244" s="80"/>
      <c r="D244" s="115"/>
      <c r="E244" s="115"/>
      <c r="F244" s="123"/>
      <c r="G244" s="35"/>
      <c r="H244" s="80"/>
      <c r="I244" s="118"/>
      <c r="J244" s="35"/>
      <c r="K244" s="80"/>
      <c r="L244" s="35"/>
      <c r="M244" s="80"/>
      <c r="N244" s="80"/>
      <c r="O244" s="35"/>
      <c r="P244" s="80"/>
      <c r="Q244" s="80"/>
      <c r="R244" s="80"/>
      <c r="S244" s="224"/>
      <c r="T244" s="224"/>
    </row>
    <row r="245" spans="1:20" ht="15.75" customHeight="1">
      <c r="A245" s="165">
        <v>244</v>
      </c>
      <c r="B245" s="80"/>
      <c r="C245" s="80"/>
      <c r="D245" s="115"/>
      <c r="E245" s="115"/>
      <c r="F245" s="123"/>
      <c r="G245" s="35"/>
      <c r="H245" s="80"/>
      <c r="I245" s="118"/>
      <c r="J245" s="35"/>
      <c r="K245" s="80"/>
      <c r="L245" s="35"/>
      <c r="M245" s="80"/>
      <c r="N245" s="80"/>
      <c r="O245" s="35"/>
      <c r="P245" s="80"/>
      <c r="Q245" s="80"/>
      <c r="R245" s="80"/>
      <c r="S245" s="224"/>
      <c r="T245" s="224"/>
    </row>
    <row r="246" spans="1:20" ht="15.75" customHeight="1">
      <c r="A246" s="165">
        <v>245</v>
      </c>
      <c r="B246" s="80"/>
      <c r="C246" s="80"/>
      <c r="D246" s="115"/>
      <c r="E246" s="115"/>
      <c r="F246" s="123"/>
      <c r="G246" s="35"/>
      <c r="H246" s="80"/>
      <c r="I246" s="118"/>
      <c r="J246" s="35"/>
      <c r="K246" s="80"/>
      <c r="L246" s="35"/>
      <c r="M246" s="80"/>
      <c r="N246" s="80"/>
      <c r="O246" s="35"/>
      <c r="P246" s="80"/>
      <c r="Q246" s="80"/>
      <c r="R246" s="80"/>
      <c r="S246" s="224"/>
      <c r="T246" s="224"/>
    </row>
    <row r="247" spans="1:20" ht="15.75" customHeight="1">
      <c r="A247" s="165">
        <v>246</v>
      </c>
      <c r="B247" s="80"/>
      <c r="C247" s="80"/>
      <c r="D247" s="115"/>
      <c r="E247" s="115"/>
      <c r="F247" s="123"/>
      <c r="G247" s="35"/>
      <c r="H247" s="80"/>
      <c r="I247" s="118"/>
      <c r="J247" s="35"/>
      <c r="K247" s="80"/>
      <c r="L247" s="35"/>
      <c r="M247" s="80"/>
      <c r="N247" s="80"/>
      <c r="O247" s="35"/>
      <c r="P247" s="80"/>
      <c r="Q247" s="80"/>
      <c r="R247" s="80"/>
      <c r="S247" s="224"/>
      <c r="T247" s="224"/>
    </row>
    <row r="248" spans="1:20" ht="15.75" customHeight="1">
      <c r="A248" s="165">
        <v>247</v>
      </c>
      <c r="B248" s="80"/>
      <c r="C248" s="80"/>
      <c r="D248" s="115"/>
      <c r="E248" s="115"/>
      <c r="F248" s="123"/>
      <c r="G248" s="35"/>
      <c r="H248" s="80"/>
      <c r="I248" s="118"/>
      <c r="J248" s="35"/>
      <c r="K248" s="80"/>
      <c r="L248" s="35"/>
      <c r="M248" s="80"/>
      <c r="N248" s="80"/>
      <c r="O248" s="35"/>
      <c r="P248" s="80"/>
      <c r="Q248" s="80"/>
      <c r="R248" s="80"/>
      <c r="S248" s="224"/>
      <c r="T248" s="224"/>
    </row>
    <row r="249" spans="1:20" ht="15.75" customHeight="1">
      <c r="A249" s="165">
        <v>248</v>
      </c>
      <c r="B249" s="80"/>
      <c r="C249" s="80"/>
      <c r="D249" s="115"/>
      <c r="E249" s="115"/>
      <c r="F249" s="123"/>
      <c r="G249" s="35"/>
      <c r="H249" s="80"/>
      <c r="I249" s="118"/>
      <c r="J249" s="35"/>
      <c r="K249" s="80"/>
      <c r="L249" s="35"/>
      <c r="M249" s="80"/>
      <c r="N249" s="80"/>
      <c r="O249" s="35"/>
      <c r="P249" s="80"/>
      <c r="Q249" s="80"/>
      <c r="R249" s="80"/>
      <c r="S249" s="224"/>
      <c r="T249" s="224"/>
    </row>
    <row r="250" spans="1:20" ht="15.75" customHeight="1">
      <c r="A250" s="165">
        <v>249</v>
      </c>
      <c r="B250" s="80"/>
      <c r="C250" s="80"/>
      <c r="D250" s="115"/>
      <c r="E250" s="115"/>
      <c r="F250" s="123"/>
      <c r="G250" s="35"/>
      <c r="H250" s="80"/>
      <c r="I250" s="118"/>
      <c r="J250" s="35"/>
      <c r="K250" s="80"/>
      <c r="L250" s="35"/>
      <c r="M250" s="80"/>
      <c r="N250" s="80"/>
      <c r="O250" s="35"/>
      <c r="P250" s="80"/>
      <c r="Q250" s="80"/>
      <c r="R250" s="80"/>
      <c r="S250" s="224"/>
      <c r="T250" s="224"/>
    </row>
    <row r="251" spans="1:20" ht="15.75" customHeight="1">
      <c r="A251" s="165">
        <v>250</v>
      </c>
      <c r="B251" s="80"/>
      <c r="C251" s="80"/>
      <c r="D251" s="115"/>
      <c r="E251" s="115"/>
      <c r="F251" s="123"/>
      <c r="G251" s="35"/>
      <c r="H251" s="80"/>
      <c r="I251" s="118"/>
      <c r="J251" s="35"/>
      <c r="K251" s="80"/>
      <c r="L251" s="35"/>
      <c r="M251" s="80"/>
      <c r="N251" s="80"/>
      <c r="O251" s="35"/>
      <c r="P251" s="80"/>
      <c r="Q251" s="80"/>
      <c r="R251" s="80"/>
      <c r="S251" s="224"/>
      <c r="T251" s="224"/>
    </row>
    <row r="252" spans="1:20" ht="15.75" customHeight="1">
      <c r="A252" s="165">
        <v>251</v>
      </c>
      <c r="B252" s="80"/>
      <c r="C252" s="80"/>
      <c r="D252" s="115"/>
      <c r="E252" s="115"/>
      <c r="F252" s="123"/>
      <c r="G252" s="35"/>
      <c r="H252" s="80"/>
      <c r="I252" s="118"/>
      <c r="J252" s="35"/>
      <c r="K252" s="80"/>
      <c r="L252" s="35"/>
      <c r="M252" s="80"/>
      <c r="N252" s="80"/>
      <c r="O252" s="35"/>
      <c r="P252" s="80"/>
      <c r="Q252" s="80"/>
      <c r="R252" s="80"/>
      <c r="S252" s="224"/>
      <c r="T252" s="224"/>
    </row>
    <row r="253" spans="1:20" ht="15.75" customHeight="1">
      <c r="A253" s="165">
        <v>252</v>
      </c>
      <c r="B253" s="80"/>
      <c r="C253" s="80"/>
      <c r="D253" s="115"/>
      <c r="E253" s="115"/>
      <c r="F253" s="123"/>
      <c r="G253" s="35"/>
      <c r="H253" s="80"/>
      <c r="I253" s="118"/>
      <c r="J253" s="35"/>
      <c r="K253" s="80"/>
      <c r="L253" s="35"/>
      <c r="M253" s="80"/>
      <c r="N253" s="80"/>
      <c r="O253" s="35"/>
      <c r="P253" s="80"/>
      <c r="Q253" s="80"/>
      <c r="R253" s="80"/>
      <c r="S253" s="224"/>
      <c r="T253" s="224"/>
    </row>
    <row r="254" spans="1:20" ht="15.75" customHeight="1">
      <c r="A254" s="165">
        <v>253</v>
      </c>
      <c r="B254" s="80"/>
      <c r="C254" s="80"/>
      <c r="D254" s="115"/>
      <c r="E254" s="115"/>
      <c r="F254" s="123"/>
      <c r="G254" s="35"/>
      <c r="H254" s="80"/>
      <c r="I254" s="118"/>
      <c r="J254" s="35"/>
      <c r="K254" s="80"/>
      <c r="L254" s="35"/>
      <c r="M254" s="80"/>
      <c r="N254" s="80"/>
      <c r="O254" s="35"/>
      <c r="P254" s="80"/>
      <c r="Q254" s="80"/>
      <c r="R254" s="80"/>
      <c r="S254" s="224"/>
      <c r="T254" s="224"/>
    </row>
    <row r="255" spans="1:20" ht="15.75" customHeight="1">
      <c r="A255" s="165">
        <v>254</v>
      </c>
      <c r="B255" s="80"/>
      <c r="C255" s="80"/>
      <c r="D255" s="115"/>
      <c r="E255" s="115"/>
      <c r="F255" s="123"/>
      <c r="G255" s="35"/>
      <c r="H255" s="80"/>
      <c r="I255" s="118"/>
      <c r="J255" s="35"/>
      <c r="K255" s="80"/>
      <c r="L255" s="35"/>
      <c r="M255" s="80"/>
      <c r="N255" s="80"/>
      <c r="O255" s="35"/>
      <c r="P255" s="80"/>
      <c r="Q255" s="80"/>
      <c r="R255" s="80"/>
      <c r="S255" s="224"/>
      <c r="T255" s="224"/>
    </row>
    <row r="256" spans="1:20" ht="15.75" customHeight="1">
      <c r="A256" s="165">
        <v>255</v>
      </c>
      <c r="B256" s="80"/>
      <c r="C256" s="80"/>
      <c r="D256" s="115"/>
      <c r="E256" s="115"/>
      <c r="F256" s="123"/>
      <c r="G256" s="35"/>
      <c r="H256" s="80"/>
      <c r="I256" s="118"/>
      <c r="J256" s="35"/>
      <c r="K256" s="80"/>
      <c r="L256" s="35"/>
      <c r="M256" s="80"/>
      <c r="N256" s="80"/>
      <c r="O256" s="35"/>
      <c r="P256" s="80"/>
      <c r="Q256" s="80"/>
      <c r="R256" s="80"/>
      <c r="S256" s="224"/>
      <c r="T256" s="224"/>
    </row>
    <row r="257" spans="1:20" ht="15.75" customHeight="1">
      <c r="A257" s="230"/>
      <c r="B257" s="224"/>
      <c r="C257" s="224"/>
      <c r="D257" s="231"/>
      <c r="E257" s="231"/>
      <c r="F257" s="232"/>
      <c r="G257" s="233"/>
      <c r="H257" s="224"/>
      <c r="I257" s="234"/>
      <c r="J257" s="233"/>
      <c r="K257" s="224"/>
      <c r="L257" s="233"/>
      <c r="M257" s="224"/>
      <c r="N257" s="224"/>
      <c r="O257" s="233"/>
      <c r="P257" s="224"/>
      <c r="Q257" s="224"/>
      <c r="R257" s="224"/>
      <c r="S257" s="224"/>
      <c r="T257" s="224"/>
    </row>
    <row r="258" spans="1:20" ht="15.75" customHeight="1">
      <c r="A258" s="230"/>
      <c r="B258" s="224"/>
      <c r="C258" s="224"/>
      <c r="D258" s="231"/>
      <c r="E258" s="231"/>
      <c r="F258" s="232"/>
      <c r="G258" s="233"/>
      <c r="H258" s="224"/>
      <c r="I258" s="234"/>
      <c r="J258" s="233"/>
      <c r="K258" s="224"/>
      <c r="L258" s="233"/>
      <c r="M258" s="224"/>
      <c r="N258" s="224"/>
      <c r="O258" s="233"/>
      <c r="P258" s="224"/>
      <c r="Q258" s="224"/>
      <c r="R258" s="224"/>
      <c r="S258" s="224"/>
      <c r="T258" s="224"/>
    </row>
    <row r="259" spans="1:20" ht="15.75" customHeight="1">
      <c r="A259" s="230"/>
      <c r="B259" s="224"/>
      <c r="C259" s="224"/>
      <c r="D259" s="231"/>
      <c r="E259" s="231"/>
      <c r="F259" s="232"/>
      <c r="G259" s="233"/>
      <c r="H259" s="224"/>
      <c r="I259" s="234"/>
      <c r="J259" s="233"/>
      <c r="K259" s="224"/>
      <c r="L259" s="233"/>
      <c r="M259" s="224"/>
      <c r="N259" s="224"/>
      <c r="O259" s="233"/>
      <c r="P259" s="224"/>
      <c r="Q259" s="224"/>
      <c r="R259" s="224"/>
      <c r="S259" s="224"/>
      <c r="T259" s="224"/>
    </row>
    <row r="260" spans="1:20" ht="15">
      <c r="A260" s="230"/>
      <c r="B260" s="224"/>
      <c r="C260" s="224"/>
      <c r="D260" s="231"/>
      <c r="E260" s="231"/>
      <c r="F260" s="232"/>
      <c r="G260" s="233"/>
      <c r="H260" s="224"/>
      <c r="I260" s="234"/>
      <c r="J260" s="233"/>
      <c r="K260" s="224"/>
      <c r="L260" s="233"/>
      <c r="M260" s="224"/>
      <c r="N260" s="224"/>
      <c r="O260" s="233"/>
      <c r="P260" s="224"/>
      <c r="Q260" s="224"/>
      <c r="R260" s="224"/>
      <c r="S260" s="224"/>
      <c r="T260" s="224"/>
    </row>
    <row r="261" spans="1:20" ht="27" customHeight="1">
      <c r="A261" s="230"/>
      <c r="B261" s="224"/>
      <c r="C261" s="224"/>
      <c r="D261" s="231"/>
      <c r="E261" s="231"/>
      <c r="F261" s="232"/>
      <c r="G261" s="233"/>
      <c r="H261" s="224"/>
      <c r="I261" s="234"/>
      <c r="J261" s="233"/>
      <c r="K261" s="224"/>
      <c r="L261" s="233"/>
      <c r="M261" s="224"/>
      <c r="N261" s="224"/>
      <c r="O261" s="233"/>
      <c r="P261" s="224"/>
      <c r="Q261" s="224"/>
      <c r="R261" s="224"/>
      <c r="S261" s="224"/>
      <c r="T261" s="224"/>
    </row>
    <row r="262" spans="1:20" ht="15">
      <c r="A262" s="230"/>
      <c r="B262" s="224"/>
      <c r="C262" s="224"/>
      <c r="D262" s="231"/>
      <c r="E262" s="231"/>
      <c r="F262" s="232"/>
      <c r="G262" s="233"/>
      <c r="H262" s="224"/>
      <c r="I262" s="234"/>
      <c r="J262" s="233"/>
      <c r="K262" s="224"/>
      <c r="L262" s="233"/>
      <c r="M262" s="224"/>
      <c r="N262" s="224"/>
      <c r="O262" s="233"/>
      <c r="P262" s="224"/>
      <c r="Q262" s="224"/>
      <c r="R262" s="224"/>
      <c r="S262" s="224"/>
      <c r="T262" s="224"/>
    </row>
    <row r="263" spans="1:20" ht="15.75" customHeight="1">
      <c r="A263" s="235"/>
      <c r="B263" s="224"/>
      <c r="C263" s="224"/>
      <c r="D263" s="231"/>
      <c r="E263" s="231"/>
      <c r="F263" s="232"/>
      <c r="G263" s="233"/>
      <c r="H263" s="224"/>
      <c r="I263" s="234"/>
      <c r="J263" s="233"/>
      <c r="K263" s="224"/>
      <c r="L263" s="233"/>
      <c r="M263" s="224"/>
      <c r="N263" s="224"/>
      <c r="O263" s="233"/>
      <c r="P263" s="224"/>
      <c r="Q263" s="224"/>
      <c r="R263" s="224"/>
      <c r="S263" s="224"/>
      <c r="T263" s="224"/>
    </row>
    <row r="264" spans="1:20" ht="15.75" customHeight="1">
      <c r="A264" s="235"/>
      <c r="B264" s="224"/>
      <c r="C264" s="224"/>
      <c r="D264" s="231"/>
      <c r="E264" s="231"/>
      <c r="F264" s="232"/>
      <c r="G264" s="233"/>
      <c r="H264" s="224"/>
      <c r="I264" s="234"/>
      <c r="J264" s="233"/>
      <c r="K264" s="224"/>
      <c r="L264" s="233"/>
      <c r="M264" s="224"/>
      <c r="N264" s="224"/>
      <c r="O264" s="233"/>
      <c r="P264" s="224"/>
      <c r="Q264" s="224"/>
      <c r="R264" s="224"/>
      <c r="S264" s="224"/>
      <c r="T264" s="224"/>
    </row>
    <row r="265" spans="1:20" ht="15.75" customHeight="1">
      <c r="A265" s="235"/>
      <c r="B265" s="224"/>
      <c r="C265" s="224"/>
      <c r="D265" s="231"/>
      <c r="E265" s="231"/>
      <c r="F265" s="232"/>
      <c r="G265" s="233"/>
      <c r="H265" s="224"/>
      <c r="I265" s="234"/>
      <c r="J265" s="233"/>
      <c r="K265" s="224"/>
      <c r="L265" s="233"/>
      <c r="M265" s="224"/>
      <c r="N265" s="224"/>
      <c r="O265" s="233"/>
      <c r="P265" s="224"/>
      <c r="Q265" s="224"/>
      <c r="R265" s="224"/>
      <c r="S265" s="224"/>
      <c r="T265" s="224"/>
    </row>
    <row r="266" spans="1:20" ht="15.75" customHeight="1">
      <c r="A266" s="235"/>
      <c r="B266" s="224"/>
      <c r="C266" s="224"/>
      <c r="D266" s="231"/>
      <c r="E266" s="231"/>
      <c r="F266" s="232"/>
      <c r="G266" s="233"/>
      <c r="H266" s="224"/>
      <c r="I266" s="234"/>
      <c r="J266" s="233"/>
      <c r="K266" s="224"/>
      <c r="L266" s="233"/>
      <c r="M266" s="224"/>
      <c r="N266" s="224"/>
      <c r="O266" s="233"/>
      <c r="P266" s="224"/>
      <c r="Q266" s="224"/>
      <c r="R266" s="224"/>
      <c r="S266" s="224"/>
      <c r="T266" s="224"/>
    </row>
    <row r="267" spans="1:20" ht="15.75" customHeight="1">
      <c r="A267" s="235"/>
      <c r="B267" s="224"/>
      <c r="C267" s="224"/>
      <c r="D267" s="231"/>
      <c r="E267" s="231"/>
      <c r="F267" s="232"/>
      <c r="G267" s="233"/>
      <c r="H267" s="224"/>
      <c r="I267" s="234"/>
      <c r="J267" s="233"/>
      <c r="K267" s="224"/>
      <c r="L267" s="233"/>
      <c r="M267" s="224"/>
      <c r="N267" s="224"/>
      <c r="O267" s="233"/>
      <c r="P267" s="224"/>
      <c r="Q267" s="224"/>
      <c r="R267" s="224"/>
      <c r="S267" s="224"/>
      <c r="T267" s="224"/>
    </row>
    <row r="268" spans="1:20" ht="15.75" customHeight="1">
      <c r="A268" s="235"/>
      <c r="B268" s="224"/>
      <c r="C268" s="224"/>
      <c r="D268" s="231"/>
      <c r="E268" s="231"/>
      <c r="F268" s="232"/>
      <c r="G268" s="233"/>
      <c r="H268" s="224"/>
      <c r="I268" s="234"/>
      <c r="J268" s="233"/>
      <c r="K268" s="224"/>
      <c r="L268" s="233"/>
      <c r="M268" s="224"/>
      <c r="N268" s="224"/>
      <c r="O268" s="233"/>
      <c r="P268" s="224"/>
      <c r="Q268" s="224"/>
      <c r="R268" s="224"/>
      <c r="S268" s="224"/>
      <c r="T268" s="224"/>
    </row>
    <row r="269" spans="1:20" ht="15.75" customHeight="1">
      <c r="A269" s="235"/>
      <c r="B269" s="224"/>
      <c r="C269" s="224"/>
      <c r="D269" s="231"/>
      <c r="E269" s="231"/>
      <c r="F269" s="232"/>
      <c r="G269" s="233"/>
      <c r="H269" s="224"/>
      <c r="I269" s="234"/>
      <c r="J269" s="233"/>
      <c r="K269" s="224"/>
      <c r="L269" s="233"/>
      <c r="M269" s="224"/>
      <c r="N269" s="224"/>
      <c r="O269" s="233"/>
      <c r="P269" s="224"/>
      <c r="Q269" s="224"/>
      <c r="R269" s="224"/>
      <c r="S269" s="224"/>
      <c r="T269" s="224"/>
    </row>
    <row r="270" spans="1:20" ht="15.75" customHeight="1">
      <c r="A270" s="235"/>
      <c r="B270" s="224"/>
      <c r="C270" s="224"/>
      <c r="D270" s="231"/>
      <c r="E270" s="231"/>
      <c r="F270" s="232"/>
      <c r="G270" s="233"/>
      <c r="H270" s="224"/>
      <c r="I270" s="234"/>
      <c r="J270" s="233"/>
      <c r="K270" s="224"/>
      <c r="L270" s="233"/>
      <c r="M270" s="224"/>
      <c r="N270" s="224"/>
      <c r="O270" s="233"/>
      <c r="P270" s="224"/>
      <c r="Q270" s="224"/>
      <c r="R270" s="224"/>
      <c r="S270" s="224"/>
      <c r="T270" s="224"/>
    </row>
    <row r="271" spans="1:20" ht="15.75" customHeight="1">
      <c r="A271" s="235"/>
      <c r="B271" s="224"/>
      <c r="C271" s="224"/>
      <c r="D271" s="231"/>
      <c r="E271" s="231"/>
      <c r="F271" s="232"/>
      <c r="G271" s="233"/>
      <c r="H271" s="224"/>
      <c r="I271" s="234"/>
      <c r="J271" s="233"/>
      <c r="K271" s="224"/>
      <c r="L271" s="233"/>
      <c r="M271" s="224"/>
      <c r="N271" s="224"/>
      <c r="O271" s="233"/>
      <c r="P271" s="224"/>
      <c r="Q271" s="224"/>
      <c r="R271" s="224"/>
      <c r="S271" s="224"/>
      <c r="T271" s="224"/>
    </row>
    <row r="272" spans="1:20" ht="15.75" customHeight="1">
      <c r="A272" s="235"/>
      <c r="B272" s="224"/>
      <c r="C272" s="224"/>
      <c r="D272" s="231"/>
      <c r="E272" s="231"/>
      <c r="F272" s="232"/>
      <c r="G272" s="233"/>
      <c r="H272" s="224"/>
      <c r="I272" s="234"/>
      <c r="J272" s="233"/>
      <c r="K272" s="224"/>
      <c r="L272" s="233"/>
      <c r="M272" s="224"/>
      <c r="N272" s="224"/>
      <c r="O272" s="233"/>
      <c r="P272" s="224"/>
      <c r="Q272" s="224"/>
      <c r="R272" s="224"/>
      <c r="S272" s="224"/>
      <c r="T272" s="224"/>
    </row>
    <row r="273" spans="1:20" ht="15.75" customHeight="1">
      <c r="A273" s="235"/>
      <c r="B273" s="224"/>
      <c r="C273" s="224"/>
      <c r="D273" s="231"/>
      <c r="E273" s="231"/>
      <c r="F273" s="232"/>
      <c r="G273" s="233"/>
      <c r="H273" s="224"/>
      <c r="I273" s="234"/>
      <c r="J273" s="233"/>
      <c r="K273" s="224"/>
      <c r="L273" s="233"/>
      <c r="M273" s="224"/>
      <c r="N273" s="224"/>
      <c r="O273" s="233"/>
      <c r="P273" s="224"/>
      <c r="Q273" s="224"/>
      <c r="R273" s="224"/>
      <c r="S273" s="224"/>
      <c r="T273" s="224"/>
    </row>
    <row r="274" spans="1:20" ht="15.75" customHeight="1">
      <c r="A274" s="235"/>
      <c r="B274" s="224"/>
      <c r="C274" s="224"/>
      <c r="D274" s="231"/>
      <c r="E274" s="231"/>
      <c r="F274" s="232"/>
      <c r="G274" s="233"/>
      <c r="H274" s="224"/>
      <c r="I274" s="234"/>
      <c r="J274" s="233"/>
      <c r="K274" s="224"/>
      <c r="L274" s="233"/>
      <c r="M274" s="224"/>
      <c r="N274" s="224"/>
      <c r="O274" s="233"/>
      <c r="P274" s="224"/>
      <c r="Q274" s="224"/>
      <c r="R274" s="224"/>
      <c r="S274" s="224"/>
      <c r="T274" s="224"/>
    </row>
    <row r="275" spans="1:20" ht="15.75" customHeight="1">
      <c r="A275" s="235"/>
      <c r="B275" s="224"/>
      <c r="C275" s="224"/>
      <c r="D275" s="231"/>
      <c r="E275" s="231"/>
      <c r="F275" s="232"/>
      <c r="G275" s="233"/>
      <c r="H275" s="224"/>
      <c r="I275" s="234"/>
      <c r="J275" s="233"/>
      <c r="K275" s="224"/>
      <c r="L275" s="233"/>
      <c r="M275" s="224"/>
      <c r="N275" s="224"/>
      <c r="O275" s="233"/>
      <c r="P275" s="224"/>
      <c r="Q275" s="224"/>
      <c r="R275" s="224"/>
      <c r="S275" s="224"/>
      <c r="T275" s="224"/>
    </row>
    <row r="276" spans="1:20" ht="15.75" customHeight="1">
      <c r="A276" s="235"/>
      <c r="B276" s="224"/>
      <c r="C276" s="224"/>
      <c r="D276" s="231"/>
      <c r="E276" s="231"/>
      <c r="F276" s="232"/>
      <c r="G276" s="233"/>
      <c r="H276" s="224"/>
      <c r="I276" s="234"/>
      <c r="J276" s="233"/>
      <c r="K276" s="224"/>
      <c r="L276" s="233"/>
      <c r="M276" s="224"/>
      <c r="N276" s="224"/>
      <c r="O276" s="233"/>
      <c r="P276" s="224"/>
      <c r="Q276" s="224"/>
      <c r="R276" s="224"/>
      <c r="S276" s="224"/>
      <c r="T276" s="224"/>
    </row>
    <row r="277" spans="1:20" ht="15.75" customHeight="1">
      <c r="A277" s="235"/>
      <c r="B277" s="224"/>
      <c r="C277" s="224"/>
      <c r="D277" s="231"/>
      <c r="E277" s="231"/>
      <c r="F277" s="232"/>
      <c r="G277" s="233"/>
      <c r="H277" s="224"/>
      <c r="I277" s="234"/>
      <c r="J277" s="233"/>
      <c r="K277" s="224"/>
      <c r="L277" s="233"/>
      <c r="M277" s="224"/>
      <c r="N277" s="224"/>
      <c r="O277" s="233"/>
      <c r="P277" s="224"/>
      <c r="Q277" s="224"/>
      <c r="R277" s="224"/>
      <c r="S277" s="224"/>
      <c r="T277" s="224"/>
    </row>
    <row r="278" spans="1:20" ht="15.75" customHeight="1">
      <c r="A278" s="235"/>
      <c r="B278" s="224"/>
      <c r="C278" s="224"/>
      <c r="D278" s="231"/>
      <c r="E278" s="231"/>
      <c r="F278" s="232"/>
      <c r="G278" s="233"/>
      <c r="H278" s="224"/>
      <c r="I278" s="234"/>
      <c r="J278" s="233"/>
      <c r="K278" s="224"/>
      <c r="L278" s="233"/>
      <c r="M278" s="224"/>
      <c r="N278" s="224"/>
      <c r="O278" s="233"/>
      <c r="P278" s="224"/>
      <c r="Q278" s="224"/>
      <c r="R278" s="224"/>
      <c r="S278" s="224"/>
      <c r="T278" s="224"/>
    </row>
    <row r="279" spans="1:20" ht="15.75" customHeight="1">
      <c r="A279" s="235"/>
      <c r="B279" s="224"/>
      <c r="C279" s="224"/>
      <c r="D279" s="231"/>
      <c r="E279" s="231"/>
      <c r="F279" s="232"/>
      <c r="G279" s="233"/>
      <c r="H279" s="224"/>
      <c r="I279" s="234"/>
      <c r="J279" s="233"/>
      <c r="K279" s="224"/>
      <c r="L279" s="233"/>
      <c r="M279" s="224"/>
      <c r="N279" s="224"/>
      <c r="O279" s="233"/>
      <c r="P279" s="224"/>
      <c r="Q279" s="224"/>
      <c r="R279" s="224"/>
      <c r="S279" s="224"/>
      <c r="T279" s="224"/>
    </row>
    <row r="280" spans="1:20" ht="15.75" customHeight="1">
      <c r="A280" s="235"/>
      <c r="B280" s="224"/>
      <c r="C280" s="224"/>
      <c r="D280" s="231"/>
      <c r="E280" s="231"/>
      <c r="F280" s="232"/>
      <c r="G280" s="233"/>
      <c r="H280" s="224"/>
      <c r="I280" s="234"/>
      <c r="J280" s="233"/>
      <c r="K280" s="224"/>
      <c r="L280" s="233"/>
      <c r="M280" s="224"/>
      <c r="N280" s="224"/>
      <c r="O280" s="233"/>
      <c r="P280" s="224"/>
      <c r="Q280" s="224"/>
      <c r="R280" s="224"/>
      <c r="S280" s="224"/>
      <c r="T280" s="224"/>
    </row>
    <row r="281" spans="1:20" ht="15.75" customHeight="1">
      <c r="A281" s="235"/>
      <c r="B281" s="224"/>
      <c r="C281" s="224"/>
      <c r="D281" s="231"/>
      <c r="E281" s="231"/>
      <c r="F281" s="232"/>
      <c r="G281" s="233"/>
      <c r="H281" s="224"/>
      <c r="I281" s="234"/>
      <c r="J281" s="233"/>
      <c r="K281" s="224"/>
      <c r="L281" s="233"/>
      <c r="M281" s="224"/>
      <c r="N281" s="224"/>
      <c r="O281" s="233"/>
      <c r="P281" s="224"/>
      <c r="Q281" s="224"/>
      <c r="R281" s="224"/>
      <c r="S281" s="224"/>
      <c r="T281" s="224"/>
    </row>
    <row r="282" spans="1:20" ht="15.75" customHeight="1">
      <c r="A282" s="235"/>
      <c r="B282" s="224"/>
      <c r="C282" s="224"/>
      <c r="D282" s="231"/>
      <c r="E282" s="231"/>
      <c r="F282" s="232"/>
      <c r="G282" s="233"/>
      <c r="H282" s="224"/>
      <c r="I282" s="234"/>
      <c r="J282" s="233"/>
      <c r="K282" s="224"/>
      <c r="L282" s="233"/>
      <c r="M282" s="224"/>
      <c r="N282" s="224"/>
      <c r="O282" s="233"/>
      <c r="P282" s="224"/>
      <c r="Q282" s="224"/>
      <c r="R282" s="224"/>
      <c r="S282" s="224"/>
      <c r="T282" s="224"/>
    </row>
    <row r="283" spans="1:20" ht="15.75" customHeight="1">
      <c r="A283" s="235"/>
      <c r="B283" s="224"/>
      <c r="C283" s="224"/>
      <c r="D283" s="231"/>
      <c r="E283" s="231"/>
      <c r="F283" s="232"/>
      <c r="G283" s="233"/>
      <c r="H283" s="224"/>
      <c r="I283" s="234"/>
      <c r="J283" s="233"/>
      <c r="K283" s="224"/>
      <c r="L283" s="233"/>
      <c r="M283" s="224"/>
      <c r="N283" s="224"/>
      <c r="O283" s="233"/>
      <c r="P283" s="224"/>
      <c r="Q283" s="224"/>
      <c r="R283" s="224"/>
      <c r="S283" s="224"/>
      <c r="T283" s="224"/>
    </row>
    <row r="284" spans="1:20" ht="15.75" customHeight="1">
      <c r="A284" s="235"/>
      <c r="B284" s="224"/>
      <c r="C284" s="224"/>
      <c r="D284" s="231"/>
      <c r="E284" s="231"/>
      <c r="F284" s="232"/>
      <c r="G284" s="233"/>
      <c r="H284" s="224"/>
      <c r="I284" s="234"/>
      <c r="J284" s="233"/>
      <c r="K284" s="224"/>
      <c r="L284" s="233"/>
      <c r="M284" s="224"/>
      <c r="N284" s="224"/>
      <c r="O284" s="233"/>
      <c r="P284" s="224"/>
      <c r="Q284" s="224"/>
      <c r="R284" s="224"/>
      <c r="S284" s="224"/>
      <c r="T284" s="224"/>
    </row>
    <row r="285" spans="1:20" ht="15.75" customHeight="1">
      <c r="A285" s="235"/>
      <c r="B285" s="224"/>
      <c r="C285" s="224"/>
      <c r="D285" s="231"/>
      <c r="E285" s="231"/>
      <c r="F285" s="232"/>
      <c r="G285" s="233"/>
      <c r="H285" s="224"/>
      <c r="I285" s="234"/>
      <c r="J285" s="233"/>
      <c r="K285" s="224"/>
      <c r="L285" s="233"/>
      <c r="M285" s="224"/>
      <c r="N285" s="224"/>
      <c r="O285" s="233"/>
      <c r="P285" s="224"/>
      <c r="Q285" s="224"/>
      <c r="R285" s="224"/>
      <c r="S285" s="224"/>
      <c r="T285" s="224"/>
    </row>
    <row r="286" spans="1:20" ht="15.75" customHeight="1">
      <c r="A286" s="235"/>
      <c r="B286" s="224"/>
      <c r="C286" s="224"/>
      <c r="D286" s="231"/>
      <c r="E286" s="231"/>
      <c r="F286" s="232"/>
      <c r="G286" s="233"/>
      <c r="H286" s="224"/>
      <c r="I286" s="234"/>
      <c r="J286" s="233"/>
      <c r="K286" s="224"/>
      <c r="L286" s="233"/>
      <c r="M286" s="224"/>
      <c r="N286" s="224"/>
      <c r="O286" s="233"/>
      <c r="P286" s="224"/>
      <c r="Q286" s="224"/>
      <c r="R286" s="224"/>
      <c r="S286" s="224"/>
      <c r="T286" s="224"/>
    </row>
    <row r="287" spans="1:20" ht="15.75" customHeight="1">
      <c r="A287" s="235"/>
      <c r="B287" s="224"/>
      <c r="C287" s="224"/>
      <c r="D287" s="231"/>
      <c r="E287" s="231"/>
      <c r="F287" s="232"/>
      <c r="G287" s="233"/>
      <c r="H287" s="224"/>
      <c r="I287" s="234"/>
      <c r="J287" s="233"/>
      <c r="K287" s="224"/>
      <c r="L287" s="233"/>
      <c r="M287" s="224"/>
      <c r="N287" s="224"/>
      <c r="O287" s="233"/>
      <c r="P287" s="224"/>
      <c r="Q287" s="224"/>
      <c r="R287" s="224"/>
      <c r="S287" s="224"/>
      <c r="T287" s="224"/>
    </row>
    <row r="288" spans="1:20" ht="15.75" customHeight="1">
      <c r="A288" s="235"/>
      <c r="B288" s="224"/>
      <c r="C288" s="224"/>
      <c r="D288" s="231"/>
      <c r="E288" s="231"/>
      <c r="F288" s="232"/>
      <c r="G288" s="233"/>
      <c r="H288" s="224"/>
      <c r="I288" s="234"/>
      <c r="J288" s="233"/>
      <c r="K288" s="224"/>
      <c r="L288" s="233"/>
      <c r="M288" s="224"/>
      <c r="N288" s="224"/>
      <c r="O288" s="233"/>
      <c r="P288" s="224"/>
      <c r="Q288" s="224"/>
      <c r="R288" s="224"/>
      <c r="S288" s="224"/>
      <c r="T288" s="224"/>
    </row>
    <row r="289" spans="1:20" ht="15.75" customHeight="1">
      <c r="A289" s="235"/>
      <c r="B289" s="224"/>
      <c r="C289" s="224"/>
      <c r="D289" s="231"/>
      <c r="E289" s="231"/>
      <c r="F289" s="232"/>
      <c r="G289" s="233"/>
      <c r="H289" s="224"/>
      <c r="I289" s="234"/>
      <c r="J289" s="233"/>
      <c r="K289" s="224"/>
      <c r="L289" s="233"/>
      <c r="M289" s="224"/>
      <c r="N289" s="224"/>
      <c r="O289" s="233"/>
      <c r="P289" s="224"/>
      <c r="Q289" s="224"/>
      <c r="R289" s="224"/>
      <c r="S289" s="224"/>
      <c r="T289" s="224"/>
    </row>
    <row r="290" spans="1:20" ht="15.75" customHeight="1">
      <c r="A290" s="235"/>
      <c r="B290" s="224"/>
      <c r="C290" s="224"/>
      <c r="D290" s="231"/>
      <c r="E290" s="231"/>
      <c r="F290" s="232"/>
      <c r="G290" s="233"/>
      <c r="H290" s="224"/>
      <c r="I290" s="234"/>
      <c r="J290" s="233"/>
      <c r="K290" s="224"/>
      <c r="L290" s="233"/>
      <c r="M290" s="224"/>
      <c r="N290" s="224"/>
      <c r="O290" s="233"/>
      <c r="P290" s="224"/>
      <c r="Q290" s="224"/>
      <c r="R290" s="224"/>
      <c r="S290" s="224"/>
      <c r="T290" s="224"/>
    </row>
    <row r="291" spans="1:20" ht="15.75" customHeight="1">
      <c r="A291" s="235"/>
      <c r="B291" s="224"/>
      <c r="C291" s="224"/>
      <c r="D291" s="231"/>
      <c r="E291" s="231"/>
      <c r="F291" s="232"/>
      <c r="G291" s="233"/>
      <c r="H291" s="224"/>
      <c r="I291" s="234"/>
      <c r="J291" s="233"/>
      <c r="K291" s="224"/>
      <c r="L291" s="233"/>
      <c r="M291" s="224"/>
      <c r="N291" s="224"/>
      <c r="O291" s="233"/>
      <c r="P291" s="224"/>
      <c r="Q291" s="224"/>
      <c r="R291" s="224"/>
      <c r="S291" s="224"/>
      <c r="T291" s="224"/>
    </row>
    <row r="292" spans="1:20" ht="15.75" customHeight="1">
      <c r="A292" s="235"/>
      <c r="B292" s="224"/>
      <c r="C292" s="224"/>
      <c r="D292" s="231"/>
      <c r="E292" s="231"/>
      <c r="F292" s="232"/>
      <c r="G292" s="233"/>
      <c r="H292" s="224"/>
      <c r="I292" s="234"/>
      <c r="J292" s="233"/>
      <c r="K292" s="224"/>
      <c r="L292" s="233"/>
      <c r="M292" s="224"/>
      <c r="N292" s="224"/>
      <c r="O292" s="233"/>
      <c r="P292" s="224"/>
      <c r="Q292" s="224"/>
      <c r="R292" s="224"/>
      <c r="S292" s="224"/>
      <c r="T292" s="224"/>
    </row>
    <row r="293" spans="1:20" ht="15.75" customHeight="1">
      <c r="A293" s="235"/>
      <c r="B293" s="224"/>
      <c r="C293" s="224"/>
      <c r="D293" s="231"/>
      <c r="E293" s="231"/>
      <c r="F293" s="232"/>
      <c r="G293" s="233"/>
      <c r="H293" s="224"/>
      <c r="I293" s="234"/>
      <c r="J293" s="233"/>
      <c r="K293" s="224"/>
      <c r="L293" s="233"/>
      <c r="M293" s="224"/>
      <c r="N293" s="224"/>
      <c r="O293" s="233"/>
      <c r="P293" s="224"/>
      <c r="Q293" s="224"/>
      <c r="R293" s="224"/>
      <c r="S293" s="224"/>
      <c r="T293" s="224"/>
    </row>
    <row r="294" spans="1:20" ht="15.75" customHeight="1">
      <c r="A294" s="235"/>
      <c r="B294" s="224"/>
      <c r="C294" s="224"/>
      <c r="D294" s="231"/>
      <c r="E294" s="231"/>
      <c r="F294" s="232"/>
      <c r="G294" s="233"/>
      <c r="H294" s="224"/>
      <c r="I294" s="234"/>
      <c r="J294" s="233"/>
      <c r="K294" s="224"/>
      <c r="L294" s="233"/>
      <c r="M294" s="224"/>
      <c r="N294" s="224"/>
      <c r="O294" s="233"/>
      <c r="P294" s="224"/>
      <c r="Q294" s="224"/>
      <c r="R294" s="224"/>
      <c r="S294" s="224"/>
      <c r="T294" s="224"/>
    </row>
    <row r="295" spans="1:20" ht="15.75" customHeight="1">
      <c r="A295" s="235"/>
      <c r="B295" s="224"/>
      <c r="C295" s="224"/>
      <c r="D295" s="231"/>
      <c r="E295" s="231"/>
      <c r="F295" s="232"/>
      <c r="G295" s="233"/>
      <c r="H295" s="224"/>
      <c r="I295" s="234"/>
      <c r="J295" s="233"/>
      <c r="K295" s="224"/>
      <c r="L295" s="233"/>
      <c r="M295" s="224"/>
      <c r="N295" s="224"/>
      <c r="O295" s="233"/>
      <c r="P295" s="224"/>
      <c r="Q295" s="224"/>
      <c r="R295" s="224"/>
      <c r="S295" s="224"/>
      <c r="T295" s="224"/>
    </row>
    <row r="296" spans="1:20" ht="15.75" customHeight="1">
      <c r="A296" s="235"/>
      <c r="B296" s="224"/>
      <c r="C296" s="224"/>
      <c r="D296" s="231"/>
      <c r="E296" s="231"/>
      <c r="F296" s="232"/>
      <c r="G296" s="233"/>
      <c r="H296" s="224"/>
      <c r="I296" s="234"/>
      <c r="J296" s="233"/>
      <c r="K296" s="224"/>
      <c r="L296" s="233"/>
      <c r="M296" s="224"/>
      <c r="N296" s="224"/>
      <c r="O296" s="233"/>
      <c r="P296" s="224"/>
      <c r="Q296" s="224"/>
      <c r="R296" s="224"/>
      <c r="S296" s="224"/>
      <c r="T296" s="224"/>
    </row>
    <row r="297" spans="1:20" ht="15.75" customHeight="1">
      <c r="A297" s="235"/>
      <c r="B297" s="224"/>
      <c r="C297" s="224"/>
      <c r="D297" s="231"/>
      <c r="E297" s="231"/>
      <c r="F297" s="232"/>
      <c r="G297" s="233"/>
      <c r="H297" s="224"/>
      <c r="I297" s="234"/>
      <c r="J297" s="233"/>
      <c r="K297" s="224"/>
      <c r="L297" s="233"/>
      <c r="M297" s="224"/>
      <c r="N297" s="224"/>
      <c r="O297" s="233"/>
      <c r="P297" s="224"/>
      <c r="Q297" s="224"/>
      <c r="R297" s="224"/>
      <c r="S297" s="224"/>
      <c r="T297" s="224"/>
    </row>
    <row r="298" spans="1:20" ht="15.75" customHeight="1">
      <c r="A298" s="235"/>
      <c r="B298" s="224"/>
      <c r="C298" s="224"/>
      <c r="D298" s="231"/>
      <c r="E298" s="231"/>
      <c r="F298" s="232"/>
      <c r="G298" s="233"/>
      <c r="H298" s="224"/>
      <c r="I298" s="234"/>
      <c r="J298" s="233"/>
      <c r="K298" s="224"/>
      <c r="L298" s="233"/>
      <c r="M298" s="224"/>
      <c r="N298" s="224"/>
      <c r="O298" s="233"/>
      <c r="P298" s="224"/>
      <c r="Q298" s="224"/>
      <c r="R298" s="224"/>
      <c r="S298" s="224"/>
      <c r="T298" s="224"/>
    </row>
    <row r="299" spans="1:20" ht="15.75" customHeight="1">
      <c r="A299" s="235"/>
      <c r="B299" s="224"/>
      <c r="C299" s="224"/>
      <c r="D299" s="231"/>
      <c r="E299" s="231"/>
      <c r="F299" s="232"/>
      <c r="G299" s="233"/>
      <c r="H299" s="224"/>
      <c r="I299" s="234"/>
      <c r="J299" s="233"/>
      <c r="K299" s="224"/>
      <c r="L299" s="233"/>
      <c r="M299" s="224"/>
      <c r="N299" s="224"/>
      <c r="O299" s="233"/>
      <c r="P299" s="224"/>
      <c r="Q299" s="224"/>
      <c r="R299" s="224"/>
      <c r="S299" s="224"/>
      <c r="T299" s="224"/>
    </row>
    <row r="300" spans="1:20" ht="15.75" customHeight="1">
      <c r="A300" s="235"/>
      <c r="B300" s="224"/>
      <c r="C300" s="224"/>
      <c r="D300" s="231"/>
      <c r="E300" s="231"/>
      <c r="F300" s="232"/>
      <c r="G300" s="233"/>
      <c r="H300" s="224"/>
      <c r="I300" s="234"/>
      <c r="J300" s="233"/>
      <c r="K300" s="224"/>
      <c r="L300" s="233"/>
      <c r="M300" s="224"/>
      <c r="N300" s="224"/>
      <c r="O300" s="233"/>
      <c r="P300" s="224"/>
      <c r="Q300" s="224"/>
      <c r="R300" s="224"/>
      <c r="S300" s="224"/>
      <c r="T300" s="224"/>
    </row>
    <row r="301" spans="1:20" ht="15.75" customHeight="1">
      <c r="A301" s="235"/>
      <c r="B301" s="224"/>
      <c r="C301" s="224"/>
      <c r="D301" s="231"/>
      <c r="E301" s="231"/>
      <c r="F301" s="232"/>
      <c r="G301" s="233"/>
      <c r="H301" s="224"/>
      <c r="I301" s="234"/>
      <c r="J301" s="233"/>
      <c r="K301" s="224"/>
      <c r="L301" s="233"/>
      <c r="M301" s="224"/>
      <c r="N301" s="224"/>
      <c r="O301" s="233"/>
      <c r="P301" s="224"/>
      <c r="Q301" s="224"/>
      <c r="R301" s="224"/>
      <c r="S301" s="224"/>
      <c r="T301" s="224"/>
    </row>
    <row r="302" spans="1:20" ht="15.75" customHeight="1">
      <c r="A302" s="235"/>
      <c r="B302" s="224"/>
      <c r="C302" s="224"/>
      <c r="D302" s="231"/>
      <c r="E302" s="231"/>
      <c r="F302" s="232"/>
      <c r="G302" s="233"/>
      <c r="H302" s="224"/>
      <c r="I302" s="234"/>
      <c r="J302" s="233"/>
      <c r="K302" s="224"/>
      <c r="L302" s="233"/>
      <c r="M302" s="224"/>
      <c r="N302" s="224"/>
      <c r="O302" s="233"/>
      <c r="P302" s="224"/>
      <c r="Q302" s="224"/>
      <c r="R302" s="224"/>
      <c r="S302" s="224"/>
      <c r="T302" s="224"/>
    </row>
    <row r="303" spans="1:20" ht="15.75" customHeight="1">
      <c r="A303" s="235"/>
      <c r="B303" s="224"/>
      <c r="C303" s="224"/>
      <c r="D303" s="231"/>
      <c r="E303" s="231"/>
      <c r="F303" s="232"/>
      <c r="G303" s="233"/>
      <c r="H303" s="224"/>
      <c r="I303" s="234"/>
      <c r="J303" s="233"/>
      <c r="K303" s="224"/>
      <c r="L303" s="233"/>
      <c r="M303" s="224"/>
      <c r="N303" s="224"/>
      <c r="O303" s="233"/>
      <c r="P303" s="224"/>
      <c r="Q303" s="224"/>
      <c r="R303" s="224"/>
      <c r="S303" s="224"/>
      <c r="T303" s="224"/>
    </row>
    <row r="304" spans="1:20" ht="15.75" customHeight="1">
      <c r="A304" s="235"/>
      <c r="B304" s="224"/>
      <c r="C304" s="224"/>
      <c r="D304" s="231"/>
      <c r="E304" s="231"/>
      <c r="F304" s="232"/>
      <c r="G304" s="233"/>
      <c r="H304" s="224"/>
      <c r="I304" s="234"/>
      <c r="J304" s="233"/>
      <c r="K304" s="224"/>
      <c r="L304" s="233"/>
      <c r="M304" s="224"/>
      <c r="N304" s="224"/>
      <c r="O304" s="233"/>
      <c r="P304" s="224"/>
      <c r="Q304" s="224"/>
      <c r="R304" s="224"/>
      <c r="S304" s="224"/>
      <c r="T304" s="224"/>
    </row>
    <row r="305" spans="1:20" ht="15.75" customHeight="1">
      <c r="A305" s="235"/>
      <c r="B305" s="224"/>
      <c r="C305" s="224"/>
      <c r="D305" s="231"/>
      <c r="E305" s="231"/>
      <c r="F305" s="232"/>
      <c r="G305" s="233"/>
      <c r="H305" s="224"/>
      <c r="I305" s="234"/>
      <c r="J305" s="233"/>
      <c r="K305" s="224"/>
      <c r="L305" s="233"/>
      <c r="M305" s="224"/>
      <c r="N305" s="224"/>
      <c r="O305" s="233"/>
      <c r="P305" s="224"/>
      <c r="Q305" s="224"/>
      <c r="R305" s="224"/>
      <c r="S305" s="224"/>
      <c r="T305" s="224"/>
    </row>
    <row r="306" spans="1:20" ht="15.75" customHeight="1">
      <c r="A306" s="235"/>
      <c r="B306" s="224"/>
      <c r="C306" s="224"/>
      <c r="D306" s="231"/>
      <c r="E306" s="231"/>
      <c r="F306" s="232"/>
      <c r="G306" s="233"/>
      <c r="H306" s="224"/>
      <c r="I306" s="234"/>
      <c r="J306" s="233"/>
      <c r="K306" s="224"/>
      <c r="L306" s="233"/>
      <c r="M306" s="224"/>
      <c r="N306" s="224"/>
      <c r="O306" s="233"/>
      <c r="P306" s="224"/>
      <c r="Q306" s="224"/>
      <c r="R306" s="224"/>
      <c r="S306" s="224"/>
      <c r="T306" s="224"/>
    </row>
    <row r="307" spans="1:20" ht="15.75" customHeight="1">
      <c r="A307" s="235"/>
      <c r="B307" s="224"/>
      <c r="C307" s="224"/>
      <c r="D307" s="231"/>
      <c r="E307" s="231"/>
      <c r="F307" s="232"/>
      <c r="G307" s="233"/>
      <c r="H307" s="224"/>
      <c r="I307" s="234"/>
      <c r="J307" s="233"/>
      <c r="K307" s="224"/>
      <c r="L307" s="233"/>
      <c r="M307" s="224"/>
      <c r="N307" s="224"/>
      <c r="O307" s="233"/>
      <c r="P307" s="224"/>
      <c r="Q307" s="224"/>
      <c r="R307" s="224"/>
      <c r="S307" s="224"/>
      <c r="T307" s="224"/>
    </row>
    <row r="308" spans="1:20" ht="15.75" customHeight="1">
      <c r="A308" s="235"/>
      <c r="B308" s="224"/>
      <c r="C308" s="224"/>
      <c r="D308" s="231"/>
      <c r="E308" s="231"/>
      <c r="F308" s="232"/>
      <c r="G308" s="233"/>
      <c r="H308" s="224"/>
      <c r="I308" s="234"/>
      <c r="J308" s="233"/>
      <c r="K308" s="224"/>
      <c r="L308" s="233"/>
      <c r="M308" s="224"/>
      <c r="N308" s="224"/>
      <c r="O308" s="233"/>
      <c r="P308" s="224"/>
      <c r="Q308" s="224"/>
      <c r="R308" s="224"/>
      <c r="S308" s="224"/>
      <c r="T308" s="224"/>
    </row>
    <row r="309" spans="1:20" ht="15.75" customHeight="1">
      <c r="A309" s="235"/>
      <c r="B309" s="224"/>
      <c r="C309" s="224"/>
      <c r="D309" s="231"/>
      <c r="E309" s="231"/>
      <c r="F309" s="232"/>
      <c r="G309" s="233"/>
      <c r="H309" s="224"/>
      <c r="I309" s="234"/>
      <c r="J309" s="233"/>
      <c r="K309" s="224"/>
      <c r="L309" s="233"/>
      <c r="M309" s="224"/>
      <c r="N309" s="224"/>
      <c r="O309" s="233"/>
      <c r="P309" s="224"/>
      <c r="Q309" s="224"/>
      <c r="R309" s="224"/>
      <c r="S309" s="224"/>
      <c r="T309" s="224"/>
    </row>
    <row r="310" spans="1:20" ht="15.75" customHeight="1">
      <c r="A310" s="235"/>
      <c r="B310" s="224"/>
      <c r="C310" s="224"/>
      <c r="D310" s="231"/>
      <c r="E310" s="231"/>
      <c r="F310" s="232"/>
      <c r="G310" s="233"/>
      <c r="H310" s="224"/>
      <c r="I310" s="234"/>
      <c r="J310" s="233"/>
      <c r="K310" s="224"/>
      <c r="L310" s="233"/>
      <c r="M310" s="224"/>
      <c r="N310" s="224"/>
      <c r="O310" s="233"/>
      <c r="P310" s="224"/>
      <c r="Q310" s="224"/>
      <c r="R310" s="224"/>
      <c r="S310" s="224"/>
      <c r="T310" s="224"/>
    </row>
    <row r="311" spans="1:20" ht="15.75" customHeight="1">
      <c r="A311" s="235"/>
      <c r="B311" s="224"/>
      <c r="C311" s="224"/>
      <c r="D311" s="231"/>
      <c r="E311" s="231"/>
      <c r="F311" s="232"/>
      <c r="G311" s="233"/>
      <c r="H311" s="224"/>
      <c r="I311" s="234"/>
      <c r="J311" s="233"/>
      <c r="K311" s="224"/>
      <c r="L311" s="233"/>
      <c r="M311" s="224"/>
      <c r="N311" s="224"/>
      <c r="O311" s="233"/>
      <c r="P311" s="224"/>
      <c r="Q311" s="224"/>
      <c r="R311" s="224"/>
      <c r="S311" s="224"/>
      <c r="T311" s="224"/>
    </row>
    <row r="312" spans="1:20" ht="15.75" customHeight="1">
      <c r="A312" s="235"/>
      <c r="B312" s="224"/>
      <c r="C312" s="224"/>
      <c r="D312" s="231"/>
      <c r="E312" s="231"/>
      <c r="F312" s="232"/>
      <c r="G312" s="233"/>
      <c r="H312" s="224"/>
      <c r="I312" s="234"/>
      <c r="J312" s="233"/>
      <c r="K312" s="224"/>
      <c r="L312" s="233"/>
      <c r="M312" s="224"/>
      <c r="N312" s="224"/>
      <c r="O312" s="233"/>
      <c r="P312" s="224"/>
      <c r="Q312" s="224"/>
      <c r="R312" s="224"/>
      <c r="S312" s="224"/>
      <c r="T312" s="224"/>
    </row>
    <row r="313" spans="1:20" ht="15.75" customHeight="1">
      <c r="A313" s="235"/>
      <c r="B313" s="224"/>
      <c r="C313" s="224"/>
      <c r="D313" s="231"/>
      <c r="E313" s="231"/>
      <c r="F313" s="232"/>
      <c r="G313" s="233"/>
      <c r="H313" s="224"/>
      <c r="I313" s="234"/>
      <c r="J313" s="233"/>
      <c r="K313" s="224"/>
      <c r="L313" s="233"/>
      <c r="M313" s="224"/>
      <c r="N313" s="224"/>
      <c r="O313" s="233"/>
      <c r="P313" s="224"/>
      <c r="Q313" s="224"/>
      <c r="R313" s="224"/>
      <c r="S313" s="224"/>
      <c r="T313" s="224"/>
    </row>
    <row r="314" spans="1:20" ht="15.75" customHeight="1">
      <c r="A314" s="235"/>
      <c r="B314" s="224"/>
      <c r="C314" s="224"/>
      <c r="D314" s="231"/>
      <c r="E314" s="231"/>
      <c r="F314" s="232"/>
      <c r="G314" s="233"/>
      <c r="H314" s="224"/>
      <c r="I314" s="234"/>
      <c r="J314" s="233"/>
      <c r="K314" s="224"/>
      <c r="L314" s="233"/>
      <c r="M314" s="224"/>
      <c r="N314" s="224"/>
      <c r="O314" s="233"/>
      <c r="P314" s="224"/>
      <c r="Q314" s="224"/>
      <c r="R314" s="224"/>
      <c r="S314" s="224"/>
      <c r="T314" s="224"/>
    </row>
    <row r="315" spans="1:20" ht="15.75" customHeight="1">
      <c r="A315" s="235"/>
      <c r="B315" s="224"/>
      <c r="C315" s="224"/>
      <c r="D315" s="231"/>
      <c r="E315" s="231"/>
      <c r="F315" s="232"/>
      <c r="G315" s="233"/>
      <c r="H315" s="224"/>
      <c r="I315" s="234"/>
      <c r="J315" s="233"/>
      <c r="K315" s="224"/>
      <c r="L315" s="233"/>
      <c r="M315" s="224"/>
      <c r="N315" s="224"/>
      <c r="O315" s="233"/>
      <c r="P315" s="224"/>
      <c r="Q315" s="224"/>
      <c r="R315" s="224"/>
      <c r="S315" s="224"/>
      <c r="T315" s="224"/>
    </row>
    <row r="316" spans="1:20" ht="15.75" customHeight="1">
      <c r="A316" s="235"/>
      <c r="B316" s="224"/>
      <c r="C316" s="224"/>
      <c r="D316" s="231"/>
      <c r="E316" s="231"/>
      <c r="F316" s="232"/>
      <c r="G316" s="233"/>
      <c r="H316" s="224"/>
      <c r="I316" s="234"/>
      <c r="J316" s="233"/>
      <c r="K316" s="224"/>
      <c r="L316" s="233"/>
      <c r="M316" s="224"/>
      <c r="N316" s="224"/>
      <c r="O316" s="233"/>
      <c r="P316" s="224"/>
      <c r="Q316" s="224"/>
      <c r="R316" s="224"/>
      <c r="S316" s="224"/>
      <c r="T316" s="224"/>
    </row>
    <row r="317" spans="1:20" ht="15.75" customHeight="1">
      <c r="A317" s="235"/>
      <c r="B317" s="224"/>
      <c r="C317" s="224"/>
      <c r="D317" s="231"/>
      <c r="E317" s="231"/>
      <c r="F317" s="232"/>
      <c r="G317" s="233"/>
      <c r="H317" s="224"/>
      <c r="I317" s="234"/>
      <c r="J317" s="233"/>
      <c r="K317" s="224"/>
      <c r="L317" s="233"/>
      <c r="M317" s="224"/>
      <c r="N317" s="224"/>
      <c r="O317" s="233"/>
      <c r="P317" s="224"/>
      <c r="Q317" s="224"/>
      <c r="R317" s="224"/>
      <c r="S317" s="224"/>
      <c r="T317" s="224"/>
    </row>
    <row r="318" spans="1:20" ht="15.75" customHeight="1">
      <c r="A318" s="235"/>
      <c r="B318" s="224"/>
      <c r="C318" s="224"/>
      <c r="D318" s="231"/>
      <c r="E318" s="231"/>
      <c r="F318" s="232"/>
      <c r="G318" s="233"/>
      <c r="H318" s="224"/>
      <c r="I318" s="234"/>
      <c r="J318" s="233"/>
      <c r="K318" s="224"/>
      <c r="L318" s="233"/>
      <c r="M318" s="224"/>
      <c r="N318" s="224"/>
      <c r="O318" s="233"/>
      <c r="P318" s="224"/>
      <c r="Q318" s="224"/>
      <c r="R318" s="224"/>
      <c r="S318" s="224"/>
      <c r="T318" s="224"/>
    </row>
    <row r="319" spans="1:20" ht="15.75" customHeight="1">
      <c r="A319" s="235"/>
      <c r="B319" s="224"/>
      <c r="C319" s="224"/>
      <c r="D319" s="231"/>
      <c r="E319" s="231"/>
      <c r="F319" s="232"/>
      <c r="G319" s="233"/>
      <c r="H319" s="224"/>
      <c r="I319" s="234"/>
      <c r="J319" s="233"/>
      <c r="K319" s="224"/>
      <c r="L319" s="233"/>
      <c r="M319" s="224"/>
      <c r="N319" s="224"/>
      <c r="O319" s="233"/>
      <c r="P319" s="224"/>
      <c r="Q319" s="224"/>
      <c r="R319" s="224"/>
      <c r="S319" s="224"/>
      <c r="T319" s="224"/>
    </row>
    <row r="320" spans="1:20" ht="15.75" customHeight="1">
      <c r="A320" s="235"/>
      <c r="B320" s="224"/>
      <c r="C320" s="224"/>
      <c r="D320" s="231"/>
      <c r="E320" s="231"/>
      <c r="F320" s="232"/>
      <c r="G320" s="233"/>
      <c r="H320" s="224"/>
      <c r="I320" s="234"/>
      <c r="J320" s="233"/>
      <c r="K320" s="224"/>
      <c r="L320" s="233"/>
      <c r="M320" s="224"/>
      <c r="N320" s="224"/>
      <c r="O320" s="233"/>
      <c r="P320" s="224"/>
      <c r="Q320" s="224"/>
      <c r="R320" s="224"/>
      <c r="S320" s="224"/>
      <c r="T320" s="224"/>
    </row>
    <row r="321" spans="1:20" ht="15.75" customHeight="1">
      <c r="A321" s="235"/>
      <c r="B321" s="224"/>
      <c r="C321" s="224"/>
      <c r="D321" s="231"/>
      <c r="E321" s="231"/>
      <c r="F321" s="232"/>
      <c r="G321" s="233"/>
      <c r="H321" s="224"/>
      <c r="I321" s="234"/>
      <c r="J321" s="233"/>
      <c r="K321" s="224"/>
      <c r="L321" s="233"/>
      <c r="M321" s="224"/>
      <c r="N321" s="224"/>
      <c r="O321" s="233"/>
      <c r="P321" s="224"/>
      <c r="Q321" s="224"/>
      <c r="R321" s="224"/>
      <c r="S321" s="224"/>
      <c r="T321" s="224"/>
    </row>
    <row r="322" spans="1:20" ht="15.75" customHeight="1">
      <c r="A322" s="235"/>
      <c r="B322" s="224"/>
      <c r="C322" s="224"/>
      <c r="D322" s="231"/>
      <c r="E322" s="231"/>
      <c r="F322" s="232"/>
      <c r="G322" s="233"/>
      <c r="H322" s="224"/>
      <c r="I322" s="234"/>
      <c r="J322" s="233"/>
      <c r="K322" s="224"/>
      <c r="L322" s="233"/>
      <c r="M322" s="224"/>
      <c r="N322" s="224"/>
      <c r="O322" s="233"/>
      <c r="P322" s="224"/>
      <c r="Q322" s="224"/>
      <c r="R322" s="224"/>
      <c r="S322" s="224"/>
      <c r="T322" s="224"/>
    </row>
    <row r="323" spans="1:20" ht="15.75" customHeight="1">
      <c r="A323" s="235"/>
      <c r="B323" s="224"/>
      <c r="C323" s="224"/>
      <c r="D323" s="231"/>
      <c r="E323" s="231"/>
      <c r="F323" s="232"/>
      <c r="G323" s="233"/>
      <c r="H323" s="224"/>
      <c r="I323" s="234"/>
      <c r="J323" s="233"/>
      <c r="K323" s="224"/>
      <c r="L323" s="233"/>
      <c r="M323" s="224"/>
      <c r="N323" s="224"/>
      <c r="O323" s="233"/>
      <c r="P323" s="224"/>
      <c r="Q323" s="224"/>
      <c r="R323" s="224"/>
      <c r="S323" s="224"/>
      <c r="T323" s="224"/>
    </row>
    <row r="324" spans="1:20" ht="15.75" customHeight="1">
      <c r="A324" s="235"/>
      <c r="B324" s="224"/>
      <c r="C324" s="224"/>
      <c r="D324" s="231"/>
      <c r="E324" s="231"/>
      <c r="F324" s="232"/>
      <c r="G324" s="233"/>
      <c r="H324" s="224"/>
      <c r="I324" s="234"/>
      <c r="J324" s="233"/>
      <c r="K324" s="224"/>
      <c r="L324" s="233"/>
      <c r="M324" s="224"/>
      <c r="N324" s="224"/>
      <c r="O324" s="233"/>
      <c r="P324" s="224"/>
      <c r="Q324" s="224"/>
      <c r="R324" s="224"/>
      <c r="S324" s="224"/>
      <c r="T324" s="224"/>
    </row>
    <row r="325" spans="1:20" ht="15.75" customHeight="1">
      <c r="A325" s="235"/>
      <c r="B325" s="224"/>
      <c r="C325" s="224"/>
      <c r="D325" s="231"/>
      <c r="E325" s="231"/>
      <c r="F325" s="232"/>
      <c r="G325" s="233"/>
      <c r="H325" s="224"/>
      <c r="I325" s="234"/>
      <c r="J325" s="233"/>
      <c r="K325" s="224"/>
      <c r="L325" s="233"/>
      <c r="M325" s="224"/>
      <c r="N325" s="224"/>
      <c r="O325" s="233"/>
      <c r="P325" s="224"/>
      <c r="Q325" s="224"/>
      <c r="R325" s="224"/>
      <c r="S325" s="224"/>
      <c r="T325" s="224"/>
    </row>
    <row r="326" spans="1:20" ht="15.75" customHeight="1">
      <c r="A326" s="235"/>
      <c r="B326" s="224"/>
      <c r="C326" s="224"/>
      <c r="D326" s="231"/>
      <c r="E326" s="231"/>
      <c r="F326" s="232"/>
      <c r="G326" s="233"/>
      <c r="H326" s="224"/>
      <c r="I326" s="234"/>
      <c r="J326" s="233"/>
      <c r="K326" s="224"/>
      <c r="L326" s="233"/>
      <c r="M326" s="224"/>
      <c r="N326" s="224"/>
      <c r="O326" s="233"/>
      <c r="P326" s="224"/>
      <c r="Q326" s="224"/>
      <c r="R326" s="224"/>
      <c r="S326" s="224"/>
      <c r="T326" s="224"/>
    </row>
    <row r="327" spans="1:20" ht="15.75" customHeight="1">
      <c r="A327" s="235"/>
      <c r="B327" s="224"/>
      <c r="C327" s="224"/>
      <c r="D327" s="231"/>
      <c r="E327" s="231"/>
      <c r="F327" s="232"/>
      <c r="G327" s="233"/>
      <c r="H327" s="224"/>
      <c r="I327" s="234"/>
      <c r="J327" s="233"/>
      <c r="K327" s="224"/>
      <c r="L327" s="233"/>
      <c r="M327" s="224"/>
      <c r="N327" s="224"/>
      <c r="O327" s="233"/>
      <c r="P327" s="224"/>
      <c r="Q327" s="224"/>
      <c r="R327" s="224"/>
      <c r="S327" s="224"/>
      <c r="T327" s="224"/>
    </row>
    <row r="328" spans="1:20" ht="15.75" customHeight="1">
      <c r="A328" s="235"/>
      <c r="B328" s="224"/>
      <c r="C328" s="224"/>
      <c r="D328" s="231"/>
      <c r="E328" s="231"/>
      <c r="F328" s="232"/>
      <c r="G328" s="233"/>
      <c r="H328" s="224"/>
      <c r="I328" s="234"/>
      <c r="J328" s="233"/>
      <c r="K328" s="224"/>
      <c r="L328" s="233"/>
      <c r="M328" s="224"/>
      <c r="N328" s="224"/>
      <c r="O328" s="233"/>
      <c r="P328" s="224"/>
      <c r="Q328" s="224"/>
      <c r="R328" s="224"/>
      <c r="S328" s="224"/>
      <c r="T328" s="224"/>
    </row>
    <row r="329" spans="1:20" ht="15.75" customHeight="1">
      <c r="A329" s="235"/>
      <c r="B329" s="224"/>
      <c r="C329" s="224"/>
      <c r="D329" s="231"/>
      <c r="E329" s="231"/>
      <c r="F329" s="232"/>
      <c r="G329" s="233"/>
      <c r="H329" s="224"/>
      <c r="I329" s="234"/>
      <c r="J329" s="233"/>
      <c r="K329" s="224"/>
      <c r="L329" s="233"/>
      <c r="M329" s="224"/>
      <c r="N329" s="224"/>
      <c r="O329" s="233"/>
      <c r="P329" s="224"/>
      <c r="Q329" s="224"/>
      <c r="R329" s="224"/>
      <c r="S329" s="224"/>
      <c r="T329" s="224"/>
    </row>
    <row r="330" spans="1:20" ht="15.75" customHeight="1">
      <c r="A330" s="235"/>
      <c r="B330" s="224"/>
      <c r="C330" s="224"/>
      <c r="D330" s="231"/>
      <c r="E330" s="231"/>
      <c r="F330" s="232"/>
      <c r="G330" s="233"/>
      <c r="H330" s="224"/>
      <c r="I330" s="234"/>
      <c r="J330" s="233"/>
      <c r="K330" s="224"/>
      <c r="L330" s="233"/>
      <c r="M330" s="224"/>
      <c r="N330" s="224"/>
      <c r="O330" s="233"/>
      <c r="P330" s="224"/>
      <c r="Q330" s="224"/>
      <c r="R330" s="224"/>
      <c r="S330" s="224"/>
      <c r="T330" s="224"/>
    </row>
    <row r="331" spans="1:20" ht="15.75" customHeight="1">
      <c r="A331" s="235"/>
      <c r="B331" s="224"/>
      <c r="C331" s="224"/>
      <c r="D331" s="231"/>
      <c r="E331" s="231"/>
      <c r="F331" s="232"/>
      <c r="G331" s="233"/>
      <c r="H331" s="224"/>
      <c r="I331" s="234"/>
      <c r="J331" s="233"/>
      <c r="K331" s="224"/>
      <c r="L331" s="233"/>
      <c r="M331" s="224"/>
      <c r="N331" s="224"/>
      <c r="O331" s="233"/>
      <c r="P331" s="224"/>
      <c r="Q331" s="224"/>
      <c r="R331" s="224"/>
      <c r="S331" s="224"/>
      <c r="T331" s="224"/>
    </row>
    <row r="332" spans="1:20" ht="15.75" customHeight="1">
      <c r="A332" s="235"/>
      <c r="B332" s="224"/>
      <c r="C332" s="224"/>
      <c r="D332" s="231"/>
      <c r="E332" s="231"/>
      <c r="F332" s="232"/>
      <c r="G332" s="233"/>
      <c r="H332" s="224"/>
      <c r="I332" s="234"/>
      <c r="J332" s="233"/>
      <c r="K332" s="224"/>
      <c r="L332" s="233"/>
      <c r="M332" s="224"/>
      <c r="N332" s="224"/>
      <c r="O332" s="233"/>
      <c r="P332" s="224"/>
      <c r="Q332" s="224"/>
      <c r="R332" s="224"/>
      <c r="S332" s="224"/>
      <c r="T332" s="224"/>
    </row>
    <row r="333" spans="1:20" ht="15.75" customHeight="1">
      <c r="A333" s="235"/>
      <c r="B333" s="224"/>
      <c r="C333" s="224"/>
      <c r="D333" s="231"/>
      <c r="E333" s="231"/>
      <c r="F333" s="232"/>
      <c r="G333" s="233"/>
      <c r="H333" s="224"/>
      <c r="I333" s="234"/>
      <c r="J333" s="233"/>
      <c r="K333" s="224"/>
      <c r="L333" s="233"/>
      <c r="M333" s="224"/>
      <c r="N333" s="224"/>
      <c r="O333" s="233"/>
      <c r="P333" s="224"/>
      <c r="Q333" s="224"/>
      <c r="R333" s="224"/>
      <c r="S333" s="224"/>
      <c r="T333" s="224"/>
    </row>
    <row r="334" spans="1:20" ht="15.75" customHeight="1">
      <c r="A334" s="235"/>
      <c r="B334" s="224"/>
      <c r="C334" s="224"/>
      <c r="D334" s="231"/>
      <c r="E334" s="231"/>
      <c r="F334" s="232"/>
      <c r="G334" s="233"/>
      <c r="H334" s="224"/>
      <c r="I334" s="234"/>
      <c r="J334" s="233"/>
      <c r="K334" s="224"/>
      <c r="L334" s="233"/>
      <c r="M334" s="224"/>
      <c r="N334" s="224"/>
      <c r="O334" s="233"/>
      <c r="P334" s="224"/>
      <c r="Q334" s="224"/>
      <c r="R334" s="224"/>
      <c r="S334" s="224"/>
      <c r="T334" s="224"/>
    </row>
    <row r="335" spans="1:20" ht="15.75" customHeight="1">
      <c r="A335" s="235"/>
      <c r="B335" s="224"/>
      <c r="C335" s="224"/>
      <c r="D335" s="231"/>
      <c r="E335" s="231"/>
      <c r="F335" s="232"/>
      <c r="G335" s="233"/>
      <c r="H335" s="224"/>
      <c r="I335" s="234"/>
      <c r="J335" s="233"/>
      <c r="K335" s="224"/>
      <c r="L335" s="233"/>
      <c r="M335" s="224"/>
      <c r="N335" s="224"/>
      <c r="O335" s="233"/>
      <c r="P335" s="224"/>
      <c r="Q335" s="224"/>
      <c r="R335" s="224"/>
      <c r="S335" s="224"/>
      <c r="T335" s="224"/>
    </row>
    <row r="336" spans="1:20" ht="15.75" customHeight="1">
      <c r="A336" s="235"/>
      <c r="B336" s="224"/>
      <c r="C336" s="224"/>
      <c r="D336" s="231"/>
      <c r="E336" s="231"/>
      <c r="F336" s="232"/>
      <c r="G336" s="233"/>
      <c r="H336" s="224"/>
      <c r="I336" s="234"/>
      <c r="J336" s="233"/>
      <c r="K336" s="224"/>
      <c r="L336" s="233"/>
      <c r="M336" s="224"/>
      <c r="N336" s="224"/>
      <c r="O336" s="233"/>
      <c r="P336" s="224"/>
      <c r="Q336" s="224"/>
      <c r="R336" s="224"/>
      <c r="S336" s="224"/>
      <c r="T336" s="224"/>
    </row>
    <row r="337" spans="1:20" ht="15.75" customHeight="1">
      <c r="A337" s="235"/>
      <c r="B337" s="224"/>
      <c r="C337" s="224"/>
      <c r="D337" s="231"/>
      <c r="E337" s="231"/>
      <c r="F337" s="232"/>
      <c r="G337" s="233"/>
      <c r="H337" s="224"/>
      <c r="I337" s="234"/>
      <c r="J337" s="233"/>
      <c r="K337" s="224"/>
      <c r="L337" s="233"/>
      <c r="M337" s="224"/>
      <c r="N337" s="224"/>
      <c r="O337" s="233"/>
      <c r="P337" s="224"/>
      <c r="Q337" s="224"/>
      <c r="R337" s="224"/>
      <c r="S337" s="224"/>
      <c r="T337" s="224"/>
    </row>
    <row r="338" spans="1:20" ht="15.75" customHeight="1">
      <c r="A338" s="235"/>
      <c r="B338" s="224"/>
      <c r="C338" s="224"/>
      <c r="D338" s="231"/>
      <c r="E338" s="231"/>
      <c r="F338" s="232"/>
      <c r="G338" s="233"/>
      <c r="H338" s="224"/>
      <c r="I338" s="234"/>
      <c r="J338" s="233"/>
      <c r="K338" s="224"/>
      <c r="L338" s="233"/>
      <c r="M338" s="224"/>
      <c r="N338" s="224"/>
      <c r="O338" s="233"/>
      <c r="P338" s="224"/>
      <c r="Q338" s="224"/>
      <c r="R338" s="224"/>
      <c r="S338" s="224"/>
      <c r="T338" s="224"/>
    </row>
    <row r="339" spans="1:20" ht="15.75" customHeight="1">
      <c r="A339" s="235"/>
      <c r="B339" s="224"/>
      <c r="C339" s="224"/>
      <c r="D339" s="231"/>
      <c r="E339" s="231"/>
      <c r="F339" s="232"/>
      <c r="G339" s="233"/>
      <c r="H339" s="224"/>
      <c r="I339" s="234"/>
      <c r="J339" s="233"/>
      <c r="K339" s="224"/>
      <c r="L339" s="233"/>
      <c r="M339" s="224"/>
      <c r="N339" s="224"/>
      <c r="O339" s="233"/>
      <c r="P339" s="224"/>
      <c r="Q339" s="224"/>
      <c r="R339" s="224"/>
      <c r="S339" s="224"/>
      <c r="T339" s="224"/>
    </row>
    <row r="340" spans="1:20" ht="15.75" customHeight="1">
      <c r="A340" s="235"/>
      <c r="B340" s="224"/>
      <c r="C340" s="224"/>
      <c r="D340" s="231"/>
      <c r="E340" s="231"/>
      <c r="F340" s="232"/>
      <c r="G340" s="233"/>
      <c r="H340" s="224"/>
      <c r="I340" s="234"/>
      <c r="J340" s="233"/>
      <c r="K340" s="224"/>
      <c r="L340" s="233"/>
      <c r="M340" s="224"/>
      <c r="N340" s="224"/>
      <c r="O340" s="233"/>
      <c r="P340" s="224"/>
      <c r="Q340" s="224"/>
      <c r="R340" s="224"/>
      <c r="S340" s="224"/>
      <c r="T340" s="224"/>
    </row>
    <row r="341" spans="1:20" ht="15.75" customHeight="1">
      <c r="A341" s="235"/>
      <c r="B341" s="224"/>
      <c r="C341" s="224"/>
      <c r="D341" s="231"/>
      <c r="E341" s="231"/>
      <c r="F341" s="232"/>
      <c r="G341" s="233"/>
      <c r="H341" s="224"/>
      <c r="I341" s="234"/>
      <c r="J341" s="233"/>
      <c r="K341" s="224"/>
      <c r="L341" s="233"/>
      <c r="M341" s="224"/>
      <c r="N341" s="224"/>
      <c r="O341" s="233"/>
      <c r="P341" s="224"/>
      <c r="Q341" s="224"/>
      <c r="R341" s="224"/>
      <c r="S341" s="224"/>
      <c r="T341" s="224"/>
    </row>
    <row r="342" spans="1:20" ht="15.75" customHeight="1">
      <c r="A342" s="235"/>
      <c r="B342" s="224"/>
      <c r="C342" s="224"/>
      <c r="D342" s="231"/>
      <c r="E342" s="231"/>
      <c r="F342" s="232"/>
      <c r="G342" s="233"/>
      <c r="H342" s="224"/>
      <c r="I342" s="234"/>
      <c r="J342" s="233"/>
      <c r="K342" s="224"/>
      <c r="L342" s="233"/>
      <c r="M342" s="224"/>
      <c r="N342" s="224"/>
      <c r="O342" s="233"/>
      <c r="P342" s="224"/>
      <c r="Q342" s="224"/>
      <c r="R342" s="224"/>
      <c r="S342" s="224"/>
      <c r="T342" s="224"/>
    </row>
    <row r="343" spans="1:20" ht="15.75" customHeight="1">
      <c r="A343" s="235"/>
      <c r="B343" s="224"/>
      <c r="C343" s="224"/>
      <c r="D343" s="231"/>
      <c r="E343" s="231"/>
      <c r="F343" s="232"/>
      <c r="G343" s="233"/>
      <c r="H343" s="224"/>
      <c r="I343" s="234"/>
      <c r="J343" s="233"/>
      <c r="K343" s="224"/>
      <c r="L343" s="233"/>
      <c r="M343" s="224"/>
      <c r="N343" s="224"/>
      <c r="O343" s="233"/>
      <c r="P343" s="224"/>
      <c r="Q343" s="224"/>
      <c r="R343" s="224"/>
      <c r="S343" s="224"/>
      <c r="T343" s="224"/>
    </row>
    <row r="344" spans="1:20" ht="15.75" customHeight="1">
      <c r="A344" s="235"/>
      <c r="B344" s="224"/>
      <c r="C344" s="224"/>
      <c r="D344" s="231"/>
      <c r="E344" s="231"/>
      <c r="F344" s="232"/>
      <c r="G344" s="233"/>
      <c r="H344" s="224"/>
      <c r="I344" s="234"/>
      <c r="J344" s="233"/>
      <c r="K344" s="224"/>
      <c r="L344" s="233"/>
      <c r="M344" s="224"/>
      <c r="N344" s="224"/>
      <c r="O344" s="233"/>
      <c r="P344" s="224"/>
      <c r="Q344" s="224"/>
      <c r="R344" s="224"/>
      <c r="S344" s="224"/>
      <c r="T344" s="224"/>
    </row>
    <row r="345" spans="1:20" ht="15.75" customHeight="1">
      <c r="A345" s="235"/>
      <c r="B345" s="224"/>
      <c r="C345" s="224"/>
      <c r="D345" s="231"/>
      <c r="E345" s="231"/>
      <c r="F345" s="232"/>
      <c r="G345" s="233"/>
      <c r="H345" s="224"/>
      <c r="I345" s="234"/>
      <c r="J345" s="233"/>
      <c r="K345" s="224"/>
      <c r="L345" s="233"/>
      <c r="M345" s="224"/>
      <c r="N345" s="224"/>
      <c r="O345" s="233"/>
      <c r="P345" s="224"/>
      <c r="Q345" s="224"/>
      <c r="R345" s="224"/>
      <c r="S345" s="224"/>
      <c r="T345" s="224"/>
    </row>
    <row r="346" spans="1:20" ht="15.75" customHeight="1">
      <c r="A346" s="235"/>
      <c r="B346" s="224"/>
      <c r="C346" s="224"/>
      <c r="D346" s="231"/>
      <c r="E346" s="231"/>
      <c r="F346" s="232"/>
      <c r="G346" s="233"/>
      <c r="H346" s="224"/>
      <c r="I346" s="234"/>
      <c r="J346" s="233"/>
      <c r="K346" s="224"/>
      <c r="L346" s="233"/>
      <c r="M346" s="224"/>
      <c r="N346" s="224"/>
      <c r="O346" s="233"/>
      <c r="P346" s="224"/>
      <c r="Q346" s="224"/>
      <c r="R346" s="224"/>
      <c r="S346" s="224"/>
      <c r="T346" s="224"/>
    </row>
    <row r="347" spans="1:20" ht="15.75" customHeight="1">
      <c r="A347" s="235"/>
      <c r="B347" s="224"/>
      <c r="C347" s="224"/>
      <c r="D347" s="231"/>
      <c r="E347" s="231"/>
      <c r="F347" s="232"/>
      <c r="G347" s="233"/>
      <c r="H347" s="224"/>
      <c r="I347" s="234"/>
      <c r="J347" s="233"/>
      <c r="K347" s="224"/>
      <c r="L347" s="233"/>
      <c r="M347" s="224"/>
      <c r="N347" s="224"/>
      <c r="O347" s="233"/>
      <c r="P347" s="224"/>
      <c r="Q347" s="224"/>
      <c r="R347" s="224"/>
      <c r="S347" s="224"/>
      <c r="T347" s="224"/>
    </row>
    <row r="348" spans="1:20" ht="15.75" customHeight="1">
      <c r="A348" s="235"/>
      <c r="B348" s="224"/>
      <c r="C348" s="224"/>
      <c r="D348" s="231"/>
      <c r="E348" s="231"/>
      <c r="F348" s="232"/>
      <c r="G348" s="233"/>
      <c r="H348" s="224"/>
      <c r="I348" s="234"/>
      <c r="J348" s="233"/>
      <c r="K348" s="224"/>
      <c r="L348" s="233"/>
      <c r="M348" s="224"/>
      <c r="N348" s="224"/>
      <c r="O348" s="233"/>
      <c r="P348" s="224"/>
      <c r="Q348" s="224"/>
      <c r="R348" s="224"/>
      <c r="S348" s="224"/>
      <c r="T348" s="224"/>
    </row>
    <row r="349" spans="1:20" ht="15.75" customHeight="1">
      <c r="A349" s="235"/>
      <c r="B349" s="224"/>
      <c r="C349" s="224"/>
      <c r="D349" s="231"/>
      <c r="E349" s="231"/>
      <c r="F349" s="232"/>
      <c r="G349" s="233"/>
      <c r="H349" s="224"/>
      <c r="I349" s="234"/>
      <c r="J349" s="233"/>
      <c r="K349" s="224"/>
      <c r="L349" s="233"/>
      <c r="M349" s="224"/>
      <c r="N349" s="224"/>
      <c r="O349" s="233"/>
      <c r="P349" s="224"/>
      <c r="Q349" s="224"/>
      <c r="R349" s="224"/>
      <c r="S349" s="224"/>
      <c r="T349" s="224"/>
    </row>
    <row r="350" spans="1:20" ht="15.75" customHeight="1">
      <c r="A350" s="235"/>
      <c r="B350" s="224"/>
      <c r="C350" s="224"/>
      <c r="D350" s="231"/>
      <c r="E350" s="231"/>
      <c r="F350" s="232"/>
      <c r="G350" s="233"/>
      <c r="H350" s="224"/>
      <c r="I350" s="234"/>
      <c r="J350" s="233"/>
      <c r="K350" s="224"/>
      <c r="L350" s="233"/>
      <c r="M350" s="224"/>
      <c r="N350" s="224"/>
      <c r="O350" s="233"/>
      <c r="P350" s="224"/>
      <c r="Q350" s="224"/>
      <c r="R350" s="224"/>
      <c r="S350" s="224"/>
      <c r="T350" s="224"/>
    </row>
    <row r="351" spans="1:20" ht="15.75" customHeight="1">
      <c r="A351" s="235"/>
      <c r="B351" s="224"/>
      <c r="C351" s="224"/>
      <c r="D351" s="231"/>
      <c r="E351" s="231"/>
      <c r="F351" s="232"/>
      <c r="G351" s="233"/>
      <c r="H351" s="224"/>
      <c r="I351" s="234"/>
      <c r="J351" s="233"/>
      <c r="K351" s="224"/>
      <c r="L351" s="233"/>
      <c r="M351" s="224"/>
      <c r="N351" s="224"/>
      <c r="O351" s="233"/>
      <c r="P351" s="224"/>
      <c r="Q351" s="224"/>
      <c r="R351" s="224"/>
      <c r="S351" s="224"/>
      <c r="T351" s="224"/>
    </row>
    <row r="352" spans="1:20" ht="15.75" customHeight="1">
      <c r="A352" s="235"/>
      <c r="B352" s="224"/>
      <c r="C352" s="224"/>
      <c r="D352" s="231"/>
      <c r="E352" s="231"/>
      <c r="F352" s="232"/>
      <c r="G352" s="233"/>
      <c r="H352" s="224"/>
      <c r="I352" s="234"/>
      <c r="J352" s="233"/>
      <c r="K352" s="224"/>
      <c r="L352" s="233"/>
      <c r="M352" s="224"/>
      <c r="N352" s="224"/>
      <c r="O352" s="233"/>
      <c r="P352" s="224"/>
      <c r="Q352" s="224"/>
      <c r="R352" s="224"/>
      <c r="S352" s="224"/>
      <c r="T352" s="224"/>
    </row>
    <row r="353" spans="1:20" ht="15.75" customHeight="1">
      <c r="A353" s="235"/>
      <c r="B353" s="224"/>
      <c r="C353" s="224"/>
      <c r="D353" s="231"/>
      <c r="E353" s="231"/>
      <c r="F353" s="232"/>
      <c r="G353" s="233"/>
      <c r="H353" s="224"/>
      <c r="I353" s="234"/>
      <c r="J353" s="233"/>
      <c r="K353" s="224"/>
      <c r="L353" s="233"/>
      <c r="M353" s="224"/>
      <c r="N353" s="224"/>
      <c r="O353" s="233"/>
      <c r="P353" s="224"/>
      <c r="Q353" s="224"/>
      <c r="R353" s="224"/>
      <c r="S353" s="224"/>
      <c r="T353" s="224"/>
    </row>
    <row r="354" spans="1:20" ht="15.75" customHeight="1">
      <c r="A354" s="235"/>
      <c r="B354" s="224"/>
      <c r="C354" s="224"/>
      <c r="D354" s="231"/>
      <c r="E354" s="231"/>
      <c r="F354" s="232"/>
      <c r="G354" s="233"/>
      <c r="H354" s="224"/>
      <c r="I354" s="234"/>
      <c r="J354" s="233"/>
      <c r="K354" s="224"/>
      <c r="L354" s="233"/>
      <c r="M354" s="224"/>
      <c r="N354" s="224"/>
      <c r="O354" s="233"/>
      <c r="P354" s="224"/>
      <c r="Q354" s="224"/>
      <c r="R354" s="224"/>
      <c r="S354" s="224"/>
      <c r="T354" s="224"/>
    </row>
    <row r="355" spans="1:20" ht="15.75" customHeight="1">
      <c r="A355" s="235"/>
      <c r="B355" s="224"/>
      <c r="C355" s="224"/>
      <c r="D355" s="231"/>
      <c r="E355" s="231"/>
      <c r="F355" s="232"/>
      <c r="G355" s="233"/>
      <c r="H355" s="224"/>
      <c r="I355" s="234"/>
      <c r="J355" s="233"/>
      <c r="K355" s="224"/>
      <c r="L355" s="233"/>
      <c r="M355" s="224"/>
      <c r="N355" s="224"/>
      <c r="O355" s="233"/>
      <c r="P355" s="224"/>
      <c r="Q355" s="224"/>
      <c r="R355" s="224"/>
      <c r="S355" s="224"/>
      <c r="T355" s="224"/>
    </row>
    <row r="356" spans="1:20" ht="15.75" customHeight="1">
      <c r="A356" s="235"/>
      <c r="B356" s="224"/>
      <c r="C356" s="224"/>
      <c r="D356" s="231"/>
      <c r="E356" s="231"/>
      <c r="F356" s="232"/>
      <c r="G356" s="233"/>
      <c r="H356" s="224"/>
      <c r="I356" s="234"/>
      <c r="J356" s="233"/>
      <c r="K356" s="224"/>
      <c r="L356" s="233"/>
      <c r="M356" s="224"/>
      <c r="N356" s="224"/>
      <c r="O356" s="233"/>
      <c r="P356" s="224"/>
      <c r="Q356" s="224"/>
      <c r="R356" s="224"/>
      <c r="S356" s="224"/>
      <c r="T356" s="224"/>
    </row>
    <row r="357" spans="1:20" ht="15.75" customHeight="1">
      <c r="A357" s="235"/>
      <c r="B357" s="224"/>
      <c r="C357" s="224"/>
      <c r="D357" s="231"/>
      <c r="E357" s="231"/>
      <c r="F357" s="232"/>
      <c r="G357" s="233"/>
      <c r="H357" s="224"/>
      <c r="I357" s="234"/>
      <c r="J357" s="233"/>
      <c r="K357" s="224"/>
      <c r="L357" s="233"/>
      <c r="M357" s="224"/>
      <c r="N357" s="224"/>
      <c r="O357" s="233"/>
      <c r="P357" s="224"/>
      <c r="Q357" s="224"/>
      <c r="R357" s="224"/>
      <c r="S357" s="224"/>
      <c r="T357" s="224"/>
    </row>
    <row r="358" spans="1:20" ht="15.75" customHeight="1">
      <c r="A358" s="235"/>
      <c r="B358" s="224"/>
      <c r="C358" s="224"/>
      <c r="D358" s="231"/>
      <c r="E358" s="231"/>
      <c r="F358" s="232"/>
      <c r="G358" s="233"/>
      <c r="H358" s="224"/>
      <c r="I358" s="234"/>
      <c r="J358" s="233"/>
      <c r="K358" s="224"/>
      <c r="L358" s="233"/>
      <c r="M358" s="224"/>
      <c r="N358" s="224"/>
      <c r="O358" s="233"/>
      <c r="P358" s="224"/>
      <c r="Q358" s="224"/>
      <c r="R358" s="224"/>
      <c r="S358" s="224"/>
      <c r="T358" s="224"/>
    </row>
    <row r="359" spans="1:20" ht="15.75" customHeight="1">
      <c r="A359" s="235"/>
      <c r="B359" s="224"/>
      <c r="C359" s="224"/>
      <c r="D359" s="231"/>
      <c r="E359" s="231"/>
      <c r="F359" s="232"/>
      <c r="G359" s="233"/>
      <c r="H359" s="224"/>
      <c r="I359" s="234"/>
      <c r="J359" s="233"/>
      <c r="K359" s="224"/>
      <c r="L359" s="233"/>
      <c r="M359" s="224"/>
      <c r="N359" s="224"/>
      <c r="O359" s="233"/>
      <c r="P359" s="224"/>
      <c r="Q359" s="224"/>
      <c r="R359" s="224"/>
      <c r="S359" s="224"/>
      <c r="T359" s="224"/>
    </row>
    <row r="360" spans="1:20" ht="15.75" customHeight="1">
      <c r="A360" s="235"/>
      <c r="B360" s="224"/>
      <c r="C360" s="224"/>
      <c r="D360" s="231"/>
      <c r="E360" s="231"/>
      <c r="F360" s="232"/>
      <c r="G360" s="233"/>
      <c r="H360" s="224"/>
      <c r="I360" s="234"/>
      <c r="J360" s="233"/>
      <c r="K360" s="224"/>
      <c r="L360" s="233"/>
      <c r="M360" s="224"/>
      <c r="N360" s="224"/>
      <c r="O360" s="233"/>
      <c r="P360" s="224"/>
      <c r="Q360" s="224"/>
      <c r="R360" s="224"/>
      <c r="S360" s="224"/>
      <c r="T360" s="224"/>
    </row>
    <row r="361" spans="1:20" ht="15.75" customHeight="1">
      <c r="A361" s="235"/>
      <c r="B361" s="224"/>
      <c r="C361" s="224"/>
      <c r="D361" s="231"/>
      <c r="E361" s="231"/>
      <c r="F361" s="232"/>
      <c r="G361" s="233"/>
      <c r="H361" s="224"/>
      <c r="I361" s="234"/>
      <c r="J361" s="233"/>
      <c r="K361" s="224"/>
      <c r="L361" s="233"/>
      <c r="M361" s="224"/>
      <c r="N361" s="224"/>
      <c r="O361" s="233"/>
      <c r="P361" s="224"/>
      <c r="Q361" s="224"/>
      <c r="R361" s="224"/>
      <c r="S361" s="224"/>
      <c r="T361" s="224"/>
    </row>
    <row r="362" spans="1:20" ht="15.75" customHeight="1">
      <c r="A362" s="235"/>
      <c r="B362" s="224"/>
      <c r="C362" s="224"/>
      <c r="D362" s="231"/>
      <c r="E362" s="231"/>
      <c r="F362" s="232"/>
      <c r="G362" s="233"/>
      <c r="H362" s="224"/>
      <c r="I362" s="234"/>
      <c r="J362" s="233"/>
      <c r="K362" s="224"/>
      <c r="L362" s="233"/>
      <c r="M362" s="224"/>
      <c r="N362" s="224"/>
      <c r="O362" s="233"/>
      <c r="P362" s="224"/>
      <c r="Q362" s="224"/>
      <c r="R362" s="224"/>
      <c r="S362" s="224"/>
      <c r="T362" s="224"/>
    </row>
    <row r="363" spans="1:20" ht="15.75" customHeight="1">
      <c r="A363" s="235"/>
      <c r="B363" s="224"/>
      <c r="C363" s="224"/>
      <c r="D363" s="231"/>
      <c r="E363" s="231"/>
      <c r="F363" s="232"/>
      <c r="G363" s="233"/>
      <c r="H363" s="224"/>
      <c r="I363" s="234"/>
      <c r="J363" s="233"/>
      <c r="K363" s="224"/>
      <c r="L363" s="233"/>
      <c r="M363" s="224"/>
      <c r="N363" s="224"/>
      <c r="O363" s="233"/>
      <c r="P363" s="224"/>
      <c r="Q363" s="224"/>
      <c r="R363" s="224"/>
      <c r="S363" s="224"/>
      <c r="T363" s="224"/>
    </row>
    <row r="364" spans="1:20" ht="15.75" customHeight="1">
      <c r="A364" s="235"/>
      <c r="B364" s="224"/>
      <c r="C364" s="224"/>
      <c r="D364" s="231"/>
      <c r="E364" s="231"/>
      <c r="F364" s="232"/>
      <c r="G364" s="233"/>
      <c r="H364" s="224"/>
      <c r="I364" s="234"/>
      <c r="J364" s="233"/>
      <c r="K364" s="224"/>
      <c r="L364" s="233"/>
      <c r="M364" s="224"/>
      <c r="N364" s="224"/>
      <c r="O364" s="233"/>
      <c r="P364" s="224"/>
      <c r="Q364" s="224"/>
      <c r="R364" s="224"/>
      <c r="S364" s="224"/>
      <c r="T364" s="224"/>
    </row>
    <row r="365" spans="1:20" ht="15.75" customHeight="1">
      <c r="A365" s="235"/>
      <c r="B365" s="224"/>
      <c r="C365" s="224"/>
      <c r="D365" s="231"/>
      <c r="E365" s="231"/>
      <c r="F365" s="232"/>
      <c r="G365" s="233"/>
      <c r="H365" s="224"/>
      <c r="I365" s="234"/>
      <c r="J365" s="233"/>
      <c r="K365" s="224"/>
      <c r="L365" s="233"/>
      <c r="M365" s="224"/>
      <c r="N365" s="224"/>
      <c r="O365" s="233"/>
      <c r="P365" s="224"/>
      <c r="Q365" s="224"/>
      <c r="R365" s="224"/>
      <c r="S365" s="224"/>
      <c r="T365" s="224"/>
    </row>
    <row r="366" spans="1:20" ht="15.75" customHeight="1">
      <c r="A366" s="235"/>
      <c r="B366" s="224"/>
      <c r="C366" s="224"/>
      <c r="D366" s="231"/>
      <c r="E366" s="231"/>
      <c r="F366" s="232"/>
      <c r="G366" s="233"/>
      <c r="H366" s="224"/>
      <c r="I366" s="234"/>
      <c r="J366" s="233"/>
      <c r="K366" s="224"/>
      <c r="L366" s="233"/>
      <c r="M366" s="224"/>
      <c r="N366" s="224"/>
      <c r="O366" s="233"/>
      <c r="P366" s="224"/>
      <c r="Q366" s="224"/>
      <c r="R366" s="224"/>
      <c r="S366" s="224"/>
      <c r="T366" s="224"/>
    </row>
    <row r="367" spans="1:20" ht="15.75" customHeight="1">
      <c r="A367" s="235"/>
      <c r="B367" s="224"/>
      <c r="C367" s="224"/>
      <c r="D367" s="231"/>
      <c r="E367" s="231"/>
      <c r="F367" s="232"/>
      <c r="G367" s="233"/>
      <c r="H367" s="224"/>
      <c r="I367" s="234"/>
      <c r="J367" s="233"/>
      <c r="K367" s="224"/>
      <c r="L367" s="233"/>
      <c r="M367" s="224"/>
      <c r="N367" s="224"/>
      <c r="O367" s="233"/>
      <c r="P367" s="224"/>
      <c r="Q367" s="224"/>
      <c r="R367" s="224"/>
      <c r="S367" s="224"/>
      <c r="T367" s="224"/>
    </row>
    <row r="368" spans="1:20" ht="15.75" customHeight="1">
      <c r="A368" s="235"/>
      <c r="B368" s="224"/>
      <c r="C368" s="224"/>
      <c r="D368" s="231"/>
      <c r="E368" s="231"/>
      <c r="F368" s="232"/>
      <c r="G368" s="233"/>
      <c r="H368" s="224"/>
      <c r="I368" s="234"/>
      <c r="J368" s="233"/>
      <c r="K368" s="224"/>
      <c r="L368" s="233"/>
      <c r="M368" s="224"/>
      <c r="N368" s="224"/>
      <c r="O368" s="233"/>
      <c r="P368" s="224"/>
      <c r="Q368" s="224"/>
      <c r="R368" s="224"/>
      <c r="S368" s="224"/>
      <c r="T368" s="224"/>
    </row>
    <row r="369" spans="1:20" ht="15.75" customHeight="1">
      <c r="A369" s="235"/>
      <c r="B369" s="224"/>
      <c r="C369" s="224"/>
      <c r="D369" s="231"/>
      <c r="E369" s="231"/>
      <c r="F369" s="232"/>
      <c r="G369" s="233"/>
      <c r="H369" s="224"/>
      <c r="I369" s="234"/>
      <c r="J369" s="233"/>
      <c r="K369" s="224"/>
      <c r="L369" s="233"/>
      <c r="M369" s="224"/>
      <c r="N369" s="224"/>
      <c r="O369" s="233"/>
      <c r="P369" s="224"/>
      <c r="Q369" s="224"/>
      <c r="R369" s="224"/>
      <c r="S369" s="224"/>
      <c r="T369" s="224"/>
    </row>
    <row r="370" spans="1:20" ht="15.75" customHeight="1">
      <c r="A370" s="235"/>
      <c r="B370" s="224"/>
      <c r="C370" s="224"/>
      <c r="D370" s="231"/>
      <c r="E370" s="231"/>
      <c r="F370" s="232"/>
      <c r="G370" s="233"/>
      <c r="H370" s="224"/>
      <c r="I370" s="234"/>
      <c r="J370" s="233"/>
      <c r="K370" s="224"/>
      <c r="L370" s="233"/>
      <c r="M370" s="224"/>
      <c r="N370" s="224"/>
      <c r="O370" s="233"/>
      <c r="P370" s="224"/>
      <c r="Q370" s="224"/>
      <c r="R370" s="224"/>
      <c r="S370" s="224"/>
      <c r="T370" s="224"/>
    </row>
    <row r="371" spans="1:20" ht="15.75" customHeight="1">
      <c r="A371" s="235"/>
      <c r="B371" s="224"/>
      <c r="C371" s="224"/>
      <c r="D371" s="231"/>
      <c r="E371" s="231"/>
      <c r="F371" s="232"/>
      <c r="G371" s="233"/>
      <c r="H371" s="224"/>
      <c r="I371" s="234"/>
      <c r="J371" s="233"/>
      <c r="K371" s="224"/>
      <c r="L371" s="233"/>
      <c r="M371" s="224"/>
      <c r="N371" s="224"/>
      <c r="O371" s="233"/>
      <c r="P371" s="224"/>
      <c r="Q371" s="224"/>
      <c r="R371" s="224"/>
      <c r="S371" s="224"/>
      <c r="T371" s="224"/>
    </row>
    <row r="372" spans="1:20" ht="15.75" customHeight="1">
      <c r="A372" s="235"/>
      <c r="B372" s="224"/>
      <c r="C372" s="224"/>
      <c r="D372" s="231"/>
      <c r="E372" s="231"/>
      <c r="F372" s="232"/>
      <c r="G372" s="233"/>
      <c r="H372" s="224"/>
      <c r="I372" s="234"/>
      <c r="J372" s="233"/>
      <c r="K372" s="224"/>
      <c r="L372" s="233"/>
      <c r="M372" s="224"/>
      <c r="N372" s="224"/>
      <c r="O372" s="233"/>
      <c r="P372" s="224"/>
      <c r="Q372" s="224"/>
      <c r="R372" s="224"/>
      <c r="S372" s="224"/>
      <c r="T372" s="224"/>
    </row>
    <row r="373" spans="1:20" ht="15.75" customHeight="1">
      <c r="A373" s="235"/>
      <c r="B373" s="224"/>
      <c r="C373" s="224"/>
      <c r="D373" s="231"/>
      <c r="E373" s="231"/>
      <c r="F373" s="232"/>
      <c r="G373" s="233"/>
      <c r="H373" s="224"/>
      <c r="I373" s="234"/>
      <c r="J373" s="233"/>
      <c r="K373" s="224"/>
      <c r="L373" s="233"/>
      <c r="M373" s="224"/>
      <c r="N373" s="224"/>
      <c r="O373" s="233"/>
      <c r="P373" s="224"/>
      <c r="Q373" s="224"/>
      <c r="R373" s="224"/>
      <c r="S373" s="224"/>
      <c r="T373" s="224"/>
    </row>
    <row r="374" spans="1:20" ht="15.75" customHeight="1">
      <c r="A374" s="235"/>
      <c r="B374" s="224"/>
      <c r="C374" s="224"/>
      <c r="D374" s="231"/>
      <c r="E374" s="231"/>
      <c r="F374" s="232"/>
      <c r="G374" s="233"/>
      <c r="H374" s="224"/>
      <c r="I374" s="234"/>
      <c r="J374" s="233"/>
      <c r="K374" s="224"/>
      <c r="L374" s="233"/>
      <c r="M374" s="224"/>
      <c r="N374" s="224"/>
      <c r="O374" s="233"/>
      <c r="P374" s="224"/>
      <c r="Q374" s="224"/>
      <c r="R374" s="224"/>
      <c r="S374" s="224"/>
      <c r="T374" s="224"/>
    </row>
    <row r="375" spans="1:20" ht="15.75" customHeight="1">
      <c r="A375" s="235"/>
      <c r="B375" s="224"/>
      <c r="C375" s="224"/>
      <c r="D375" s="231"/>
      <c r="E375" s="231"/>
      <c r="F375" s="232"/>
      <c r="G375" s="233"/>
      <c r="H375" s="224"/>
      <c r="I375" s="234"/>
      <c r="J375" s="233"/>
      <c r="K375" s="224"/>
      <c r="L375" s="233"/>
      <c r="M375" s="224"/>
      <c r="N375" s="224"/>
      <c r="O375" s="233"/>
      <c r="P375" s="224"/>
      <c r="Q375" s="224"/>
      <c r="R375" s="224"/>
      <c r="S375" s="224"/>
      <c r="T375" s="224"/>
    </row>
    <row r="376" spans="1:20" ht="15.75" customHeight="1">
      <c r="A376" s="235"/>
      <c r="B376" s="224"/>
      <c r="C376" s="224"/>
      <c r="D376" s="231"/>
      <c r="E376" s="231"/>
      <c r="F376" s="232"/>
      <c r="G376" s="233"/>
      <c r="H376" s="224"/>
      <c r="I376" s="234"/>
      <c r="J376" s="233"/>
      <c r="K376" s="224"/>
      <c r="L376" s="233"/>
      <c r="M376" s="224"/>
      <c r="N376" s="224"/>
      <c r="O376" s="233"/>
      <c r="P376" s="224"/>
      <c r="Q376" s="224"/>
      <c r="R376" s="224"/>
      <c r="S376" s="224"/>
      <c r="T376" s="224"/>
    </row>
    <row r="377" spans="1:20" ht="15.75" customHeight="1">
      <c r="A377" s="235"/>
      <c r="B377" s="224"/>
      <c r="C377" s="224"/>
      <c r="D377" s="231"/>
      <c r="E377" s="231"/>
      <c r="F377" s="232"/>
      <c r="G377" s="233"/>
      <c r="H377" s="224"/>
      <c r="I377" s="234"/>
      <c r="J377" s="233"/>
      <c r="K377" s="224"/>
      <c r="L377" s="233"/>
      <c r="M377" s="224"/>
      <c r="N377" s="224"/>
      <c r="O377" s="233"/>
      <c r="P377" s="224"/>
      <c r="Q377" s="224"/>
      <c r="R377" s="224"/>
      <c r="S377" s="224"/>
      <c r="T377" s="224"/>
    </row>
    <row r="378" spans="1:20" ht="15.75" customHeight="1">
      <c r="A378" s="235"/>
      <c r="B378" s="224"/>
      <c r="C378" s="224"/>
      <c r="D378" s="231"/>
      <c r="E378" s="231"/>
      <c r="F378" s="232"/>
      <c r="G378" s="233"/>
      <c r="H378" s="224"/>
      <c r="I378" s="234"/>
      <c r="J378" s="233"/>
      <c r="K378" s="224"/>
      <c r="L378" s="233"/>
      <c r="M378" s="224"/>
      <c r="N378" s="224"/>
      <c r="O378" s="233"/>
      <c r="P378" s="224"/>
      <c r="Q378" s="224"/>
      <c r="R378" s="224"/>
      <c r="S378" s="224"/>
      <c r="T378" s="224"/>
    </row>
    <row r="379" spans="1:20" ht="15.75" customHeight="1">
      <c r="A379" s="235"/>
      <c r="B379" s="224"/>
      <c r="C379" s="224"/>
      <c r="D379" s="231"/>
      <c r="E379" s="231"/>
      <c r="F379" s="232"/>
      <c r="G379" s="233"/>
      <c r="H379" s="224"/>
      <c r="I379" s="234"/>
      <c r="J379" s="233"/>
      <c r="K379" s="224"/>
      <c r="L379" s="233"/>
      <c r="M379" s="224"/>
      <c r="N379" s="224"/>
      <c r="O379" s="233"/>
      <c r="P379" s="224"/>
      <c r="Q379" s="224"/>
      <c r="R379" s="224"/>
      <c r="S379" s="224"/>
      <c r="T379" s="224"/>
    </row>
    <row r="380" spans="1:20" ht="15.75" customHeight="1">
      <c r="A380" s="235"/>
      <c r="B380" s="224"/>
      <c r="C380" s="224"/>
      <c r="D380" s="231"/>
      <c r="E380" s="231"/>
      <c r="F380" s="232"/>
      <c r="G380" s="233"/>
      <c r="H380" s="224"/>
      <c r="I380" s="234"/>
      <c r="J380" s="233"/>
      <c r="K380" s="224"/>
      <c r="L380" s="233"/>
      <c r="M380" s="224"/>
      <c r="N380" s="224"/>
      <c r="O380" s="233"/>
      <c r="P380" s="224"/>
      <c r="Q380" s="224"/>
      <c r="R380" s="224"/>
      <c r="S380" s="224"/>
      <c r="T380" s="224"/>
    </row>
    <row r="381" spans="1:20" ht="15.75" customHeight="1">
      <c r="A381" s="235"/>
      <c r="B381" s="224"/>
      <c r="C381" s="224"/>
      <c r="D381" s="231"/>
      <c r="E381" s="231"/>
      <c r="F381" s="232"/>
      <c r="G381" s="233"/>
      <c r="H381" s="224"/>
      <c r="I381" s="234"/>
      <c r="J381" s="233"/>
      <c r="K381" s="224"/>
      <c r="L381" s="233"/>
      <c r="M381" s="224"/>
      <c r="N381" s="224"/>
      <c r="O381" s="233"/>
      <c r="P381" s="224"/>
      <c r="Q381" s="224"/>
      <c r="R381" s="224"/>
      <c r="S381" s="224"/>
      <c r="T381" s="224"/>
    </row>
    <row r="382" spans="1:20" ht="15.75" customHeight="1">
      <c r="A382" s="235"/>
      <c r="B382" s="224"/>
      <c r="C382" s="224"/>
      <c r="D382" s="231"/>
      <c r="E382" s="231"/>
      <c r="F382" s="232"/>
      <c r="G382" s="233"/>
      <c r="H382" s="224"/>
      <c r="I382" s="234"/>
      <c r="J382" s="233"/>
      <c r="K382" s="224"/>
      <c r="L382" s="233"/>
      <c r="M382" s="224"/>
      <c r="N382" s="224"/>
      <c r="O382" s="233"/>
      <c r="P382" s="224"/>
      <c r="Q382" s="224"/>
      <c r="R382" s="224"/>
      <c r="S382" s="224"/>
      <c r="T382" s="224"/>
    </row>
    <row r="383" spans="1:20" ht="15.75" customHeight="1">
      <c r="A383" s="235"/>
      <c r="B383" s="224"/>
      <c r="C383" s="224"/>
      <c r="D383" s="231"/>
      <c r="E383" s="231"/>
      <c r="F383" s="232"/>
      <c r="G383" s="233"/>
      <c r="H383" s="224"/>
      <c r="I383" s="234"/>
      <c r="J383" s="233"/>
      <c r="K383" s="224"/>
      <c r="L383" s="233"/>
      <c r="M383" s="224"/>
      <c r="N383" s="224"/>
      <c r="O383" s="233"/>
      <c r="P383" s="224"/>
      <c r="Q383" s="224"/>
      <c r="R383" s="224"/>
      <c r="S383" s="224"/>
      <c r="T383" s="224"/>
    </row>
    <row r="384" spans="1:20" ht="15.75" customHeight="1">
      <c r="A384" s="235"/>
      <c r="B384" s="224"/>
      <c r="C384" s="224"/>
      <c r="D384" s="231"/>
      <c r="E384" s="231"/>
      <c r="F384" s="232"/>
      <c r="G384" s="233"/>
      <c r="H384" s="224"/>
      <c r="I384" s="234"/>
      <c r="J384" s="233"/>
      <c r="K384" s="224"/>
      <c r="L384" s="233"/>
      <c r="M384" s="224"/>
      <c r="N384" s="224"/>
      <c r="O384" s="233"/>
      <c r="P384" s="224"/>
      <c r="Q384" s="224"/>
      <c r="R384" s="224"/>
      <c r="S384" s="224"/>
      <c r="T384" s="224"/>
    </row>
    <row r="385" spans="1:20" ht="15.75" customHeight="1">
      <c r="A385" s="235"/>
      <c r="B385" s="224"/>
      <c r="C385" s="224"/>
      <c r="D385" s="231"/>
      <c r="E385" s="231"/>
      <c r="F385" s="232"/>
      <c r="G385" s="233"/>
      <c r="H385" s="224"/>
      <c r="I385" s="234"/>
      <c r="J385" s="233"/>
      <c r="K385" s="224"/>
      <c r="L385" s="233"/>
      <c r="M385" s="224"/>
      <c r="N385" s="224"/>
      <c r="O385" s="233"/>
      <c r="P385" s="224"/>
      <c r="Q385" s="224"/>
      <c r="R385" s="224"/>
      <c r="S385" s="224"/>
      <c r="T385" s="224"/>
    </row>
    <row r="386" spans="1:20" ht="15.75" customHeight="1">
      <c r="A386" s="235"/>
      <c r="B386" s="224"/>
      <c r="C386" s="224"/>
      <c r="D386" s="231"/>
      <c r="E386" s="231"/>
      <c r="F386" s="232"/>
      <c r="G386" s="233"/>
      <c r="H386" s="224"/>
      <c r="I386" s="234"/>
      <c r="J386" s="233"/>
      <c r="K386" s="224"/>
      <c r="L386" s="233"/>
      <c r="M386" s="224"/>
      <c r="N386" s="224"/>
      <c r="O386" s="233"/>
      <c r="P386" s="224"/>
      <c r="Q386" s="224"/>
      <c r="R386" s="224"/>
      <c r="S386" s="224"/>
      <c r="T386" s="224"/>
    </row>
    <row r="387" spans="1:20" ht="15.75" customHeight="1">
      <c r="A387" s="235"/>
      <c r="B387" s="224"/>
      <c r="C387" s="224"/>
      <c r="D387" s="231"/>
      <c r="E387" s="231"/>
      <c r="F387" s="232"/>
      <c r="G387" s="233"/>
      <c r="H387" s="224"/>
      <c r="I387" s="234"/>
      <c r="J387" s="233"/>
      <c r="K387" s="224"/>
      <c r="L387" s="233"/>
      <c r="M387" s="224"/>
      <c r="N387" s="224"/>
      <c r="O387" s="233"/>
      <c r="P387" s="224"/>
      <c r="Q387" s="224"/>
      <c r="R387" s="224"/>
      <c r="S387" s="224"/>
      <c r="T387" s="224"/>
    </row>
    <row r="388" spans="1:20" ht="15.75" customHeight="1">
      <c r="A388" s="235"/>
      <c r="B388" s="224"/>
      <c r="C388" s="224"/>
      <c r="D388" s="231"/>
      <c r="E388" s="231"/>
      <c r="F388" s="232"/>
      <c r="G388" s="233"/>
      <c r="H388" s="224"/>
      <c r="I388" s="234"/>
      <c r="J388" s="233"/>
      <c r="K388" s="224"/>
      <c r="L388" s="233"/>
      <c r="M388" s="224"/>
      <c r="N388" s="224"/>
      <c r="O388" s="233"/>
      <c r="P388" s="224"/>
      <c r="Q388" s="224"/>
      <c r="R388" s="224"/>
      <c r="S388" s="224"/>
      <c r="T388" s="224"/>
    </row>
    <row r="389" spans="1:20" ht="15.75" customHeight="1">
      <c r="A389" s="235"/>
      <c r="B389" s="224"/>
      <c r="C389" s="224"/>
      <c r="D389" s="231"/>
      <c r="E389" s="231"/>
      <c r="F389" s="232"/>
      <c r="G389" s="233"/>
      <c r="H389" s="224"/>
      <c r="I389" s="234"/>
      <c r="J389" s="233"/>
      <c r="K389" s="224"/>
      <c r="L389" s="233"/>
      <c r="M389" s="224"/>
      <c r="N389" s="224"/>
      <c r="O389" s="233"/>
      <c r="P389" s="224"/>
      <c r="Q389" s="224"/>
      <c r="R389" s="224"/>
      <c r="S389" s="224"/>
      <c r="T389" s="224"/>
    </row>
    <row r="390" spans="1:20" ht="15.75" customHeight="1">
      <c r="A390" s="235"/>
      <c r="B390" s="224"/>
      <c r="C390" s="224"/>
      <c r="D390" s="231"/>
      <c r="E390" s="231"/>
      <c r="F390" s="232"/>
      <c r="G390" s="233"/>
      <c r="H390" s="224"/>
      <c r="I390" s="234"/>
      <c r="J390" s="233"/>
      <c r="K390" s="224"/>
      <c r="L390" s="233"/>
      <c r="M390" s="224"/>
      <c r="N390" s="224"/>
      <c r="O390" s="233"/>
      <c r="P390" s="224"/>
      <c r="Q390" s="224"/>
      <c r="R390" s="224"/>
      <c r="S390" s="224"/>
      <c r="T390" s="224"/>
    </row>
    <row r="391" spans="1:20" ht="15.75" customHeight="1">
      <c r="A391" s="235"/>
      <c r="B391" s="224"/>
      <c r="C391" s="224"/>
      <c r="D391" s="231"/>
      <c r="E391" s="231"/>
      <c r="F391" s="232"/>
      <c r="G391" s="233"/>
      <c r="H391" s="224"/>
      <c r="I391" s="234"/>
      <c r="J391" s="233"/>
      <c r="K391" s="224"/>
      <c r="L391" s="233"/>
      <c r="M391" s="224"/>
      <c r="N391" s="224"/>
      <c r="O391" s="233"/>
      <c r="P391" s="224"/>
      <c r="Q391" s="224"/>
      <c r="R391" s="224"/>
      <c r="S391" s="224"/>
      <c r="T391" s="224"/>
    </row>
    <row r="392" spans="1:20" ht="15.75" customHeight="1">
      <c r="A392" s="235"/>
      <c r="B392" s="224"/>
      <c r="C392" s="224"/>
      <c r="D392" s="231"/>
      <c r="E392" s="231"/>
      <c r="F392" s="232"/>
      <c r="G392" s="233"/>
      <c r="H392" s="224"/>
      <c r="I392" s="234"/>
      <c r="J392" s="233"/>
      <c r="K392" s="224"/>
      <c r="L392" s="233"/>
      <c r="M392" s="224"/>
      <c r="N392" s="224"/>
      <c r="O392" s="233"/>
      <c r="P392" s="224"/>
      <c r="Q392" s="224"/>
      <c r="R392" s="224"/>
      <c r="S392" s="224"/>
      <c r="T392" s="224"/>
    </row>
    <row r="393" spans="1:20" ht="15.75" customHeight="1">
      <c r="A393" s="235"/>
      <c r="B393" s="224"/>
      <c r="C393" s="224"/>
      <c r="D393" s="231"/>
      <c r="E393" s="231"/>
      <c r="F393" s="232"/>
      <c r="G393" s="233"/>
      <c r="H393" s="224"/>
      <c r="I393" s="234"/>
      <c r="J393" s="233"/>
      <c r="K393" s="224"/>
      <c r="L393" s="233"/>
      <c r="M393" s="224"/>
      <c r="N393" s="224"/>
      <c r="O393" s="233"/>
      <c r="P393" s="224"/>
      <c r="Q393" s="224"/>
      <c r="R393" s="224"/>
      <c r="S393" s="224"/>
      <c r="T393" s="224"/>
    </row>
    <row r="394" spans="1:20" ht="15.75" customHeight="1">
      <c r="A394" s="235"/>
      <c r="B394" s="224"/>
      <c r="C394" s="224"/>
      <c r="D394" s="231"/>
      <c r="E394" s="231"/>
      <c r="F394" s="232"/>
      <c r="G394" s="233"/>
      <c r="H394" s="224"/>
      <c r="I394" s="234"/>
      <c r="J394" s="233"/>
      <c r="K394" s="224"/>
      <c r="L394" s="233"/>
      <c r="M394" s="224"/>
      <c r="N394" s="224"/>
      <c r="O394" s="233"/>
      <c r="P394" s="224"/>
      <c r="Q394" s="224"/>
      <c r="R394" s="224"/>
      <c r="S394" s="224"/>
      <c r="T394" s="224"/>
    </row>
    <row r="395" spans="1:20" ht="15.75" customHeight="1">
      <c r="A395" s="235"/>
      <c r="B395" s="224"/>
      <c r="C395" s="224"/>
      <c r="D395" s="231"/>
      <c r="E395" s="231"/>
      <c r="F395" s="232"/>
      <c r="G395" s="233"/>
      <c r="H395" s="224"/>
      <c r="I395" s="234"/>
      <c r="J395" s="233"/>
      <c r="K395" s="224"/>
      <c r="L395" s="233"/>
      <c r="M395" s="224"/>
      <c r="N395" s="224"/>
      <c r="O395" s="233"/>
      <c r="P395" s="224"/>
      <c r="Q395" s="224"/>
      <c r="R395" s="224"/>
      <c r="S395" s="224"/>
      <c r="T395" s="224"/>
    </row>
    <row r="396" spans="1:20" ht="15.75" customHeight="1">
      <c r="A396" s="235"/>
      <c r="B396" s="224"/>
      <c r="C396" s="224"/>
      <c r="D396" s="231"/>
      <c r="E396" s="231"/>
      <c r="F396" s="232"/>
      <c r="G396" s="233"/>
      <c r="H396" s="224"/>
      <c r="I396" s="234"/>
      <c r="J396" s="233"/>
      <c r="K396" s="224"/>
      <c r="L396" s="233"/>
      <c r="M396" s="224"/>
      <c r="N396" s="224"/>
      <c r="O396" s="233"/>
      <c r="P396" s="224"/>
      <c r="Q396" s="224"/>
      <c r="R396" s="224"/>
      <c r="S396" s="224"/>
      <c r="T396" s="224"/>
    </row>
    <row r="397" spans="1:20" ht="15.75" customHeight="1">
      <c r="A397" s="235"/>
      <c r="B397" s="224"/>
      <c r="C397" s="224"/>
      <c r="D397" s="231"/>
      <c r="E397" s="231"/>
      <c r="F397" s="232"/>
      <c r="G397" s="233"/>
      <c r="H397" s="224"/>
      <c r="I397" s="234"/>
      <c r="J397" s="233"/>
      <c r="K397" s="224"/>
      <c r="L397" s="233"/>
      <c r="M397" s="224"/>
      <c r="N397" s="224"/>
      <c r="O397" s="233"/>
      <c r="P397" s="224"/>
      <c r="Q397" s="224"/>
      <c r="R397" s="224"/>
      <c r="S397" s="224"/>
      <c r="T397" s="224"/>
    </row>
    <row r="398" spans="1:20" ht="15.75" customHeight="1">
      <c r="A398" s="235"/>
      <c r="B398" s="224"/>
      <c r="C398" s="224"/>
      <c r="D398" s="231"/>
      <c r="E398" s="231"/>
      <c r="F398" s="232"/>
      <c r="G398" s="233"/>
      <c r="H398" s="224"/>
      <c r="I398" s="234"/>
      <c r="J398" s="233"/>
      <c r="K398" s="224"/>
      <c r="L398" s="233"/>
      <c r="M398" s="224"/>
      <c r="N398" s="224"/>
      <c r="O398" s="233"/>
      <c r="P398" s="224"/>
      <c r="Q398" s="224"/>
      <c r="R398" s="224"/>
      <c r="S398" s="224"/>
      <c r="T398" s="224"/>
    </row>
    <row r="399" spans="1:20" ht="15.75" customHeight="1">
      <c r="A399" s="235"/>
      <c r="B399" s="224"/>
      <c r="C399" s="224"/>
      <c r="D399" s="231"/>
      <c r="E399" s="231"/>
      <c r="F399" s="232"/>
      <c r="G399" s="233"/>
      <c r="H399" s="224"/>
      <c r="I399" s="234"/>
      <c r="J399" s="233"/>
      <c r="K399" s="224"/>
      <c r="L399" s="233"/>
      <c r="M399" s="224"/>
      <c r="N399" s="224"/>
      <c r="O399" s="233"/>
      <c r="P399" s="224"/>
      <c r="Q399" s="224"/>
      <c r="R399" s="224"/>
      <c r="S399" s="224"/>
      <c r="T399" s="224"/>
    </row>
    <row r="400" spans="1:20" ht="15.75" customHeight="1">
      <c r="A400" s="235"/>
      <c r="B400" s="224"/>
      <c r="C400" s="224"/>
      <c r="D400" s="231"/>
      <c r="E400" s="231"/>
      <c r="F400" s="232"/>
      <c r="G400" s="233"/>
      <c r="H400" s="224"/>
      <c r="I400" s="234"/>
      <c r="J400" s="233"/>
      <c r="K400" s="224"/>
      <c r="L400" s="233"/>
      <c r="M400" s="224"/>
      <c r="N400" s="224"/>
      <c r="O400" s="233"/>
      <c r="P400" s="224"/>
      <c r="Q400" s="224"/>
      <c r="R400" s="224"/>
      <c r="S400" s="224"/>
      <c r="T400" s="224"/>
    </row>
    <row r="401" spans="1:20" ht="15.75" customHeight="1">
      <c r="A401" s="235"/>
      <c r="B401" s="224"/>
      <c r="C401" s="224"/>
      <c r="D401" s="231"/>
      <c r="E401" s="231"/>
      <c r="F401" s="232"/>
      <c r="G401" s="233"/>
      <c r="H401" s="224"/>
      <c r="I401" s="234"/>
      <c r="J401" s="233"/>
      <c r="K401" s="224"/>
      <c r="L401" s="233"/>
      <c r="M401" s="224"/>
      <c r="N401" s="224"/>
      <c r="O401" s="233"/>
      <c r="P401" s="224"/>
      <c r="Q401" s="224"/>
      <c r="R401" s="224"/>
      <c r="S401" s="224"/>
      <c r="T401" s="224"/>
    </row>
    <row r="402" spans="1:20" ht="15.75" customHeight="1">
      <c r="A402" s="235"/>
      <c r="B402" s="224"/>
      <c r="C402" s="224"/>
      <c r="D402" s="231"/>
      <c r="E402" s="231"/>
      <c r="F402" s="232"/>
      <c r="G402" s="233"/>
      <c r="H402" s="224"/>
      <c r="I402" s="234"/>
      <c r="J402" s="233"/>
      <c r="K402" s="224"/>
      <c r="L402" s="233"/>
      <c r="M402" s="224"/>
      <c r="N402" s="224"/>
      <c r="O402" s="233"/>
      <c r="P402" s="224"/>
      <c r="Q402" s="224"/>
      <c r="R402" s="224"/>
      <c r="S402" s="224"/>
      <c r="T402" s="224"/>
    </row>
    <row r="403" spans="1:20" ht="15.75" customHeight="1">
      <c r="A403" s="235"/>
      <c r="B403" s="224"/>
      <c r="C403" s="224"/>
      <c r="D403" s="231"/>
      <c r="E403" s="231"/>
      <c r="F403" s="232"/>
      <c r="G403" s="233"/>
      <c r="H403" s="224"/>
      <c r="I403" s="234"/>
      <c r="J403" s="233"/>
      <c r="K403" s="224"/>
      <c r="L403" s="233"/>
      <c r="M403" s="224"/>
      <c r="N403" s="224"/>
      <c r="O403" s="233"/>
      <c r="P403" s="224"/>
      <c r="Q403" s="224"/>
      <c r="R403" s="224"/>
      <c r="S403" s="224"/>
      <c r="T403" s="224"/>
    </row>
    <row r="404" spans="1:20" ht="15.75" customHeight="1">
      <c r="A404" s="235"/>
      <c r="B404" s="224"/>
      <c r="C404" s="224"/>
      <c r="D404" s="231"/>
      <c r="E404" s="231"/>
      <c r="F404" s="232"/>
      <c r="G404" s="233"/>
      <c r="H404" s="224"/>
      <c r="I404" s="234"/>
      <c r="J404" s="233"/>
      <c r="K404" s="224"/>
      <c r="L404" s="233"/>
      <c r="M404" s="224"/>
      <c r="N404" s="224"/>
      <c r="O404" s="233"/>
      <c r="P404" s="224"/>
      <c r="Q404" s="224"/>
      <c r="R404" s="224"/>
      <c r="S404" s="224"/>
      <c r="T404" s="224"/>
    </row>
    <row r="405" spans="1:20" ht="15.75" customHeight="1">
      <c r="A405" s="235"/>
      <c r="B405" s="224"/>
      <c r="C405" s="224"/>
      <c r="D405" s="231"/>
      <c r="E405" s="231"/>
      <c r="F405" s="232"/>
      <c r="G405" s="233"/>
      <c r="H405" s="224"/>
      <c r="I405" s="234"/>
      <c r="J405" s="233"/>
      <c r="K405" s="224"/>
      <c r="L405" s="233"/>
      <c r="M405" s="224"/>
      <c r="N405" s="224"/>
      <c r="O405" s="233"/>
      <c r="P405" s="224"/>
      <c r="Q405" s="224"/>
      <c r="R405" s="224"/>
      <c r="S405" s="224"/>
      <c r="T405" s="224"/>
    </row>
    <row r="406" spans="1:20" ht="15.75" customHeight="1">
      <c r="A406" s="235"/>
      <c r="B406" s="224"/>
      <c r="C406" s="224"/>
      <c r="D406" s="231"/>
      <c r="E406" s="231"/>
      <c r="F406" s="232"/>
      <c r="G406" s="233"/>
      <c r="H406" s="224"/>
      <c r="I406" s="234"/>
      <c r="J406" s="233"/>
      <c r="K406" s="224"/>
      <c r="L406" s="233"/>
      <c r="M406" s="224"/>
      <c r="N406" s="224"/>
      <c r="O406" s="233"/>
      <c r="P406" s="224"/>
      <c r="Q406" s="224"/>
      <c r="R406" s="224"/>
      <c r="S406" s="224"/>
      <c r="T406" s="224"/>
    </row>
    <row r="407" spans="1:20" ht="15.75" customHeight="1">
      <c r="A407" s="235"/>
      <c r="B407" s="224"/>
      <c r="C407" s="224"/>
      <c r="D407" s="231"/>
      <c r="E407" s="231"/>
      <c r="F407" s="232"/>
      <c r="G407" s="233"/>
      <c r="H407" s="224"/>
      <c r="I407" s="234"/>
      <c r="J407" s="233"/>
      <c r="K407" s="224"/>
      <c r="L407" s="233"/>
      <c r="M407" s="224"/>
      <c r="N407" s="224"/>
      <c r="O407" s="233"/>
      <c r="P407" s="224"/>
      <c r="Q407" s="224"/>
      <c r="R407" s="224"/>
      <c r="S407" s="224"/>
      <c r="T407" s="224"/>
    </row>
    <row r="408" spans="1:20" ht="15.75" customHeight="1">
      <c r="A408" s="235"/>
      <c r="B408" s="224"/>
      <c r="C408" s="224"/>
      <c r="D408" s="231"/>
      <c r="E408" s="231"/>
      <c r="F408" s="232"/>
      <c r="G408" s="233"/>
      <c r="H408" s="224"/>
      <c r="I408" s="234"/>
      <c r="J408" s="233"/>
      <c r="K408" s="224"/>
      <c r="L408" s="233"/>
      <c r="M408" s="224"/>
      <c r="N408" s="224"/>
      <c r="O408" s="233"/>
      <c r="P408" s="224"/>
      <c r="Q408" s="224"/>
      <c r="R408" s="224"/>
      <c r="S408" s="224"/>
      <c r="T408" s="224"/>
    </row>
    <row r="409" spans="1:20" ht="15.75" customHeight="1">
      <c r="A409" s="235"/>
      <c r="B409" s="224"/>
      <c r="C409" s="224"/>
      <c r="D409" s="231"/>
      <c r="E409" s="231"/>
      <c r="F409" s="232"/>
      <c r="G409" s="233"/>
      <c r="H409" s="224"/>
      <c r="I409" s="234"/>
      <c r="J409" s="233"/>
      <c r="K409" s="224"/>
      <c r="L409" s="233"/>
      <c r="M409" s="224"/>
      <c r="N409" s="224"/>
      <c r="O409" s="233"/>
      <c r="P409" s="224"/>
      <c r="Q409" s="224"/>
      <c r="R409" s="224"/>
      <c r="S409" s="224"/>
      <c r="T409" s="224"/>
    </row>
    <row r="410" spans="1:20" ht="15.75" customHeight="1">
      <c r="A410" s="235"/>
      <c r="B410" s="224"/>
      <c r="C410" s="224"/>
      <c r="D410" s="231"/>
      <c r="E410" s="231"/>
      <c r="F410" s="232"/>
      <c r="G410" s="233"/>
      <c r="H410" s="224"/>
      <c r="I410" s="234"/>
      <c r="J410" s="233"/>
      <c r="K410" s="224"/>
      <c r="L410" s="233"/>
      <c r="M410" s="224"/>
      <c r="N410" s="224"/>
      <c r="O410" s="233"/>
      <c r="P410" s="224"/>
      <c r="Q410" s="224"/>
      <c r="R410" s="224"/>
      <c r="S410" s="224"/>
      <c r="T410" s="224"/>
    </row>
    <row r="411" spans="1:20" ht="15.75" customHeight="1">
      <c r="A411" s="235"/>
      <c r="B411" s="224"/>
      <c r="C411" s="224"/>
      <c r="D411" s="231"/>
      <c r="E411" s="231"/>
      <c r="F411" s="232"/>
      <c r="G411" s="233"/>
      <c r="H411" s="224"/>
      <c r="I411" s="234"/>
      <c r="J411" s="233"/>
      <c r="K411" s="224"/>
      <c r="L411" s="233"/>
      <c r="M411" s="224"/>
      <c r="N411" s="224"/>
      <c r="O411" s="233"/>
      <c r="P411" s="224"/>
      <c r="Q411" s="224"/>
      <c r="R411" s="224"/>
      <c r="S411" s="224"/>
      <c r="T411" s="224"/>
    </row>
    <row r="412" spans="1:20" ht="15.75" customHeight="1">
      <c r="A412" s="235"/>
      <c r="B412" s="224"/>
      <c r="C412" s="224"/>
      <c r="D412" s="231"/>
      <c r="E412" s="231"/>
      <c r="F412" s="232"/>
      <c r="G412" s="233"/>
      <c r="H412" s="224"/>
      <c r="I412" s="234"/>
      <c r="J412" s="233"/>
      <c r="K412" s="224"/>
      <c r="L412" s="233"/>
      <c r="M412" s="224"/>
      <c r="N412" s="224"/>
      <c r="O412" s="233"/>
      <c r="P412" s="224"/>
      <c r="Q412" s="224"/>
      <c r="R412" s="224"/>
      <c r="S412" s="224"/>
      <c r="T412" s="224"/>
    </row>
    <row r="413" spans="1:20" ht="15.75" customHeight="1">
      <c r="A413" s="235"/>
      <c r="B413" s="224"/>
      <c r="C413" s="224"/>
      <c r="D413" s="231"/>
      <c r="E413" s="231"/>
      <c r="F413" s="232"/>
      <c r="G413" s="233"/>
      <c r="H413" s="224"/>
      <c r="I413" s="234"/>
      <c r="J413" s="233"/>
      <c r="K413" s="224"/>
      <c r="L413" s="233"/>
      <c r="M413" s="224"/>
      <c r="N413" s="224"/>
      <c r="O413" s="233"/>
      <c r="P413" s="224"/>
      <c r="Q413" s="224"/>
      <c r="R413" s="224"/>
      <c r="S413" s="224"/>
      <c r="T413" s="224"/>
    </row>
    <row r="414" spans="1:20" ht="15.75" customHeight="1">
      <c r="A414" s="235"/>
      <c r="B414" s="224"/>
      <c r="C414" s="224"/>
      <c r="D414" s="231"/>
      <c r="E414" s="231"/>
      <c r="F414" s="232"/>
      <c r="G414" s="233"/>
      <c r="H414" s="224"/>
      <c r="I414" s="234"/>
      <c r="J414" s="233"/>
      <c r="K414" s="224"/>
      <c r="L414" s="233"/>
      <c r="M414" s="224"/>
      <c r="N414" s="224"/>
      <c r="O414" s="233"/>
      <c r="P414" s="224"/>
      <c r="Q414" s="224"/>
      <c r="R414" s="224"/>
      <c r="S414" s="224"/>
      <c r="T414" s="224"/>
    </row>
    <row r="415" spans="1:20" ht="15.75" customHeight="1">
      <c r="A415" s="235"/>
      <c r="B415" s="224"/>
      <c r="C415" s="224"/>
      <c r="D415" s="231"/>
      <c r="E415" s="231"/>
      <c r="F415" s="232"/>
      <c r="G415" s="233"/>
      <c r="H415" s="224"/>
      <c r="I415" s="234"/>
      <c r="J415" s="233"/>
      <c r="K415" s="224"/>
      <c r="L415" s="233"/>
      <c r="M415" s="224"/>
      <c r="N415" s="224"/>
      <c r="O415" s="233"/>
      <c r="P415" s="224"/>
      <c r="Q415" s="224"/>
      <c r="R415" s="224"/>
      <c r="S415" s="224"/>
      <c r="T415" s="224"/>
    </row>
    <row r="416" spans="1:20" ht="15.75" customHeight="1">
      <c r="A416" s="235"/>
      <c r="B416" s="224"/>
      <c r="C416" s="224"/>
      <c r="D416" s="231"/>
      <c r="E416" s="231"/>
      <c r="F416" s="232"/>
      <c r="G416" s="233"/>
      <c r="H416" s="224"/>
      <c r="I416" s="234"/>
      <c r="J416" s="233"/>
      <c r="K416" s="224"/>
      <c r="L416" s="233"/>
      <c r="M416" s="224"/>
      <c r="N416" s="224"/>
      <c r="O416" s="233"/>
      <c r="P416" s="224"/>
      <c r="Q416" s="224"/>
      <c r="R416" s="224"/>
      <c r="S416" s="224"/>
      <c r="T416" s="224"/>
    </row>
    <row r="417" spans="1:20" ht="15.75" customHeight="1">
      <c r="A417" s="235"/>
      <c r="B417" s="224"/>
      <c r="C417" s="224"/>
      <c r="D417" s="231"/>
      <c r="E417" s="231"/>
      <c r="F417" s="232"/>
      <c r="G417" s="233"/>
      <c r="H417" s="224"/>
      <c r="I417" s="234"/>
      <c r="J417" s="233"/>
      <c r="K417" s="224"/>
      <c r="L417" s="233"/>
      <c r="M417" s="224"/>
      <c r="N417" s="224"/>
      <c r="O417" s="233"/>
      <c r="P417" s="224"/>
      <c r="Q417" s="224"/>
      <c r="R417" s="224"/>
      <c r="S417" s="224"/>
      <c r="T417" s="224"/>
    </row>
    <row r="418" spans="1:20" ht="15.75" customHeight="1">
      <c r="A418" s="235"/>
      <c r="B418" s="224"/>
      <c r="C418" s="224"/>
      <c r="D418" s="231"/>
      <c r="E418" s="231"/>
      <c r="F418" s="232"/>
      <c r="G418" s="233"/>
      <c r="H418" s="224"/>
      <c r="I418" s="234"/>
      <c r="J418" s="233"/>
      <c r="K418" s="224"/>
      <c r="L418" s="233"/>
      <c r="M418" s="224"/>
      <c r="N418" s="224"/>
      <c r="O418" s="233"/>
      <c r="P418" s="224"/>
      <c r="Q418" s="224"/>
      <c r="R418" s="224"/>
      <c r="S418" s="224"/>
      <c r="T418" s="224"/>
    </row>
    <row r="419" spans="1:20" ht="15.75" customHeight="1">
      <c r="A419" s="235"/>
      <c r="B419" s="224"/>
      <c r="C419" s="224"/>
      <c r="D419" s="231"/>
      <c r="E419" s="231"/>
      <c r="F419" s="232"/>
      <c r="G419" s="233"/>
      <c r="H419" s="224"/>
      <c r="I419" s="234"/>
      <c r="J419" s="233"/>
      <c r="K419" s="224"/>
      <c r="L419" s="233"/>
      <c r="M419" s="224"/>
      <c r="N419" s="224"/>
      <c r="O419" s="233"/>
      <c r="P419" s="224"/>
      <c r="Q419" s="224"/>
      <c r="R419" s="224"/>
      <c r="S419" s="224"/>
      <c r="T419" s="224"/>
    </row>
    <row r="420" spans="1:20" ht="15.75" customHeight="1">
      <c r="A420" s="235"/>
      <c r="B420" s="224"/>
      <c r="C420" s="224"/>
      <c r="D420" s="231"/>
      <c r="E420" s="231"/>
      <c r="F420" s="232"/>
      <c r="G420" s="233"/>
      <c r="H420" s="224"/>
      <c r="I420" s="234"/>
      <c r="J420" s="233"/>
      <c r="K420" s="224"/>
      <c r="L420" s="233"/>
      <c r="M420" s="224"/>
      <c r="N420" s="224"/>
      <c r="O420" s="233"/>
      <c r="P420" s="224"/>
      <c r="Q420" s="224"/>
      <c r="R420" s="224"/>
      <c r="S420" s="224"/>
      <c r="T420" s="224"/>
    </row>
    <row r="421" spans="1:20" ht="15.75" customHeight="1">
      <c r="A421" s="235"/>
      <c r="B421" s="224"/>
      <c r="C421" s="224"/>
      <c r="D421" s="231"/>
      <c r="E421" s="231"/>
      <c r="F421" s="232"/>
      <c r="G421" s="233"/>
      <c r="H421" s="224"/>
      <c r="I421" s="234"/>
      <c r="J421" s="233"/>
      <c r="K421" s="224"/>
      <c r="L421" s="233"/>
      <c r="M421" s="224"/>
      <c r="N421" s="224"/>
      <c r="O421" s="233"/>
      <c r="P421" s="224"/>
      <c r="Q421" s="224"/>
      <c r="R421" s="224"/>
      <c r="S421" s="224"/>
      <c r="T421" s="224"/>
    </row>
    <row r="422" spans="1:20" ht="15.75" customHeight="1">
      <c r="A422" s="235"/>
      <c r="B422" s="224"/>
      <c r="C422" s="224"/>
      <c r="D422" s="231"/>
      <c r="E422" s="231"/>
      <c r="F422" s="232"/>
      <c r="G422" s="233"/>
      <c r="H422" s="224"/>
      <c r="I422" s="234"/>
      <c r="J422" s="233"/>
      <c r="K422" s="224"/>
      <c r="L422" s="233"/>
      <c r="M422" s="224"/>
      <c r="N422" s="224"/>
      <c r="O422" s="233"/>
      <c r="P422" s="224"/>
      <c r="Q422" s="224"/>
      <c r="R422" s="224"/>
      <c r="S422" s="224"/>
      <c r="T422" s="224"/>
    </row>
    <row r="423" spans="1:20" ht="15.75" customHeight="1">
      <c r="A423" s="235"/>
      <c r="B423" s="224"/>
      <c r="C423" s="224"/>
      <c r="D423" s="231"/>
      <c r="E423" s="231"/>
      <c r="F423" s="232"/>
      <c r="G423" s="233"/>
      <c r="H423" s="224"/>
      <c r="I423" s="234"/>
      <c r="J423" s="233"/>
      <c r="K423" s="224"/>
      <c r="L423" s="233"/>
      <c r="M423" s="224"/>
      <c r="N423" s="224"/>
      <c r="O423" s="233"/>
      <c r="P423" s="224"/>
      <c r="Q423" s="224"/>
      <c r="R423" s="224"/>
      <c r="S423" s="224"/>
      <c r="T423" s="224"/>
    </row>
    <row r="424" spans="1:20" ht="15.75" customHeight="1">
      <c r="A424" s="235"/>
      <c r="B424" s="224"/>
      <c r="C424" s="224"/>
      <c r="D424" s="231"/>
      <c r="E424" s="231"/>
      <c r="F424" s="232"/>
      <c r="G424" s="233"/>
      <c r="H424" s="224"/>
      <c r="I424" s="234"/>
      <c r="J424" s="233"/>
      <c r="K424" s="224"/>
      <c r="L424" s="233"/>
      <c r="M424" s="224"/>
      <c r="N424" s="224"/>
      <c r="O424" s="233"/>
      <c r="P424" s="224"/>
      <c r="Q424" s="224"/>
      <c r="R424" s="224"/>
      <c r="S424" s="224"/>
      <c r="T424" s="224"/>
    </row>
    <row r="425" spans="1:20" ht="15.75" customHeight="1">
      <c r="A425" s="235"/>
      <c r="B425" s="224"/>
      <c r="C425" s="224"/>
      <c r="D425" s="231"/>
      <c r="E425" s="231"/>
      <c r="F425" s="232"/>
      <c r="G425" s="233"/>
      <c r="H425" s="224"/>
      <c r="I425" s="234"/>
      <c r="J425" s="233"/>
      <c r="K425" s="224"/>
      <c r="L425" s="233"/>
      <c r="M425" s="224"/>
      <c r="N425" s="224"/>
      <c r="O425" s="233"/>
      <c r="P425" s="224"/>
      <c r="Q425" s="224"/>
      <c r="R425" s="224"/>
      <c r="S425" s="224"/>
      <c r="T425" s="224"/>
    </row>
    <row r="426" spans="1:20" ht="15.75" customHeight="1">
      <c r="A426" s="235"/>
      <c r="B426" s="224"/>
      <c r="C426" s="224"/>
      <c r="D426" s="231"/>
      <c r="E426" s="231"/>
      <c r="F426" s="232"/>
      <c r="G426" s="233"/>
      <c r="H426" s="224"/>
      <c r="I426" s="234"/>
      <c r="J426" s="233"/>
      <c r="K426" s="224"/>
      <c r="L426" s="233"/>
      <c r="M426" s="224"/>
      <c r="N426" s="224"/>
      <c r="O426" s="233"/>
      <c r="P426" s="224"/>
      <c r="Q426" s="224"/>
      <c r="R426" s="224"/>
      <c r="S426" s="224"/>
      <c r="T426" s="224"/>
    </row>
    <row r="427" spans="1:20" ht="15.75" customHeight="1">
      <c r="A427" s="235"/>
      <c r="B427" s="224"/>
      <c r="C427" s="224"/>
      <c r="D427" s="231"/>
      <c r="E427" s="231"/>
      <c r="F427" s="232"/>
      <c r="G427" s="233"/>
      <c r="H427" s="224"/>
      <c r="I427" s="234"/>
      <c r="J427" s="233"/>
      <c r="K427" s="224"/>
      <c r="L427" s="233"/>
      <c r="M427" s="224"/>
      <c r="N427" s="224"/>
      <c r="O427" s="233"/>
      <c r="P427" s="224"/>
      <c r="Q427" s="224"/>
      <c r="R427" s="224"/>
      <c r="S427" s="224"/>
      <c r="T427" s="224"/>
    </row>
    <row r="428" spans="1:20" ht="15.75" customHeight="1">
      <c r="A428" s="235"/>
      <c r="B428" s="224"/>
      <c r="C428" s="224"/>
      <c r="D428" s="231"/>
      <c r="E428" s="231"/>
      <c r="F428" s="232"/>
      <c r="G428" s="233"/>
      <c r="H428" s="224"/>
      <c r="I428" s="234"/>
      <c r="J428" s="233"/>
      <c r="K428" s="224"/>
      <c r="L428" s="233"/>
      <c r="M428" s="224"/>
      <c r="N428" s="224"/>
      <c r="O428" s="233"/>
      <c r="P428" s="224"/>
      <c r="Q428" s="224"/>
      <c r="R428" s="224"/>
      <c r="S428" s="224"/>
      <c r="T428" s="224"/>
    </row>
    <row r="429" spans="1:20" ht="15.75" customHeight="1">
      <c r="A429" s="235"/>
      <c r="B429" s="224"/>
      <c r="C429" s="224"/>
      <c r="D429" s="231"/>
      <c r="E429" s="231"/>
      <c r="F429" s="232"/>
      <c r="G429" s="233"/>
      <c r="H429" s="224"/>
      <c r="I429" s="234"/>
      <c r="J429" s="233"/>
      <c r="K429" s="224"/>
      <c r="L429" s="233"/>
      <c r="M429" s="224"/>
      <c r="N429" s="224"/>
      <c r="O429" s="233"/>
      <c r="P429" s="224"/>
      <c r="Q429" s="224"/>
      <c r="R429" s="224"/>
      <c r="S429" s="224"/>
      <c r="T429" s="224"/>
    </row>
    <row r="430" spans="1:20" ht="15.75" customHeight="1">
      <c r="A430" s="235"/>
      <c r="B430" s="224"/>
      <c r="C430" s="224"/>
      <c r="D430" s="231"/>
      <c r="E430" s="231"/>
      <c r="F430" s="232"/>
      <c r="G430" s="233"/>
      <c r="H430" s="224"/>
      <c r="I430" s="234"/>
      <c r="J430" s="233"/>
      <c r="K430" s="224"/>
      <c r="L430" s="233"/>
      <c r="M430" s="224"/>
      <c r="N430" s="224"/>
      <c r="O430" s="233"/>
      <c r="P430" s="224"/>
      <c r="Q430" s="224"/>
      <c r="R430" s="224"/>
      <c r="S430" s="224"/>
      <c r="T430" s="224"/>
    </row>
    <row r="431" spans="1:20" ht="15.75" customHeight="1">
      <c r="A431" s="235"/>
      <c r="B431" s="224"/>
      <c r="C431" s="224"/>
      <c r="D431" s="231"/>
      <c r="E431" s="231"/>
      <c r="F431" s="232"/>
      <c r="G431" s="233"/>
      <c r="H431" s="224"/>
      <c r="I431" s="234"/>
      <c r="J431" s="233"/>
      <c r="K431" s="224"/>
      <c r="L431" s="233"/>
      <c r="M431" s="224"/>
      <c r="N431" s="224"/>
      <c r="O431" s="233"/>
      <c r="P431" s="224"/>
      <c r="Q431" s="224"/>
      <c r="R431" s="224"/>
      <c r="S431" s="224"/>
      <c r="T431" s="224"/>
    </row>
    <row r="432" spans="1:20" ht="15.75" customHeight="1">
      <c r="A432" s="235"/>
      <c r="B432" s="224"/>
      <c r="C432" s="224"/>
      <c r="D432" s="231"/>
      <c r="E432" s="231"/>
      <c r="F432" s="232"/>
      <c r="G432" s="233"/>
      <c r="H432" s="224"/>
      <c r="I432" s="234"/>
      <c r="J432" s="233"/>
      <c r="K432" s="224"/>
      <c r="L432" s="233"/>
      <c r="M432" s="224"/>
      <c r="N432" s="224"/>
      <c r="O432" s="233"/>
      <c r="P432" s="224"/>
      <c r="Q432" s="224"/>
      <c r="R432" s="224"/>
      <c r="S432" s="224"/>
      <c r="T432" s="224"/>
    </row>
    <row r="433" spans="1:20" ht="15.75" customHeight="1">
      <c r="A433" s="235"/>
      <c r="B433" s="224"/>
      <c r="C433" s="224"/>
      <c r="D433" s="231"/>
      <c r="E433" s="231"/>
      <c r="F433" s="232"/>
      <c r="G433" s="233"/>
      <c r="H433" s="224"/>
      <c r="I433" s="234"/>
      <c r="J433" s="233"/>
      <c r="K433" s="224"/>
      <c r="L433" s="233"/>
      <c r="M433" s="224"/>
      <c r="N433" s="224"/>
      <c r="O433" s="233"/>
      <c r="P433" s="224"/>
      <c r="Q433" s="224"/>
      <c r="R433" s="224"/>
      <c r="S433" s="224"/>
      <c r="T433" s="224"/>
    </row>
    <row r="434" spans="1:20" ht="15.75" customHeight="1">
      <c r="A434" s="235"/>
      <c r="B434" s="224"/>
      <c r="C434" s="224"/>
      <c r="D434" s="231"/>
      <c r="E434" s="231"/>
      <c r="F434" s="232"/>
      <c r="G434" s="233"/>
      <c r="H434" s="224"/>
      <c r="I434" s="234"/>
      <c r="J434" s="233"/>
      <c r="K434" s="224"/>
      <c r="L434" s="233"/>
      <c r="M434" s="224"/>
      <c r="N434" s="224"/>
      <c r="O434" s="233"/>
      <c r="P434" s="224"/>
      <c r="Q434" s="224"/>
      <c r="R434" s="224"/>
      <c r="S434" s="224"/>
      <c r="T434" s="224"/>
    </row>
    <row r="435" spans="1:20" ht="15.75" customHeight="1">
      <c r="A435" s="235"/>
      <c r="B435" s="224"/>
      <c r="C435" s="224"/>
      <c r="D435" s="231"/>
      <c r="E435" s="231"/>
      <c r="F435" s="232"/>
      <c r="G435" s="233"/>
      <c r="H435" s="224"/>
      <c r="I435" s="234"/>
      <c r="J435" s="233"/>
      <c r="K435" s="224"/>
      <c r="L435" s="233"/>
      <c r="M435" s="224"/>
      <c r="N435" s="224"/>
      <c r="O435" s="233"/>
      <c r="P435" s="224"/>
      <c r="Q435" s="224"/>
      <c r="R435" s="224"/>
      <c r="S435" s="224"/>
      <c r="T435" s="224"/>
    </row>
    <row r="436" spans="1:20" ht="15.75" customHeight="1">
      <c r="A436" s="235"/>
      <c r="B436" s="224"/>
      <c r="C436" s="224"/>
      <c r="D436" s="231"/>
      <c r="E436" s="231"/>
      <c r="F436" s="232"/>
      <c r="G436" s="233"/>
      <c r="H436" s="224"/>
      <c r="I436" s="234"/>
      <c r="J436" s="233"/>
      <c r="K436" s="224"/>
      <c r="L436" s="233"/>
      <c r="M436" s="224"/>
      <c r="N436" s="224"/>
      <c r="O436" s="233"/>
      <c r="P436" s="224"/>
      <c r="Q436" s="224"/>
      <c r="R436" s="224"/>
      <c r="S436" s="224"/>
      <c r="T436" s="224"/>
    </row>
    <row r="437" spans="1:20" ht="15.75" customHeight="1">
      <c r="A437" s="235"/>
      <c r="B437" s="224"/>
      <c r="C437" s="224"/>
      <c r="D437" s="231"/>
      <c r="E437" s="231"/>
      <c r="F437" s="232"/>
      <c r="G437" s="233"/>
      <c r="H437" s="224"/>
      <c r="I437" s="234"/>
      <c r="J437" s="233"/>
      <c r="K437" s="224"/>
      <c r="L437" s="233"/>
      <c r="M437" s="224"/>
      <c r="N437" s="224"/>
      <c r="O437" s="233"/>
      <c r="P437" s="224"/>
      <c r="Q437" s="224"/>
      <c r="R437" s="224"/>
      <c r="S437" s="224"/>
      <c r="T437" s="224"/>
    </row>
    <row r="438" spans="1:20" ht="15.75" customHeight="1">
      <c r="A438" s="235"/>
      <c r="B438" s="224"/>
      <c r="C438" s="224"/>
      <c r="D438" s="231"/>
      <c r="E438" s="231"/>
      <c r="F438" s="232"/>
      <c r="G438" s="233"/>
      <c r="H438" s="224"/>
      <c r="I438" s="234"/>
      <c r="J438" s="233"/>
      <c r="K438" s="224"/>
      <c r="L438" s="233"/>
      <c r="M438" s="224"/>
      <c r="N438" s="224"/>
      <c r="O438" s="233"/>
      <c r="P438" s="224"/>
      <c r="Q438" s="224"/>
      <c r="R438" s="224"/>
      <c r="S438" s="224"/>
      <c r="T438" s="224"/>
    </row>
    <row r="439" spans="1:20" ht="15.75" customHeight="1">
      <c r="A439" s="235"/>
      <c r="B439" s="224"/>
      <c r="C439" s="224"/>
      <c r="D439" s="231"/>
      <c r="E439" s="231"/>
      <c r="F439" s="232"/>
      <c r="G439" s="233"/>
      <c r="H439" s="224"/>
      <c r="I439" s="234"/>
      <c r="J439" s="233"/>
      <c r="K439" s="224"/>
      <c r="L439" s="233"/>
      <c r="M439" s="224"/>
      <c r="N439" s="224"/>
      <c r="O439" s="233"/>
      <c r="P439" s="224"/>
      <c r="Q439" s="224"/>
      <c r="R439" s="224"/>
      <c r="S439" s="224"/>
      <c r="T439" s="224"/>
    </row>
    <row r="440" spans="1:20" ht="15.75" customHeight="1">
      <c r="A440" s="235"/>
      <c r="B440" s="224"/>
      <c r="C440" s="224"/>
      <c r="D440" s="231"/>
      <c r="E440" s="231"/>
      <c r="F440" s="232"/>
      <c r="G440" s="233"/>
      <c r="H440" s="224"/>
      <c r="I440" s="234"/>
      <c r="J440" s="233"/>
      <c r="K440" s="224"/>
      <c r="L440" s="233"/>
      <c r="M440" s="224"/>
      <c r="N440" s="224"/>
      <c r="O440" s="233"/>
      <c r="P440" s="224"/>
      <c r="Q440" s="224"/>
      <c r="R440" s="224"/>
      <c r="S440" s="224"/>
      <c r="T440" s="224"/>
    </row>
    <row r="441" spans="1:20" ht="15.75" customHeight="1">
      <c r="A441" s="235"/>
      <c r="B441" s="224"/>
      <c r="C441" s="224"/>
      <c r="D441" s="231"/>
      <c r="E441" s="231"/>
      <c r="F441" s="232"/>
      <c r="G441" s="233"/>
      <c r="H441" s="224"/>
      <c r="I441" s="234"/>
      <c r="J441" s="233"/>
      <c r="K441" s="224"/>
      <c r="L441" s="233"/>
      <c r="M441" s="224"/>
      <c r="N441" s="224"/>
      <c r="O441" s="233"/>
      <c r="P441" s="224"/>
      <c r="Q441" s="224"/>
      <c r="R441" s="224"/>
      <c r="S441" s="224"/>
      <c r="T441" s="224"/>
    </row>
    <row r="442" spans="1:20" ht="15.75" customHeight="1">
      <c r="A442" s="235"/>
      <c r="B442" s="224"/>
      <c r="C442" s="224"/>
      <c r="D442" s="231"/>
      <c r="E442" s="231"/>
      <c r="F442" s="232"/>
      <c r="G442" s="233"/>
      <c r="H442" s="224"/>
      <c r="I442" s="234"/>
      <c r="J442" s="233"/>
      <c r="K442" s="224"/>
      <c r="L442" s="233"/>
      <c r="M442" s="224"/>
      <c r="N442" s="224"/>
      <c r="O442" s="233"/>
      <c r="P442" s="224"/>
      <c r="Q442" s="224"/>
      <c r="R442" s="224"/>
      <c r="S442" s="224"/>
      <c r="T442" s="224"/>
    </row>
    <row r="443" spans="1:20" ht="15.75" customHeight="1">
      <c r="A443" s="235"/>
      <c r="B443" s="224"/>
      <c r="C443" s="224"/>
      <c r="D443" s="231"/>
      <c r="E443" s="231"/>
      <c r="F443" s="232"/>
      <c r="G443" s="233"/>
      <c r="H443" s="224"/>
      <c r="I443" s="234"/>
      <c r="J443" s="233"/>
      <c r="K443" s="224"/>
      <c r="L443" s="233"/>
      <c r="M443" s="224"/>
      <c r="N443" s="224"/>
      <c r="O443" s="233"/>
      <c r="P443" s="224"/>
      <c r="Q443" s="224"/>
      <c r="R443" s="224"/>
      <c r="S443" s="224"/>
      <c r="T443" s="224"/>
    </row>
    <row r="444" spans="1:20" ht="15.75" customHeight="1">
      <c r="A444" s="235"/>
      <c r="B444" s="224"/>
      <c r="C444" s="224"/>
      <c r="D444" s="231"/>
      <c r="E444" s="231"/>
      <c r="F444" s="232"/>
      <c r="G444" s="233"/>
      <c r="H444" s="224"/>
      <c r="I444" s="234"/>
      <c r="J444" s="233"/>
      <c r="K444" s="224"/>
      <c r="L444" s="233"/>
      <c r="M444" s="224"/>
      <c r="N444" s="224"/>
      <c r="O444" s="233"/>
      <c r="P444" s="224"/>
      <c r="Q444" s="224"/>
      <c r="R444" s="224"/>
      <c r="S444" s="224"/>
      <c r="T444" s="224"/>
    </row>
    <row r="445" spans="1:20" ht="15.75" customHeight="1">
      <c r="A445" s="235"/>
      <c r="B445" s="224"/>
      <c r="C445" s="224"/>
      <c r="D445" s="231"/>
      <c r="E445" s="231"/>
      <c r="F445" s="232"/>
      <c r="G445" s="233"/>
      <c r="H445" s="224"/>
      <c r="I445" s="234"/>
      <c r="J445" s="233"/>
      <c r="K445" s="224"/>
      <c r="L445" s="233"/>
      <c r="M445" s="224"/>
      <c r="N445" s="224"/>
      <c r="O445" s="233"/>
      <c r="P445" s="224"/>
      <c r="Q445" s="224"/>
      <c r="R445" s="224"/>
      <c r="S445" s="224"/>
      <c r="T445" s="224"/>
    </row>
    <row r="446" spans="1:20" ht="15.75" customHeight="1">
      <c r="A446" s="235"/>
      <c r="B446" s="224"/>
      <c r="C446" s="224"/>
      <c r="D446" s="231"/>
      <c r="E446" s="231"/>
      <c r="F446" s="232"/>
      <c r="G446" s="233"/>
      <c r="H446" s="224"/>
      <c r="I446" s="234"/>
      <c r="J446" s="233"/>
      <c r="K446" s="224"/>
      <c r="L446" s="233"/>
      <c r="M446" s="224"/>
      <c r="N446" s="224"/>
      <c r="O446" s="233"/>
      <c r="P446" s="224"/>
      <c r="Q446" s="224"/>
      <c r="R446" s="224"/>
      <c r="S446" s="224"/>
      <c r="T446" s="224"/>
    </row>
    <row r="447" spans="1:20" ht="15.75" customHeight="1">
      <c r="A447" s="235"/>
      <c r="B447" s="224"/>
      <c r="C447" s="224"/>
      <c r="D447" s="231"/>
      <c r="E447" s="231"/>
      <c r="F447" s="232"/>
      <c r="G447" s="233"/>
      <c r="H447" s="224"/>
      <c r="I447" s="234"/>
      <c r="J447" s="233"/>
      <c r="K447" s="224"/>
      <c r="L447" s="233"/>
      <c r="M447" s="224"/>
      <c r="N447" s="224"/>
      <c r="O447" s="233"/>
      <c r="P447" s="224"/>
      <c r="Q447" s="224"/>
      <c r="R447" s="224"/>
      <c r="S447" s="224"/>
      <c r="T447" s="224"/>
    </row>
    <row r="448" spans="1:20" ht="15.75" customHeight="1">
      <c r="A448" s="235"/>
      <c r="B448" s="224"/>
      <c r="C448" s="224"/>
      <c r="D448" s="231"/>
      <c r="E448" s="231"/>
      <c r="F448" s="232"/>
      <c r="G448" s="233"/>
      <c r="H448" s="224"/>
      <c r="I448" s="234"/>
      <c r="J448" s="233"/>
      <c r="K448" s="224"/>
      <c r="L448" s="233"/>
      <c r="M448" s="224"/>
      <c r="N448" s="224"/>
      <c r="O448" s="233"/>
      <c r="P448" s="224"/>
      <c r="Q448" s="224"/>
      <c r="R448" s="224"/>
      <c r="S448" s="224"/>
      <c r="T448" s="224"/>
    </row>
    <row r="449" spans="1:20" ht="15.75" customHeight="1">
      <c r="A449" s="235"/>
      <c r="B449" s="224"/>
      <c r="C449" s="224"/>
      <c r="D449" s="231"/>
      <c r="E449" s="231"/>
      <c r="F449" s="232"/>
      <c r="G449" s="233"/>
      <c r="H449" s="224"/>
      <c r="I449" s="234"/>
      <c r="J449" s="233"/>
      <c r="K449" s="224"/>
      <c r="L449" s="233"/>
      <c r="M449" s="224"/>
      <c r="N449" s="224"/>
      <c r="O449" s="233"/>
      <c r="P449" s="224"/>
      <c r="Q449" s="224"/>
      <c r="R449" s="224"/>
      <c r="S449" s="224"/>
      <c r="T449" s="224"/>
    </row>
    <row r="450" spans="1:20" ht="15.75" customHeight="1">
      <c r="A450" s="235"/>
      <c r="B450" s="224"/>
      <c r="C450" s="224"/>
      <c r="D450" s="231"/>
      <c r="E450" s="231"/>
      <c r="F450" s="232"/>
      <c r="G450" s="233"/>
      <c r="H450" s="224"/>
      <c r="I450" s="234"/>
      <c r="J450" s="233"/>
      <c r="K450" s="224"/>
      <c r="L450" s="233"/>
      <c r="M450" s="224"/>
      <c r="N450" s="224"/>
      <c r="O450" s="233"/>
      <c r="P450" s="224"/>
      <c r="Q450" s="224"/>
      <c r="R450" s="224"/>
      <c r="S450" s="224"/>
      <c r="T450" s="224"/>
    </row>
    <row r="451" spans="1:20" ht="15.75" customHeight="1">
      <c r="A451" s="235"/>
      <c r="B451" s="224"/>
      <c r="C451" s="224"/>
      <c r="D451" s="231"/>
      <c r="E451" s="231"/>
      <c r="F451" s="232"/>
      <c r="G451" s="233"/>
      <c r="H451" s="224"/>
      <c r="I451" s="234"/>
      <c r="J451" s="233"/>
      <c r="K451" s="224"/>
      <c r="L451" s="233"/>
      <c r="M451" s="224"/>
      <c r="N451" s="224"/>
      <c r="O451" s="233"/>
      <c r="P451" s="224"/>
      <c r="Q451" s="224"/>
      <c r="R451" s="224"/>
      <c r="S451" s="224"/>
      <c r="T451" s="224"/>
    </row>
    <row r="452" spans="1:20" ht="15.75" customHeight="1">
      <c r="A452" s="235"/>
      <c r="B452" s="224"/>
      <c r="C452" s="224"/>
      <c r="D452" s="231"/>
      <c r="E452" s="231"/>
      <c r="F452" s="232"/>
      <c r="G452" s="233"/>
      <c r="H452" s="224"/>
      <c r="I452" s="234"/>
      <c r="J452" s="233"/>
      <c r="K452" s="224"/>
      <c r="L452" s="233"/>
      <c r="M452" s="224"/>
      <c r="N452" s="224"/>
      <c r="O452" s="233"/>
      <c r="P452" s="224"/>
      <c r="Q452" s="224"/>
      <c r="R452" s="224"/>
      <c r="S452" s="224"/>
      <c r="T452" s="224"/>
    </row>
    <row r="453" spans="1:20" ht="15.75" customHeight="1">
      <c r="A453" s="235"/>
      <c r="B453" s="224"/>
      <c r="C453" s="224"/>
      <c r="D453" s="231"/>
      <c r="E453" s="231"/>
      <c r="F453" s="232"/>
      <c r="G453" s="233"/>
      <c r="H453" s="224"/>
      <c r="I453" s="234"/>
      <c r="J453" s="233"/>
      <c r="K453" s="224"/>
      <c r="L453" s="233"/>
      <c r="M453" s="224"/>
      <c r="N453" s="224"/>
      <c r="O453" s="233"/>
      <c r="P453" s="224"/>
      <c r="Q453" s="224"/>
      <c r="R453" s="224"/>
      <c r="S453" s="224"/>
      <c r="T453" s="224"/>
    </row>
    <row r="454" spans="1:20" ht="15.75" customHeight="1">
      <c r="A454" s="235"/>
      <c r="B454" s="224"/>
      <c r="C454" s="224"/>
      <c r="D454" s="231"/>
      <c r="E454" s="231"/>
      <c r="F454" s="232"/>
      <c r="G454" s="233"/>
      <c r="H454" s="224"/>
      <c r="I454" s="234"/>
      <c r="J454" s="233"/>
      <c r="K454" s="224"/>
      <c r="L454" s="233"/>
      <c r="M454" s="224"/>
      <c r="N454" s="224"/>
      <c r="O454" s="233"/>
      <c r="P454" s="224"/>
      <c r="Q454" s="224"/>
      <c r="R454" s="224"/>
      <c r="S454" s="224"/>
      <c r="T454" s="224"/>
    </row>
    <row r="455" spans="1:20" ht="15.75" customHeight="1">
      <c r="A455" s="235"/>
      <c r="B455" s="224"/>
      <c r="C455" s="224"/>
      <c r="D455" s="231"/>
      <c r="E455" s="231"/>
      <c r="F455" s="232"/>
      <c r="G455" s="233"/>
      <c r="H455" s="224"/>
      <c r="I455" s="234"/>
      <c r="J455" s="233"/>
      <c r="K455" s="224"/>
      <c r="L455" s="233"/>
      <c r="M455" s="224"/>
      <c r="N455" s="224"/>
      <c r="O455" s="233"/>
      <c r="P455" s="224"/>
      <c r="Q455" s="224"/>
      <c r="R455" s="224"/>
      <c r="S455" s="224"/>
      <c r="T455" s="224"/>
    </row>
    <row r="456" spans="1:20" ht="15.75" customHeight="1">
      <c r="A456" s="235"/>
      <c r="B456" s="224"/>
      <c r="C456" s="224"/>
      <c r="D456" s="231"/>
      <c r="E456" s="231"/>
      <c r="F456" s="232"/>
      <c r="G456" s="233"/>
      <c r="H456" s="224"/>
      <c r="I456" s="234"/>
      <c r="J456" s="233"/>
      <c r="K456" s="224"/>
      <c r="L456" s="233"/>
      <c r="M456" s="224"/>
      <c r="N456" s="224"/>
      <c r="O456" s="233"/>
      <c r="P456" s="224"/>
      <c r="Q456" s="224"/>
      <c r="R456" s="224"/>
      <c r="S456" s="224"/>
      <c r="T456" s="224"/>
    </row>
    <row r="457" spans="1:20" ht="15.75" customHeight="1">
      <c r="A457" s="235"/>
      <c r="B457" s="224"/>
      <c r="C457" s="224"/>
      <c r="D457" s="231"/>
      <c r="E457" s="231"/>
      <c r="F457" s="232"/>
      <c r="G457" s="233"/>
      <c r="H457" s="224"/>
      <c r="I457" s="234"/>
      <c r="J457" s="233"/>
      <c r="K457" s="224"/>
      <c r="L457" s="233"/>
      <c r="M457" s="224"/>
      <c r="N457" s="224"/>
      <c r="O457" s="233"/>
      <c r="P457" s="224"/>
      <c r="Q457" s="224"/>
      <c r="R457" s="224"/>
      <c r="S457" s="224"/>
      <c r="T457" s="224"/>
    </row>
    <row r="458" spans="1:20" ht="15.75" customHeight="1">
      <c r="A458" s="235"/>
      <c r="B458" s="224"/>
      <c r="C458" s="224"/>
      <c r="D458" s="231"/>
      <c r="E458" s="231"/>
      <c r="F458" s="232"/>
      <c r="G458" s="233"/>
      <c r="H458" s="224"/>
      <c r="I458" s="234"/>
      <c r="J458" s="233"/>
      <c r="K458" s="224"/>
      <c r="L458" s="233"/>
      <c r="M458" s="224"/>
      <c r="N458" s="224"/>
      <c r="O458" s="233"/>
      <c r="P458" s="224"/>
      <c r="Q458" s="224"/>
      <c r="R458" s="224"/>
      <c r="S458" s="224"/>
      <c r="T458" s="224"/>
    </row>
    <row r="459" spans="1:20" ht="15.75" customHeight="1">
      <c r="A459" s="235"/>
      <c r="B459" s="224"/>
      <c r="C459" s="224"/>
      <c r="D459" s="231"/>
      <c r="E459" s="231"/>
      <c r="F459" s="232"/>
      <c r="G459" s="233"/>
      <c r="H459" s="224"/>
      <c r="I459" s="234"/>
      <c r="J459" s="233"/>
      <c r="K459" s="224"/>
      <c r="L459" s="233"/>
      <c r="M459" s="224"/>
      <c r="N459" s="224"/>
      <c r="O459" s="233"/>
      <c r="P459" s="224"/>
      <c r="Q459" s="224"/>
      <c r="R459" s="224"/>
      <c r="S459" s="224"/>
      <c r="T459" s="224"/>
    </row>
    <row r="460" spans="1:20" ht="15.75" customHeight="1">
      <c r="A460" s="235"/>
      <c r="B460" s="224"/>
      <c r="C460" s="224"/>
      <c r="D460" s="231"/>
      <c r="E460" s="231"/>
      <c r="F460" s="232"/>
      <c r="G460" s="233"/>
      <c r="H460" s="224"/>
      <c r="I460" s="234"/>
      <c r="J460" s="233"/>
      <c r="K460" s="224"/>
      <c r="L460" s="233"/>
      <c r="M460" s="224"/>
      <c r="N460" s="224"/>
      <c r="O460" s="233"/>
      <c r="P460" s="224"/>
      <c r="Q460" s="224"/>
      <c r="R460" s="224"/>
      <c r="S460" s="224"/>
      <c r="T460" s="224"/>
    </row>
    <row r="461" spans="1:20" ht="15.75" customHeight="1">
      <c r="A461" s="235"/>
      <c r="B461" s="224"/>
      <c r="C461" s="224"/>
      <c r="D461" s="231"/>
      <c r="E461" s="231"/>
      <c r="F461" s="232"/>
      <c r="G461" s="233"/>
      <c r="H461" s="224"/>
      <c r="I461" s="234"/>
      <c r="J461" s="233"/>
      <c r="K461" s="224"/>
      <c r="L461" s="233"/>
      <c r="M461" s="224"/>
      <c r="N461" s="224"/>
      <c r="O461" s="233"/>
      <c r="P461" s="224"/>
      <c r="Q461" s="224"/>
      <c r="R461" s="224"/>
      <c r="S461" s="224"/>
      <c r="T461" s="224"/>
    </row>
    <row r="462" spans="1:20" ht="15.75" customHeight="1">
      <c r="A462" s="235"/>
      <c r="B462" s="224"/>
      <c r="C462" s="224"/>
      <c r="D462" s="231"/>
      <c r="E462" s="231"/>
      <c r="F462" s="232"/>
      <c r="G462" s="233"/>
      <c r="H462" s="224"/>
      <c r="I462" s="234"/>
      <c r="J462" s="233"/>
      <c r="K462" s="224"/>
      <c r="L462" s="233"/>
      <c r="M462" s="224"/>
      <c r="N462" s="224"/>
      <c r="O462" s="233"/>
      <c r="P462" s="224"/>
      <c r="Q462" s="224"/>
      <c r="R462" s="224"/>
      <c r="S462" s="224"/>
      <c r="T462" s="224"/>
    </row>
    <row r="463" spans="1:20" ht="15.75" customHeight="1">
      <c r="A463" s="235"/>
      <c r="B463" s="224"/>
      <c r="C463" s="224"/>
      <c r="D463" s="231"/>
      <c r="E463" s="231"/>
      <c r="F463" s="232"/>
      <c r="G463" s="233"/>
      <c r="H463" s="224"/>
      <c r="I463" s="234"/>
      <c r="J463" s="233"/>
      <c r="K463" s="224"/>
      <c r="L463" s="233"/>
      <c r="M463" s="224"/>
      <c r="N463" s="224"/>
      <c r="O463" s="233"/>
      <c r="P463" s="224"/>
      <c r="Q463" s="224"/>
      <c r="R463" s="224"/>
      <c r="S463" s="224"/>
      <c r="T463" s="224"/>
    </row>
    <row r="464" spans="1:20" ht="15.75" customHeight="1">
      <c r="A464" s="235"/>
      <c r="B464" s="224"/>
      <c r="C464" s="224"/>
      <c r="D464" s="231"/>
      <c r="E464" s="231"/>
      <c r="F464" s="232"/>
      <c r="G464" s="233"/>
      <c r="H464" s="224"/>
      <c r="I464" s="234"/>
      <c r="J464" s="233"/>
      <c r="K464" s="224"/>
      <c r="L464" s="233"/>
      <c r="M464" s="224"/>
      <c r="N464" s="224"/>
      <c r="O464" s="233"/>
      <c r="P464" s="224"/>
      <c r="Q464" s="224"/>
      <c r="R464" s="224"/>
      <c r="S464" s="224"/>
      <c r="T464" s="224"/>
    </row>
    <row r="465" spans="1:20" ht="15.75" customHeight="1">
      <c r="A465" s="235"/>
      <c r="B465" s="224"/>
      <c r="C465" s="224"/>
      <c r="D465" s="231"/>
      <c r="E465" s="231"/>
      <c r="F465" s="232"/>
      <c r="G465" s="233"/>
      <c r="H465" s="224"/>
      <c r="I465" s="234"/>
      <c r="J465" s="233"/>
      <c r="K465" s="224"/>
      <c r="L465" s="233"/>
      <c r="M465" s="224"/>
      <c r="N465" s="224"/>
      <c r="O465" s="233"/>
      <c r="P465" s="224"/>
      <c r="Q465" s="224"/>
      <c r="R465" s="224"/>
      <c r="S465" s="224"/>
      <c r="T465" s="224"/>
    </row>
    <row r="466" spans="1:20" ht="15.75" customHeight="1">
      <c r="A466" s="235"/>
      <c r="B466" s="224"/>
      <c r="C466" s="224"/>
      <c r="D466" s="231"/>
      <c r="E466" s="231"/>
      <c r="F466" s="232"/>
      <c r="G466" s="233"/>
      <c r="H466" s="224"/>
      <c r="I466" s="234"/>
      <c r="J466" s="233"/>
      <c r="K466" s="224"/>
      <c r="L466" s="233"/>
      <c r="M466" s="224"/>
      <c r="N466" s="224"/>
      <c r="O466" s="233"/>
      <c r="P466" s="224"/>
      <c r="Q466" s="224"/>
      <c r="R466" s="224"/>
      <c r="S466" s="224"/>
      <c r="T466" s="224"/>
    </row>
    <row r="467" spans="1:20" ht="15.75" customHeight="1">
      <c r="A467" s="235"/>
      <c r="B467" s="224"/>
      <c r="C467" s="224"/>
      <c r="D467" s="231"/>
      <c r="E467" s="231"/>
      <c r="F467" s="232"/>
      <c r="G467" s="233"/>
      <c r="H467" s="224"/>
      <c r="I467" s="234"/>
      <c r="J467" s="233"/>
      <c r="K467" s="224"/>
      <c r="L467" s="233"/>
      <c r="M467" s="224"/>
      <c r="N467" s="224"/>
      <c r="O467" s="233"/>
      <c r="P467" s="224"/>
      <c r="Q467" s="224"/>
      <c r="R467" s="224"/>
      <c r="S467" s="224"/>
      <c r="T467" s="224"/>
    </row>
    <row r="468" spans="1:20" ht="15.75" customHeight="1">
      <c r="A468" s="235"/>
      <c r="B468" s="224"/>
      <c r="C468" s="224"/>
      <c r="D468" s="231"/>
      <c r="E468" s="231"/>
      <c r="F468" s="232"/>
      <c r="G468" s="233"/>
      <c r="H468" s="224"/>
      <c r="I468" s="234"/>
      <c r="J468" s="233"/>
      <c r="K468" s="224"/>
      <c r="L468" s="233"/>
      <c r="M468" s="224"/>
      <c r="N468" s="224"/>
      <c r="O468" s="233"/>
      <c r="P468" s="224"/>
      <c r="Q468" s="224"/>
      <c r="R468" s="224"/>
      <c r="S468" s="224"/>
      <c r="T468" s="224"/>
    </row>
    <row r="469" spans="1:20" ht="15.75" customHeight="1">
      <c r="A469" s="235"/>
      <c r="B469" s="224"/>
      <c r="C469" s="224"/>
      <c r="D469" s="231"/>
      <c r="E469" s="231"/>
      <c r="F469" s="232"/>
      <c r="G469" s="233"/>
      <c r="H469" s="224"/>
      <c r="I469" s="234"/>
      <c r="J469" s="233"/>
      <c r="K469" s="224"/>
      <c r="L469" s="233"/>
      <c r="M469" s="224"/>
      <c r="N469" s="224"/>
      <c r="O469" s="233"/>
      <c r="P469" s="224"/>
      <c r="Q469" s="224"/>
      <c r="R469" s="224"/>
      <c r="S469" s="224"/>
      <c r="T469" s="224"/>
    </row>
    <row r="470" spans="1:20" ht="15.75" customHeight="1">
      <c r="A470" s="235"/>
      <c r="B470" s="224"/>
      <c r="C470" s="224"/>
      <c r="D470" s="231"/>
      <c r="E470" s="231"/>
      <c r="F470" s="232"/>
      <c r="G470" s="233"/>
      <c r="H470" s="224"/>
      <c r="I470" s="234"/>
      <c r="J470" s="233"/>
      <c r="K470" s="224"/>
      <c r="L470" s="233"/>
      <c r="M470" s="224"/>
      <c r="N470" s="224"/>
      <c r="O470" s="233"/>
      <c r="P470" s="224"/>
      <c r="Q470" s="224"/>
      <c r="R470" s="224"/>
      <c r="S470" s="224"/>
      <c r="T470" s="224"/>
    </row>
    <row r="471" spans="1:20" ht="15.75" customHeight="1">
      <c r="A471" s="235"/>
      <c r="B471" s="224"/>
      <c r="C471" s="224"/>
      <c r="D471" s="231"/>
      <c r="E471" s="231"/>
      <c r="F471" s="232"/>
      <c r="G471" s="233"/>
      <c r="H471" s="224"/>
      <c r="I471" s="234"/>
      <c r="J471" s="233"/>
      <c r="K471" s="224"/>
      <c r="L471" s="233"/>
      <c r="M471" s="224"/>
      <c r="N471" s="224"/>
      <c r="O471" s="233"/>
      <c r="P471" s="224"/>
      <c r="Q471" s="224"/>
      <c r="R471" s="224"/>
      <c r="S471" s="224"/>
      <c r="T471" s="224"/>
    </row>
    <row r="472" spans="1:20" ht="15.75" customHeight="1">
      <c r="A472" s="235"/>
      <c r="B472" s="224"/>
      <c r="C472" s="224"/>
      <c r="D472" s="231"/>
      <c r="E472" s="231"/>
      <c r="F472" s="232"/>
      <c r="G472" s="233"/>
      <c r="H472" s="224"/>
      <c r="I472" s="234"/>
      <c r="J472" s="233"/>
      <c r="K472" s="224"/>
      <c r="L472" s="233"/>
      <c r="M472" s="224"/>
      <c r="N472" s="224"/>
      <c r="O472" s="233"/>
      <c r="P472" s="224"/>
      <c r="Q472" s="224"/>
      <c r="R472" s="224"/>
      <c r="S472" s="224"/>
      <c r="T472" s="224"/>
    </row>
    <row r="473" spans="1:20" ht="15.75" customHeight="1">
      <c r="A473" s="235"/>
      <c r="B473" s="224"/>
      <c r="C473" s="224"/>
      <c r="D473" s="231"/>
      <c r="E473" s="231"/>
      <c r="F473" s="232"/>
      <c r="G473" s="233"/>
      <c r="H473" s="224"/>
      <c r="I473" s="234"/>
      <c r="J473" s="233"/>
      <c r="K473" s="224"/>
      <c r="L473" s="233"/>
      <c r="M473" s="224"/>
      <c r="N473" s="224"/>
      <c r="O473" s="233"/>
      <c r="P473" s="224"/>
      <c r="Q473" s="224"/>
      <c r="R473" s="224"/>
      <c r="S473" s="224"/>
      <c r="T473" s="224"/>
    </row>
    <row r="474" spans="1:20" ht="15.75" customHeight="1">
      <c r="A474" s="235"/>
      <c r="B474" s="224"/>
      <c r="C474" s="224"/>
      <c r="D474" s="231"/>
      <c r="E474" s="231"/>
      <c r="F474" s="232"/>
      <c r="G474" s="233"/>
      <c r="H474" s="224"/>
      <c r="I474" s="234"/>
      <c r="J474" s="233"/>
      <c r="K474" s="224"/>
      <c r="L474" s="233"/>
      <c r="M474" s="224"/>
      <c r="N474" s="224"/>
      <c r="O474" s="233"/>
      <c r="P474" s="224"/>
      <c r="Q474" s="224"/>
      <c r="R474" s="224"/>
      <c r="S474" s="224"/>
      <c r="T474" s="224"/>
    </row>
    <row r="475" spans="1:20" ht="15.75" customHeight="1">
      <c r="A475" s="235"/>
      <c r="B475" s="224"/>
      <c r="C475" s="224"/>
      <c r="D475" s="231"/>
      <c r="E475" s="231"/>
      <c r="F475" s="232"/>
      <c r="G475" s="233"/>
      <c r="H475" s="224"/>
      <c r="I475" s="234"/>
      <c r="J475" s="233"/>
      <c r="K475" s="224"/>
      <c r="L475" s="233"/>
      <c r="M475" s="224"/>
      <c r="N475" s="224"/>
      <c r="O475" s="233"/>
      <c r="P475" s="224"/>
      <c r="Q475" s="224"/>
      <c r="R475" s="224"/>
      <c r="S475" s="224"/>
      <c r="T475" s="224"/>
    </row>
    <row r="476" spans="1:20" ht="15.75" customHeight="1">
      <c r="A476" s="235"/>
      <c r="B476" s="224"/>
      <c r="C476" s="224"/>
      <c r="D476" s="231"/>
      <c r="E476" s="231"/>
      <c r="F476" s="232"/>
      <c r="G476" s="233"/>
      <c r="H476" s="224"/>
      <c r="I476" s="234"/>
      <c r="J476" s="233"/>
      <c r="K476" s="224"/>
      <c r="L476" s="233"/>
      <c r="M476" s="224"/>
      <c r="N476" s="224"/>
      <c r="O476" s="233"/>
      <c r="P476" s="224"/>
      <c r="Q476" s="224"/>
      <c r="R476" s="224"/>
      <c r="S476" s="224"/>
      <c r="T476" s="224"/>
    </row>
    <row r="477" spans="1:20" ht="15.75" customHeight="1">
      <c r="A477" s="235"/>
      <c r="B477" s="224"/>
      <c r="C477" s="224"/>
      <c r="D477" s="231"/>
      <c r="E477" s="231"/>
      <c r="F477" s="232"/>
      <c r="G477" s="233"/>
      <c r="H477" s="224"/>
      <c r="I477" s="234"/>
      <c r="J477" s="233"/>
      <c r="K477" s="224"/>
      <c r="L477" s="233"/>
      <c r="M477" s="224"/>
      <c r="N477" s="224"/>
      <c r="O477" s="233"/>
      <c r="P477" s="224"/>
      <c r="Q477" s="224"/>
      <c r="R477" s="224"/>
      <c r="S477" s="224"/>
      <c r="T477" s="224"/>
    </row>
    <row r="478" spans="1:20" ht="15.75" customHeight="1">
      <c r="A478" s="235"/>
      <c r="B478" s="224"/>
      <c r="C478" s="224"/>
      <c r="D478" s="231"/>
      <c r="E478" s="231"/>
      <c r="F478" s="232"/>
      <c r="G478" s="233"/>
      <c r="H478" s="224"/>
      <c r="I478" s="234"/>
      <c r="J478" s="233"/>
      <c r="K478" s="224"/>
      <c r="L478" s="233"/>
      <c r="M478" s="224"/>
      <c r="N478" s="224"/>
      <c r="O478" s="233"/>
      <c r="P478" s="224"/>
      <c r="Q478" s="224"/>
      <c r="R478" s="224"/>
      <c r="S478" s="224"/>
      <c r="T478" s="224"/>
    </row>
    <row r="479" spans="1:20" ht="15.75" customHeight="1">
      <c r="A479" s="235"/>
      <c r="B479" s="224"/>
      <c r="C479" s="224"/>
      <c r="D479" s="231"/>
      <c r="E479" s="231"/>
      <c r="F479" s="232"/>
      <c r="G479" s="233"/>
      <c r="H479" s="224"/>
      <c r="I479" s="234"/>
      <c r="J479" s="233"/>
      <c r="K479" s="224"/>
      <c r="L479" s="233"/>
      <c r="M479" s="224"/>
      <c r="N479" s="224"/>
      <c r="O479" s="233"/>
      <c r="P479" s="224"/>
      <c r="Q479" s="224"/>
      <c r="R479" s="224"/>
      <c r="S479" s="224"/>
      <c r="T479" s="224"/>
    </row>
    <row r="480" spans="1:20" ht="15.75" customHeight="1">
      <c r="A480" s="235"/>
      <c r="B480" s="224"/>
      <c r="C480" s="224"/>
      <c r="D480" s="231"/>
      <c r="E480" s="231"/>
      <c r="F480" s="232"/>
      <c r="G480" s="233"/>
      <c r="H480" s="224"/>
      <c r="I480" s="234"/>
      <c r="J480" s="233"/>
      <c r="K480" s="224"/>
      <c r="L480" s="233"/>
      <c r="M480" s="224"/>
      <c r="N480" s="224"/>
      <c r="O480" s="233"/>
      <c r="P480" s="224"/>
      <c r="Q480" s="224"/>
      <c r="R480" s="224"/>
      <c r="S480" s="224"/>
      <c r="T480" s="224"/>
    </row>
    <row r="481" spans="1:20" ht="15.75" customHeight="1">
      <c r="A481" s="235"/>
      <c r="B481" s="224"/>
      <c r="C481" s="224"/>
      <c r="D481" s="231"/>
      <c r="E481" s="231"/>
      <c r="F481" s="232"/>
      <c r="G481" s="233"/>
      <c r="H481" s="224"/>
      <c r="I481" s="234"/>
      <c r="J481" s="233"/>
      <c r="K481" s="224"/>
      <c r="L481" s="233"/>
      <c r="M481" s="224"/>
      <c r="N481" s="224"/>
      <c r="O481" s="233"/>
      <c r="P481" s="224"/>
      <c r="Q481" s="224"/>
      <c r="R481" s="224"/>
      <c r="S481" s="224"/>
      <c r="T481" s="224"/>
    </row>
    <row r="482" spans="1:20" ht="15.75" customHeight="1">
      <c r="A482" s="235"/>
      <c r="B482" s="224"/>
      <c r="C482" s="224"/>
      <c r="D482" s="231"/>
      <c r="E482" s="231"/>
      <c r="F482" s="232"/>
      <c r="G482" s="233"/>
      <c r="H482" s="224"/>
      <c r="I482" s="234"/>
      <c r="J482" s="233"/>
      <c r="K482" s="224"/>
      <c r="L482" s="233"/>
      <c r="M482" s="224"/>
      <c r="N482" s="224"/>
      <c r="O482" s="233"/>
      <c r="P482" s="224"/>
      <c r="Q482" s="224"/>
      <c r="R482" s="224"/>
      <c r="S482" s="224"/>
      <c r="T482" s="224"/>
    </row>
    <row r="483" spans="1:20" ht="15.75" customHeight="1">
      <c r="A483" s="235"/>
      <c r="B483" s="224"/>
      <c r="C483" s="224"/>
      <c r="D483" s="231"/>
      <c r="E483" s="231"/>
      <c r="F483" s="232"/>
      <c r="G483" s="233"/>
      <c r="H483" s="224"/>
      <c r="I483" s="234"/>
      <c r="J483" s="233"/>
      <c r="K483" s="224"/>
      <c r="L483" s="233"/>
      <c r="M483" s="224"/>
      <c r="N483" s="224"/>
      <c r="O483" s="233"/>
      <c r="P483" s="224"/>
      <c r="Q483" s="224"/>
      <c r="R483" s="224"/>
      <c r="S483" s="224"/>
      <c r="T483" s="224"/>
    </row>
    <row r="484" spans="1:20" ht="15.75" customHeight="1">
      <c r="A484" s="235"/>
      <c r="B484" s="224"/>
      <c r="C484" s="224"/>
      <c r="D484" s="231"/>
      <c r="E484" s="231"/>
      <c r="F484" s="232"/>
      <c r="G484" s="233"/>
      <c r="H484" s="224"/>
      <c r="I484" s="234"/>
      <c r="J484" s="233"/>
      <c r="K484" s="224"/>
      <c r="L484" s="233"/>
      <c r="M484" s="224"/>
      <c r="N484" s="224"/>
      <c r="O484" s="233"/>
      <c r="P484" s="224"/>
      <c r="Q484" s="224"/>
      <c r="R484" s="224"/>
      <c r="S484" s="224"/>
      <c r="T484" s="224"/>
    </row>
    <row r="485" spans="1:20" ht="15.75" customHeight="1">
      <c r="A485" s="235"/>
      <c r="B485" s="224"/>
      <c r="C485" s="224"/>
      <c r="D485" s="231"/>
      <c r="E485" s="231"/>
      <c r="F485" s="232"/>
      <c r="G485" s="233"/>
      <c r="H485" s="224"/>
      <c r="I485" s="234"/>
      <c r="J485" s="233"/>
      <c r="K485" s="224"/>
      <c r="L485" s="233"/>
      <c r="M485" s="224"/>
      <c r="N485" s="224"/>
      <c r="O485" s="233"/>
      <c r="P485" s="224"/>
      <c r="Q485" s="224"/>
      <c r="R485" s="224"/>
      <c r="S485" s="224"/>
      <c r="T485" s="224"/>
    </row>
    <row r="486" spans="1:20" ht="15.75" customHeight="1">
      <c r="A486" s="235"/>
      <c r="B486" s="224"/>
      <c r="C486" s="224"/>
      <c r="D486" s="231"/>
      <c r="E486" s="231"/>
      <c r="F486" s="232"/>
      <c r="G486" s="233"/>
      <c r="H486" s="224"/>
      <c r="I486" s="234"/>
      <c r="J486" s="233"/>
      <c r="K486" s="224"/>
      <c r="L486" s="233"/>
      <c r="M486" s="224"/>
      <c r="N486" s="224"/>
      <c r="O486" s="233"/>
      <c r="P486" s="224"/>
      <c r="Q486" s="224"/>
      <c r="R486" s="224"/>
      <c r="S486" s="224"/>
      <c r="T486" s="224"/>
    </row>
    <row r="487" spans="1:20" ht="15.75" customHeight="1">
      <c r="A487" s="235"/>
      <c r="B487" s="224"/>
      <c r="C487" s="224"/>
      <c r="D487" s="231"/>
      <c r="E487" s="231"/>
      <c r="F487" s="232"/>
      <c r="G487" s="233"/>
      <c r="H487" s="224"/>
      <c r="I487" s="234"/>
      <c r="J487" s="233"/>
      <c r="K487" s="224"/>
      <c r="L487" s="233"/>
      <c r="M487" s="224"/>
      <c r="N487" s="224"/>
      <c r="O487" s="233"/>
      <c r="P487" s="224"/>
      <c r="Q487" s="224"/>
      <c r="R487" s="224"/>
      <c r="S487" s="224"/>
      <c r="T487" s="224"/>
    </row>
    <row r="488" spans="1:20" ht="15.75" customHeight="1">
      <c r="A488" s="235"/>
      <c r="B488" s="224"/>
      <c r="C488" s="224"/>
      <c r="D488" s="231"/>
      <c r="E488" s="231"/>
      <c r="F488" s="232"/>
      <c r="G488" s="233"/>
      <c r="H488" s="224"/>
      <c r="I488" s="234"/>
      <c r="J488" s="233"/>
      <c r="K488" s="224"/>
      <c r="L488" s="233"/>
      <c r="M488" s="224"/>
      <c r="N488" s="224"/>
      <c r="O488" s="233"/>
      <c r="P488" s="224"/>
      <c r="Q488" s="224"/>
      <c r="R488" s="224"/>
      <c r="S488" s="224"/>
      <c r="T488" s="224"/>
    </row>
    <row r="489" spans="1:20" ht="15.75" customHeight="1">
      <c r="A489" s="235"/>
      <c r="B489" s="224"/>
      <c r="C489" s="224"/>
      <c r="D489" s="231"/>
      <c r="E489" s="231"/>
      <c r="F489" s="232"/>
      <c r="G489" s="233"/>
      <c r="H489" s="224"/>
      <c r="I489" s="234"/>
      <c r="J489" s="233"/>
      <c r="K489" s="224"/>
      <c r="L489" s="233"/>
      <c r="M489" s="224"/>
      <c r="N489" s="224"/>
      <c r="O489" s="233"/>
      <c r="P489" s="224"/>
      <c r="Q489" s="224"/>
      <c r="R489" s="224"/>
      <c r="S489" s="224"/>
      <c r="T489" s="224"/>
    </row>
  </sheetData>
  <autoFilter ref="A1:T256"/>
  <conditionalFormatting sqref="O12:O1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834"/>
  <sheetViews>
    <sheetView tabSelected="1" zoomScaleNormal="100" workbookViewId="0">
      <pane ySplit="1" topLeftCell="A431" activePane="bottomLeft" state="frozen"/>
      <selection pane="bottomLeft" activeCell="A628" sqref="A628"/>
    </sheetView>
  </sheetViews>
  <sheetFormatPr baseColWidth="10" defaultRowHeight="15"/>
  <cols>
    <col min="1" max="1" width="11.28515625" style="1" bestFit="1" customWidth="1"/>
    <col min="2" max="2" width="72.140625" style="11" customWidth="1"/>
    <col min="3" max="3" width="11.85546875" style="242" customWidth="1"/>
    <col min="4" max="4" width="12.85546875" style="245" customWidth="1"/>
    <col min="5" max="5" width="14.28515625" style="245" customWidth="1"/>
    <col min="6" max="6" width="14" style="245" customWidth="1"/>
    <col min="7" max="7" width="14.85546875" style="1" customWidth="1"/>
    <col min="8" max="8" width="16.85546875" style="1" customWidth="1"/>
    <col min="9" max="9" width="15.28515625" style="1" customWidth="1"/>
    <col min="10" max="10" width="12" customWidth="1"/>
    <col min="11" max="11" width="7" customWidth="1"/>
    <col min="12" max="12" width="16.85546875" customWidth="1"/>
    <col min="13" max="13" width="19.5703125" customWidth="1"/>
    <col min="14" max="14" width="11.28515625" customWidth="1"/>
    <col min="15" max="15" width="51.85546875" style="1" customWidth="1"/>
    <col min="16" max="16" width="25.7109375" bestFit="1" customWidth="1"/>
    <col min="17" max="17" width="30" style="239" customWidth="1"/>
    <col min="18" max="18" width="21.5703125" style="1" customWidth="1"/>
  </cols>
  <sheetData>
    <row r="1" spans="1:19" ht="15.75">
      <c r="A1" s="128" t="s">
        <v>0</v>
      </c>
      <c r="B1" s="299" t="s">
        <v>1</v>
      </c>
      <c r="C1" s="300" t="s">
        <v>2</v>
      </c>
      <c r="D1" s="190" t="s">
        <v>3</v>
      </c>
      <c r="E1" s="190" t="s">
        <v>4</v>
      </c>
      <c r="F1" s="190" t="s">
        <v>5</v>
      </c>
      <c r="G1" s="19" t="s">
        <v>6</v>
      </c>
      <c r="H1" s="19" t="s">
        <v>14</v>
      </c>
      <c r="I1" s="116" t="s">
        <v>19</v>
      </c>
      <c r="J1" s="21" t="s">
        <v>20</v>
      </c>
      <c r="K1" s="22" t="s">
        <v>21</v>
      </c>
      <c r="L1" s="21" t="s">
        <v>23</v>
      </c>
      <c r="M1" s="22" t="s">
        <v>24</v>
      </c>
      <c r="N1" s="22"/>
      <c r="O1" s="19" t="s">
        <v>17</v>
      </c>
      <c r="P1" s="19" t="s">
        <v>8</v>
      </c>
      <c r="Q1" s="301" t="s">
        <v>9</v>
      </c>
      <c r="R1" s="19" t="s">
        <v>10</v>
      </c>
    </row>
    <row r="2" spans="1:19" s="36" customFormat="1" ht="15.75" hidden="1" customHeight="1">
      <c r="A2" s="302">
        <v>222</v>
      </c>
      <c r="B2" s="303" t="s">
        <v>1867</v>
      </c>
      <c r="C2" s="304">
        <v>42740</v>
      </c>
      <c r="D2" s="305">
        <v>256274</v>
      </c>
      <c r="E2" s="305">
        <f t="shared" ref="E2:E33" si="0">D2*19%</f>
        <v>48692.06</v>
      </c>
      <c r="F2" s="305">
        <f t="shared" ref="F2:F11" si="1">D2+E2</f>
        <v>304966.06</v>
      </c>
      <c r="G2" s="306">
        <v>422680673</v>
      </c>
      <c r="H2" s="306" t="s">
        <v>1413</v>
      </c>
      <c r="I2" s="307">
        <v>30</v>
      </c>
      <c r="J2" s="308">
        <v>42770</v>
      </c>
      <c r="K2" s="309"/>
      <c r="L2" s="310">
        <v>42908</v>
      </c>
      <c r="M2" s="309"/>
      <c r="N2" s="309"/>
      <c r="O2" s="306" t="s">
        <v>1868</v>
      </c>
      <c r="P2" s="306"/>
      <c r="Q2" s="311" t="s">
        <v>1584</v>
      </c>
      <c r="R2" s="306" t="s">
        <v>1869</v>
      </c>
      <c r="S2" s="312"/>
    </row>
    <row r="3" spans="1:19" s="113" customFormat="1" ht="15.75" hidden="1" customHeight="1">
      <c r="A3" s="313">
        <v>223</v>
      </c>
      <c r="B3" s="55" t="s">
        <v>1381</v>
      </c>
      <c r="C3" s="264">
        <v>42740</v>
      </c>
      <c r="D3" s="265">
        <v>5112720</v>
      </c>
      <c r="E3" s="255">
        <f t="shared" si="0"/>
        <v>971416.8</v>
      </c>
      <c r="F3" s="255">
        <f t="shared" si="1"/>
        <v>6084136.7999999998</v>
      </c>
      <c r="G3" s="54" t="s">
        <v>1849</v>
      </c>
      <c r="H3" s="54" t="s">
        <v>1413</v>
      </c>
      <c r="I3" s="127">
        <v>60</v>
      </c>
      <c r="J3" s="314">
        <v>42800</v>
      </c>
      <c r="K3" s="315"/>
      <c r="L3" s="314">
        <v>42913</v>
      </c>
      <c r="M3" s="315"/>
      <c r="N3" s="315"/>
      <c r="O3" s="54" t="s">
        <v>1880</v>
      </c>
      <c r="P3" s="54"/>
      <c r="Q3" s="268"/>
      <c r="R3" s="54" t="s">
        <v>1387</v>
      </c>
      <c r="S3" s="316"/>
    </row>
    <row r="4" spans="1:19" s="236" customFormat="1" ht="15.75" hidden="1" customHeight="1">
      <c r="A4" s="140">
        <v>224</v>
      </c>
      <c r="B4" s="28" t="s">
        <v>1870</v>
      </c>
      <c r="C4" s="241">
        <v>42746</v>
      </c>
      <c r="D4" s="244">
        <v>3853834</v>
      </c>
      <c r="E4" s="255">
        <f t="shared" si="0"/>
        <v>732228.46</v>
      </c>
      <c r="F4" s="255">
        <f t="shared" si="1"/>
        <v>4586062.46</v>
      </c>
      <c r="G4" s="27" t="s">
        <v>718</v>
      </c>
      <c r="H4" s="27" t="s">
        <v>1413</v>
      </c>
      <c r="I4" s="121">
        <v>30</v>
      </c>
      <c r="J4" s="29">
        <v>42776</v>
      </c>
      <c r="K4" s="32"/>
      <c r="L4" s="29">
        <v>42786</v>
      </c>
      <c r="M4" s="32"/>
      <c r="N4" s="32" t="s">
        <v>1817</v>
      </c>
      <c r="O4" s="27" t="s">
        <v>1871</v>
      </c>
      <c r="P4" s="32"/>
      <c r="Q4" s="238" t="s">
        <v>1392</v>
      </c>
      <c r="R4" s="27" t="s">
        <v>1872</v>
      </c>
      <c r="S4" s="256"/>
    </row>
    <row r="5" spans="1:19" s="36" customFormat="1" ht="15.75" hidden="1" customHeight="1">
      <c r="A5" s="140">
        <v>225</v>
      </c>
      <c r="B5" s="28" t="s">
        <v>1875</v>
      </c>
      <c r="C5" s="241">
        <v>42747</v>
      </c>
      <c r="D5" s="244">
        <v>1277180</v>
      </c>
      <c r="E5" s="255">
        <f t="shared" si="0"/>
        <v>242664.2</v>
      </c>
      <c r="F5" s="255">
        <f t="shared" si="1"/>
        <v>1519844.2</v>
      </c>
      <c r="G5" s="27"/>
      <c r="H5" s="27" t="s">
        <v>1413</v>
      </c>
      <c r="I5" s="121" t="s">
        <v>1896</v>
      </c>
      <c r="J5" s="27"/>
      <c r="K5" s="32"/>
      <c r="L5" s="29">
        <v>42745</v>
      </c>
      <c r="M5" s="32"/>
      <c r="N5" s="32"/>
      <c r="O5" s="27" t="s">
        <v>1876</v>
      </c>
      <c r="P5" s="32"/>
      <c r="Q5" s="238" t="s">
        <v>1902</v>
      </c>
      <c r="R5" s="27" t="s">
        <v>1877</v>
      </c>
      <c r="S5" s="32"/>
    </row>
    <row r="6" spans="1:19" s="36" customFormat="1" ht="15.75" hidden="1" customHeight="1">
      <c r="A6" s="140">
        <v>226</v>
      </c>
      <c r="B6" s="28" t="s">
        <v>1873</v>
      </c>
      <c r="C6" s="241">
        <v>42751</v>
      </c>
      <c r="D6" s="244">
        <v>781110</v>
      </c>
      <c r="E6" s="255">
        <f t="shared" si="0"/>
        <v>148410.9</v>
      </c>
      <c r="F6" s="255">
        <f t="shared" si="1"/>
        <v>929520.9</v>
      </c>
      <c r="G6" s="27">
        <v>223858500</v>
      </c>
      <c r="H6" s="27" t="s">
        <v>1413</v>
      </c>
      <c r="I6" s="121">
        <v>30</v>
      </c>
      <c r="J6" s="29">
        <v>42781</v>
      </c>
      <c r="K6" s="32"/>
      <c r="L6" s="29">
        <v>42752</v>
      </c>
      <c r="M6" s="32"/>
      <c r="N6" s="32"/>
      <c r="O6" s="27" t="s">
        <v>1874</v>
      </c>
      <c r="P6" s="32"/>
      <c r="Q6" s="238" t="s">
        <v>573</v>
      </c>
      <c r="R6" s="27" t="s">
        <v>1822</v>
      </c>
      <c r="S6" s="32"/>
    </row>
    <row r="7" spans="1:19" s="36" customFormat="1" ht="15.75" hidden="1" customHeight="1">
      <c r="A7" s="140">
        <v>227</v>
      </c>
      <c r="B7" s="28" t="s">
        <v>1878</v>
      </c>
      <c r="C7" s="241">
        <v>42751</v>
      </c>
      <c r="D7" s="244">
        <v>4869878</v>
      </c>
      <c r="E7" s="255">
        <f t="shared" si="0"/>
        <v>925276.82000000007</v>
      </c>
      <c r="F7" s="255">
        <f t="shared" si="1"/>
        <v>5795154.8200000003</v>
      </c>
      <c r="G7" s="27" t="s">
        <v>1879</v>
      </c>
      <c r="H7" s="27" t="s">
        <v>1413</v>
      </c>
      <c r="I7" s="121">
        <v>30</v>
      </c>
      <c r="J7" s="29">
        <v>42781</v>
      </c>
      <c r="K7" s="32"/>
      <c r="L7" s="29">
        <v>42793</v>
      </c>
      <c r="M7" s="32"/>
      <c r="N7" s="32"/>
      <c r="O7" s="27" t="s">
        <v>1881</v>
      </c>
      <c r="P7" s="32"/>
      <c r="Q7" s="238" t="s">
        <v>1508</v>
      </c>
      <c r="R7" s="27" t="s">
        <v>1401</v>
      </c>
      <c r="S7" s="32"/>
    </row>
    <row r="8" spans="1:19" s="36" customFormat="1" ht="15.75" hidden="1" customHeight="1">
      <c r="A8" s="140">
        <v>228</v>
      </c>
      <c r="B8" s="28" t="s">
        <v>1882</v>
      </c>
      <c r="C8" s="241">
        <v>42751</v>
      </c>
      <c r="D8" s="244">
        <v>2256473</v>
      </c>
      <c r="E8" s="255">
        <f t="shared" si="0"/>
        <v>428729.87</v>
      </c>
      <c r="F8" s="255">
        <f t="shared" si="1"/>
        <v>2685202.87</v>
      </c>
      <c r="G8" s="27" t="s">
        <v>1883</v>
      </c>
      <c r="H8" s="27" t="s">
        <v>1413</v>
      </c>
      <c r="I8" s="121">
        <v>30</v>
      </c>
      <c r="J8" s="27" t="s">
        <v>1884</v>
      </c>
      <c r="K8" s="32"/>
      <c r="L8" s="29">
        <v>42748</v>
      </c>
      <c r="M8" s="32"/>
      <c r="N8" s="32"/>
      <c r="O8" s="27" t="s">
        <v>1885</v>
      </c>
      <c r="P8" s="32"/>
      <c r="Q8" s="238" t="s">
        <v>1660</v>
      </c>
      <c r="R8" s="27" t="s">
        <v>1500</v>
      </c>
      <c r="S8" s="32"/>
    </row>
    <row r="9" spans="1:19" s="36" customFormat="1" ht="15.75" hidden="1" customHeight="1">
      <c r="A9" s="27">
        <v>229</v>
      </c>
      <c r="B9" s="28" t="s">
        <v>1886</v>
      </c>
      <c r="C9" s="241">
        <v>42752</v>
      </c>
      <c r="D9" s="244">
        <v>1131139</v>
      </c>
      <c r="E9" s="255">
        <f t="shared" si="0"/>
        <v>214916.41</v>
      </c>
      <c r="F9" s="255">
        <f t="shared" si="1"/>
        <v>1346055.41</v>
      </c>
      <c r="G9" s="27"/>
      <c r="H9" s="27" t="s">
        <v>1413</v>
      </c>
      <c r="I9" s="27">
        <v>30</v>
      </c>
      <c r="J9" s="45">
        <v>42782</v>
      </c>
      <c r="K9" s="32"/>
      <c r="L9" s="45">
        <v>42745</v>
      </c>
      <c r="M9" s="32"/>
      <c r="N9" s="32"/>
      <c r="O9" s="27" t="s">
        <v>1887</v>
      </c>
      <c r="P9" s="32"/>
      <c r="Q9" s="238" t="s">
        <v>1660</v>
      </c>
      <c r="R9" s="27" t="s">
        <v>1387</v>
      </c>
      <c r="S9" s="32"/>
    </row>
    <row r="10" spans="1:19" s="36" customFormat="1" ht="15.75" hidden="1" customHeight="1">
      <c r="A10" s="273">
        <v>230</v>
      </c>
      <c r="B10" s="270" t="s">
        <v>2452</v>
      </c>
      <c r="C10" s="271"/>
      <c r="D10" s="272"/>
      <c r="E10" s="278">
        <f t="shared" si="0"/>
        <v>0</v>
      </c>
      <c r="F10" s="278">
        <f t="shared" si="1"/>
        <v>0</v>
      </c>
      <c r="G10" s="273"/>
      <c r="H10" s="273" t="s">
        <v>190</v>
      </c>
      <c r="I10" s="273"/>
      <c r="J10" s="275"/>
      <c r="K10" s="275"/>
      <c r="L10" s="275"/>
      <c r="M10" s="275">
        <v>26</v>
      </c>
      <c r="N10" s="275"/>
      <c r="O10" s="273"/>
      <c r="P10" s="275"/>
      <c r="Q10" s="276"/>
      <c r="R10" s="273"/>
      <c r="S10" s="32"/>
    </row>
    <row r="11" spans="1:19" s="277" customFormat="1" ht="15.75" hidden="1" customHeight="1">
      <c r="A11" s="27">
        <v>231</v>
      </c>
      <c r="B11" s="28" t="s">
        <v>1888</v>
      </c>
      <c r="C11" s="241">
        <v>42753</v>
      </c>
      <c r="D11" s="244">
        <v>4756166</v>
      </c>
      <c r="E11" s="255">
        <f t="shared" si="0"/>
        <v>903671.54</v>
      </c>
      <c r="F11" s="255">
        <f t="shared" si="1"/>
        <v>5659837.54</v>
      </c>
      <c r="G11" s="27" t="s">
        <v>98</v>
      </c>
      <c r="H11" s="27" t="s">
        <v>1413</v>
      </c>
      <c r="I11" s="27">
        <v>30</v>
      </c>
      <c r="J11" s="45">
        <v>42783</v>
      </c>
      <c r="K11" s="32"/>
      <c r="L11" s="45">
        <v>42797</v>
      </c>
      <c r="M11" s="32"/>
      <c r="N11" s="32"/>
      <c r="O11" s="27" t="s">
        <v>1889</v>
      </c>
      <c r="P11" s="32"/>
      <c r="Q11" s="238" t="s">
        <v>1392</v>
      </c>
      <c r="R11" s="27" t="s">
        <v>1395</v>
      </c>
      <c r="S11" s="275"/>
    </row>
    <row r="12" spans="1:19" s="277" customFormat="1" ht="15.75" hidden="1" customHeight="1">
      <c r="A12" s="273">
        <v>232</v>
      </c>
      <c r="B12" s="332" t="s">
        <v>2508</v>
      </c>
      <c r="C12" s="271"/>
      <c r="D12" s="272"/>
      <c r="E12" s="278"/>
      <c r="F12" s="278"/>
      <c r="G12" s="273"/>
      <c r="H12" s="273" t="s">
        <v>190</v>
      </c>
      <c r="I12" s="273"/>
      <c r="J12" s="274"/>
      <c r="K12" s="275"/>
      <c r="L12" s="275"/>
      <c r="M12" s="275">
        <v>60</v>
      </c>
      <c r="N12" s="275"/>
      <c r="O12" s="273" t="s">
        <v>1891</v>
      </c>
      <c r="P12" s="275"/>
      <c r="Q12" s="276" t="s">
        <v>1392</v>
      </c>
      <c r="R12" s="273" t="s">
        <v>1395</v>
      </c>
      <c r="S12" s="275"/>
    </row>
    <row r="13" spans="1:19" ht="15.75" hidden="1" customHeight="1">
      <c r="A13" s="27">
        <v>233</v>
      </c>
      <c r="B13" s="28" t="s">
        <v>2636</v>
      </c>
      <c r="C13" s="241">
        <v>42753</v>
      </c>
      <c r="D13" s="244">
        <v>157484</v>
      </c>
      <c r="E13" s="255">
        <f t="shared" si="0"/>
        <v>29921.96</v>
      </c>
      <c r="F13" s="255">
        <f>SUM(E13+D13)</f>
        <v>187405.96</v>
      </c>
      <c r="G13" s="27">
        <v>22382870</v>
      </c>
      <c r="H13" s="27" t="s">
        <v>1413</v>
      </c>
      <c r="I13" s="27">
        <v>30</v>
      </c>
      <c r="J13" s="45">
        <v>42783</v>
      </c>
      <c r="K13" s="32"/>
      <c r="L13" s="45">
        <v>42754</v>
      </c>
      <c r="M13" s="32"/>
      <c r="N13" s="32"/>
      <c r="O13" s="27" t="s">
        <v>1893</v>
      </c>
      <c r="P13" s="32"/>
      <c r="Q13" s="238" t="s">
        <v>1473</v>
      </c>
      <c r="R13" s="27" t="s">
        <v>1894</v>
      </c>
      <c r="S13" s="80"/>
    </row>
    <row r="14" spans="1:19" s="36" customFormat="1" ht="15.75" hidden="1" customHeight="1">
      <c r="A14" s="111">
        <v>234</v>
      </c>
      <c r="B14" s="102" t="s">
        <v>2637</v>
      </c>
      <c r="C14" s="247">
        <v>42754</v>
      </c>
      <c r="D14" s="248">
        <v>3192677</v>
      </c>
      <c r="E14" s="257">
        <f t="shared" si="0"/>
        <v>606608.63</v>
      </c>
      <c r="F14" s="257">
        <f>SUM(E14+D14)-168711</f>
        <v>3630574.63</v>
      </c>
      <c r="G14" s="111">
        <v>422680673</v>
      </c>
      <c r="H14" s="111" t="s">
        <v>1413</v>
      </c>
      <c r="I14" s="111">
        <v>30</v>
      </c>
      <c r="J14" s="182">
        <v>42784</v>
      </c>
      <c r="K14" s="181"/>
      <c r="L14" s="182">
        <v>42766</v>
      </c>
      <c r="M14" s="32">
        <v>34</v>
      </c>
      <c r="N14" s="181"/>
      <c r="O14" s="111" t="s">
        <v>1868</v>
      </c>
      <c r="P14" s="181"/>
      <c r="Q14" s="249" t="s">
        <v>1903</v>
      </c>
      <c r="R14" s="111" t="s">
        <v>1869</v>
      </c>
      <c r="S14" s="32"/>
    </row>
    <row r="15" spans="1:19" s="113" customFormat="1" ht="15.75" hidden="1" customHeight="1">
      <c r="A15" s="27">
        <v>235</v>
      </c>
      <c r="B15" s="28" t="s">
        <v>1895</v>
      </c>
      <c r="C15" s="241">
        <v>42754</v>
      </c>
      <c r="D15" s="244">
        <v>355050</v>
      </c>
      <c r="E15" s="255">
        <f t="shared" si="0"/>
        <v>67459.5</v>
      </c>
      <c r="F15" s="255">
        <f t="shared" ref="F15:F26" si="2">D15+E15</f>
        <v>422509.5</v>
      </c>
      <c r="G15" s="27" t="s">
        <v>581</v>
      </c>
      <c r="H15" s="27" t="s">
        <v>1413</v>
      </c>
      <c r="I15" s="27" t="s">
        <v>1896</v>
      </c>
      <c r="J15" s="45">
        <v>42754</v>
      </c>
      <c r="K15" s="32"/>
      <c r="L15" s="45">
        <v>42752</v>
      </c>
      <c r="M15" s="32"/>
      <c r="N15" s="32"/>
      <c r="O15" s="27" t="s">
        <v>1897</v>
      </c>
      <c r="P15" s="32"/>
      <c r="Q15" s="238" t="s">
        <v>1379</v>
      </c>
      <c r="R15" s="27"/>
      <c r="S15" s="181"/>
    </row>
    <row r="16" spans="1:19" s="36" customFormat="1" ht="15.75" hidden="1" customHeight="1">
      <c r="A16" s="27">
        <v>236</v>
      </c>
      <c r="B16" s="28" t="s">
        <v>1895</v>
      </c>
      <c r="C16" s="241">
        <v>42754</v>
      </c>
      <c r="D16" s="244">
        <v>42606</v>
      </c>
      <c r="E16" s="255">
        <f t="shared" si="0"/>
        <v>8095.14</v>
      </c>
      <c r="F16" s="255">
        <f t="shared" si="2"/>
        <v>50701.14</v>
      </c>
      <c r="G16" s="27" t="s">
        <v>581</v>
      </c>
      <c r="H16" s="27" t="s">
        <v>1413</v>
      </c>
      <c r="I16" s="27" t="s">
        <v>1896</v>
      </c>
      <c r="J16" s="45">
        <v>42754</v>
      </c>
      <c r="K16" s="32"/>
      <c r="L16" s="45">
        <v>42752</v>
      </c>
      <c r="M16" s="32"/>
      <c r="N16" s="32"/>
      <c r="O16" s="27" t="s">
        <v>1897</v>
      </c>
      <c r="P16" s="32"/>
      <c r="Q16" s="238" t="s">
        <v>1379</v>
      </c>
      <c r="R16" s="27"/>
      <c r="S16" s="32"/>
    </row>
    <row r="17" spans="1:19" s="36" customFormat="1" ht="15.75" hidden="1" customHeight="1">
      <c r="A17" s="27">
        <v>237</v>
      </c>
      <c r="B17" s="28" t="s">
        <v>1904</v>
      </c>
      <c r="C17" s="241">
        <v>42755</v>
      </c>
      <c r="D17" s="244">
        <v>8128968</v>
      </c>
      <c r="E17" s="255">
        <f t="shared" si="0"/>
        <v>1544503.92</v>
      </c>
      <c r="F17" s="255">
        <f t="shared" si="2"/>
        <v>9673471.9199999999</v>
      </c>
      <c r="G17" s="27">
        <v>52497273</v>
      </c>
      <c r="H17" s="27" t="s">
        <v>1413</v>
      </c>
      <c r="I17" s="27">
        <v>30</v>
      </c>
      <c r="J17" s="45">
        <v>42785</v>
      </c>
      <c r="K17" s="32"/>
      <c r="L17" s="45">
        <v>42758</v>
      </c>
      <c r="M17" s="32"/>
      <c r="N17" s="32"/>
      <c r="O17" s="27" t="s">
        <v>1905</v>
      </c>
      <c r="P17" s="32"/>
      <c r="Q17" s="238" t="s">
        <v>1473</v>
      </c>
      <c r="R17" s="27" t="s">
        <v>1839</v>
      </c>
      <c r="S17" s="32"/>
    </row>
    <row r="18" spans="1:19" s="36" customFormat="1" ht="15.75" hidden="1" customHeight="1">
      <c r="A18" s="27">
        <v>238</v>
      </c>
      <c r="B18" s="28" t="s">
        <v>1551</v>
      </c>
      <c r="C18" s="241">
        <v>42759</v>
      </c>
      <c r="D18" s="244">
        <v>12535709</v>
      </c>
      <c r="E18" s="255">
        <f t="shared" si="0"/>
        <v>2381784.71</v>
      </c>
      <c r="F18" s="255">
        <f t="shared" si="2"/>
        <v>14917493.710000001</v>
      </c>
      <c r="G18" s="27">
        <v>25920420</v>
      </c>
      <c r="H18" s="27" t="s">
        <v>1413</v>
      </c>
      <c r="I18" s="27">
        <v>60</v>
      </c>
      <c r="J18" s="45">
        <v>42819</v>
      </c>
      <c r="K18" s="32"/>
      <c r="L18" s="45">
        <v>42821</v>
      </c>
      <c r="M18" s="32"/>
      <c r="N18" s="32"/>
      <c r="O18" s="27" t="s">
        <v>1907</v>
      </c>
      <c r="P18" s="32"/>
      <c r="Q18" s="238" t="s">
        <v>1660</v>
      </c>
      <c r="R18" s="27" t="s">
        <v>1500</v>
      </c>
      <c r="S18" s="32"/>
    </row>
    <row r="19" spans="1:19" s="69" customFormat="1" ht="15.75" hidden="1" customHeight="1">
      <c r="A19" s="27">
        <v>239</v>
      </c>
      <c r="B19" s="28" t="s">
        <v>1910</v>
      </c>
      <c r="C19" s="241">
        <v>42761</v>
      </c>
      <c r="D19" s="244">
        <v>536222</v>
      </c>
      <c r="E19" s="255">
        <f t="shared" si="0"/>
        <v>101882.18000000001</v>
      </c>
      <c r="F19" s="255">
        <f t="shared" si="2"/>
        <v>638104.18000000005</v>
      </c>
      <c r="G19" s="27">
        <v>98294284</v>
      </c>
      <c r="H19" s="27" t="s">
        <v>1413</v>
      </c>
      <c r="I19" s="27" t="s">
        <v>1896</v>
      </c>
      <c r="J19" s="45">
        <v>42761</v>
      </c>
      <c r="K19" s="32"/>
      <c r="L19" s="45">
        <v>42761</v>
      </c>
      <c r="M19" s="32"/>
      <c r="N19" s="32"/>
      <c r="O19" s="27" t="s">
        <v>1911</v>
      </c>
      <c r="P19" s="32"/>
      <c r="Q19" s="238" t="s">
        <v>1379</v>
      </c>
      <c r="R19" s="27" t="s">
        <v>1387</v>
      </c>
      <c r="S19" s="32"/>
    </row>
    <row r="20" spans="1:19" s="36" customFormat="1" ht="15.75" hidden="1" customHeight="1">
      <c r="A20" s="27">
        <v>240</v>
      </c>
      <c r="B20" s="28" t="s">
        <v>1381</v>
      </c>
      <c r="C20" s="241">
        <v>42762</v>
      </c>
      <c r="D20" s="244">
        <v>11219580</v>
      </c>
      <c r="E20" s="255">
        <f t="shared" si="0"/>
        <v>2131720.2000000002</v>
      </c>
      <c r="F20" s="255">
        <f t="shared" si="2"/>
        <v>13351300.199999999</v>
      </c>
      <c r="G20" s="27">
        <v>226339204</v>
      </c>
      <c r="H20" s="27" t="s">
        <v>1413</v>
      </c>
      <c r="I20" s="27">
        <v>60</v>
      </c>
      <c r="J20" s="45">
        <v>42822</v>
      </c>
      <c r="K20" s="32"/>
      <c r="L20" s="314">
        <v>42913</v>
      </c>
      <c r="M20" s="32"/>
      <c r="N20" s="32"/>
      <c r="O20" s="27" t="s">
        <v>1912</v>
      </c>
      <c r="P20" s="32"/>
      <c r="Q20" s="238" t="s">
        <v>1383</v>
      </c>
      <c r="R20" s="27" t="s">
        <v>1387</v>
      </c>
      <c r="S20" s="32"/>
    </row>
    <row r="21" spans="1:19" ht="15.75" hidden="1" customHeight="1">
      <c r="A21" s="27">
        <v>241</v>
      </c>
      <c r="B21" s="28" t="s">
        <v>1908</v>
      </c>
      <c r="C21" s="241">
        <v>42765</v>
      </c>
      <c r="D21" s="244">
        <v>4302690</v>
      </c>
      <c r="E21" s="255">
        <f t="shared" si="0"/>
        <v>817511.1</v>
      </c>
      <c r="F21" s="255">
        <f t="shared" si="2"/>
        <v>5120201.0999999996</v>
      </c>
      <c r="G21" s="27"/>
      <c r="H21" s="27" t="s">
        <v>1413</v>
      </c>
      <c r="I21" s="27" t="s">
        <v>1896</v>
      </c>
      <c r="J21" s="45">
        <v>42765</v>
      </c>
      <c r="K21" s="32"/>
      <c r="L21" s="45">
        <v>42765</v>
      </c>
      <c r="M21" s="32"/>
      <c r="N21" s="32"/>
      <c r="O21" s="27" t="s">
        <v>1909</v>
      </c>
      <c r="P21" s="32"/>
      <c r="Q21" s="238"/>
      <c r="R21" s="27" t="s">
        <v>1387</v>
      </c>
      <c r="S21" s="80"/>
    </row>
    <row r="22" spans="1:19" s="36" customFormat="1" ht="15.75" hidden="1" customHeight="1">
      <c r="A22" s="27">
        <v>242</v>
      </c>
      <c r="B22" s="28" t="s">
        <v>1908</v>
      </c>
      <c r="C22" s="241">
        <v>42765</v>
      </c>
      <c r="D22" s="244">
        <v>732840</v>
      </c>
      <c r="E22" s="255">
        <f t="shared" si="0"/>
        <v>139239.6</v>
      </c>
      <c r="F22" s="255">
        <f t="shared" si="2"/>
        <v>872079.6</v>
      </c>
      <c r="G22" s="27"/>
      <c r="H22" s="27" t="s">
        <v>1413</v>
      </c>
      <c r="I22" s="27" t="s">
        <v>1896</v>
      </c>
      <c r="J22" s="45">
        <v>42765</v>
      </c>
      <c r="K22" s="32"/>
      <c r="L22" s="45">
        <v>42765</v>
      </c>
      <c r="M22" s="32"/>
      <c r="N22" s="32"/>
      <c r="O22" s="27" t="s">
        <v>1909</v>
      </c>
      <c r="P22" s="32"/>
      <c r="Q22" s="238"/>
      <c r="R22" s="27" t="s">
        <v>1387</v>
      </c>
      <c r="S22" s="32"/>
    </row>
    <row r="23" spans="1:19" s="36" customFormat="1" ht="15.75" hidden="1" customHeight="1">
      <c r="A23" s="27">
        <v>243</v>
      </c>
      <c r="B23" s="28" t="s">
        <v>1913</v>
      </c>
      <c r="C23" s="241">
        <v>42766</v>
      </c>
      <c r="D23" s="244">
        <v>3731850</v>
      </c>
      <c r="E23" s="255">
        <f t="shared" si="0"/>
        <v>709051.5</v>
      </c>
      <c r="F23" s="255">
        <f t="shared" si="2"/>
        <v>4440901.5</v>
      </c>
      <c r="G23" s="27"/>
      <c r="H23" s="27" t="s">
        <v>1413</v>
      </c>
      <c r="I23" s="27">
        <v>30</v>
      </c>
      <c r="J23" s="45">
        <v>42796</v>
      </c>
      <c r="K23" s="32"/>
      <c r="L23" s="45">
        <v>43021</v>
      </c>
      <c r="M23" s="32"/>
      <c r="N23" s="32"/>
      <c r="O23" s="27" t="s">
        <v>1914</v>
      </c>
      <c r="P23" s="32"/>
      <c r="Q23" s="238" t="s">
        <v>573</v>
      </c>
      <c r="R23" s="27" t="s">
        <v>574</v>
      </c>
      <c r="S23" s="32"/>
    </row>
    <row r="24" spans="1:19" s="36" customFormat="1" ht="15.75" hidden="1" customHeight="1">
      <c r="A24" s="27">
        <v>244</v>
      </c>
      <c r="B24" s="28" t="s">
        <v>1915</v>
      </c>
      <c r="C24" s="241">
        <v>42766</v>
      </c>
      <c r="D24" s="244">
        <v>2385936</v>
      </c>
      <c r="E24" s="255">
        <f t="shared" si="0"/>
        <v>453327.84</v>
      </c>
      <c r="F24" s="255">
        <f t="shared" si="2"/>
        <v>2839263.84</v>
      </c>
      <c r="G24" s="27">
        <v>222731089</v>
      </c>
      <c r="H24" s="27" t="s">
        <v>1413</v>
      </c>
      <c r="I24" s="27">
        <v>30</v>
      </c>
      <c r="J24" s="45">
        <v>42796</v>
      </c>
      <c r="K24" s="32"/>
      <c r="L24" s="45">
        <v>43097</v>
      </c>
      <c r="M24" s="32"/>
      <c r="N24" s="32"/>
      <c r="O24" s="27" t="s">
        <v>1916</v>
      </c>
      <c r="P24" s="32"/>
      <c r="Q24" s="238" t="s">
        <v>1453</v>
      </c>
      <c r="R24" s="27" t="s">
        <v>1815</v>
      </c>
      <c r="S24" s="32"/>
    </row>
    <row r="25" spans="1:19" s="36" customFormat="1" ht="15.75" hidden="1" customHeight="1">
      <c r="A25" s="27">
        <v>245</v>
      </c>
      <c r="B25" s="28" t="s">
        <v>1915</v>
      </c>
      <c r="C25" s="241">
        <v>42766</v>
      </c>
      <c r="D25" s="244">
        <v>1278180</v>
      </c>
      <c r="E25" s="255">
        <f t="shared" si="0"/>
        <v>242854.2</v>
      </c>
      <c r="F25" s="255">
        <f t="shared" si="2"/>
        <v>1521034.2</v>
      </c>
      <c r="G25" s="27">
        <v>222731089</v>
      </c>
      <c r="H25" s="27" t="s">
        <v>1413</v>
      </c>
      <c r="I25" s="27">
        <v>30</v>
      </c>
      <c r="J25" s="45">
        <v>42796</v>
      </c>
      <c r="K25" s="32"/>
      <c r="L25" s="45">
        <v>43097</v>
      </c>
      <c r="M25" s="32"/>
      <c r="N25" s="32"/>
      <c r="O25" s="27" t="s">
        <v>1916</v>
      </c>
      <c r="P25" s="32"/>
      <c r="Q25" s="238" t="s">
        <v>1453</v>
      </c>
      <c r="R25" s="27" t="s">
        <v>1815</v>
      </c>
      <c r="S25" s="32"/>
    </row>
    <row r="26" spans="1:19" ht="15.75" hidden="1" customHeight="1">
      <c r="A26" s="27">
        <v>246</v>
      </c>
      <c r="B26" s="28" t="s">
        <v>1917</v>
      </c>
      <c r="C26" s="241">
        <v>42768</v>
      </c>
      <c r="D26" s="244">
        <v>837918</v>
      </c>
      <c r="E26" s="255">
        <f t="shared" si="0"/>
        <v>159204.42000000001</v>
      </c>
      <c r="F26" s="255">
        <f t="shared" si="2"/>
        <v>997122.42</v>
      </c>
      <c r="G26" s="27">
        <v>222934036</v>
      </c>
      <c r="H26" s="27" t="s">
        <v>1413</v>
      </c>
      <c r="I26" s="27" t="s">
        <v>1896</v>
      </c>
      <c r="J26" s="45">
        <v>42768</v>
      </c>
      <c r="K26" s="32"/>
      <c r="L26" s="45">
        <v>42768</v>
      </c>
      <c r="M26" s="32"/>
      <c r="N26" s="32"/>
      <c r="O26" s="27" t="s">
        <v>1918</v>
      </c>
      <c r="P26" s="32"/>
      <c r="Q26" s="238" t="s">
        <v>1379</v>
      </c>
      <c r="R26" s="27" t="s">
        <v>1387</v>
      </c>
      <c r="S26" s="80"/>
    </row>
    <row r="27" spans="1:19" s="36" customFormat="1" ht="15.75" hidden="1" customHeight="1">
      <c r="A27" s="27">
        <v>247</v>
      </c>
      <c r="B27" s="28" t="s">
        <v>2444</v>
      </c>
      <c r="C27" s="241">
        <v>42769</v>
      </c>
      <c r="D27" s="244">
        <v>73284</v>
      </c>
      <c r="E27" s="255">
        <f t="shared" si="0"/>
        <v>13923.960000000001</v>
      </c>
      <c r="F27" s="255">
        <f>SUM(E27+D27)-29069</f>
        <v>58138.960000000006</v>
      </c>
      <c r="G27" s="27">
        <v>228152216</v>
      </c>
      <c r="H27" s="27" t="s">
        <v>1413</v>
      </c>
      <c r="I27" s="27" t="s">
        <v>1896</v>
      </c>
      <c r="J27" s="45">
        <v>42769</v>
      </c>
      <c r="K27" s="32"/>
      <c r="L27" s="45">
        <v>42769</v>
      </c>
      <c r="M27" s="32">
        <v>36</v>
      </c>
      <c r="N27" s="32"/>
      <c r="O27" s="27" t="s">
        <v>1919</v>
      </c>
      <c r="P27" s="32"/>
      <c r="Q27" s="238" t="s">
        <v>1379</v>
      </c>
      <c r="R27" s="27" t="s">
        <v>1920</v>
      </c>
      <c r="S27" s="32"/>
    </row>
    <row r="28" spans="1:19" s="69" customFormat="1" ht="15.75" hidden="1" customHeight="1">
      <c r="A28" s="7">
        <v>248</v>
      </c>
      <c r="B28" s="6" t="s">
        <v>1921</v>
      </c>
      <c r="C28" s="251">
        <v>42769</v>
      </c>
      <c r="D28" s="252">
        <v>3538055</v>
      </c>
      <c r="E28" s="329">
        <f t="shared" si="0"/>
        <v>672230.45</v>
      </c>
      <c r="F28" s="329">
        <f t="shared" ref="F28:F48" si="3">D28+E28</f>
        <v>4210285.45</v>
      </c>
      <c r="G28" s="7">
        <v>632461279</v>
      </c>
      <c r="H28" s="7" t="s">
        <v>571</v>
      </c>
      <c r="I28" s="7">
        <v>30</v>
      </c>
      <c r="J28" s="5">
        <v>42799</v>
      </c>
      <c r="K28" s="4"/>
      <c r="L28" s="5"/>
      <c r="M28" s="4"/>
      <c r="N28" s="4"/>
      <c r="O28" s="7" t="s">
        <v>1922</v>
      </c>
      <c r="P28" s="4"/>
      <c r="Q28" s="253" t="s">
        <v>1371</v>
      </c>
      <c r="R28" s="7" t="s">
        <v>1389</v>
      </c>
      <c r="S28" s="4"/>
    </row>
    <row r="29" spans="1:19" s="36" customFormat="1" ht="15.75" hidden="1" customHeight="1">
      <c r="A29" s="27">
        <v>249</v>
      </c>
      <c r="B29" s="28" t="s">
        <v>1672</v>
      </c>
      <c r="C29" s="241">
        <v>42769</v>
      </c>
      <c r="D29" s="244">
        <v>12220116</v>
      </c>
      <c r="E29" s="255">
        <f t="shared" si="0"/>
        <v>2321822.04</v>
      </c>
      <c r="F29" s="255">
        <f t="shared" si="3"/>
        <v>14541938.039999999</v>
      </c>
      <c r="G29" s="27">
        <v>452391014</v>
      </c>
      <c r="H29" s="27" t="s">
        <v>1413</v>
      </c>
      <c r="I29" s="27">
        <v>30</v>
      </c>
      <c r="J29" s="45">
        <v>42799</v>
      </c>
      <c r="K29" s="32"/>
      <c r="L29" s="45">
        <v>42914</v>
      </c>
      <c r="M29" s="32"/>
      <c r="N29" s="32"/>
      <c r="O29" s="27" t="s">
        <v>1923</v>
      </c>
      <c r="P29" s="32"/>
      <c r="Q29" s="238" t="s">
        <v>1513</v>
      </c>
      <c r="R29" s="27" t="s">
        <v>1674</v>
      </c>
      <c r="S29" s="32"/>
    </row>
    <row r="30" spans="1:19" s="36" customFormat="1" ht="15.75" hidden="1" customHeight="1">
      <c r="A30" s="27">
        <v>250</v>
      </c>
      <c r="B30" s="28" t="s">
        <v>1924</v>
      </c>
      <c r="C30" s="241">
        <v>42769</v>
      </c>
      <c r="D30" s="244">
        <v>11889163</v>
      </c>
      <c r="E30" s="255">
        <f t="shared" si="0"/>
        <v>2258940.9700000002</v>
      </c>
      <c r="F30" s="255">
        <f t="shared" si="3"/>
        <v>14148103.970000001</v>
      </c>
      <c r="G30" s="27">
        <v>572495007</v>
      </c>
      <c r="H30" s="27" t="s">
        <v>1413</v>
      </c>
      <c r="I30" s="27">
        <v>30</v>
      </c>
      <c r="J30" s="45">
        <v>42799</v>
      </c>
      <c r="K30" s="32"/>
      <c r="L30" s="45">
        <v>42796</v>
      </c>
      <c r="M30" s="32"/>
      <c r="N30" s="32"/>
      <c r="O30" s="27" t="s">
        <v>1925</v>
      </c>
      <c r="P30" s="32"/>
      <c r="Q30" s="238" t="s">
        <v>1473</v>
      </c>
      <c r="R30" s="27" t="s">
        <v>1839</v>
      </c>
      <c r="S30" s="32"/>
    </row>
    <row r="31" spans="1:19" s="36" customFormat="1" ht="15.75" hidden="1" customHeight="1">
      <c r="A31" s="27">
        <v>251</v>
      </c>
      <c r="B31" s="28" t="s">
        <v>1926</v>
      </c>
      <c r="C31" s="241">
        <v>42769</v>
      </c>
      <c r="D31" s="244">
        <v>5961506</v>
      </c>
      <c r="E31" s="255">
        <f t="shared" si="0"/>
        <v>1132686.1399999999</v>
      </c>
      <c r="F31" s="255">
        <f t="shared" si="3"/>
        <v>7094192.1399999997</v>
      </c>
      <c r="G31" s="27">
        <v>22919285</v>
      </c>
      <c r="H31" s="27" t="s">
        <v>1413</v>
      </c>
      <c r="I31" s="27">
        <v>30</v>
      </c>
      <c r="J31" s="45">
        <v>42799</v>
      </c>
      <c r="K31" s="32"/>
      <c r="L31" s="45">
        <v>42823</v>
      </c>
      <c r="M31" s="32"/>
      <c r="N31" s="32"/>
      <c r="O31" s="27" t="s">
        <v>1927</v>
      </c>
      <c r="P31" s="32"/>
      <c r="Q31" s="238" t="s">
        <v>573</v>
      </c>
      <c r="R31" s="27" t="s">
        <v>1514</v>
      </c>
      <c r="S31" s="32"/>
    </row>
    <row r="32" spans="1:19" s="36" customFormat="1" ht="15.75" hidden="1" customHeight="1">
      <c r="A32" s="27">
        <v>252</v>
      </c>
      <c r="B32" s="28" t="s">
        <v>1938</v>
      </c>
      <c r="C32" s="241">
        <v>42769</v>
      </c>
      <c r="D32" s="244">
        <v>1648418</v>
      </c>
      <c r="E32" s="255">
        <f t="shared" si="0"/>
        <v>313199.42</v>
      </c>
      <c r="F32" s="255">
        <f t="shared" si="3"/>
        <v>1961617.42</v>
      </c>
      <c r="G32" s="27">
        <v>652312497</v>
      </c>
      <c r="H32" s="27" t="s">
        <v>1413</v>
      </c>
      <c r="I32" s="27">
        <v>30</v>
      </c>
      <c r="J32" s="45">
        <v>42799</v>
      </c>
      <c r="K32" s="32"/>
      <c r="L32" s="45">
        <v>42969</v>
      </c>
      <c r="M32" s="32"/>
      <c r="N32" s="32"/>
      <c r="O32" s="27" t="s">
        <v>1928</v>
      </c>
      <c r="P32" s="32"/>
      <c r="Q32" s="238" t="s">
        <v>1392</v>
      </c>
      <c r="R32" s="27" t="s">
        <v>1498</v>
      </c>
      <c r="S32" s="32"/>
    </row>
    <row r="33" spans="1:19" s="36" customFormat="1" ht="15.75" hidden="1" customHeight="1">
      <c r="A33" s="27">
        <v>253</v>
      </c>
      <c r="B33" s="28" t="s">
        <v>1790</v>
      </c>
      <c r="C33" s="241">
        <v>42769</v>
      </c>
      <c r="D33" s="244">
        <v>1005140</v>
      </c>
      <c r="E33" s="255">
        <f t="shared" si="0"/>
        <v>190976.6</v>
      </c>
      <c r="F33" s="255">
        <f t="shared" si="3"/>
        <v>1196116.6000000001</v>
      </c>
      <c r="G33" s="27">
        <v>412505728</v>
      </c>
      <c r="H33" s="27" t="s">
        <v>1413</v>
      </c>
      <c r="I33" s="27">
        <v>30</v>
      </c>
      <c r="J33" s="45">
        <v>42799</v>
      </c>
      <c r="K33" s="32"/>
      <c r="L33" s="45">
        <v>42814</v>
      </c>
      <c r="M33" s="32"/>
      <c r="N33" s="32"/>
      <c r="O33" s="27" t="s">
        <v>1790</v>
      </c>
      <c r="P33" s="32"/>
      <c r="Q33" s="238" t="s">
        <v>1584</v>
      </c>
      <c r="R33" s="27" t="s">
        <v>1716</v>
      </c>
      <c r="S33" s="32"/>
    </row>
    <row r="34" spans="1:19" s="36" customFormat="1" ht="15.75" hidden="1" customHeight="1">
      <c r="A34" s="27">
        <v>254</v>
      </c>
      <c r="B34" s="28" t="s">
        <v>1929</v>
      </c>
      <c r="C34" s="241">
        <v>42769</v>
      </c>
      <c r="D34" s="244">
        <v>1100000</v>
      </c>
      <c r="E34" s="255">
        <f t="shared" ref="E34:E60" si="4">D34*19%</f>
        <v>209000</v>
      </c>
      <c r="F34" s="255">
        <f t="shared" si="3"/>
        <v>1309000</v>
      </c>
      <c r="G34" s="27">
        <v>224412267</v>
      </c>
      <c r="H34" s="27" t="s">
        <v>1413</v>
      </c>
      <c r="I34" s="27">
        <v>30</v>
      </c>
      <c r="J34" s="45">
        <v>42799</v>
      </c>
      <c r="K34" s="32"/>
      <c r="L34" s="45">
        <v>42783</v>
      </c>
      <c r="M34" s="32"/>
      <c r="N34" s="32"/>
      <c r="O34" s="27" t="s">
        <v>1929</v>
      </c>
      <c r="P34" s="32"/>
      <c r="Q34" s="238" t="s">
        <v>1383</v>
      </c>
      <c r="R34" s="27" t="s">
        <v>1387</v>
      </c>
      <c r="S34" s="32"/>
    </row>
    <row r="35" spans="1:19" s="36" customFormat="1" ht="15.75" hidden="1" customHeight="1">
      <c r="A35" s="27">
        <v>255</v>
      </c>
      <c r="B35" s="28" t="s">
        <v>1930</v>
      </c>
      <c r="C35" s="241">
        <v>42769</v>
      </c>
      <c r="D35" s="244">
        <v>698667</v>
      </c>
      <c r="E35" s="255">
        <f t="shared" si="4"/>
        <v>132746.73000000001</v>
      </c>
      <c r="F35" s="255">
        <f t="shared" si="3"/>
        <v>831413.73</v>
      </c>
      <c r="G35" s="27">
        <v>2551079</v>
      </c>
      <c r="H35" s="27" t="s">
        <v>1413</v>
      </c>
      <c r="I35" s="27">
        <v>30</v>
      </c>
      <c r="J35" s="45">
        <v>42799</v>
      </c>
      <c r="K35" s="32"/>
      <c r="L35" s="45">
        <v>42829</v>
      </c>
      <c r="M35" s="32"/>
      <c r="N35" s="32"/>
      <c r="O35" s="27" t="s">
        <v>1931</v>
      </c>
      <c r="P35" s="32"/>
      <c r="Q35" s="238" t="s">
        <v>1473</v>
      </c>
      <c r="R35" s="27" t="s">
        <v>1567</v>
      </c>
      <c r="S35" s="32"/>
    </row>
    <row r="36" spans="1:19" s="36" customFormat="1" ht="15.75" hidden="1" customHeight="1">
      <c r="A36" s="27">
        <v>256</v>
      </c>
      <c r="B36" s="28" t="s">
        <v>1932</v>
      </c>
      <c r="C36" s="241">
        <v>42773</v>
      </c>
      <c r="D36" s="244">
        <v>28403</v>
      </c>
      <c r="E36" s="255">
        <f t="shared" si="4"/>
        <v>5396.57</v>
      </c>
      <c r="F36" s="255">
        <f t="shared" si="3"/>
        <v>33799.57</v>
      </c>
      <c r="G36" s="27">
        <v>954206636</v>
      </c>
      <c r="H36" s="27" t="s">
        <v>1413</v>
      </c>
      <c r="I36" s="27" t="s">
        <v>1896</v>
      </c>
      <c r="J36" s="45">
        <v>42773</v>
      </c>
      <c r="K36" s="32"/>
      <c r="L36" s="45">
        <v>42773</v>
      </c>
      <c r="M36" s="32"/>
      <c r="N36" s="32"/>
      <c r="O36" s="27" t="s">
        <v>1933</v>
      </c>
      <c r="P36" s="32"/>
      <c r="Q36" s="238" t="s">
        <v>1379</v>
      </c>
      <c r="R36" s="27" t="s">
        <v>1528</v>
      </c>
      <c r="S36" s="32"/>
    </row>
    <row r="37" spans="1:19" s="69" customFormat="1" ht="15.75" hidden="1" customHeight="1">
      <c r="A37" s="7">
        <v>257</v>
      </c>
      <c r="B37" s="6" t="s">
        <v>1890</v>
      </c>
      <c r="C37" s="251">
        <v>42774</v>
      </c>
      <c r="D37" s="252">
        <v>4584816</v>
      </c>
      <c r="E37" s="329">
        <f t="shared" si="4"/>
        <v>871115.04</v>
      </c>
      <c r="F37" s="329">
        <f t="shared" si="3"/>
        <v>5455931.04</v>
      </c>
      <c r="G37" s="7">
        <v>642238144</v>
      </c>
      <c r="H37" s="7" t="s">
        <v>571</v>
      </c>
      <c r="I37" s="7">
        <v>30</v>
      </c>
      <c r="J37" s="5">
        <v>42804</v>
      </c>
      <c r="K37" s="4"/>
      <c r="L37" s="5"/>
      <c r="M37" s="4"/>
      <c r="N37" s="4"/>
      <c r="O37" s="7" t="s">
        <v>1939</v>
      </c>
      <c r="P37" s="4"/>
      <c r="Q37" s="253" t="s">
        <v>1392</v>
      </c>
      <c r="R37" s="7" t="s">
        <v>1395</v>
      </c>
      <c r="S37" s="4"/>
    </row>
    <row r="38" spans="1:19" s="36" customFormat="1" ht="15.75" hidden="1" customHeight="1">
      <c r="A38" s="27">
        <v>258</v>
      </c>
      <c r="B38" s="28" t="s">
        <v>1940</v>
      </c>
      <c r="C38" s="241">
        <v>42774</v>
      </c>
      <c r="D38" s="244">
        <v>2943001</v>
      </c>
      <c r="E38" s="255">
        <f t="shared" si="4"/>
        <v>559170.19000000006</v>
      </c>
      <c r="F38" s="255">
        <f t="shared" si="3"/>
        <v>3502171.19</v>
      </c>
      <c r="G38" s="27">
        <v>652232562</v>
      </c>
      <c r="H38" s="27" t="s">
        <v>1413</v>
      </c>
      <c r="I38" s="27">
        <v>30</v>
      </c>
      <c r="J38" s="45">
        <v>42804</v>
      </c>
      <c r="K38" s="32"/>
      <c r="L38" s="45">
        <v>42906</v>
      </c>
      <c r="M38" s="32"/>
      <c r="N38" s="32"/>
      <c r="O38" s="27" t="s">
        <v>1941</v>
      </c>
      <c r="P38" s="32"/>
      <c r="Q38" s="238" t="s">
        <v>1786</v>
      </c>
      <c r="R38" s="27" t="s">
        <v>1498</v>
      </c>
      <c r="S38" s="32"/>
    </row>
    <row r="39" spans="1:19" s="36" customFormat="1" ht="15.75" hidden="1" customHeight="1">
      <c r="A39" s="27">
        <v>259</v>
      </c>
      <c r="B39" s="28" t="s">
        <v>1934</v>
      </c>
      <c r="C39" s="241">
        <v>42774</v>
      </c>
      <c r="D39" s="244">
        <v>2210080</v>
      </c>
      <c r="E39" s="255">
        <f t="shared" si="4"/>
        <v>419915.2</v>
      </c>
      <c r="F39" s="255">
        <f t="shared" si="3"/>
        <v>2629995.2000000002</v>
      </c>
      <c r="G39" s="27"/>
      <c r="H39" s="27" t="s">
        <v>1413</v>
      </c>
      <c r="I39" s="27" t="s">
        <v>1896</v>
      </c>
      <c r="J39" s="45">
        <v>42774</v>
      </c>
      <c r="K39" s="32"/>
      <c r="L39" s="45">
        <v>42774</v>
      </c>
      <c r="M39" s="32"/>
      <c r="N39" s="32"/>
      <c r="O39" s="27" t="s">
        <v>1909</v>
      </c>
      <c r="P39" s="32"/>
      <c r="Q39" s="238" t="s">
        <v>1379</v>
      </c>
      <c r="R39" s="27" t="s">
        <v>1387</v>
      </c>
      <c r="S39" s="32"/>
    </row>
    <row r="40" spans="1:19" s="36" customFormat="1" ht="15.75" hidden="1" customHeight="1">
      <c r="A40" s="27">
        <v>260</v>
      </c>
      <c r="B40" s="28" t="s">
        <v>1935</v>
      </c>
      <c r="C40" s="241">
        <v>42775</v>
      </c>
      <c r="D40" s="244">
        <v>659556</v>
      </c>
      <c r="E40" s="255">
        <f t="shared" si="4"/>
        <v>125315.64</v>
      </c>
      <c r="F40" s="255">
        <f t="shared" si="3"/>
        <v>784871.64</v>
      </c>
      <c r="G40" s="27">
        <v>223028563</v>
      </c>
      <c r="H40" s="27" t="s">
        <v>1413</v>
      </c>
      <c r="I40" s="27" t="s">
        <v>1896</v>
      </c>
      <c r="J40" s="45">
        <v>42775</v>
      </c>
      <c r="K40" s="32"/>
      <c r="L40" s="45">
        <v>42775</v>
      </c>
      <c r="M40" s="32"/>
      <c r="N40" s="32"/>
      <c r="O40" s="27" t="s">
        <v>1936</v>
      </c>
      <c r="P40" s="32"/>
      <c r="Q40" s="238" t="s">
        <v>1379</v>
      </c>
      <c r="R40" s="27" t="s">
        <v>1563</v>
      </c>
      <c r="S40" s="32"/>
    </row>
    <row r="41" spans="1:19" s="36" customFormat="1" ht="15.75" hidden="1" customHeight="1">
      <c r="A41" s="27">
        <v>261</v>
      </c>
      <c r="B41" s="28" t="s">
        <v>1895</v>
      </c>
      <c r="C41" s="241">
        <v>42775</v>
      </c>
      <c r="D41" s="244">
        <v>207352</v>
      </c>
      <c r="E41" s="255">
        <f t="shared" si="4"/>
        <v>39396.879999999997</v>
      </c>
      <c r="F41" s="255">
        <f t="shared" si="3"/>
        <v>246748.88</v>
      </c>
      <c r="G41" s="27">
        <v>228152216</v>
      </c>
      <c r="H41" s="27" t="s">
        <v>1413</v>
      </c>
      <c r="I41" s="27" t="s">
        <v>1896</v>
      </c>
      <c r="J41" s="45">
        <v>42775</v>
      </c>
      <c r="K41" s="32"/>
      <c r="L41" s="45">
        <v>42775</v>
      </c>
      <c r="M41" s="32"/>
      <c r="N41" s="32"/>
      <c r="O41" s="27" t="s">
        <v>1937</v>
      </c>
      <c r="P41" s="32"/>
      <c r="Q41" s="238" t="s">
        <v>1379</v>
      </c>
      <c r="R41" s="27" t="s">
        <v>1920</v>
      </c>
      <c r="S41" s="32"/>
    </row>
    <row r="42" spans="1:19" s="36" customFormat="1" ht="15.75" hidden="1" customHeight="1">
      <c r="A42" s="27">
        <v>262</v>
      </c>
      <c r="B42" s="28" t="s">
        <v>1381</v>
      </c>
      <c r="C42" s="241">
        <v>42779</v>
      </c>
      <c r="D42" s="244">
        <v>4970700</v>
      </c>
      <c r="E42" s="255">
        <f t="shared" si="4"/>
        <v>944433</v>
      </c>
      <c r="F42" s="255">
        <f t="shared" si="3"/>
        <v>5915133</v>
      </c>
      <c r="G42" s="27">
        <v>226339204</v>
      </c>
      <c r="H42" s="27" t="s">
        <v>1413</v>
      </c>
      <c r="I42" s="27">
        <v>60</v>
      </c>
      <c r="J42" s="45">
        <v>42839</v>
      </c>
      <c r="K42" s="32"/>
      <c r="L42" s="45">
        <v>42913</v>
      </c>
      <c r="M42" s="32"/>
      <c r="N42" s="32"/>
      <c r="O42" s="27" t="s">
        <v>1942</v>
      </c>
      <c r="P42" s="32"/>
      <c r="Q42" s="238" t="s">
        <v>1383</v>
      </c>
      <c r="R42" s="27" t="s">
        <v>1387</v>
      </c>
      <c r="S42" s="32"/>
    </row>
    <row r="43" spans="1:19" s="36" customFormat="1" ht="15.75" hidden="1" customHeight="1">
      <c r="A43" s="27">
        <v>263</v>
      </c>
      <c r="B43" s="28" t="s">
        <v>1381</v>
      </c>
      <c r="C43" s="241">
        <v>42779</v>
      </c>
      <c r="D43" s="244">
        <v>1500000</v>
      </c>
      <c r="E43" s="255">
        <f t="shared" si="4"/>
        <v>285000</v>
      </c>
      <c r="F43" s="255">
        <f t="shared" si="3"/>
        <v>1785000</v>
      </c>
      <c r="G43" s="27">
        <v>226339204</v>
      </c>
      <c r="H43" s="27" t="s">
        <v>1413</v>
      </c>
      <c r="I43" s="27">
        <v>60</v>
      </c>
      <c r="J43" s="45">
        <v>42839</v>
      </c>
      <c r="K43" s="32"/>
      <c r="L43" s="45">
        <v>42913</v>
      </c>
      <c r="M43" s="32"/>
      <c r="N43" s="32"/>
      <c r="O43" s="27" t="s">
        <v>1943</v>
      </c>
      <c r="P43" s="32"/>
      <c r="Q43" s="238" t="s">
        <v>1383</v>
      </c>
      <c r="R43" s="27" t="s">
        <v>1387</v>
      </c>
      <c r="S43" s="32"/>
    </row>
    <row r="44" spans="1:19" s="36" customFormat="1" ht="15.75" hidden="1" customHeight="1">
      <c r="A44" s="27">
        <v>264</v>
      </c>
      <c r="B44" s="28" t="s">
        <v>1381</v>
      </c>
      <c r="C44" s="241">
        <v>42779</v>
      </c>
      <c r="D44" s="244">
        <v>1988280</v>
      </c>
      <c r="E44" s="255">
        <f t="shared" si="4"/>
        <v>377773.2</v>
      </c>
      <c r="F44" s="255">
        <f t="shared" si="3"/>
        <v>2366053.2000000002</v>
      </c>
      <c r="G44" s="27">
        <v>226339204</v>
      </c>
      <c r="H44" s="27" t="s">
        <v>1413</v>
      </c>
      <c r="I44" s="27">
        <v>60</v>
      </c>
      <c r="J44" s="45">
        <v>42839</v>
      </c>
      <c r="K44" s="32"/>
      <c r="L44" s="45">
        <v>42913</v>
      </c>
      <c r="M44" s="32"/>
      <c r="N44" s="32"/>
      <c r="O44" s="27" t="s">
        <v>1944</v>
      </c>
      <c r="P44" s="32"/>
      <c r="Q44" s="238" t="s">
        <v>1383</v>
      </c>
      <c r="R44" s="27" t="s">
        <v>1387</v>
      </c>
      <c r="S44" s="32"/>
    </row>
    <row r="45" spans="1:19" s="277" customFormat="1" ht="15.75" hidden="1" customHeight="1">
      <c r="A45" s="273">
        <v>265</v>
      </c>
      <c r="B45" s="270" t="s">
        <v>2446</v>
      </c>
      <c r="C45" s="271"/>
      <c r="D45" s="272"/>
      <c r="E45" s="278">
        <f t="shared" si="4"/>
        <v>0</v>
      </c>
      <c r="F45" s="278">
        <f t="shared" si="3"/>
        <v>0</v>
      </c>
      <c r="G45" s="273"/>
      <c r="H45" s="273" t="s">
        <v>190</v>
      </c>
      <c r="I45" s="273"/>
      <c r="J45" s="274"/>
      <c r="K45" s="275"/>
      <c r="L45" s="274"/>
      <c r="M45" s="275">
        <v>32</v>
      </c>
      <c r="N45" s="275"/>
      <c r="O45" s="273"/>
      <c r="P45" s="275"/>
      <c r="Q45" s="276"/>
      <c r="R45" s="273"/>
      <c r="S45" s="275"/>
    </row>
    <row r="46" spans="1:19" s="36" customFormat="1" ht="15.75" hidden="1" customHeight="1">
      <c r="A46" s="27">
        <v>266</v>
      </c>
      <c r="B46" s="28" t="s">
        <v>1381</v>
      </c>
      <c r="C46" s="241">
        <v>42779</v>
      </c>
      <c r="D46" s="244">
        <v>1308420</v>
      </c>
      <c r="E46" s="255">
        <f t="shared" si="4"/>
        <v>248599.8</v>
      </c>
      <c r="F46" s="255">
        <f t="shared" si="3"/>
        <v>1557019.8</v>
      </c>
      <c r="G46" s="27">
        <v>226339204</v>
      </c>
      <c r="H46" s="27" t="s">
        <v>1413</v>
      </c>
      <c r="I46" s="27">
        <v>60</v>
      </c>
      <c r="J46" s="45">
        <v>42839</v>
      </c>
      <c r="K46" s="32"/>
      <c r="L46" s="45">
        <v>42922</v>
      </c>
      <c r="M46" s="32"/>
      <c r="N46" s="32"/>
      <c r="O46" s="27" t="s">
        <v>1945</v>
      </c>
      <c r="P46" s="32"/>
      <c r="Q46" s="238" t="s">
        <v>1383</v>
      </c>
      <c r="R46" s="27" t="s">
        <v>1387</v>
      </c>
      <c r="S46" s="32"/>
    </row>
    <row r="47" spans="1:19" s="36" customFormat="1" ht="15.75" hidden="1" customHeight="1">
      <c r="A47" s="27">
        <v>267</v>
      </c>
      <c r="B47" s="28" t="s">
        <v>1381</v>
      </c>
      <c r="C47" s="241">
        <v>42779</v>
      </c>
      <c r="D47" s="244">
        <v>8009928</v>
      </c>
      <c r="E47" s="255">
        <f t="shared" si="4"/>
        <v>1521886.32</v>
      </c>
      <c r="F47" s="255">
        <f t="shared" si="3"/>
        <v>9531814.3200000003</v>
      </c>
      <c r="G47" s="27">
        <v>226339204</v>
      </c>
      <c r="H47" s="27" t="s">
        <v>1413</v>
      </c>
      <c r="I47" s="27">
        <v>60</v>
      </c>
      <c r="J47" s="45">
        <v>42839</v>
      </c>
      <c r="K47" s="32"/>
      <c r="L47" s="45">
        <v>42929</v>
      </c>
      <c r="M47" s="32"/>
      <c r="N47" s="32"/>
      <c r="O47" s="27" t="s">
        <v>1946</v>
      </c>
      <c r="P47" s="32"/>
      <c r="Q47" s="238" t="s">
        <v>1383</v>
      </c>
      <c r="R47" s="27" t="s">
        <v>1387</v>
      </c>
      <c r="S47" s="32"/>
    </row>
    <row r="48" spans="1:19" s="36" customFormat="1" ht="15.75" hidden="1" customHeight="1">
      <c r="A48" s="27">
        <v>268</v>
      </c>
      <c r="B48" s="28" t="s">
        <v>1947</v>
      </c>
      <c r="C48" s="241">
        <v>42780</v>
      </c>
      <c r="D48" s="244">
        <v>7225214</v>
      </c>
      <c r="E48" s="255">
        <f t="shared" si="4"/>
        <v>1372790.66</v>
      </c>
      <c r="F48" s="255">
        <f t="shared" si="3"/>
        <v>8598004.6600000001</v>
      </c>
      <c r="G48" s="27">
        <v>432341565</v>
      </c>
      <c r="H48" s="27" t="s">
        <v>1413</v>
      </c>
      <c r="I48" s="27">
        <v>30</v>
      </c>
      <c r="J48" s="45">
        <v>42808</v>
      </c>
      <c r="K48" s="32"/>
      <c r="L48" s="45">
        <v>42780</v>
      </c>
      <c r="M48" s="32"/>
      <c r="N48" s="32"/>
      <c r="O48" s="27" t="s">
        <v>1948</v>
      </c>
      <c r="P48" s="32"/>
      <c r="Q48" s="238" t="s">
        <v>1392</v>
      </c>
      <c r="R48" s="27" t="s">
        <v>1541</v>
      </c>
      <c r="S48" s="32"/>
    </row>
    <row r="49" spans="1:19" s="36" customFormat="1" ht="15.75" hidden="1" customHeight="1">
      <c r="A49" s="27">
        <v>269</v>
      </c>
      <c r="B49" s="28" t="s">
        <v>2449</v>
      </c>
      <c r="C49" s="241">
        <v>42783</v>
      </c>
      <c r="D49" s="244">
        <v>170996</v>
      </c>
      <c r="E49" s="255">
        <f t="shared" si="4"/>
        <v>32489.24</v>
      </c>
      <c r="F49" s="255">
        <f>SUM(E49+D49)-29069</f>
        <v>174416.24</v>
      </c>
      <c r="G49" s="27">
        <v>223028563</v>
      </c>
      <c r="H49" s="27" t="s">
        <v>1413</v>
      </c>
      <c r="I49" s="27" t="s">
        <v>1896</v>
      </c>
      <c r="J49" s="45">
        <v>42783</v>
      </c>
      <c r="K49" s="32"/>
      <c r="L49" s="45">
        <v>42783</v>
      </c>
      <c r="M49" s="32">
        <v>29</v>
      </c>
      <c r="N49" s="32"/>
      <c r="O49" s="27" t="s">
        <v>1949</v>
      </c>
      <c r="P49" s="32"/>
      <c r="Q49" s="238" t="s">
        <v>1379</v>
      </c>
      <c r="R49" s="27" t="s">
        <v>1387</v>
      </c>
      <c r="S49" s="32"/>
    </row>
    <row r="50" spans="1:19" s="36" customFormat="1" ht="15.75" hidden="1" customHeight="1">
      <c r="A50" s="27">
        <v>270</v>
      </c>
      <c r="B50" s="28" t="s">
        <v>1950</v>
      </c>
      <c r="C50" s="241">
        <v>42783</v>
      </c>
      <c r="D50" s="244">
        <v>7104155</v>
      </c>
      <c r="E50" s="255">
        <f t="shared" si="4"/>
        <v>1349789.45</v>
      </c>
      <c r="F50" s="255">
        <f t="shared" ref="F50:F59" si="5">D50+E50</f>
        <v>8453944.4499999993</v>
      </c>
      <c r="G50" s="27">
        <v>722740912</v>
      </c>
      <c r="H50" s="27" t="s">
        <v>1413</v>
      </c>
      <c r="I50" s="27">
        <v>30</v>
      </c>
      <c r="J50" s="45">
        <v>42813</v>
      </c>
      <c r="K50" s="32"/>
      <c r="L50" s="45">
        <v>42858</v>
      </c>
      <c r="M50" s="32"/>
      <c r="N50" s="32"/>
      <c r="O50" s="27" t="s">
        <v>1951</v>
      </c>
      <c r="P50" s="32"/>
      <c r="Q50" s="238" t="s">
        <v>1473</v>
      </c>
      <c r="R50" s="27" t="s">
        <v>1617</v>
      </c>
      <c r="S50" s="32"/>
    </row>
    <row r="51" spans="1:19" s="36" customFormat="1" ht="15.75" hidden="1" customHeight="1">
      <c r="A51" s="27">
        <v>271</v>
      </c>
      <c r="B51" s="28" t="s">
        <v>1952</v>
      </c>
      <c r="C51" s="241">
        <v>42783</v>
      </c>
      <c r="D51" s="244">
        <v>5112720</v>
      </c>
      <c r="E51" s="255">
        <f t="shared" si="4"/>
        <v>971416.8</v>
      </c>
      <c r="F51" s="255">
        <f t="shared" si="5"/>
        <v>6084136.7999999998</v>
      </c>
      <c r="G51" s="27">
        <v>22360357</v>
      </c>
      <c r="H51" s="27" t="s">
        <v>1413</v>
      </c>
      <c r="I51" s="27">
        <v>30</v>
      </c>
      <c r="J51" s="45">
        <v>42813</v>
      </c>
      <c r="K51" s="32"/>
      <c r="L51" s="45">
        <v>42901</v>
      </c>
      <c r="M51" s="32"/>
      <c r="N51" s="32"/>
      <c r="O51" s="27" t="s">
        <v>1953</v>
      </c>
      <c r="P51" s="32"/>
      <c r="Q51" s="238" t="s">
        <v>573</v>
      </c>
      <c r="R51" s="27" t="s">
        <v>574</v>
      </c>
      <c r="S51" s="32"/>
    </row>
    <row r="52" spans="1:19" s="36" customFormat="1" ht="15.75" hidden="1" customHeight="1">
      <c r="A52" s="27">
        <v>272</v>
      </c>
      <c r="B52" s="28" t="s">
        <v>1954</v>
      </c>
      <c r="C52" s="241">
        <v>42783</v>
      </c>
      <c r="D52" s="244">
        <v>2119545</v>
      </c>
      <c r="E52" s="255">
        <f t="shared" si="4"/>
        <v>402713.55</v>
      </c>
      <c r="F52" s="255">
        <f t="shared" si="5"/>
        <v>2522258.5499999998</v>
      </c>
      <c r="G52" s="27">
        <v>228764325</v>
      </c>
      <c r="H52" s="27" t="s">
        <v>1413</v>
      </c>
      <c r="I52" s="27">
        <v>30</v>
      </c>
      <c r="J52" s="45">
        <v>42813</v>
      </c>
      <c r="K52" s="32"/>
      <c r="L52" s="45">
        <v>42909</v>
      </c>
      <c r="M52" s="32"/>
      <c r="N52" s="32"/>
      <c r="O52" s="27" t="s">
        <v>1955</v>
      </c>
      <c r="P52" s="32"/>
      <c r="Q52" s="238" t="s">
        <v>1513</v>
      </c>
      <c r="R52" s="27" t="s">
        <v>1500</v>
      </c>
      <c r="S52" s="32"/>
    </row>
    <row r="53" spans="1:19" s="69" customFormat="1" ht="15.75" hidden="1" customHeight="1">
      <c r="A53" s="7">
        <v>273</v>
      </c>
      <c r="B53" s="68" t="s">
        <v>2738</v>
      </c>
      <c r="C53" s="251">
        <v>42783</v>
      </c>
      <c r="D53" s="252">
        <v>163614</v>
      </c>
      <c r="E53" s="329">
        <f t="shared" si="4"/>
        <v>31086.66</v>
      </c>
      <c r="F53" s="329">
        <f t="shared" si="5"/>
        <v>194700.66</v>
      </c>
      <c r="G53" s="7">
        <v>224290148</v>
      </c>
      <c r="H53" s="7" t="s">
        <v>571</v>
      </c>
      <c r="I53" s="7">
        <v>30</v>
      </c>
      <c r="J53" s="5">
        <v>42813</v>
      </c>
      <c r="K53" s="4"/>
      <c r="L53" s="5"/>
      <c r="M53" s="4"/>
      <c r="N53" s="4"/>
      <c r="O53" s="7" t="s">
        <v>1956</v>
      </c>
      <c r="P53" s="4"/>
      <c r="Q53" s="253" t="s">
        <v>1467</v>
      </c>
      <c r="R53" s="7" t="s">
        <v>1468</v>
      </c>
      <c r="S53" s="4"/>
    </row>
    <row r="54" spans="1:19" s="36" customFormat="1" ht="15.75" hidden="1" customHeight="1">
      <c r="A54" s="27">
        <v>274</v>
      </c>
      <c r="B54" s="28" t="s">
        <v>1957</v>
      </c>
      <c r="C54" s="241">
        <v>42783</v>
      </c>
      <c r="D54" s="244">
        <v>4736875</v>
      </c>
      <c r="E54" s="255">
        <f t="shared" si="4"/>
        <v>900006.25</v>
      </c>
      <c r="F54" s="255">
        <f t="shared" si="5"/>
        <v>5636881.25</v>
      </c>
      <c r="G54" s="27">
        <v>722222336</v>
      </c>
      <c r="H54" s="27" t="s">
        <v>1413</v>
      </c>
      <c r="I54" s="27">
        <v>30</v>
      </c>
      <c r="J54" s="45">
        <v>42813</v>
      </c>
      <c r="K54" s="32"/>
      <c r="L54" s="45">
        <v>42888</v>
      </c>
      <c r="M54" s="32"/>
      <c r="N54" s="32"/>
      <c r="O54" s="27" t="s">
        <v>1845</v>
      </c>
      <c r="P54" s="32"/>
      <c r="Q54" s="238" t="s">
        <v>573</v>
      </c>
      <c r="R54" s="27" t="s">
        <v>1848</v>
      </c>
      <c r="S54" s="32"/>
    </row>
    <row r="55" spans="1:19" s="36" customFormat="1" ht="15.75" hidden="1" customHeight="1">
      <c r="A55" s="27">
        <v>275</v>
      </c>
      <c r="B55" s="28" t="s">
        <v>1958</v>
      </c>
      <c r="C55" s="241">
        <v>42783</v>
      </c>
      <c r="D55" s="244">
        <v>7522265</v>
      </c>
      <c r="E55" s="255">
        <f t="shared" si="4"/>
        <v>1429230.35</v>
      </c>
      <c r="F55" s="255">
        <f t="shared" si="5"/>
        <v>8951495.3499999996</v>
      </c>
      <c r="G55" s="27">
        <v>582400719</v>
      </c>
      <c r="H55" s="27" t="s">
        <v>1413</v>
      </c>
      <c r="I55" s="27">
        <v>30</v>
      </c>
      <c r="J55" s="45">
        <v>42813</v>
      </c>
      <c r="K55" s="32"/>
      <c r="L55" s="45">
        <v>42783</v>
      </c>
      <c r="M55" s="32"/>
      <c r="N55" s="32"/>
      <c r="O55" s="27" t="s">
        <v>1959</v>
      </c>
      <c r="P55" s="32"/>
      <c r="Q55" s="238" t="s">
        <v>1487</v>
      </c>
      <c r="R55" s="27" t="s">
        <v>1960</v>
      </c>
      <c r="S55" s="32"/>
    </row>
    <row r="56" spans="1:19" s="36" customFormat="1" ht="15.75" hidden="1" customHeight="1">
      <c r="A56" s="27">
        <v>276</v>
      </c>
      <c r="B56" s="28" t="s">
        <v>1961</v>
      </c>
      <c r="C56" s="241">
        <v>42783</v>
      </c>
      <c r="D56" s="244">
        <v>177059</v>
      </c>
      <c r="E56" s="255">
        <f t="shared" si="4"/>
        <v>33641.21</v>
      </c>
      <c r="F56" s="255">
        <f t="shared" si="5"/>
        <v>210700.21</v>
      </c>
      <c r="G56" s="27">
        <v>228432537</v>
      </c>
      <c r="H56" s="27" t="s">
        <v>1413</v>
      </c>
      <c r="I56" s="27" t="s">
        <v>1896</v>
      </c>
      <c r="J56" s="45">
        <v>42783</v>
      </c>
      <c r="K56" s="32"/>
      <c r="L56" s="45">
        <v>42783</v>
      </c>
      <c r="M56" s="32"/>
      <c r="N56" s="32"/>
      <c r="O56" s="27" t="s">
        <v>1962</v>
      </c>
      <c r="P56" s="32"/>
      <c r="Q56" s="238" t="s">
        <v>1379</v>
      </c>
      <c r="R56" s="27" t="s">
        <v>1532</v>
      </c>
      <c r="S56" s="32"/>
    </row>
    <row r="57" spans="1:19" s="36" customFormat="1" ht="15.75" hidden="1" customHeight="1">
      <c r="A57" s="27">
        <v>277</v>
      </c>
      <c r="B57" s="28" t="s">
        <v>1381</v>
      </c>
      <c r="C57" s="241">
        <v>42787</v>
      </c>
      <c r="D57" s="244">
        <v>4331610</v>
      </c>
      <c r="E57" s="255">
        <f t="shared" si="4"/>
        <v>823005.9</v>
      </c>
      <c r="F57" s="255">
        <f t="shared" si="5"/>
        <v>5154615.9000000004</v>
      </c>
      <c r="G57" s="27" t="s">
        <v>1849</v>
      </c>
      <c r="H57" s="27" t="s">
        <v>1413</v>
      </c>
      <c r="I57" s="27">
        <v>60</v>
      </c>
      <c r="J57" s="45">
        <v>42847</v>
      </c>
      <c r="K57" s="32"/>
      <c r="L57" s="45">
        <v>42922</v>
      </c>
      <c r="M57" s="32"/>
      <c r="N57" s="32"/>
      <c r="O57" s="27" t="s">
        <v>1963</v>
      </c>
      <c r="P57" s="32"/>
      <c r="Q57" s="238" t="s">
        <v>1383</v>
      </c>
      <c r="R57" s="27" t="s">
        <v>1387</v>
      </c>
      <c r="S57" s="32"/>
    </row>
    <row r="58" spans="1:19" s="36" customFormat="1" ht="15.75" hidden="1" customHeight="1">
      <c r="A58" s="27">
        <v>278</v>
      </c>
      <c r="B58" s="28" t="s">
        <v>1381</v>
      </c>
      <c r="C58" s="241">
        <v>42787</v>
      </c>
      <c r="D58" s="244">
        <v>862200</v>
      </c>
      <c r="E58" s="255">
        <f t="shared" si="4"/>
        <v>163818</v>
      </c>
      <c r="F58" s="255">
        <f t="shared" si="5"/>
        <v>1026018</v>
      </c>
      <c r="G58" s="27" t="s">
        <v>1849</v>
      </c>
      <c r="H58" s="27" t="s">
        <v>1413</v>
      </c>
      <c r="I58" s="27">
        <v>60</v>
      </c>
      <c r="J58" s="45">
        <v>42847</v>
      </c>
      <c r="K58" s="32"/>
      <c r="L58" s="45">
        <v>42929</v>
      </c>
      <c r="M58" s="32"/>
      <c r="N58" s="32"/>
      <c r="O58" s="27" t="s">
        <v>1964</v>
      </c>
      <c r="P58" s="32"/>
      <c r="Q58" s="238" t="s">
        <v>1383</v>
      </c>
      <c r="R58" s="27" t="s">
        <v>1387</v>
      </c>
      <c r="S58" s="32"/>
    </row>
    <row r="59" spans="1:19" s="36" customFormat="1" ht="15.75" hidden="1" customHeight="1">
      <c r="A59" s="27">
        <v>279</v>
      </c>
      <c r="B59" s="28" t="s">
        <v>1917</v>
      </c>
      <c r="C59" s="241">
        <v>42787</v>
      </c>
      <c r="D59" s="244">
        <v>90170</v>
      </c>
      <c r="E59" s="255">
        <f t="shared" si="4"/>
        <v>17132.3</v>
      </c>
      <c r="F59" s="255">
        <f t="shared" si="5"/>
        <v>107302.3</v>
      </c>
      <c r="G59" s="27">
        <v>222934036</v>
      </c>
      <c r="H59" s="27" t="s">
        <v>1413</v>
      </c>
      <c r="I59" s="27" t="s">
        <v>1896</v>
      </c>
      <c r="J59" s="45">
        <v>42787</v>
      </c>
      <c r="K59" s="32"/>
      <c r="L59" s="45">
        <v>42787</v>
      </c>
      <c r="M59" s="32"/>
      <c r="N59" s="32"/>
      <c r="O59" s="27" t="s">
        <v>1965</v>
      </c>
      <c r="P59" s="32"/>
      <c r="Q59" s="238" t="s">
        <v>1379</v>
      </c>
      <c r="R59" s="27" t="s">
        <v>1387</v>
      </c>
      <c r="S59" s="32"/>
    </row>
    <row r="60" spans="1:19" s="36" customFormat="1" ht="15.75" hidden="1" customHeight="1">
      <c r="A60" s="27">
        <v>280</v>
      </c>
      <c r="B60" s="28" t="s">
        <v>2448</v>
      </c>
      <c r="C60" s="241">
        <v>42787</v>
      </c>
      <c r="D60" s="244">
        <v>56808</v>
      </c>
      <c r="E60" s="255">
        <f t="shared" si="4"/>
        <v>10793.52</v>
      </c>
      <c r="F60" s="255">
        <f>SUM(E60+D60)-16900</f>
        <v>50701.520000000004</v>
      </c>
      <c r="G60" s="27">
        <v>954206636</v>
      </c>
      <c r="H60" s="27" t="s">
        <v>1413</v>
      </c>
      <c r="I60" s="27" t="s">
        <v>1896</v>
      </c>
      <c r="J60" s="45">
        <v>42787</v>
      </c>
      <c r="K60" s="32"/>
      <c r="L60" s="45">
        <v>42787</v>
      </c>
      <c r="M60" s="32">
        <v>30</v>
      </c>
      <c r="N60" s="32"/>
      <c r="O60" s="27" t="s">
        <v>1933</v>
      </c>
      <c r="P60" s="32"/>
      <c r="Q60" s="238" t="s">
        <v>1383</v>
      </c>
      <c r="R60" s="27" t="s">
        <v>1387</v>
      </c>
      <c r="S60" s="32"/>
    </row>
    <row r="61" spans="1:19" s="277" customFormat="1" ht="15.75" hidden="1" customHeight="1">
      <c r="A61" s="273">
        <v>281</v>
      </c>
      <c r="B61" s="270" t="s">
        <v>2443</v>
      </c>
      <c r="C61" s="271"/>
      <c r="D61" s="272"/>
      <c r="E61" s="278"/>
      <c r="F61" s="278"/>
      <c r="G61" s="273"/>
      <c r="H61" s="273" t="s">
        <v>190</v>
      </c>
      <c r="I61" s="273"/>
      <c r="J61" s="274"/>
      <c r="K61" s="275"/>
      <c r="L61" s="274"/>
      <c r="M61" s="275">
        <v>37</v>
      </c>
      <c r="N61" s="275"/>
      <c r="O61" s="273" t="s">
        <v>1967</v>
      </c>
      <c r="P61" s="275"/>
      <c r="Q61" s="276" t="s">
        <v>1371</v>
      </c>
      <c r="R61" s="273" t="s">
        <v>1372</v>
      </c>
      <c r="S61" s="275"/>
    </row>
    <row r="62" spans="1:19" s="277" customFormat="1" ht="15.75" hidden="1" customHeight="1">
      <c r="A62" s="273">
        <v>282</v>
      </c>
      <c r="B62" s="270" t="s">
        <v>2442</v>
      </c>
      <c r="C62" s="271"/>
      <c r="D62" s="272"/>
      <c r="E62" s="278"/>
      <c r="F62" s="278"/>
      <c r="G62" s="273"/>
      <c r="H62" s="273" t="s">
        <v>190</v>
      </c>
      <c r="I62" s="273"/>
      <c r="J62" s="274"/>
      <c r="K62" s="275"/>
      <c r="L62" s="274"/>
      <c r="M62" s="275">
        <v>38</v>
      </c>
      <c r="N62" s="275"/>
      <c r="O62" s="273" t="s">
        <v>1967</v>
      </c>
      <c r="P62" s="275"/>
      <c r="Q62" s="276" t="s">
        <v>1371</v>
      </c>
      <c r="R62" s="273" t="s">
        <v>1372</v>
      </c>
      <c r="S62" s="275"/>
    </row>
    <row r="63" spans="1:19" s="36" customFormat="1" ht="15.75" hidden="1" customHeight="1">
      <c r="A63" s="27">
        <v>283</v>
      </c>
      <c r="B63" s="28" t="s">
        <v>2738</v>
      </c>
      <c r="C63" s="241">
        <v>42789</v>
      </c>
      <c r="D63" s="244">
        <v>158787</v>
      </c>
      <c r="E63" s="255">
        <f t="shared" ref="E63:E78" si="6">D63*19%</f>
        <v>30169.53</v>
      </c>
      <c r="F63" s="255">
        <f>D63+E63</f>
        <v>188956.53</v>
      </c>
      <c r="G63" s="27">
        <v>224290105</v>
      </c>
      <c r="H63" s="27" t="s">
        <v>1413</v>
      </c>
      <c r="I63" s="27">
        <v>30</v>
      </c>
      <c r="J63" s="45">
        <v>42789</v>
      </c>
      <c r="K63" s="32"/>
      <c r="L63" s="45">
        <v>42941</v>
      </c>
      <c r="M63" s="32"/>
      <c r="N63" s="32"/>
      <c r="O63" s="27" t="s">
        <v>1968</v>
      </c>
      <c r="P63" s="32"/>
      <c r="Q63" s="238" t="s">
        <v>1467</v>
      </c>
      <c r="R63" s="27" t="s">
        <v>1468</v>
      </c>
      <c r="S63" s="32"/>
    </row>
    <row r="64" spans="1:19" s="36" customFormat="1" ht="15.75" hidden="1" customHeight="1">
      <c r="A64" s="27">
        <v>284</v>
      </c>
      <c r="B64" s="28" t="s">
        <v>2738</v>
      </c>
      <c r="C64" s="241">
        <v>42789</v>
      </c>
      <c r="D64" s="244">
        <v>168067</v>
      </c>
      <c r="E64" s="255">
        <f t="shared" si="6"/>
        <v>31932.73</v>
      </c>
      <c r="F64" s="255">
        <f>D64+E64</f>
        <v>199999.73</v>
      </c>
      <c r="G64" s="27">
        <v>223290105</v>
      </c>
      <c r="H64" s="27" t="s">
        <v>1413</v>
      </c>
      <c r="I64" s="27">
        <v>30</v>
      </c>
      <c r="J64" s="45">
        <v>42789</v>
      </c>
      <c r="K64" s="32"/>
      <c r="L64" s="45">
        <v>42941</v>
      </c>
      <c r="M64" s="32"/>
      <c r="N64" s="32"/>
      <c r="O64" s="27" t="s">
        <v>1968</v>
      </c>
      <c r="P64" s="32"/>
      <c r="Q64" s="238" t="s">
        <v>1467</v>
      </c>
      <c r="R64" s="27" t="s">
        <v>1468</v>
      </c>
      <c r="S64" s="32"/>
    </row>
    <row r="65" spans="1:19" s="36" customFormat="1" ht="15.75" hidden="1" customHeight="1">
      <c r="A65" s="27">
        <v>285</v>
      </c>
      <c r="B65" s="28" t="s">
        <v>2738</v>
      </c>
      <c r="C65" s="241">
        <v>42789</v>
      </c>
      <c r="D65" s="244">
        <v>163614</v>
      </c>
      <c r="E65" s="255">
        <f t="shared" si="6"/>
        <v>31086.66</v>
      </c>
      <c r="F65" s="255">
        <f>D65+E65</f>
        <v>194700.66</v>
      </c>
      <c r="G65" s="27">
        <v>224290148</v>
      </c>
      <c r="H65" s="27" t="s">
        <v>1413</v>
      </c>
      <c r="I65" s="27">
        <v>30</v>
      </c>
      <c r="J65" s="45">
        <v>42819</v>
      </c>
      <c r="K65" s="32"/>
      <c r="L65" s="45">
        <v>42941</v>
      </c>
      <c r="M65" s="32"/>
      <c r="N65" s="32"/>
      <c r="O65" s="27" t="s">
        <v>1969</v>
      </c>
      <c r="P65" s="32"/>
      <c r="Q65" s="238" t="s">
        <v>1467</v>
      </c>
      <c r="R65" s="27" t="s">
        <v>1468</v>
      </c>
      <c r="S65" s="32"/>
    </row>
    <row r="66" spans="1:19" s="36" customFormat="1" ht="15.75" hidden="1" customHeight="1">
      <c r="A66" s="27">
        <v>286</v>
      </c>
      <c r="B66" s="28" t="s">
        <v>2451</v>
      </c>
      <c r="C66" s="241">
        <v>42790</v>
      </c>
      <c r="D66" s="244">
        <v>113616</v>
      </c>
      <c r="E66" s="255">
        <f t="shared" si="6"/>
        <v>21587.040000000001</v>
      </c>
      <c r="F66" s="255">
        <f>SUM(E66+D66)-16900</f>
        <v>118303.04000000001</v>
      </c>
      <c r="G66" s="27">
        <v>92707176</v>
      </c>
      <c r="H66" s="27" t="s">
        <v>1413</v>
      </c>
      <c r="I66" s="27" t="s">
        <v>1896</v>
      </c>
      <c r="J66" s="45">
        <v>42790</v>
      </c>
      <c r="K66" s="32"/>
      <c r="L66" s="45">
        <v>42790</v>
      </c>
      <c r="M66" s="32">
        <v>27</v>
      </c>
      <c r="N66" s="32"/>
      <c r="O66" s="27" t="s">
        <v>1971</v>
      </c>
      <c r="P66" s="32"/>
      <c r="Q66" s="238"/>
      <c r="R66" s="27" t="s">
        <v>1972</v>
      </c>
      <c r="S66" s="32"/>
    </row>
    <row r="67" spans="1:19" s="36" customFormat="1" ht="15.75" hidden="1" customHeight="1">
      <c r="A67" s="27">
        <v>287</v>
      </c>
      <c r="B67" s="28" t="s">
        <v>1621</v>
      </c>
      <c r="C67" s="241">
        <v>42790</v>
      </c>
      <c r="D67" s="244">
        <v>4059572</v>
      </c>
      <c r="E67" s="255">
        <f t="shared" si="6"/>
        <v>771318.68</v>
      </c>
      <c r="F67" s="255">
        <f>SUM(E67+D67)</f>
        <v>4830890.68</v>
      </c>
      <c r="G67" s="27">
        <v>342401058</v>
      </c>
      <c r="H67" s="54" t="s">
        <v>1413</v>
      </c>
      <c r="I67" s="27">
        <v>30</v>
      </c>
      <c r="J67" s="45">
        <v>42820</v>
      </c>
      <c r="K67" s="32"/>
      <c r="L67" s="45">
        <v>43011</v>
      </c>
      <c r="M67" s="32"/>
      <c r="N67" s="32"/>
      <c r="O67" s="27" t="s">
        <v>1973</v>
      </c>
      <c r="P67" s="32"/>
      <c r="Q67" s="238" t="s">
        <v>1376</v>
      </c>
      <c r="R67" s="27" t="s">
        <v>1974</v>
      </c>
      <c r="S67" s="32"/>
    </row>
    <row r="68" spans="1:19" s="36" customFormat="1" ht="15.75" hidden="1" customHeight="1">
      <c r="A68" s="27">
        <v>288</v>
      </c>
      <c r="B68" s="28" t="s">
        <v>1367</v>
      </c>
      <c r="C68" s="241">
        <v>42790</v>
      </c>
      <c r="D68" s="244">
        <v>1872089</v>
      </c>
      <c r="E68" s="255">
        <f t="shared" si="6"/>
        <v>355696.91000000003</v>
      </c>
      <c r="F68" s="255">
        <f t="shared" ref="F68:F77" si="7">D68+E68</f>
        <v>2227785.91</v>
      </c>
      <c r="G68" s="27">
        <v>332296615</v>
      </c>
      <c r="H68" s="27" t="s">
        <v>1413</v>
      </c>
      <c r="I68" s="27">
        <v>30</v>
      </c>
      <c r="J68" s="45">
        <v>42820</v>
      </c>
      <c r="K68" s="32"/>
      <c r="L68" s="45">
        <v>42985</v>
      </c>
      <c r="M68" s="32"/>
      <c r="N68" s="32"/>
      <c r="O68" s="27" t="s">
        <v>1975</v>
      </c>
      <c r="P68" s="32"/>
      <c r="Q68" s="238" t="s">
        <v>1376</v>
      </c>
      <c r="R68" s="27" t="s">
        <v>1369</v>
      </c>
      <c r="S68" s="32"/>
    </row>
    <row r="69" spans="1:19" s="36" customFormat="1" ht="15.75" hidden="1" customHeight="1">
      <c r="A69" s="27">
        <v>289</v>
      </c>
      <c r="B69" s="28" t="s">
        <v>1381</v>
      </c>
      <c r="C69" s="241">
        <v>42790</v>
      </c>
      <c r="D69" s="244">
        <v>2272320</v>
      </c>
      <c r="E69" s="255">
        <f t="shared" si="6"/>
        <v>431740.8</v>
      </c>
      <c r="F69" s="255">
        <f t="shared" si="7"/>
        <v>2704060.8</v>
      </c>
      <c r="G69" s="27" t="s">
        <v>1849</v>
      </c>
      <c r="H69" s="27" t="s">
        <v>1413</v>
      </c>
      <c r="I69" s="27">
        <v>60</v>
      </c>
      <c r="J69" s="45">
        <v>42850</v>
      </c>
      <c r="K69" s="32"/>
      <c r="L69" s="45">
        <v>42929</v>
      </c>
      <c r="M69" s="32"/>
      <c r="N69" s="32"/>
      <c r="O69" s="27" t="s">
        <v>1976</v>
      </c>
      <c r="P69" s="32"/>
      <c r="Q69" s="238"/>
      <c r="R69" s="27" t="s">
        <v>1387</v>
      </c>
      <c r="S69" s="32"/>
    </row>
    <row r="70" spans="1:19" s="36" customFormat="1" ht="15.75" hidden="1" customHeight="1">
      <c r="A70" s="27">
        <v>290</v>
      </c>
      <c r="B70" s="28" t="s">
        <v>1934</v>
      </c>
      <c r="C70" s="241">
        <v>42790</v>
      </c>
      <c r="D70" s="244">
        <v>1001548</v>
      </c>
      <c r="E70" s="255">
        <f t="shared" si="6"/>
        <v>190294.12</v>
      </c>
      <c r="F70" s="255">
        <f t="shared" si="7"/>
        <v>1191842.1200000001</v>
      </c>
      <c r="G70" s="27"/>
      <c r="H70" s="27" t="s">
        <v>1413</v>
      </c>
      <c r="I70" s="27" t="s">
        <v>1896</v>
      </c>
      <c r="J70" s="45">
        <v>42790</v>
      </c>
      <c r="K70" s="32"/>
      <c r="L70" s="45">
        <v>42790</v>
      </c>
      <c r="M70" s="32"/>
      <c r="N70" s="32"/>
      <c r="O70" s="27" t="s">
        <v>1977</v>
      </c>
      <c r="P70" s="32"/>
      <c r="Q70" s="238"/>
      <c r="R70" s="27" t="s">
        <v>1387</v>
      </c>
      <c r="S70" s="32"/>
    </row>
    <row r="71" spans="1:19" s="36" customFormat="1" ht="15.75" hidden="1" customHeight="1">
      <c r="A71" s="27">
        <v>291</v>
      </c>
      <c r="B71" s="28" t="s">
        <v>1978</v>
      </c>
      <c r="C71" s="241">
        <v>42793</v>
      </c>
      <c r="D71" s="244">
        <v>1053319</v>
      </c>
      <c r="E71" s="255">
        <f t="shared" si="6"/>
        <v>200130.61000000002</v>
      </c>
      <c r="F71" s="255">
        <f t="shared" si="7"/>
        <v>1253449.6100000001</v>
      </c>
      <c r="G71" s="27">
        <v>323243469</v>
      </c>
      <c r="H71" s="27" t="s">
        <v>1413</v>
      </c>
      <c r="I71" s="27">
        <v>30</v>
      </c>
      <c r="J71" s="45">
        <v>42823</v>
      </c>
      <c r="K71" s="32"/>
      <c r="L71" s="45">
        <v>42908</v>
      </c>
      <c r="M71" s="32"/>
      <c r="N71" s="32"/>
      <c r="O71" s="27" t="s">
        <v>1979</v>
      </c>
      <c r="P71" s="32"/>
      <c r="Q71" s="238" t="s">
        <v>1376</v>
      </c>
      <c r="R71" s="27" t="s">
        <v>1980</v>
      </c>
      <c r="S71" s="32"/>
    </row>
    <row r="72" spans="1:19" s="36" customFormat="1" ht="15.75" hidden="1" customHeight="1">
      <c r="A72" s="27">
        <v>292</v>
      </c>
      <c r="B72" s="28" t="s">
        <v>2635</v>
      </c>
      <c r="C72" s="241">
        <v>42793</v>
      </c>
      <c r="D72" s="244">
        <v>6754701</v>
      </c>
      <c r="E72" s="255">
        <f t="shared" si="6"/>
        <v>1283393.19</v>
      </c>
      <c r="F72" s="255">
        <f>SUM(E72+D72)-469798</f>
        <v>7568296.1899999995</v>
      </c>
      <c r="G72" s="27">
        <v>512294701</v>
      </c>
      <c r="H72" s="27" t="s">
        <v>1413</v>
      </c>
      <c r="I72" s="27">
        <v>30</v>
      </c>
      <c r="J72" s="45">
        <v>42823</v>
      </c>
      <c r="K72" s="32"/>
      <c r="L72" s="45">
        <v>42950</v>
      </c>
      <c r="M72" s="32">
        <v>65</v>
      </c>
      <c r="N72" s="32"/>
      <c r="O72" s="27" t="s">
        <v>1981</v>
      </c>
      <c r="P72" s="32"/>
      <c r="Q72" s="238" t="s">
        <v>1473</v>
      </c>
      <c r="R72" s="27" t="s">
        <v>1490</v>
      </c>
      <c r="S72" s="32"/>
    </row>
    <row r="73" spans="1:19" s="36" customFormat="1" ht="15.75" hidden="1" customHeight="1">
      <c r="A73" s="27">
        <v>293</v>
      </c>
      <c r="B73" s="28" t="s">
        <v>1982</v>
      </c>
      <c r="C73" s="241">
        <v>42793</v>
      </c>
      <c r="D73" s="244">
        <v>3358989</v>
      </c>
      <c r="E73" s="255">
        <f t="shared" si="6"/>
        <v>638207.91</v>
      </c>
      <c r="F73" s="255">
        <f t="shared" si="7"/>
        <v>3997196.91</v>
      </c>
      <c r="G73" s="27" t="s">
        <v>153</v>
      </c>
      <c r="H73" s="27" t="s">
        <v>1413</v>
      </c>
      <c r="I73" s="27">
        <v>30</v>
      </c>
      <c r="J73" s="45">
        <v>42823</v>
      </c>
      <c r="K73" s="32"/>
      <c r="L73" s="45">
        <v>42789</v>
      </c>
      <c r="M73" s="32"/>
      <c r="N73" s="32"/>
      <c r="O73" s="27" t="s">
        <v>1983</v>
      </c>
      <c r="P73" s="32"/>
      <c r="Q73" s="238" t="s">
        <v>1392</v>
      </c>
      <c r="R73" s="27" t="s">
        <v>1719</v>
      </c>
      <c r="S73" s="32"/>
    </row>
    <row r="74" spans="1:19" s="36" customFormat="1" ht="15.75" hidden="1" customHeight="1">
      <c r="A74" s="27">
        <v>294</v>
      </c>
      <c r="B74" s="28" t="s">
        <v>1633</v>
      </c>
      <c r="C74" s="241">
        <v>42793</v>
      </c>
      <c r="D74" s="244">
        <v>45528</v>
      </c>
      <c r="E74" s="255">
        <f t="shared" si="6"/>
        <v>8650.32</v>
      </c>
      <c r="F74" s="255">
        <f t="shared" si="7"/>
        <v>54178.32</v>
      </c>
      <c r="G74" s="27" t="s">
        <v>1984</v>
      </c>
      <c r="H74" s="27" t="s">
        <v>1413</v>
      </c>
      <c r="I74" s="27">
        <v>30</v>
      </c>
      <c r="J74" s="45">
        <v>42793</v>
      </c>
      <c r="K74" s="32"/>
      <c r="L74" s="45">
        <v>42793</v>
      </c>
      <c r="M74" s="32"/>
      <c r="N74" s="32"/>
      <c r="O74" s="27" t="s">
        <v>1985</v>
      </c>
      <c r="P74" s="32"/>
      <c r="Q74" s="238" t="s">
        <v>1379</v>
      </c>
      <c r="R74" s="27" t="s">
        <v>1490</v>
      </c>
      <c r="S74" s="32"/>
    </row>
    <row r="75" spans="1:19" s="36" customFormat="1" ht="15.75" hidden="1" customHeight="1">
      <c r="A75" s="27">
        <v>295</v>
      </c>
      <c r="B75" s="28" t="s">
        <v>1633</v>
      </c>
      <c r="C75" s="241">
        <v>42793</v>
      </c>
      <c r="D75" s="244">
        <v>9416994</v>
      </c>
      <c r="E75" s="255">
        <f t="shared" si="6"/>
        <v>1789228.86</v>
      </c>
      <c r="F75" s="255">
        <f t="shared" si="7"/>
        <v>11206222.859999999</v>
      </c>
      <c r="G75" s="27" t="s">
        <v>1984</v>
      </c>
      <c r="H75" s="27" t="s">
        <v>1413</v>
      </c>
      <c r="I75" s="27">
        <v>60</v>
      </c>
      <c r="J75" s="45">
        <v>42853</v>
      </c>
      <c r="K75" s="32"/>
      <c r="L75" s="45">
        <v>42833</v>
      </c>
      <c r="M75" s="32"/>
      <c r="N75" s="32"/>
      <c r="O75" s="27" t="s">
        <v>1985</v>
      </c>
      <c r="P75" s="32"/>
      <c r="Q75" s="238" t="s">
        <v>1379</v>
      </c>
      <c r="R75" s="27" t="s">
        <v>1490</v>
      </c>
      <c r="S75" s="32"/>
    </row>
    <row r="76" spans="1:19" s="36" customFormat="1" ht="15.75" hidden="1" customHeight="1">
      <c r="A76" s="27">
        <v>296</v>
      </c>
      <c r="B76" s="28" t="s">
        <v>1633</v>
      </c>
      <c r="C76" s="241">
        <v>42793</v>
      </c>
      <c r="D76" s="244">
        <v>2259590</v>
      </c>
      <c r="E76" s="255">
        <f t="shared" si="6"/>
        <v>429322.1</v>
      </c>
      <c r="F76" s="255">
        <f t="shared" si="7"/>
        <v>2688912.1</v>
      </c>
      <c r="G76" s="27" t="s">
        <v>1984</v>
      </c>
      <c r="H76" s="27" t="s">
        <v>1413</v>
      </c>
      <c r="I76" s="27">
        <v>60</v>
      </c>
      <c r="J76" s="45">
        <v>42853</v>
      </c>
      <c r="K76" s="32"/>
      <c r="L76" s="45">
        <v>42830</v>
      </c>
      <c r="M76" s="32"/>
      <c r="N76" s="32"/>
      <c r="O76" s="27" t="s">
        <v>1985</v>
      </c>
      <c r="P76" s="32"/>
      <c r="Q76" s="238" t="s">
        <v>1379</v>
      </c>
      <c r="R76" s="27" t="s">
        <v>1490</v>
      </c>
      <c r="S76" s="32"/>
    </row>
    <row r="77" spans="1:19" s="36" customFormat="1" ht="15.75" hidden="1" customHeight="1">
      <c r="A77" s="27">
        <v>297</v>
      </c>
      <c r="B77" s="28" t="s">
        <v>1932</v>
      </c>
      <c r="C77" s="241">
        <v>42793</v>
      </c>
      <c r="D77" s="244">
        <v>42606</v>
      </c>
      <c r="E77" s="255">
        <f t="shared" si="6"/>
        <v>8095.14</v>
      </c>
      <c r="F77" s="255">
        <f t="shared" si="7"/>
        <v>50701.14</v>
      </c>
      <c r="G77" s="27">
        <v>954206636</v>
      </c>
      <c r="H77" s="27" t="s">
        <v>1413</v>
      </c>
      <c r="I77" s="27" t="s">
        <v>1896</v>
      </c>
      <c r="J77" s="45">
        <v>42793</v>
      </c>
      <c r="K77" s="32"/>
      <c r="L77" s="45">
        <v>42793</v>
      </c>
      <c r="M77" s="32"/>
      <c r="N77" s="32"/>
      <c r="O77" s="27" t="s">
        <v>1986</v>
      </c>
      <c r="P77" s="32"/>
      <c r="Q77" s="238"/>
      <c r="R77" s="27" t="s">
        <v>1528</v>
      </c>
      <c r="S77" s="32"/>
    </row>
    <row r="78" spans="1:19" s="36" customFormat="1" ht="15.75" hidden="1" customHeight="1">
      <c r="A78" s="27">
        <v>298</v>
      </c>
      <c r="B78" s="28" t="s">
        <v>1989</v>
      </c>
      <c r="C78" s="241">
        <v>42794</v>
      </c>
      <c r="D78" s="244">
        <v>3160408</v>
      </c>
      <c r="E78" s="255">
        <f t="shared" si="6"/>
        <v>600477.52</v>
      </c>
      <c r="F78" s="255">
        <f>SUM(E78+D78)</f>
        <v>3760885.52</v>
      </c>
      <c r="G78" s="27">
        <v>2912656</v>
      </c>
      <c r="H78" s="54" t="s">
        <v>1413</v>
      </c>
      <c r="I78" s="27">
        <v>180</v>
      </c>
      <c r="J78" s="45">
        <v>42974</v>
      </c>
      <c r="K78" s="32"/>
      <c r="L78" s="45">
        <v>42977</v>
      </c>
      <c r="M78" s="32"/>
      <c r="N78" s="32"/>
      <c r="O78" s="27" t="s">
        <v>1990</v>
      </c>
      <c r="P78" s="32"/>
      <c r="Q78" s="238" t="s">
        <v>1991</v>
      </c>
      <c r="R78" s="27" t="s">
        <v>1514</v>
      </c>
      <c r="S78" s="32"/>
    </row>
    <row r="79" spans="1:19" s="277" customFormat="1" ht="15.75" hidden="1" customHeight="1">
      <c r="A79" s="273">
        <v>299</v>
      </c>
      <c r="B79" s="270" t="s">
        <v>2450</v>
      </c>
      <c r="C79" s="271"/>
      <c r="D79" s="272"/>
      <c r="E79" s="278"/>
      <c r="F79" s="278"/>
      <c r="G79" s="273"/>
      <c r="H79" s="273" t="s">
        <v>190</v>
      </c>
      <c r="I79" s="273"/>
      <c r="J79" s="274"/>
      <c r="K79" s="275"/>
      <c r="L79" s="274"/>
      <c r="M79" s="275">
        <v>28</v>
      </c>
      <c r="N79" s="275"/>
      <c r="O79" s="273"/>
      <c r="P79" s="275"/>
      <c r="Q79" s="276"/>
      <c r="R79" s="273"/>
      <c r="S79" s="275"/>
    </row>
    <row r="80" spans="1:19" s="36" customFormat="1" ht="15.75" hidden="1" customHeight="1">
      <c r="A80" s="27">
        <v>300</v>
      </c>
      <c r="B80" s="28" t="s">
        <v>1992</v>
      </c>
      <c r="C80" s="241">
        <v>42794</v>
      </c>
      <c r="D80" s="244">
        <v>451918</v>
      </c>
      <c r="E80" s="255">
        <f t="shared" ref="E80:E90" si="8">D80*19%</f>
        <v>85864.42</v>
      </c>
      <c r="F80" s="255">
        <f>D80+E80</f>
        <v>537782.42000000004</v>
      </c>
      <c r="G80" s="27"/>
      <c r="H80" s="27" t="s">
        <v>1413</v>
      </c>
      <c r="I80" s="27">
        <v>60</v>
      </c>
      <c r="J80" s="45">
        <v>42854</v>
      </c>
      <c r="K80" s="32"/>
      <c r="L80" s="45">
        <v>42796</v>
      </c>
      <c r="M80" s="32"/>
      <c r="N80" s="32"/>
      <c r="O80" s="27" t="s">
        <v>1993</v>
      </c>
      <c r="P80" s="32"/>
      <c r="Q80" s="238"/>
      <c r="R80" s="27" t="s">
        <v>1719</v>
      </c>
      <c r="S80" s="32"/>
    </row>
    <row r="81" spans="1:19" s="36" customFormat="1" ht="15.75" hidden="1" customHeight="1">
      <c r="A81" s="27">
        <v>301</v>
      </c>
      <c r="B81" s="28" t="s">
        <v>1934</v>
      </c>
      <c r="C81" s="241">
        <v>42796</v>
      </c>
      <c r="D81" s="244">
        <v>1465680</v>
      </c>
      <c r="E81" s="255">
        <f t="shared" si="8"/>
        <v>278479.2</v>
      </c>
      <c r="F81" s="255">
        <f>D81+E81</f>
        <v>1744159.2</v>
      </c>
      <c r="G81" s="27"/>
      <c r="H81" s="27" t="s">
        <v>1413</v>
      </c>
      <c r="I81" s="27" t="s">
        <v>1896</v>
      </c>
      <c r="J81" s="45">
        <v>42796</v>
      </c>
      <c r="K81" s="32"/>
      <c r="L81" s="45">
        <v>42796</v>
      </c>
      <c r="M81" s="32"/>
      <c r="N81" s="32"/>
      <c r="O81" s="27" t="s">
        <v>1909</v>
      </c>
      <c r="P81" s="32"/>
      <c r="Q81" s="238"/>
      <c r="R81" s="27" t="s">
        <v>1387</v>
      </c>
      <c r="S81" s="32"/>
    </row>
    <row r="82" spans="1:19" s="36" customFormat="1" ht="15.75" hidden="1" customHeight="1">
      <c r="A82" s="27">
        <v>302</v>
      </c>
      <c r="B82" s="28" t="s">
        <v>2433</v>
      </c>
      <c r="C82" s="241">
        <v>42797</v>
      </c>
      <c r="D82" s="244">
        <v>1619028</v>
      </c>
      <c r="E82" s="255">
        <f t="shared" si="8"/>
        <v>307615.32</v>
      </c>
      <c r="F82" s="255">
        <f>SUM(E82+D82)-895720</f>
        <v>1030923.3200000001</v>
      </c>
      <c r="G82" s="27">
        <v>229379000</v>
      </c>
      <c r="H82" s="27" t="s">
        <v>1413</v>
      </c>
      <c r="I82" s="27">
        <v>30</v>
      </c>
      <c r="J82" s="45">
        <v>42827</v>
      </c>
      <c r="K82" s="32"/>
      <c r="L82" s="45">
        <v>42884</v>
      </c>
      <c r="M82" s="32">
        <v>50</v>
      </c>
      <c r="N82" s="32"/>
      <c r="O82" s="27" t="s">
        <v>2006</v>
      </c>
      <c r="P82" s="32"/>
      <c r="Q82" s="238" t="s">
        <v>1513</v>
      </c>
      <c r="R82" s="27" t="s">
        <v>1528</v>
      </c>
      <c r="S82" s="32"/>
    </row>
    <row r="83" spans="1:19" s="36" customFormat="1" ht="15.75" hidden="1" customHeight="1">
      <c r="A83" s="27">
        <v>303</v>
      </c>
      <c r="B83" s="28" t="s">
        <v>2007</v>
      </c>
      <c r="C83" s="241">
        <v>42801</v>
      </c>
      <c r="D83" s="244">
        <v>1919871</v>
      </c>
      <c r="E83" s="255">
        <f t="shared" si="8"/>
        <v>364775.49</v>
      </c>
      <c r="F83" s="255">
        <f t="shared" ref="F83:F88" si="9">D83+E83</f>
        <v>2284646.4900000002</v>
      </c>
      <c r="G83" s="27">
        <v>222160002</v>
      </c>
      <c r="H83" s="27" t="s">
        <v>1413</v>
      </c>
      <c r="I83" s="27">
        <v>30</v>
      </c>
      <c r="J83" s="45">
        <v>42831</v>
      </c>
      <c r="K83" s="32"/>
      <c r="L83" s="45">
        <v>42825</v>
      </c>
      <c r="M83" s="32"/>
      <c r="N83" s="32"/>
      <c r="O83" s="27" t="s">
        <v>2008</v>
      </c>
      <c r="P83" s="32"/>
      <c r="Q83" s="238" t="s">
        <v>1412</v>
      </c>
      <c r="R83" s="27" t="s">
        <v>1570</v>
      </c>
      <c r="S83" s="32"/>
    </row>
    <row r="84" spans="1:19" s="36" customFormat="1" ht="15.75" hidden="1" customHeight="1">
      <c r="A84" s="27">
        <v>304</v>
      </c>
      <c r="B84" s="28" t="s">
        <v>1994</v>
      </c>
      <c r="C84" s="241">
        <v>42801</v>
      </c>
      <c r="D84" s="244">
        <v>16536932</v>
      </c>
      <c r="E84" s="255">
        <f t="shared" si="8"/>
        <v>3142017.08</v>
      </c>
      <c r="F84" s="255">
        <f t="shared" si="9"/>
        <v>19678949.079999998</v>
      </c>
      <c r="G84" s="27" t="s">
        <v>356</v>
      </c>
      <c r="H84" s="27" t="s">
        <v>1413</v>
      </c>
      <c r="I84" s="27">
        <v>30</v>
      </c>
      <c r="J84" s="45">
        <v>42831</v>
      </c>
      <c r="K84" s="32"/>
      <c r="L84" s="45">
        <v>42828</v>
      </c>
      <c r="M84" s="32"/>
      <c r="N84" s="32"/>
      <c r="O84" s="27" t="s">
        <v>1995</v>
      </c>
      <c r="P84" s="32"/>
      <c r="Q84" s="238" t="s">
        <v>1473</v>
      </c>
      <c r="R84" s="27" t="s">
        <v>2009</v>
      </c>
      <c r="S84" s="32"/>
    </row>
    <row r="85" spans="1:19" s="36" customFormat="1" ht="15.75" hidden="1" customHeight="1">
      <c r="A85" s="27">
        <v>305</v>
      </c>
      <c r="B85" s="28" t="s">
        <v>1996</v>
      </c>
      <c r="C85" s="241">
        <v>42801</v>
      </c>
      <c r="D85" s="244">
        <v>1303585</v>
      </c>
      <c r="E85" s="255">
        <f t="shared" si="8"/>
        <v>247681.15</v>
      </c>
      <c r="F85" s="255">
        <f t="shared" si="9"/>
        <v>1551266.15</v>
      </c>
      <c r="G85" s="27">
        <v>642420203</v>
      </c>
      <c r="H85" s="27" t="s">
        <v>1413</v>
      </c>
      <c r="I85" s="27">
        <v>30</v>
      </c>
      <c r="J85" s="45">
        <v>42831</v>
      </c>
      <c r="K85" s="32"/>
      <c r="L85" s="45">
        <v>42859</v>
      </c>
      <c r="M85" s="32"/>
      <c r="N85" s="32"/>
      <c r="O85" s="27" t="s">
        <v>1997</v>
      </c>
      <c r="P85" s="32"/>
      <c r="Q85" s="238" t="s">
        <v>1786</v>
      </c>
      <c r="R85" s="27" t="s">
        <v>1998</v>
      </c>
      <c r="S85" s="32"/>
    </row>
    <row r="86" spans="1:19" s="36" customFormat="1" ht="15.75" hidden="1" customHeight="1">
      <c r="A86" s="27">
        <v>306</v>
      </c>
      <c r="B86" s="28" t="s">
        <v>1577</v>
      </c>
      <c r="C86" s="241">
        <v>42801</v>
      </c>
      <c r="D86" s="244">
        <v>1176620</v>
      </c>
      <c r="E86" s="255">
        <f t="shared" si="8"/>
        <v>223557.8</v>
      </c>
      <c r="F86" s="255">
        <f t="shared" si="9"/>
        <v>1400177.8</v>
      </c>
      <c r="G86" s="27" t="s">
        <v>208</v>
      </c>
      <c r="H86" s="27" t="s">
        <v>1413</v>
      </c>
      <c r="I86" s="27">
        <v>30</v>
      </c>
      <c r="J86" s="45">
        <v>42831</v>
      </c>
      <c r="K86" s="32"/>
      <c r="L86" s="45">
        <v>42829</v>
      </c>
      <c r="M86" s="32"/>
      <c r="N86" s="32"/>
      <c r="O86" s="27" t="s">
        <v>1999</v>
      </c>
      <c r="P86" s="32"/>
      <c r="Q86" s="238" t="s">
        <v>1392</v>
      </c>
      <c r="R86" s="27" t="s">
        <v>1579</v>
      </c>
      <c r="S86" s="32"/>
    </row>
    <row r="87" spans="1:19" s="36" customFormat="1" ht="15.75" hidden="1" customHeight="1">
      <c r="A87" s="27">
        <v>307</v>
      </c>
      <c r="B87" s="28" t="s">
        <v>2000</v>
      </c>
      <c r="C87" s="241">
        <v>42801</v>
      </c>
      <c r="D87" s="244">
        <v>1870000</v>
      </c>
      <c r="E87" s="255">
        <f t="shared" si="8"/>
        <v>355300</v>
      </c>
      <c r="F87" s="255">
        <f t="shared" si="9"/>
        <v>2225300</v>
      </c>
      <c r="G87" s="27">
        <v>226333825</v>
      </c>
      <c r="H87" s="27" t="s">
        <v>1413</v>
      </c>
      <c r="I87" s="27">
        <v>30</v>
      </c>
      <c r="J87" s="45">
        <v>42831</v>
      </c>
      <c r="K87" s="32"/>
      <c r="L87" s="45">
        <v>42795</v>
      </c>
      <c r="M87" s="32"/>
      <c r="N87" s="32"/>
      <c r="O87" s="27" t="s">
        <v>2001</v>
      </c>
      <c r="P87" s="32"/>
      <c r="Q87" s="238" t="s">
        <v>1513</v>
      </c>
      <c r="R87" s="27" t="s">
        <v>1387</v>
      </c>
      <c r="S87" s="32"/>
    </row>
    <row r="88" spans="1:19" s="36" customFormat="1" ht="15.75" hidden="1" customHeight="1">
      <c r="A88" s="27">
        <v>308</v>
      </c>
      <c r="B88" s="28" t="s">
        <v>2000</v>
      </c>
      <c r="C88" s="241">
        <v>42801</v>
      </c>
      <c r="D88" s="244">
        <v>6412496</v>
      </c>
      <c r="E88" s="255">
        <f t="shared" si="8"/>
        <v>1218374.24</v>
      </c>
      <c r="F88" s="255">
        <f t="shared" si="9"/>
        <v>7630870.2400000002</v>
      </c>
      <c r="G88" s="27">
        <v>226333825</v>
      </c>
      <c r="H88" s="27" t="s">
        <v>1413</v>
      </c>
      <c r="I88" s="27">
        <v>30</v>
      </c>
      <c r="J88" s="45">
        <v>42831</v>
      </c>
      <c r="K88" s="32"/>
      <c r="L88" s="45">
        <v>42795</v>
      </c>
      <c r="M88" s="32"/>
      <c r="N88" s="32"/>
      <c r="O88" s="27" t="s">
        <v>2001</v>
      </c>
      <c r="P88" s="32"/>
      <c r="Q88" s="238" t="s">
        <v>1513</v>
      </c>
      <c r="R88" s="27" t="s">
        <v>1387</v>
      </c>
      <c r="S88" s="32"/>
    </row>
    <row r="89" spans="1:19" s="36" customFormat="1" ht="15.75" hidden="1" customHeight="1">
      <c r="A89" s="27">
        <v>309</v>
      </c>
      <c r="B89" s="28" t="s">
        <v>2445</v>
      </c>
      <c r="C89" s="241">
        <v>42801</v>
      </c>
      <c r="D89" s="244">
        <v>3167046</v>
      </c>
      <c r="E89" s="255">
        <f t="shared" si="8"/>
        <v>601738.74</v>
      </c>
      <c r="F89" s="255">
        <f>SUM(E89+D89)-1335130</f>
        <v>2433654.7400000002</v>
      </c>
      <c r="G89" s="27">
        <v>229985006</v>
      </c>
      <c r="H89" s="27" t="s">
        <v>1413</v>
      </c>
      <c r="I89" s="27">
        <v>30</v>
      </c>
      <c r="J89" s="45">
        <v>42831</v>
      </c>
      <c r="K89" s="32"/>
      <c r="L89" s="45">
        <v>42860</v>
      </c>
      <c r="M89" s="32">
        <v>33</v>
      </c>
      <c r="N89" s="32"/>
      <c r="O89" s="27" t="s">
        <v>2002</v>
      </c>
      <c r="P89" s="32"/>
      <c r="Q89" s="238" t="s">
        <v>1487</v>
      </c>
      <c r="R89" s="27" t="s">
        <v>1387</v>
      </c>
      <c r="S89" s="32"/>
    </row>
    <row r="90" spans="1:19" s="36" customFormat="1" ht="15.75" hidden="1" customHeight="1">
      <c r="A90" s="27">
        <v>310</v>
      </c>
      <c r="B90" s="28" t="s">
        <v>2627</v>
      </c>
      <c r="C90" s="241">
        <v>42801</v>
      </c>
      <c r="D90" s="244">
        <v>3137844</v>
      </c>
      <c r="E90" s="255">
        <f t="shared" si="8"/>
        <v>596190.36</v>
      </c>
      <c r="F90" s="255">
        <f t="shared" ref="F90:F103" si="10">D90+E90</f>
        <v>3734034.36</v>
      </c>
      <c r="G90" s="27">
        <v>229397916</v>
      </c>
      <c r="H90" s="27" t="s">
        <v>1413</v>
      </c>
      <c r="I90" s="27">
        <v>30</v>
      </c>
      <c r="J90" s="45">
        <v>42831</v>
      </c>
      <c r="K90" s="32"/>
      <c r="L90" s="45">
        <v>43024</v>
      </c>
      <c r="M90" s="32"/>
      <c r="N90" s="32"/>
      <c r="O90" s="27" t="s">
        <v>2003</v>
      </c>
      <c r="P90" s="32"/>
      <c r="Q90" s="238" t="s">
        <v>2004</v>
      </c>
      <c r="R90" s="27" t="s">
        <v>1387</v>
      </c>
      <c r="S90" s="32"/>
    </row>
    <row r="91" spans="1:19" s="277" customFormat="1" ht="15.75" hidden="1" customHeight="1">
      <c r="A91" s="273">
        <v>311</v>
      </c>
      <c r="B91" s="270" t="s">
        <v>2447</v>
      </c>
      <c r="C91" s="271"/>
      <c r="D91" s="272"/>
      <c r="E91" s="278"/>
      <c r="F91" s="278">
        <f t="shared" si="10"/>
        <v>0</v>
      </c>
      <c r="G91" s="273"/>
      <c r="H91" s="273" t="s">
        <v>190</v>
      </c>
      <c r="I91" s="273"/>
      <c r="J91" s="274"/>
      <c r="K91" s="275"/>
      <c r="L91" s="274"/>
      <c r="M91" s="275">
        <v>31</v>
      </c>
      <c r="N91" s="275"/>
      <c r="O91" s="273"/>
      <c r="P91" s="275"/>
      <c r="Q91" s="276"/>
      <c r="R91" s="273"/>
      <c r="S91" s="275"/>
    </row>
    <row r="92" spans="1:19" s="36" customFormat="1" ht="15.75" hidden="1" customHeight="1">
      <c r="A92" s="27">
        <v>312</v>
      </c>
      <c r="B92" s="28" t="s">
        <v>1970</v>
      </c>
      <c r="C92" s="241">
        <v>42801</v>
      </c>
      <c r="D92" s="244">
        <v>14202</v>
      </c>
      <c r="E92" s="255">
        <f t="shared" ref="E92:E103" si="11">D92*19%</f>
        <v>2698.38</v>
      </c>
      <c r="F92" s="255">
        <f t="shared" si="10"/>
        <v>16900.38</v>
      </c>
      <c r="G92" s="27">
        <v>92707176</v>
      </c>
      <c r="H92" s="27" t="s">
        <v>1413</v>
      </c>
      <c r="I92" s="27" t="s">
        <v>1896</v>
      </c>
      <c r="J92" s="45">
        <v>42801</v>
      </c>
      <c r="K92" s="32"/>
      <c r="L92" s="45">
        <v>42801</v>
      </c>
      <c r="M92" s="32"/>
      <c r="N92" s="32"/>
      <c r="O92" s="27" t="s">
        <v>1971</v>
      </c>
      <c r="P92" s="32"/>
      <c r="Q92" s="238" t="s">
        <v>1379</v>
      </c>
      <c r="R92" s="27" t="s">
        <v>1972</v>
      </c>
      <c r="S92" s="32"/>
    </row>
    <row r="93" spans="1:19" s="69" customFormat="1" ht="15.75" hidden="1" customHeight="1">
      <c r="A93" s="7">
        <v>313</v>
      </c>
      <c r="B93" s="68" t="s">
        <v>2738</v>
      </c>
      <c r="C93" s="251">
        <v>42801</v>
      </c>
      <c r="D93" s="252">
        <v>1235574</v>
      </c>
      <c r="E93" s="329">
        <f t="shared" si="11"/>
        <v>234759.06</v>
      </c>
      <c r="F93" s="329">
        <f t="shared" si="10"/>
        <v>1470333.06</v>
      </c>
      <c r="G93" s="7">
        <v>224290148</v>
      </c>
      <c r="H93" s="7" t="s">
        <v>571</v>
      </c>
      <c r="I93" s="7">
        <v>30</v>
      </c>
      <c r="J93" s="5">
        <v>42831</v>
      </c>
      <c r="K93" s="4"/>
      <c r="L93" s="5"/>
      <c r="M93" s="4"/>
      <c r="N93" s="4"/>
      <c r="O93" s="7" t="s">
        <v>2005</v>
      </c>
      <c r="P93" s="4"/>
      <c r="Q93" s="253" t="s">
        <v>1379</v>
      </c>
      <c r="R93" s="7" t="s">
        <v>1468</v>
      </c>
      <c r="S93" s="4"/>
    </row>
    <row r="94" spans="1:19" s="36" customFormat="1" ht="15.75" hidden="1" customHeight="1">
      <c r="A94" s="27">
        <v>314</v>
      </c>
      <c r="B94" s="28" t="s">
        <v>1935</v>
      </c>
      <c r="C94" s="241">
        <v>42801</v>
      </c>
      <c r="D94" s="244">
        <v>500774</v>
      </c>
      <c r="E94" s="255">
        <f t="shared" si="11"/>
        <v>95147.06</v>
      </c>
      <c r="F94" s="255">
        <f t="shared" si="10"/>
        <v>595921.06000000006</v>
      </c>
      <c r="G94" s="27" t="s">
        <v>2010</v>
      </c>
      <c r="H94" s="27" t="s">
        <v>1413</v>
      </c>
      <c r="I94" s="27" t="s">
        <v>1896</v>
      </c>
      <c r="J94" s="45">
        <v>42801</v>
      </c>
      <c r="K94" s="32"/>
      <c r="L94" s="45">
        <v>42801</v>
      </c>
      <c r="M94" s="32"/>
      <c r="N94" s="32"/>
      <c r="O94" s="27" t="s">
        <v>2011</v>
      </c>
      <c r="P94" s="32"/>
      <c r="Q94" s="238" t="s">
        <v>1379</v>
      </c>
      <c r="R94" s="27" t="s">
        <v>1563</v>
      </c>
      <c r="S94" s="32"/>
    </row>
    <row r="95" spans="1:19" s="36" customFormat="1" ht="15.75" hidden="1" customHeight="1">
      <c r="A95" s="27">
        <v>315</v>
      </c>
      <c r="B95" s="28" t="s">
        <v>2012</v>
      </c>
      <c r="C95" s="241">
        <v>42801</v>
      </c>
      <c r="D95" s="244">
        <v>974990</v>
      </c>
      <c r="E95" s="255">
        <f t="shared" si="11"/>
        <v>185248.1</v>
      </c>
      <c r="F95" s="255">
        <f t="shared" si="10"/>
        <v>1160238.1000000001</v>
      </c>
      <c r="G95" s="27">
        <v>452211000</v>
      </c>
      <c r="H95" s="27" t="s">
        <v>1413</v>
      </c>
      <c r="I95" s="27">
        <v>30</v>
      </c>
      <c r="J95" s="45">
        <v>42831</v>
      </c>
      <c r="K95" s="32"/>
      <c r="L95" s="45">
        <v>42803</v>
      </c>
      <c r="M95" s="32"/>
      <c r="N95" s="32"/>
      <c r="O95" s="27" t="s">
        <v>2013</v>
      </c>
      <c r="P95" s="32"/>
      <c r="Q95" s="238" t="s">
        <v>1371</v>
      </c>
      <c r="R95" s="27" t="s">
        <v>1372</v>
      </c>
      <c r="S95" s="32"/>
    </row>
    <row r="96" spans="1:19" s="36" customFormat="1" ht="15.75" hidden="1" customHeight="1">
      <c r="A96" s="27">
        <v>316</v>
      </c>
      <c r="B96" s="28" t="s">
        <v>2012</v>
      </c>
      <c r="C96" s="241">
        <v>42801</v>
      </c>
      <c r="D96" s="244">
        <v>1034207</v>
      </c>
      <c r="E96" s="255">
        <f t="shared" si="11"/>
        <v>196499.33000000002</v>
      </c>
      <c r="F96" s="255">
        <f t="shared" si="10"/>
        <v>1230706.33</v>
      </c>
      <c r="G96" s="27">
        <v>452211000</v>
      </c>
      <c r="H96" s="27" t="s">
        <v>1413</v>
      </c>
      <c r="I96" s="27">
        <v>30</v>
      </c>
      <c r="J96" s="45">
        <v>42831</v>
      </c>
      <c r="K96" s="32"/>
      <c r="L96" s="45">
        <v>42803</v>
      </c>
      <c r="M96" s="32"/>
      <c r="N96" s="32"/>
      <c r="O96" s="27" t="s">
        <v>2013</v>
      </c>
      <c r="P96" s="32"/>
      <c r="Q96" s="238" t="s">
        <v>1371</v>
      </c>
      <c r="R96" s="27" t="s">
        <v>1372</v>
      </c>
      <c r="S96" s="32"/>
    </row>
    <row r="97" spans="1:19" s="36" customFormat="1" ht="15.75" hidden="1" customHeight="1">
      <c r="A97" s="27">
        <v>317</v>
      </c>
      <c r="B97" s="28" t="s">
        <v>2012</v>
      </c>
      <c r="C97" s="241">
        <v>42801</v>
      </c>
      <c r="D97" s="244">
        <v>1431863</v>
      </c>
      <c r="E97" s="255">
        <f t="shared" si="11"/>
        <v>272053.97000000003</v>
      </c>
      <c r="F97" s="255">
        <f t="shared" si="10"/>
        <v>1703916.97</v>
      </c>
      <c r="G97" s="27">
        <v>452211000</v>
      </c>
      <c r="H97" s="27" t="s">
        <v>1413</v>
      </c>
      <c r="I97" s="27">
        <v>30</v>
      </c>
      <c r="J97" s="45">
        <v>42831</v>
      </c>
      <c r="K97" s="32"/>
      <c r="L97" s="45">
        <v>42803</v>
      </c>
      <c r="M97" s="32"/>
      <c r="N97" s="32"/>
      <c r="O97" s="27" t="s">
        <v>2013</v>
      </c>
      <c r="P97" s="32"/>
      <c r="Q97" s="238" t="s">
        <v>1371</v>
      </c>
      <c r="R97" s="27" t="s">
        <v>1372</v>
      </c>
      <c r="S97" s="32"/>
    </row>
    <row r="98" spans="1:19" s="36" customFormat="1" ht="15.75" hidden="1" customHeight="1">
      <c r="A98" s="27">
        <v>318</v>
      </c>
      <c r="B98" s="28" t="s">
        <v>1895</v>
      </c>
      <c r="C98" s="241">
        <v>42802</v>
      </c>
      <c r="D98" s="244">
        <v>12214</v>
      </c>
      <c r="E98" s="255">
        <f t="shared" si="11"/>
        <v>2320.66</v>
      </c>
      <c r="F98" s="255">
        <f t="shared" si="10"/>
        <v>14534.66</v>
      </c>
      <c r="G98" s="27" t="s">
        <v>581</v>
      </c>
      <c r="H98" s="27" t="s">
        <v>1413</v>
      </c>
      <c r="I98" s="27" t="s">
        <v>1896</v>
      </c>
      <c r="J98" s="45">
        <v>42802</v>
      </c>
      <c r="K98" s="32"/>
      <c r="L98" s="45">
        <v>42802</v>
      </c>
      <c r="M98" s="32"/>
      <c r="N98" s="32"/>
      <c r="O98" s="27" t="s">
        <v>1937</v>
      </c>
      <c r="P98" s="32"/>
      <c r="Q98" s="238" t="s">
        <v>1379</v>
      </c>
      <c r="R98" s="27" t="s">
        <v>1920</v>
      </c>
      <c r="S98" s="32"/>
    </row>
    <row r="99" spans="1:19" s="36" customFormat="1" ht="15.75" hidden="1" customHeight="1">
      <c r="A99" s="27">
        <v>319</v>
      </c>
      <c r="B99" s="28" t="s">
        <v>1381</v>
      </c>
      <c r="C99" s="241">
        <v>42804</v>
      </c>
      <c r="D99" s="244">
        <v>344040</v>
      </c>
      <c r="E99" s="255">
        <f t="shared" si="11"/>
        <v>65367.6</v>
      </c>
      <c r="F99" s="255">
        <f t="shared" si="10"/>
        <v>409407.6</v>
      </c>
      <c r="G99" s="27" t="s">
        <v>1849</v>
      </c>
      <c r="H99" s="27" t="s">
        <v>1413</v>
      </c>
      <c r="I99" s="27">
        <v>60</v>
      </c>
      <c r="J99" s="45">
        <v>42864</v>
      </c>
      <c r="K99" s="32"/>
      <c r="L99" s="45">
        <v>42929</v>
      </c>
      <c r="M99" s="32"/>
      <c r="N99" s="32"/>
      <c r="O99" s="27" t="s">
        <v>2014</v>
      </c>
      <c r="P99" s="32"/>
      <c r="Q99" s="238" t="s">
        <v>1379</v>
      </c>
      <c r="R99" s="27" t="s">
        <v>1387</v>
      </c>
      <c r="S99" s="32"/>
    </row>
    <row r="100" spans="1:19" s="36" customFormat="1" ht="15.75" hidden="1" customHeight="1">
      <c r="A100" s="27">
        <v>320</v>
      </c>
      <c r="B100" s="28" t="s">
        <v>1381</v>
      </c>
      <c r="C100" s="241">
        <v>42804</v>
      </c>
      <c r="D100" s="244">
        <v>170424</v>
      </c>
      <c r="E100" s="255">
        <f t="shared" si="11"/>
        <v>32380.560000000001</v>
      </c>
      <c r="F100" s="255">
        <f t="shared" si="10"/>
        <v>202804.56</v>
      </c>
      <c r="G100" s="27" t="s">
        <v>1849</v>
      </c>
      <c r="H100" s="27" t="s">
        <v>1413</v>
      </c>
      <c r="I100" s="27">
        <v>60</v>
      </c>
      <c r="J100" s="45">
        <v>42864</v>
      </c>
      <c r="K100" s="32"/>
      <c r="L100" s="45">
        <v>42929</v>
      </c>
      <c r="M100" s="32"/>
      <c r="N100" s="32"/>
      <c r="O100" s="27" t="s">
        <v>2015</v>
      </c>
      <c r="P100" s="32"/>
      <c r="Q100" s="238" t="s">
        <v>1379</v>
      </c>
      <c r="R100" s="27" t="s">
        <v>1387</v>
      </c>
      <c r="S100" s="32"/>
    </row>
    <row r="101" spans="1:19" s="36" customFormat="1" ht="15.75" hidden="1" customHeight="1">
      <c r="A101" s="27">
        <v>321</v>
      </c>
      <c r="B101" s="28" t="s">
        <v>1935</v>
      </c>
      <c r="C101" s="241">
        <v>42808</v>
      </c>
      <c r="D101" s="244">
        <v>97712</v>
      </c>
      <c r="E101" s="255">
        <f t="shared" si="11"/>
        <v>18565.28</v>
      </c>
      <c r="F101" s="255">
        <f t="shared" si="10"/>
        <v>116277.28</v>
      </c>
      <c r="G101" s="27" t="s">
        <v>2010</v>
      </c>
      <c r="H101" s="27" t="s">
        <v>1413</v>
      </c>
      <c r="I101" s="27" t="s">
        <v>1896</v>
      </c>
      <c r="J101" s="45">
        <v>42808</v>
      </c>
      <c r="K101" s="32"/>
      <c r="L101" s="45">
        <v>42808</v>
      </c>
      <c r="M101" s="32"/>
      <c r="N101" s="32"/>
      <c r="O101" s="27" t="s">
        <v>2011</v>
      </c>
      <c r="P101" s="32"/>
      <c r="Q101" s="238" t="s">
        <v>1379</v>
      </c>
      <c r="R101" s="27" t="s">
        <v>1563</v>
      </c>
      <c r="S101" s="32"/>
    </row>
    <row r="102" spans="1:19" s="36" customFormat="1" ht="15.75" hidden="1" customHeight="1">
      <c r="A102" s="27">
        <v>322</v>
      </c>
      <c r="B102" s="28" t="s">
        <v>1917</v>
      </c>
      <c r="C102" s="241">
        <v>42809</v>
      </c>
      <c r="D102" s="244">
        <v>4958</v>
      </c>
      <c r="E102" s="255">
        <f t="shared" si="11"/>
        <v>942.02</v>
      </c>
      <c r="F102" s="255">
        <f t="shared" si="10"/>
        <v>5900.02</v>
      </c>
      <c r="G102" s="27">
        <v>222934036</v>
      </c>
      <c r="H102" s="27" t="s">
        <v>1413</v>
      </c>
      <c r="I102" s="27" t="s">
        <v>1896</v>
      </c>
      <c r="J102" s="45">
        <v>42809</v>
      </c>
      <c r="K102" s="32"/>
      <c r="L102" s="45">
        <v>42809</v>
      </c>
      <c r="M102" s="32"/>
      <c r="N102" s="32"/>
      <c r="O102" s="27" t="s">
        <v>2016</v>
      </c>
      <c r="P102" s="32"/>
      <c r="Q102" s="238" t="s">
        <v>1379</v>
      </c>
      <c r="R102" s="27" t="s">
        <v>1387</v>
      </c>
      <c r="S102" s="32"/>
    </row>
    <row r="103" spans="1:19" s="36" customFormat="1" ht="15.75" hidden="1" customHeight="1">
      <c r="A103" s="27">
        <v>323</v>
      </c>
      <c r="B103" s="28" t="s">
        <v>2017</v>
      </c>
      <c r="C103" s="241">
        <v>42809</v>
      </c>
      <c r="D103" s="244">
        <v>1939637</v>
      </c>
      <c r="E103" s="255">
        <f t="shared" si="11"/>
        <v>368531.03</v>
      </c>
      <c r="F103" s="255">
        <f t="shared" si="10"/>
        <v>2308168.0300000003</v>
      </c>
      <c r="G103" s="27" t="s">
        <v>2018</v>
      </c>
      <c r="H103" s="27" t="s">
        <v>1413</v>
      </c>
      <c r="I103" s="27">
        <v>30</v>
      </c>
      <c r="J103" s="45">
        <v>42839</v>
      </c>
      <c r="K103" s="32"/>
      <c r="L103" s="45">
        <v>42860</v>
      </c>
      <c r="M103" s="32"/>
      <c r="N103" s="32"/>
      <c r="O103" s="27" t="s">
        <v>2019</v>
      </c>
      <c r="P103" s="32"/>
      <c r="Q103" s="238" t="s">
        <v>1513</v>
      </c>
      <c r="R103" s="27" t="s">
        <v>1405</v>
      </c>
      <c r="S103" s="32"/>
    </row>
    <row r="104" spans="1:19" s="277" customFormat="1" ht="15.75" hidden="1" customHeight="1">
      <c r="A104" s="273">
        <v>324</v>
      </c>
      <c r="B104" s="270" t="s">
        <v>2458</v>
      </c>
      <c r="C104" s="271">
        <v>42809</v>
      </c>
      <c r="D104" s="272"/>
      <c r="E104" s="278"/>
      <c r="F104" s="278"/>
      <c r="G104" s="273"/>
      <c r="H104" s="273" t="s">
        <v>190</v>
      </c>
      <c r="I104" s="273"/>
      <c r="J104" s="274">
        <v>42839</v>
      </c>
      <c r="K104" s="275"/>
      <c r="L104" s="274"/>
      <c r="M104" s="275">
        <v>43</v>
      </c>
      <c r="N104" s="275"/>
      <c r="O104" s="273" t="s">
        <v>2019</v>
      </c>
      <c r="P104" s="275"/>
      <c r="Q104" s="276" t="s">
        <v>1412</v>
      </c>
      <c r="R104" s="273" t="s">
        <v>1405</v>
      </c>
      <c r="S104" s="275"/>
    </row>
    <row r="105" spans="1:19" s="277" customFormat="1" ht="15.75" hidden="1" customHeight="1">
      <c r="A105" s="273">
        <v>325</v>
      </c>
      <c r="B105" s="270" t="s">
        <v>2457</v>
      </c>
      <c r="C105" s="271">
        <v>42809</v>
      </c>
      <c r="D105" s="272"/>
      <c r="E105" s="278"/>
      <c r="F105" s="278"/>
      <c r="G105" s="273"/>
      <c r="H105" s="273" t="s">
        <v>190</v>
      </c>
      <c r="I105" s="273"/>
      <c r="J105" s="274">
        <v>42809</v>
      </c>
      <c r="K105" s="275"/>
      <c r="L105" s="274">
        <v>42860</v>
      </c>
      <c r="M105" s="275">
        <v>42</v>
      </c>
      <c r="N105" s="275"/>
      <c r="O105" s="273" t="s">
        <v>2019</v>
      </c>
      <c r="P105" s="275"/>
      <c r="Q105" s="276" t="s">
        <v>1513</v>
      </c>
      <c r="R105" s="273" t="s">
        <v>1405</v>
      </c>
      <c r="S105" s="275"/>
    </row>
    <row r="106" spans="1:19" s="36" customFormat="1" ht="15.75" hidden="1" customHeight="1">
      <c r="A106" s="27">
        <v>326</v>
      </c>
      <c r="B106" s="28" t="s">
        <v>2020</v>
      </c>
      <c r="C106" s="241">
        <v>42809</v>
      </c>
      <c r="D106" s="244">
        <v>8464175</v>
      </c>
      <c r="E106" s="255">
        <f t="shared" ref="E106:E144" si="12">D106*19%</f>
        <v>1608193.25</v>
      </c>
      <c r="F106" s="255">
        <f>D106+E106</f>
        <v>10072368.25</v>
      </c>
      <c r="G106" s="27" t="s">
        <v>2021</v>
      </c>
      <c r="H106" s="27" t="s">
        <v>1413</v>
      </c>
      <c r="I106" s="27">
        <v>30</v>
      </c>
      <c r="J106" s="45">
        <v>42839</v>
      </c>
      <c r="K106" s="32"/>
      <c r="L106" s="45">
        <v>42993</v>
      </c>
      <c r="M106" s="32"/>
      <c r="N106" s="32"/>
      <c r="O106" s="27" t="s">
        <v>2022</v>
      </c>
      <c r="P106" s="32"/>
      <c r="Q106" s="238" t="s">
        <v>1473</v>
      </c>
      <c r="R106" s="27" t="s">
        <v>1848</v>
      </c>
      <c r="S106" s="32"/>
    </row>
    <row r="107" spans="1:19" s="36" customFormat="1" ht="15.75" hidden="1" customHeight="1">
      <c r="A107" s="27">
        <v>327</v>
      </c>
      <c r="B107" s="28" t="s">
        <v>2461</v>
      </c>
      <c r="C107" s="241">
        <v>42809</v>
      </c>
      <c r="D107" s="244">
        <v>6788956</v>
      </c>
      <c r="E107" s="255">
        <f t="shared" si="12"/>
        <v>1289901.6400000001</v>
      </c>
      <c r="F107" s="255">
        <f>SUM(E107+D107)-845019</f>
        <v>7233838.6400000006</v>
      </c>
      <c r="G107" s="27">
        <v>2311618</v>
      </c>
      <c r="H107" s="27" t="s">
        <v>1413</v>
      </c>
      <c r="I107" s="27">
        <v>30</v>
      </c>
      <c r="J107" s="45">
        <v>42809</v>
      </c>
      <c r="K107" s="32"/>
      <c r="L107" s="45">
        <v>42908</v>
      </c>
      <c r="M107" s="32">
        <v>55</v>
      </c>
      <c r="N107" s="32"/>
      <c r="O107" s="27" t="s">
        <v>2024</v>
      </c>
      <c r="P107" s="32"/>
      <c r="Q107" s="238" t="s">
        <v>1392</v>
      </c>
      <c r="R107" s="27" t="s">
        <v>1541</v>
      </c>
      <c r="S107" s="32"/>
    </row>
    <row r="108" spans="1:19" s="36" customFormat="1" ht="15.75" hidden="1" customHeight="1">
      <c r="A108" s="27">
        <v>328</v>
      </c>
      <c r="B108" s="28" t="s">
        <v>1978</v>
      </c>
      <c r="C108" s="241">
        <v>42809</v>
      </c>
      <c r="D108" s="244">
        <v>4876093</v>
      </c>
      <c r="E108" s="255">
        <f t="shared" si="12"/>
        <v>926457.67</v>
      </c>
      <c r="F108" s="255">
        <f t="shared" ref="F108:F114" si="13">D108+E108</f>
        <v>5802550.6699999999</v>
      </c>
      <c r="G108" s="27">
        <v>323243469</v>
      </c>
      <c r="H108" s="27" t="s">
        <v>1413</v>
      </c>
      <c r="I108" s="27">
        <v>30</v>
      </c>
      <c r="J108" s="45">
        <v>42840</v>
      </c>
      <c r="K108" s="32"/>
      <c r="L108" s="45">
        <v>42906</v>
      </c>
      <c r="M108" s="32"/>
      <c r="N108" s="32"/>
      <c r="O108" s="27" t="s">
        <v>1979</v>
      </c>
      <c r="P108" s="32"/>
      <c r="Q108" s="238" t="s">
        <v>1376</v>
      </c>
      <c r="R108" s="27" t="s">
        <v>1980</v>
      </c>
      <c r="S108" s="32"/>
    </row>
    <row r="109" spans="1:19" s="36" customFormat="1" ht="15.75" hidden="1" customHeight="1">
      <c r="A109" s="27">
        <v>329</v>
      </c>
      <c r="B109" s="28" t="s">
        <v>2025</v>
      </c>
      <c r="C109" s="241">
        <v>42809</v>
      </c>
      <c r="D109" s="244">
        <v>5135326</v>
      </c>
      <c r="E109" s="255">
        <f t="shared" si="12"/>
        <v>975711.94000000006</v>
      </c>
      <c r="F109" s="255">
        <f>SUM(E109+D109)-2037013-2037013</f>
        <v>2037011.9400000004</v>
      </c>
      <c r="G109" s="27" t="s">
        <v>187</v>
      </c>
      <c r="H109" s="54" t="s">
        <v>1413</v>
      </c>
      <c r="I109" s="27">
        <v>30</v>
      </c>
      <c r="J109" s="45">
        <v>42839</v>
      </c>
      <c r="K109" s="32"/>
      <c r="L109" s="45">
        <v>42853</v>
      </c>
      <c r="M109" s="32"/>
      <c r="N109" s="32"/>
      <c r="O109" s="27" t="s">
        <v>2026</v>
      </c>
      <c r="P109" s="32"/>
      <c r="Q109" s="238" t="s">
        <v>1412</v>
      </c>
      <c r="R109" s="27" t="s">
        <v>2027</v>
      </c>
      <c r="S109" s="32"/>
    </row>
    <row r="110" spans="1:19" s="36" customFormat="1" ht="15.75" hidden="1" customHeight="1">
      <c r="A110" s="260">
        <v>330</v>
      </c>
      <c r="B110" s="68" t="s">
        <v>2028</v>
      </c>
      <c r="C110" s="240">
        <v>42809</v>
      </c>
      <c r="D110" s="243">
        <v>4502649</v>
      </c>
      <c r="E110" s="254">
        <f t="shared" si="12"/>
        <v>855503.31</v>
      </c>
      <c r="F110" s="254">
        <f>SUM(E110+D110)-2679076</f>
        <v>2679076.3100000005</v>
      </c>
      <c r="G110" s="35">
        <v>652252440</v>
      </c>
      <c r="H110" s="336" t="s">
        <v>2678</v>
      </c>
      <c r="I110" s="35">
        <v>60</v>
      </c>
      <c r="J110" s="114">
        <v>42869</v>
      </c>
      <c r="K110" s="80"/>
      <c r="L110" s="5"/>
      <c r="M110" s="80"/>
      <c r="N110" s="80"/>
      <c r="O110" s="35" t="s">
        <v>2029</v>
      </c>
      <c r="P110" s="80"/>
      <c r="Q110" s="237" t="s">
        <v>1392</v>
      </c>
      <c r="R110" s="35" t="s">
        <v>1719</v>
      </c>
      <c r="S110" s="32"/>
    </row>
    <row r="111" spans="1:19" s="36" customFormat="1" ht="15.75" hidden="1" customHeight="1">
      <c r="A111" s="27">
        <v>331</v>
      </c>
      <c r="B111" s="28" t="s">
        <v>2738</v>
      </c>
      <c r="C111" s="241">
        <v>42809</v>
      </c>
      <c r="D111" s="244">
        <v>163614</v>
      </c>
      <c r="E111" s="255">
        <f t="shared" si="12"/>
        <v>31086.66</v>
      </c>
      <c r="F111" s="255">
        <f t="shared" si="13"/>
        <v>194700.66</v>
      </c>
      <c r="G111" s="27">
        <v>224290105</v>
      </c>
      <c r="H111" s="27" t="s">
        <v>1413</v>
      </c>
      <c r="I111" s="27">
        <v>30</v>
      </c>
      <c r="J111" s="45">
        <v>42839</v>
      </c>
      <c r="K111" s="32"/>
      <c r="L111" s="45">
        <v>42941</v>
      </c>
      <c r="M111" s="32"/>
      <c r="N111" s="32"/>
      <c r="O111" s="27" t="s">
        <v>2030</v>
      </c>
      <c r="P111" s="32"/>
      <c r="Q111" s="238" t="s">
        <v>1467</v>
      </c>
      <c r="R111" s="27" t="s">
        <v>1468</v>
      </c>
      <c r="S111" s="32"/>
    </row>
    <row r="112" spans="1:19" s="36" customFormat="1" ht="15.75" hidden="1" customHeight="1">
      <c r="A112" s="27">
        <v>332</v>
      </c>
      <c r="B112" s="28" t="s">
        <v>2738</v>
      </c>
      <c r="C112" s="241">
        <v>42809</v>
      </c>
      <c r="D112" s="244">
        <v>163614</v>
      </c>
      <c r="E112" s="255">
        <f t="shared" si="12"/>
        <v>31086.66</v>
      </c>
      <c r="F112" s="255">
        <f t="shared" si="13"/>
        <v>194700.66</v>
      </c>
      <c r="G112" s="27">
        <v>224290105</v>
      </c>
      <c r="H112" s="27" t="s">
        <v>1413</v>
      </c>
      <c r="I112" s="27">
        <v>30</v>
      </c>
      <c r="J112" s="45">
        <v>42839</v>
      </c>
      <c r="K112" s="32"/>
      <c r="L112" s="45">
        <v>42943</v>
      </c>
      <c r="M112" s="32"/>
      <c r="N112" s="32"/>
      <c r="O112" s="27" t="s">
        <v>1466</v>
      </c>
      <c r="P112" s="32"/>
      <c r="Q112" s="238" t="s">
        <v>1467</v>
      </c>
      <c r="R112" s="27" t="s">
        <v>1468</v>
      </c>
      <c r="S112" s="32"/>
    </row>
    <row r="113" spans="1:19" s="36" customFormat="1" ht="15.75" hidden="1" customHeight="1">
      <c r="A113" s="27">
        <v>333</v>
      </c>
      <c r="B113" s="28" t="s">
        <v>2738</v>
      </c>
      <c r="C113" s="241">
        <v>42809</v>
      </c>
      <c r="D113" s="244">
        <v>163614</v>
      </c>
      <c r="E113" s="255">
        <f t="shared" si="12"/>
        <v>31086.66</v>
      </c>
      <c r="F113" s="255">
        <f t="shared" si="13"/>
        <v>194700.66</v>
      </c>
      <c r="G113" s="27">
        <v>224290105</v>
      </c>
      <c r="H113" s="27" t="s">
        <v>1413</v>
      </c>
      <c r="I113" s="27">
        <v>30</v>
      </c>
      <c r="J113" s="45">
        <v>42839</v>
      </c>
      <c r="K113" s="32"/>
      <c r="L113" s="45">
        <v>42943</v>
      </c>
      <c r="M113" s="32"/>
      <c r="N113" s="32"/>
      <c r="O113" s="27" t="s">
        <v>2031</v>
      </c>
      <c r="P113" s="32"/>
      <c r="Q113" s="238" t="s">
        <v>1467</v>
      </c>
      <c r="R113" s="27" t="s">
        <v>1468</v>
      </c>
      <c r="S113" s="32"/>
    </row>
    <row r="114" spans="1:19" s="36" customFormat="1" ht="15.75" hidden="1" customHeight="1">
      <c r="A114" s="27">
        <v>334</v>
      </c>
      <c r="B114" s="28" t="s">
        <v>2032</v>
      </c>
      <c r="C114" s="241">
        <v>42809</v>
      </c>
      <c r="D114" s="244">
        <v>779186</v>
      </c>
      <c r="E114" s="255">
        <f t="shared" si="12"/>
        <v>148045.34</v>
      </c>
      <c r="F114" s="255">
        <f t="shared" si="13"/>
        <v>927231.34</v>
      </c>
      <c r="G114" s="27">
        <v>582215352</v>
      </c>
      <c r="H114" s="27" t="s">
        <v>1413</v>
      </c>
      <c r="I114" s="27">
        <v>30</v>
      </c>
      <c r="J114" s="45">
        <v>42839</v>
      </c>
      <c r="K114" s="32"/>
      <c r="L114" s="45">
        <v>42804</v>
      </c>
      <c r="M114" s="32"/>
      <c r="N114" s="32"/>
      <c r="O114" s="27" t="s">
        <v>2033</v>
      </c>
      <c r="P114" s="32"/>
      <c r="Q114" s="238" t="s">
        <v>1508</v>
      </c>
      <c r="R114" s="27" t="s">
        <v>1960</v>
      </c>
      <c r="S114" s="32"/>
    </row>
    <row r="115" spans="1:19" s="36" customFormat="1" ht="15.75" hidden="1" customHeight="1">
      <c r="A115" s="27">
        <v>335</v>
      </c>
      <c r="B115" s="28" t="s">
        <v>2440</v>
      </c>
      <c r="C115" s="241">
        <v>42809</v>
      </c>
      <c r="D115" s="244">
        <v>14575367</v>
      </c>
      <c r="E115" s="255">
        <f t="shared" si="12"/>
        <v>2769319.73</v>
      </c>
      <c r="F115" s="255">
        <f>SUM(E115+D115)</f>
        <v>17344686.73</v>
      </c>
      <c r="G115" s="27">
        <v>322216099</v>
      </c>
      <c r="H115" s="54" t="s">
        <v>1413</v>
      </c>
      <c r="I115" s="27">
        <v>90</v>
      </c>
      <c r="J115" s="45">
        <v>42899</v>
      </c>
      <c r="K115" s="32"/>
      <c r="L115" s="45">
        <v>42982</v>
      </c>
      <c r="M115" s="32">
        <v>40</v>
      </c>
      <c r="N115" s="32"/>
      <c r="O115" s="27" t="s">
        <v>2034</v>
      </c>
      <c r="P115" s="32"/>
      <c r="Q115" s="238" t="s">
        <v>1383</v>
      </c>
      <c r="R115" s="27" t="s">
        <v>1601</v>
      </c>
      <c r="S115" s="32"/>
    </row>
    <row r="116" spans="1:19" s="36" customFormat="1" ht="15.75" hidden="1" customHeight="1">
      <c r="A116" s="27">
        <v>336</v>
      </c>
      <c r="B116" s="28" t="s">
        <v>2035</v>
      </c>
      <c r="C116" s="241">
        <v>42809</v>
      </c>
      <c r="D116" s="244">
        <v>3793380</v>
      </c>
      <c r="E116" s="255">
        <f t="shared" si="12"/>
        <v>720742.2</v>
      </c>
      <c r="F116" s="255">
        <f t="shared" ref="F116:F139" si="14">D116+E116</f>
        <v>4514122.2</v>
      </c>
      <c r="G116" s="27">
        <v>966892040</v>
      </c>
      <c r="H116" s="27" t="s">
        <v>1413</v>
      </c>
      <c r="I116" s="27">
        <v>30</v>
      </c>
      <c r="J116" s="45">
        <v>42839</v>
      </c>
      <c r="K116" s="32"/>
      <c r="L116" s="45">
        <v>42816</v>
      </c>
      <c r="M116" s="32"/>
      <c r="N116" s="32"/>
      <c r="O116" s="27" t="s">
        <v>2036</v>
      </c>
      <c r="P116" s="32"/>
      <c r="Q116" s="238" t="s">
        <v>1584</v>
      </c>
      <c r="R116" s="27" t="s">
        <v>1541</v>
      </c>
      <c r="S116" s="32"/>
    </row>
    <row r="117" spans="1:19" s="36" customFormat="1" ht="15.75" hidden="1" customHeight="1">
      <c r="A117" s="27">
        <v>337</v>
      </c>
      <c r="B117" s="28" t="s">
        <v>1932</v>
      </c>
      <c r="C117" s="241">
        <v>42809</v>
      </c>
      <c r="D117" s="244">
        <v>14202</v>
      </c>
      <c r="E117" s="255">
        <f t="shared" si="12"/>
        <v>2698.38</v>
      </c>
      <c r="F117" s="255">
        <f t="shared" si="14"/>
        <v>16900.38</v>
      </c>
      <c r="G117" s="27">
        <v>954206636</v>
      </c>
      <c r="H117" s="27" t="s">
        <v>1413</v>
      </c>
      <c r="I117" s="27" t="s">
        <v>1896</v>
      </c>
      <c r="J117" s="45">
        <v>42809</v>
      </c>
      <c r="K117" s="32"/>
      <c r="L117" s="45">
        <v>42809</v>
      </c>
      <c r="M117" s="32"/>
      <c r="N117" s="32"/>
      <c r="O117" s="27" t="s">
        <v>2037</v>
      </c>
      <c r="P117" s="32"/>
      <c r="Q117" s="238" t="s">
        <v>1379</v>
      </c>
      <c r="R117" s="27" t="s">
        <v>1528</v>
      </c>
      <c r="S117" s="32"/>
    </row>
    <row r="118" spans="1:19" s="36" customFormat="1" ht="15.75" hidden="1" customHeight="1">
      <c r="A118" s="27">
        <v>338</v>
      </c>
      <c r="B118" s="28" t="s">
        <v>2039</v>
      </c>
      <c r="C118" s="241">
        <v>42811</v>
      </c>
      <c r="D118" s="244">
        <v>1956114</v>
      </c>
      <c r="E118" s="255">
        <f t="shared" si="12"/>
        <v>371661.66000000003</v>
      </c>
      <c r="F118" s="255">
        <f>SUM(E118+D118)</f>
        <v>2327775.66</v>
      </c>
      <c r="G118" s="27" t="s">
        <v>1131</v>
      </c>
      <c r="H118" s="27" t="s">
        <v>1413</v>
      </c>
      <c r="I118" s="27">
        <v>60</v>
      </c>
      <c r="J118" s="45">
        <v>42871</v>
      </c>
      <c r="K118" s="32"/>
      <c r="L118" s="45">
        <v>42951</v>
      </c>
      <c r="M118" s="32"/>
      <c r="N118" s="32"/>
      <c r="O118" s="27" t="s">
        <v>2040</v>
      </c>
      <c r="P118" s="32"/>
      <c r="Q118" s="238" t="s">
        <v>1379</v>
      </c>
      <c r="R118" s="27" t="s">
        <v>574</v>
      </c>
      <c r="S118" s="32"/>
    </row>
    <row r="119" spans="1:19" s="36" customFormat="1" ht="15.75" hidden="1" customHeight="1">
      <c r="A119" s="27">
        <v>339</v>
      </c>
      <c r="B119" s="28" t="s">
        <v>2061</v>
      </c>
      <c r="C119" s="241">
        <v>42811</v>
      </c>
      <c r="D119" s="244">
        <v>17200</v>
      </c>
      <c r="E119" s="255">
        <f t="shared" si="12"/>
        <v>3268</v>
      </c>
      <c r="F119" s="255">
        <f t="shared" si="14"/>
        <v>20468</v>
      </c>
      <c r="G119" s="27">
        <v>322957384</v>
      </c>
      <c r="H119" s="27" t="s">
        <v>1413</v>
      </c>
      <c r="I119" s="27" t="s">
        <v>1896</v>
      </c>
      <c r="J119" s="45">
        <v>42811</v>
      </c>
      <c r="K119" s="32"/>
      <c r="L119" s="45">
        <v>42811</v>
      </c>
      <c r="M119" s="32"/>
      <c r="N119" s="32"/>
      <c r="O119" s="27" t="s">
        <v>2061</v>
      </c>
      <c r="P119" s="32"/>
      <c r="Q119" s="238"/>
      <c r="R119" s="27"/>
      <c r="S119" s="32"/>
    </row>
    <row r="120" spans="1:19" s="36" customFormat="1" ht="15.75" hidden="1" customHeight="1">
      <c r="A120" s="27">
        <v>340</v>
      </c>
      <c r="B120" s="28" t="s">
        <v>1381</v>
      </c>
      <c r="C120" s="241">
        <v>42811</v>
      </c>
      <c r="D120" s="244">
        <v>11361600</v>
      </c>
      <c r="E120" s="255">
        <f t="shared" si="12"/>
        <v>2158704</v>
      </c>
      <c r="F120" s="255">
        <f t="shared" si="14"/>
        <v>13520304</v>
      </c>
      <c r="G120" s="27" t="s">
        <v>1849</v>
      </c>
      <c r="H120" s="27" t="s">
        <v>1413</v>
      </c>
      <c r="I120" s="27">
        <v>60</v>
      </c>
      <c r="J120" s="45">
        <v>42871</v>
      </c>
      <c r="K120" s="32"/>
      <c r="L120" s="45">
        <v>42922</v>
      </c>
      <c r="M120" s="32"/>
      <c r="N120" s="32"/>
      <c r="O120" s="27" t="s">
        <v>2038</v>
      </c>
      <c r="P120" s="32"/>
      <c r="Q120" s="238" t="s">
        <v>1379</v>
      </c>
      <c r="R120" s="27" t="s">
        <v>1387</v>
      </c>
      <c r="S120" s="32"/>
    </row>
    <row r="121" spans="1:19" s="36" customFormat="1" ht="15.75" hidden="1" customHeight="1">
      <c r="A121" s="27">
        <v>341</v>
      </c>
      <c r="B121" s="28" t="s">
        <v>2039</v>
      </c>
      <c r="C121" s="241">
        <v>42811</v>
      </c>
      <c r="D121" s="244">
        <v>561844</v>
      </c>
      <c r="E121" s="255">
        <f t="shared" si="12"/>
        <v>106750.36</v>
      </c>
      <c r="F121" s="255">
        <f t="shared" si="14"/>
        <v>668594.36</v>
      </c>
      <c r="G121" s="27" t="s">
        <v>1131</v>
      </c>
      <c r="H121" s="27" t="s">
        <v>1413</v>
      </c>
      <c r="I121" s="27">
        <v>60</v>
      </c>
      <c r="J121" s="45">
        <v>42871</v>
      </c>
      <c r="K121" s="32"/>
      <c r="L121" s="45">
        <v>42951</v>
      </c>
      <c r="M121" s="32"/>
      <c r="N121" s="32"/>
      <c r="O121" s="27" t="s">
        <v>2040</v>
      </c>
      <c r="P121" s="32"/>
      <c r="Q121" s="238" t="s">
        <v>1379</v>
      </c>
      <c r="R121" s="27" t="s">
        <v>574</v>
      </c>
      <c r="S121" s="32"/>
    </row>
    <row r="122" spans="1:19" s="36" customFormat="1" ht="15.75" hidden="1" customHeight="1">
      <c r="A122" s="27">
        <v>342</v>
      </c>
      <c r="B122" s="28" t="s">
        <v>2041</v>
      </c>
      <c r="C122" s="241">
        <v>42811</v>
      </c>
      <c r="D122" s="244">
        <v>5081024</v>
      </c>
      <c r="E122" s="255">
        <f t="shared" si="12"/>
        <v>965394.56</v>
      </c>
      <c r="F122" s="255">
        <f>SUM(E122+D122)</f>
        <v>6046418.5600000005</v>
      </c>
      <c r="G122" s="27" t="s">
        <v>996</v>
      </c>
      <c r="H122" s="27" t="s">
        <v>1413</v>
      </c>
      <c r="I122" s="27">
        <v>60</v>
      </c>
      <c r="J122" s="45">
        <v>42871</v>
      </c>
      <c r="K122" s="32"/>
      <c r="L122" s="45">
        <v>42892</v>
      </c>
      <c r="M122" s="32"/>
      <c r="N122" s="32"/>
      <c r="O122" s="27" t="s">
        <v>2042</v>
      </c>
      <c r="P122" s="32"/>
      <c r="Q122" s="238" t="s">
        <v>1379</v>
      </c>
      <c r="R122" s="27" t="s">
        <v>1719</v>
      </c>
      <c r="S122" s="32"/>
    </row>
    <row r="123" spans="1:19" s="36" customFormat="1" ht="15.75" hidden="1" customHeight="1">
      <c r="A123" s="27">
        <v>343</v>
      </c>
      <c r="B123" s="28" t="s">
        <v>2041</v>
      </c>
      <c r="C123" s="241">
        <v>42811</v>
      </c>
      <c r="D123" s="244">
        <v>2870290</v>
      </c>
      <c r="E123" s="255">
        <f t="shared" si="12"/>
        <v>545355.1</v>
      </c>
      <c r="F123" s="255">
        <f t="shared" si="14"/>
        <v>3415645.1</v>
      </c>
      <c r="G123" s="27" t="s">
        <v>996</v>
      </c>
      <c r="H123" s="27" t="s">
        <v>1413</v>
      </c>
      <c r="I123" s="27">
        <v>60</v>
      </c>
      <c r="J123" s="45">
        <v>42871</v>
      </c>
      <c r="K123" s="32"/>
      <c r="L123" s="45">
        <v>42933</v>
      </c>
      <c r="M123" s="32"/>
      <c r="N123" s="32"/>
      <c r="O123" s="27" t="s">
        <v>2042</v>
      </c>
      <c r="P123" s="32"/>
      <c r="Q123" s="238" t="s">
        <v>1379</v>
      </c>
      <c r="R123" s="27" t="s">
        <v>1719</v>
      </c>
      <c r="S123" s="32"/>
    </row>
    <row r="124" spans="1:19" s="69" customFormat="1" ht="15.75" hidden="1" customHeight="1">
      <c r="A124" s="7">
        <v>344</v>
      </c>
      <c r="B124" s="68" t="s">
        <v>2738</v>
      </c>
      <c r="C124" s="251">
        <v>42811</v>
      </c>
      <c r="D124" s="252">
        <v>163614</v>
      </c>
      <c r="E124" s="329">
        <f t="shared" si="12"/>
        <v>31086.66</v>
      </c>
      <c r="F124" s="329">
        <f t="shared" si="14"/>
        <v>194700.66</v>
      </c>
      <c r="G124" s="7">
        <v>224290148</v>
      </c>
      <c r="H124" s="7" t="s">
        <v>571</v>
      </c>
      <c r="I124" s="7">
        <v>30</v>
      </c>
      <c r="J124" s="5">
        <v>42844</v>
      </c>
      <c r="K124" s="4"/>
      <c r="L124" s="5"/>
      <c r="M124" s="4"/>
      <c r="N124" s="4"/>
      <c r="O124" s="7" t="s">
        <v>2062</v>
      </c>
      <c r="P124" s="4"/>
      <c r="Q124" s="253" t="s">
        <v>1467</v>
      </c>
      <c r="R124" s="7" t="s">
        <v>1468</v>
      </c>
      <c r="S124" s="4"/>
    </row>
    <row r="125" spans="1:19" s="69" customFormat="1" ht="15.75" hidden="1" customHeight="1">
      <c r="A125" s="7">
        <v>345</v>
      </c>
      <c r="B125" s="68" t="s">
        <v>2738</v>
      </c>
      <c r="C125" s="251">
        <v>42814</v>
      </c>
      <c r="D125" s="252">
        <v>163614</v>
      </c>
      <c r="E125" s="329">
        <f t="shared" si="12"/>
        <v>31086.66</v>
      </c>
      <c r="F125" s="329">
        <f t="shared" si="14"/>
        <v>194700.66</v>
      </c>
      <c r="G125" s="7">
        <v>224290148</v>
      </c>
      <c r="H125" s="7" t="s">
        <v>571</v>
      </c>
      <c r="I125" s="7">
        <v>30</v>
      </c>
      <c r="J125" s="5">
        <v>42844</v>
      </c>
      <c r="K125" s="4"/>
      <c r="L125" s="5"/>
      <c r="M125" s="4"/>
      <c r="N125" s="4"/>
      <c r="O125" s="7" t="s">
        <v>2043</v>
      </c>
      <c r="P125" s="4"/>
      <c r="Q125" s="253" t="s">
        <v>1467</v>
      </c>
      <c r="R125" s="7" t="s">
        <v>1468</v>
      </c>
      <c r="S125" s="4"/>
    </row>
    <row r="126" spans="1:19" s="36" customFormat="1" ht="15.75" hidden="1" customHeight="1">
      <c r="A126" s="27">
        <v>346</v>
      </c>
      <c r="B126" s="28" t="s">
        <v>2044</v>
      </c>
      <c r="C126" s="241">
        <v>42814</v>
      </c>
      <c r="D126" s="244">
        <v>2041380</v>
      </c>
      <c r="E126" s="255">
        <f t="shared" si="12"/>
        <v>387862.2</v>
      </c>
      <c r="F126" s="255">
        <f t="shared" si="14"/>
        <v>2429242.2000000002</v>
      </c>
      <c r="G126" s="27">
        <v>582243133</v>
      </c>
      <c r="H126" s="27" t="s">
        <v>1413</v>
      </c>
      <c r="I126" s="27">
        <v>30</v>
      </c>
      <c r="J126" s="45">
        <v>42807</v>
      </c>
      <c r="K126" s="32"/>
      <c r="L126" s="45">
        <v>42807</v>
      </c>
      <c r="M126" s="32"/>
      <c r="N126" s="32"/>
      <c r="O126" s="27" t="s">
        <v>2045</v>
      </c>
      <c r="P126" s="32"/>
      <c r="Q126" s="238" t="s">
        <v>1508</v>
      </c>
      <c r="R126" s="27" t="s">
        <v>1960</v>
      </c>
      <c r="S126" s="32"/>
    </row>
    <row r="127" spans="1:19" s="36" customFormat="1" ht="15.75" hidden="1" customHeight="1">
      <c r="A127" s="27">
        <v>347</v>
      </c>
      <c r="B127" s="28" t="s">
        <v>2046</v>
      </c>
      <c r="C127" s="241">
        <v>42814</v>
      </c>
      <c r="D127" s="244">
        <v>482562</v>
      </c>
      <c r="E127" s="255">
        <f t="shared" si="12"/>
        <v>91686.78</v>
      </c>
      <c r="F127" s="255">
        <f t="shared" si="14"/>
        <v>574248.78</v>
      </c>
      <c r="G127" s="27">
        <v>222179765</v>
      </c>
      <c r="H127" s="27" t="s">
        <v>1413</v>
      </c>
      <c r="I127" s="27">
        <v>30</v>
      </c>
      <c r="J127" s="45">
        <v>42844</v>
      </c>
      <c r="K127" s="32"/>
      <c r="L127" s="45">
        <v>42818</v>
      </c>
      <c r="M127" s="32"/>
      <c r="N127" s="32"/>
      <c r="O127" s="27" t="s">
        <v>2047</v>
      </c>
      <c r="P127" s="32"/>
      <c r="Q127" s="238" t="s">
        <v>1412</v>
      </c>
      <c r="R127" s="27" t="s">
        <v>1570</v>
      </c>
      <c r="S127" s="32"/>
    </row>
    <row r="128" spans="1:19" s="36" customFormat="1" ht="15.75" hidden="1" customHeight="1">
      <c r="A128" s="27">
        <v>348</v>
      </c>
      <c r="B128" s="28" t="s">
        <v>2017</v>
      </c>
      <c r="C128" s="241">
        <v>42814</v>
      </c>
      <c r="D128" s="244">
        <v>857527</v>
      </c>
      <c r="E128" s="255">
        <f t="shared" si="12"/>
        <v>162930.13</v>
      </c>
      <c r="F128" s="255">
        <f t="shared" si="14"/>
        <v>1020457.13</v>
      </c>
      <c r="G128" s="27" t="s">
        <v>2018</v>
      </c>
      <c r="H128" s="27" t="s">
        <v>1413</v>
      </c>
      <c r="I128" s="27">
        <v>30</v>
      </c>
      <c r="J128" s="45">
        <v>42844</v>
      </c>
      <c r="K128" s="32"/>
      <c r="L128" s="45">
        <v>42860</v>
      </c>
      <c r="M128" s="32"/>
      <c r="N128" s="32"/>
      <c r="O128" s="27" t="s">
        <v>2048</v>
      </c>
      <c r="P128" s="32"/>
      <c r="Q128" s="238" t="s">
        <v>1412</v>
      </c>
      <c r="R128" s="27" t="s">
        <v>1405</v>
      </c>
      <c r="S128" s="32"/>
    </row>
    <row r="129" spans="1:19" s="36" customFormat="1" ht="15.75" hidden="1" customHeight="1">
      <c r="A129" s="27">
        <v>349</v>
      </c>
      <c r="B129" s="28" t="s">
        <v>1966</v>
      </c>
      <c r="C129" s="241">
        <v>42814</v>
      </c>
      <c r="D129" s="244">
        <v>1003394</v>
      </c>
      <c r="E129" s="255">
        <f t="shared" si="12"/>
        <v>190644.86000000002</v>
      </c>
      <c r="F129" s="255">
        <f t="shared" si="14"/>
        <v>1194038.8600000001</v>
      </c>
      <c r="G129" s="27"/>
      <c r="H129" s="27" t="s">
        <v>1413</v>
      </c>
      <c r="I129" s="27">
        <v>30</v>
      </c>
      <c r="J129" s="45">
        <v>42844</v>
      </c>
      <c r="K129" s="32"/>
      <c r="L129" s="45">
        <v>42765</v>
      </c>
      <c r="M129" s="32"/>
      <c r="N129" s="32"/>
      <c r="O129" s="27" t="s">
        <v>1967</v>
      </c>
      <c r="P129" s="32"/>
      <c r="Q129" s="238" t="s">
        <v>1371</v>
      </c>
      <c r="R129" s="27" t="s">
        <v>1372</v>
      </c>
      <c r="S129" s="32"/>
    </row>
    <row r="130" spans="1:19" s="36" customFormat="1" ht="15.75" hidden="1" customHeight="1">
      <c r="A130" s="27">
        <v>350</v>
      </c>
      <c r="B130" s="28" t="s">
        <v>1966</v>
      </c>
      <c r="C130" s="241">
        <v>42814</v>
      </c>
      <c r="D130" s="244">
        <v>1060202</v>
      </c>
      <c r="E130" s="255">
        <f t="shared" si="12"/>
        <v>201438.38</v>
      </c>
      <c r="F130" s="255">
        <f t="shared" si="14"/>
        <v>1261640.3799999999</v>
      </c>
      <c r="G130" s="27"/>
      <c r="H130" s="27" t="s">
        <v>1413</v>
      </c>
      <c r="I130" s="27">
        <v>30</v>
      </c>
      <c r="J130" s="45">
        <v>42844</v>
      </c>
      <c r="K130" s="32"/>
      <c r="L130" s="45">
        <v>42765</v>
      </c>
      <c r="M130" s="32"/>
      <c r="N130" s="32"/>
      <c r="O130" s="27" t="s">
        <v>1967</v>
      </c>
      <c r="P130" s="32"/>
      <c r="Q130" s="238" t="s">
        <v>1371</v>
      </c>
      <c r="R130" s="27" t="s">
        <v>1372</v>
      </c>
      <c r="S130" s="32"/>
    </row>
    <row r="131" spans="1:19" s="277" customFormat="1" ht="15.75" hidden="1" customHeight="1">
      <c r="A131" s="273">
        <v>351</v>
      </c>
      <c r="B131" s="332" t="s">
        <v>2721</v>
      </c>
      <c r="C131" s="271">
        <v>42814</v>
      </c>
      <c r="D131" s="272"/>
      <c r="E131" s="278"/>
      <c r="F131" s="278"/>
      <c r="G131" s="273">
        <v>342422138</v>
      </c>
      <c r="H131" s="273" t="s">
        <v>571</v>
      </c>
      <c r="I131" s="273">
        <v>30</v>
      </c>
      <c r="J131" s="274">
        <v>42844</v>
      </c>
      <c r="K131" s="275"/>
      <c r="L131" s="274"/>
      <c r="M131" s="275">
        <v>72</v>
      </c>
      <c r="N131" s="275"/>
      <c r="O131" s="273" t="s">
        <v>2049</v>
      </c>
      <c r="P131" s="275"/>
      <c r="Q131" s="276" t="s">
        <v>1376</v>
      </c>
      <c r="R131" s="273" t="s">
        <v>1601</v>
      </c>
      <c r="S131" s="275"/>
    </row>
    <row r="132" spans="1:19" s="36" customFormat="1" ht="15.75" hidden="1" customHeight="1">
      <c r="A132" s="27">
        <v>352</v>
      </c>
      <c r="B132" s="28" t="s">
        <v>1862</v>
      </c>
      <c r="C132" s="241">
        <v>42814</v>
      </c>
      <c r="D132" s="244">
        <v>1454618</v>
      </c>
      <c r="E132" s="255">
        <f t="shared" si="12"/>
        <v>276377.42</v>
      </c>
      <c r="F132" s="255">
        <f t="shared" si="14"/>
        <v>1730995.42</v>
      </c>
      <c r="G132" s="27">
        <v>3291008</v>
      </c>
      <c r="H132" s="27" t="s">
        <v>1413</v>
      </c>
      <c r="I132" s="27">
        <v>90</v>
      </c>
      <c r="J132" s="45">
        <v>42904</v>
      </c>
      <c r="K132" s="32"/>
      <c r="L132" s="45">
        <v>42914</v>
      </c>
      <c r="M132" s="32"/>
      <c r="N132" s="32"/>
      <c r="O132" s="27" t="s">
        <v>2050</v>
      </c>
      <c r="P132" s="32"/>
      <c r="Q132" s="238" t="s">
        <v>1376</v>
      </c>
      <c r="R132" s="27" t="s">
        <v>2051</v>
      </c>
      <c r="S132" s="32"/>
    </row>
    <row r="133" spans="1:19" s="36" customFormat="1" ht="15.75" hidden="1" customHeight="1">
      <c r="A133" s="27">
        <v>353</v>
      </c>
      <c r="B133" s="28" t="s">
        <v>2738</v>
      </c>
      <c r="C133" s="241">
        <v>42814</v>
      </c>
      <c r="D133" s="244">
        <v>163614</v>
      </c>
      <c r="E133" s="255">
        <f t="shared" si="12"/>
        <v>31086.66</v>
      </c>
      <c r="F133" s="255">
        <f t="shared" si="14"/>
        <v>194700.66</v>
      </c>
      <c r="G133" s="27">
        <v>224290148</v>
      </c>
      <c r="H133" s="27" t="s">
        <v>1413</v>
      </c>
      <c r="I133" s="27">
        <v>30</v>
      </c>
      <c r="J133" s="45">
        <v>42844</v>
      </c>
      <c r="K133" s="32"/>
      <c r="L133" s="45">
        <v>42943</v>
      </c>
      <c r="M133" s="32"/>
      <c r="N133" s="32"/>
      <c r="O133" s="27" t="s">
        <v>2052</v>
      </c>
      <c r="P133" s="32"/>
      <c r="Q133" s="238" t="s">
        <v>1467</v>
      </c>
      <c r="R133" s="27" t="s">
        <v>1468</v>
      </c>
      <c r="S133" s="32"/>
    </row>
    <row r="134" spans="1:19" s="36" customFormat="1" ht="15.75" hidden="1" customHeight="1">
      <c r="A134" s="27">
        <v>354</v>
      </c>
      <c r="B134" s="28" t="s">
        <v>2738</v>
      </c>
      <c r="C134" s="241">
        <v>42814</v>
      </c>
      <c r="D134" s="244">
        <v>163614</v>
      </c>
      <c r="E134" s="255">
        <f t="shared" si="12"/>
        <v>31086.66</v>
      </c>
      <c r="F134" s="255">
        <f t="shared" si="14"/>
        <v>194700.66</v>
      </c>
      <c r="G134" s="27">
        <v>224290148</v>
      </c>
      <c r="H134" s="27" t="s">
        <v>1413</v>
      </c>
      <c r="I134" s="27">
        <v>30</v>
      </c>
      <c r="J134" s="45">
        <v>42844</v>
      </c>
      <c r="K134" s="32"/>
      <c r="L134" s="45">
        <v>42943</v>
      </c>
      <c r="M134" s="32"/>
      <c r="N134" s="32"/>
      <c r="O134" s="27" t="s">
        <v>2053</v>
      </c>
      <c r="P134" s="32"/>
      <c r="Q134" s="238" t="s">
        <v>1467</v>
      </c>
      <c r="R134" s="27" t="s">
        <v>1468</v>
      </c>
      <c r="S134" s="32"/>
    </row>
    <row r="135" spans="1:19" s="36" customFormat="1" ht="15.75" hidden="1" customHeight="1">
      <c r="A135" s="27">
        <v>355</v>
      </c>
      <c r="B135" s="28" t="s">
        <v>2054</v>
      </c>
      <c r="C135" s="241">
        <v>42814</v>
      </c>
      <c r="D135" s="244">
        <v>1890355</v>
      </c>
      <c r="E135" s="255">
        <f t="shared" si="12"/>
        <v>359167.45</v>
      </c>
      <c r="F135" s="255">
        <f t="shared" si="14"/>
        <v>2249522.4500000002</v>
      </c>
      <c r="G135" s="27">
        <v>452271432</v>
      </c>
      <c r="H135" s="27" t="s">
        <v>1413</v>
      </c>
      <c r="I135" s="27">
        <v>30</v>
      </c>
      <c r="J135" s="45">
        <v>42844</v>
      </c>
      <c r="K135" s="32"/>
      <c r="L135" s="45">
        <v>42769</v>
      </c>
      <c r="M135" s="32"/>
      <c r="N135" s="32"/>
      <c r="O135" s="27" t="s">
        <v>2055</v>
      </c>
      <c r="P135" s="32"/>
      <c r="Q135" s="238" t="s">
        <v>1371</v>
      </c>
      <c r="R135" s="27" t="s">
        <v>1372</v>
      </c>
      <c r="S135" s="32"/>
    </row>
    <row r="136" spans="1:19" s="36" customFormat="1" ht="15.75" hidden="1" customHeight="1">
      <c r="A136" s="27">
        <v>356</v>
      </c>
      <c r="B136" s="28" t="s">
        <v>1978</v>
      </c>
      <c r="C136" s="241">
        <v>42814</v>
      </c>
      <c r="D136" s="244">
        <v>955037</v>
      </c>
      <c r="E136" s="255">
        <f t="shared" si="12"/>
        <v>181457.03</v>
      </c>
      <c r="F136" s="255">
        <f t="shared" si="14"/>
        <v>1136494.03</v>
      </c>
      <c r="G136" s="27">
        <v>323243453</v>
      </c>
      <c r="H136" s="27" t="s">
        <v>1413</v>
      </c>
      <c r="I136" s="27">
        <v>30</v>
      </c>
      <c r="J136" s="45">
        <v>42844</v>
      </c>
      <c r="K136" s="32"/>
      <c r="L136" s="45">
        <v>42906</v>
      </c>
      <c r="M136" s="32"/>
      <c r="N136" s="32"/>
      <c r="O136" s="27" t="s">
        <v>2056</v>
      </c>
      <c r="P136" s="32"/>
      <c r="Q136" s="238" t="s">
        <v>1376</v>
      </c>
      <c r="R136" s="27" t="s">
        <v>1980</v>
      </c>
      <c r="S136" s="32"/>
    </row>
    <row r="137" spans="1:19" s="36" customFormat="1" ht="15.75" hidden="1" customHeight="1">
      <c r="A137" s="27">
        <v>357</v>
      </c>
      <c r="B137" s="28" t="s">
        <v>2057</v>
      </c>
      <c r="C137" s="241">
        <v>42814</v>
      </c>
      <c r="D137" s="244">
        <v>639090</v>
      </c>
      <c r="E137" s="255">
        <f t="shared" si="12"/>
        <v>121427.1</v>
      </c>
      <c r="F137" s="255">
        <f t="shared" si="14"/>
        <v>760517.1</v>
      </c>
      <c r="G137" s="27">
        <v>226437322</v>
      </c>
      <c r="H137" s="27" t="s">
        <v>1413</v>
      </c>
      <c r="I137" s="27">
        <v>30</v>
      </c>
      <c r="J137" s="45">
        <v>42844</v>
      </c>
      <c r="K137" s="32"/>
      <c r="L137" s="45">
        <v>42823</v>
      </c>
      <c r="M137" s="32"/>
      <c r="N137" s="32"/>
      <c r="O137" s="27" t="s">
        <v>2058</v>
      </c>
      <c r="P137" s="32"/>
      <c r="Q137" s="238" t="s">
        <v>1487</v>
      </c>
      <c r="R137" s="27" t="s">
        <v>2059</v>
      </c>
      <c r="S137" s="32"/>
    </row>
    <row r="138" spans="1:19" s="36" customFormat="1" ht="15.75" hidden="1" customHeight="1">
      <c r="A138" s="27">
        <v>358</v>
      </c>
      <c r="B138" s="28" t="s">
        <v>1381</v>
      </c>
      <c r="C138" s="241">
        <v>42814</v>
      </c>
      <c r="D138" s="244">
        <v>1690038</v>
      </c>
      <c r="E138" s="255">
        <f t="shared" si="12"/>
        <v>321107.22000000003</v>
      </c>
      <c r="F138" s="255">
        <f t="shared" si="14"/>
        <v>2011145.22</v>
      </c>
      <c r="G138" s="27" t="s">
        <v>1849</v>
      </c>
      <c r="H138" s="27" t="s">
        <v>1413</v>
      </c>
      <c r="I138" s="27">
        <v>60</v>
      </c>
      <c r="J138" s="45">
        <v>42874</v>
      </c>
      <c r="K138" s="32"/>
      <c r="L138" s="45">
        <v>42929</v>
      </c>
      <c r="M138" s="32"/>
      <c r="N138" s="32"/>
      <c r="O138" s="27" t="s">
        <v>2060</v>
      </c>
      <c r="P138" s="32"/>
      <c r="Q138" s="238" t="s">
        <v>1379</v>
      </c>
      <c r="R138" s="27" t="s">
        <v>1387</v>
      </c>
      <c r="S138" s="32"/>
    </row>
    <row r="139" spans="1:19" s="36" customFormat="1" ht="15.75" hidden="1" customHeight="1">
      <c r="A139" s="27">
        <v>359</v>
      </c>
      <c r="B139" s="28" t="s">
        <v>1935</v>
      </c>
      <c r="C139" s="241">
        <v>42817</v>
      </c>
      <c r="D139" s="244">
        <v>134354</v>
      </c>
      <c r="E139" s="255">
        <f t="shared" si="12"/>
        <v>25527.260000000002</v>
      </c>
      <c r="F139" s="255">
        <f t="shared" si="14"/>
        <v>159881.26</v>
      </c>
      <c r="G139" s="27" t="s">
        <v>2010</v>
      </c>
      <c r="H139" s="27" t="s">
        <v>1413</v>
      </c>
      <c r="I139" s="27" t="s">
        <v>1896</v>
      </c>
      <c r="J139" s="45">
        <v>42817</v>
      </c>
      <c r="K139" s="32"/>
      <c r="L139" s="45">
        <v>42817</v>
      </c>
      <c r="M139" s="32"/>
      <c r="N139" s="32"/>
      <c r="O139" s="27" t="s">
        <v>2011</v>
      </c>
      <c r="P139" s="32"/>
      <c r="Q139" s="238" t="s">
        <v>1379</v>
      </c>
      <c r="R139" s="27" t="s">
        <v>1563</v>
      </c>
      <c r="S139" s="32"/>
    </row>
    <row r="140" spans="1:19" s="36" customFormat="1" ht="15.75" hidden="1" customHeight="1">
      <c r="A140" s="27">
        <v>360</v>
      </c>
      <c r="B140" s="28" t="s">
        <v>2430</v>
      </c>
      <c r="C140" s="241">
        <v>42818</v>
      </c>
      <c r="D140" s="244">
        <v>9289358</v>
      </c>
      <c r="E140" s="255">
        <f t="shared" si="12"/>
        <v>1764978.02</v>
      </c>
      <c r="F140" s="255">
        <f>SUM(E140+D140)-144102</f>
        <v>10910234.02</v>
      </c>
      <c r="G140" s="27">
        <v>26211788</v>
      </c>
      <c r="H140" s="27" t="s">
        <v>1413</v>
      </c>
      <c r="I140" s="27">
        <v>30</v>
      </c>
      <c r="J140" s="45">
        <v>42818</v>
      </c>
      <c r="K140" s="32"/>
      <c r="L140" s="45">
        <v>42836</v>
      </c>
      <c r="M140" s="32">
        <v>53</v>
      </c>
      <c r="N140" s="32"/>
      <c r="O140" s="27" t="s">
        <v>2064</v>
      </c>
      <c r="P140" s="32"/>
      <c r="Q140" s="238" t="s">
        <v>1508</v>
      </c>
      <c r="R140" s="27" t="s">
        <v>2065</v>
      </c>
      <c r="S140" s="32"/>
    </row>
    <row r="141" spans="1:19" s="36" customFormat="1" ht="15.75" hidden="1" customHeight="1">
      <c r="A141" s="27">
        <v>361</v>
      </c>
      <c r="B141" s="28" t="s">
        <v>2066</v>
      </c>
      <c r="C141" s="241">
        <v>42818</v>
      </c>
      <c r="D141" s="244">
        <v>923130</v>
      </c>
      <c r="E141" s="255">
        <f t="shared" si="12"/>
        <v>175394.7</v>
      </c>
      <c r="F141" s="255">
        <f>D141+E141</f>
        <v>1098524.7</v>
      </c>
      <c r="G141" s="27">
        <v>224295913</v>
      </c>
      <c r="H141" s="27" t="s">
        <v>1413</v>
      </c>
      <c r="I141" s="27">
        <v>60</v>
      </c>
      <c r="J141" s="45">
        <v>42818</v>
      </c>
      <c r="K141" s="32"/>
      <c r="L141" s="45">
        <v>42958</v>
      </c>
      <c r="M141" s="32"/>
      <c r="N141" s="32"/>
      <c r="O141" s="27" t="s">
        <v>2067</v>
      </c>
      <c r="P141" s="32"/>
      <c r="Q141" s="238" t="s">
        <v>1412</v>
      </c>
      <c r="R141" s="27" t="s">
        <v>1528</v>
      </c>
      <c r="S141" s="32"/>
    </row>
    <row r="142" spans="1:19" s="69" customFormat="1" ht="15.75" hidden="1" customHeight="1">
      <c r="A142" s="7">
        <v>362</v>
      </c>
      <c r="B142" s="6" t="s">
        <v>2069</v>
      </c>
      <c r="C142" s="251">
        <v>42818</v>
      </c>
      <c r="D142" s="252">
        <v>122149</v>
      </c>
      <c r="E142" s="329">
        <f t="shared" si="12"/>
        <v>23208.31</v>
      </c>
      <c r="F142" s="329">
        <f>D142+E142</f>
        <v>145357.31</v>
      </c>
      <c r="G142" s="7">
        <v>5115971</v>
      </c>
      <c r="H142" s="7" t="s">
        <v>571</v>
      </c>
      <c r="I142" s="7">
        <v>30</v>
      </c>
      <c r="J142" s="5">
        <v>42848</v>
      </c>
      <c r="K142" s="4"/>
      <c r="L142" s="5"/>
      <c r="M142" s="4"/>
      <c r="N142" s="4"/>
      <c r="O142" s="7" t="s">
        <v>2068</v>
      </c>
      <c r="P142" s="4"/>
      <c r="Q142" s="253" t="s">
        <v>1991</v>
      </c>
      <c r="R142" s="7" t="s">
        <v>1373</v>
      </c>
      <c r="S142" s="4"/>
    </row>
    <row r="143" spans="1:19" s="36" customFormat="1" ht="15.75" hidden="1" customHeight="1">
      <c r="A143" s="27">
        <v>363</v>
      </c>
      <c r="B143" s="28" t="s">
        <v>1929</v>
      </c>
      <c r="C143" s="241">
        <v>42818</v>
      </c>
      <c r="D143" s="244">
        <v>172565</v>
      </c>
      <c r="E143" s="255">
        <f t="shared" si="12"/>
        <v>32787.35</v>
      </c>
      <c r="F143" s="255">
        <f>D143+E143</f>
        <v>205352.35</v>
      </c>
      <c r="G143" s="27" t="s">
        <v>675</v>
      </c>
      <c r="H143" s="27" t="s">
        <v>1413</v>
      </c>
      <c r="I143" s="27">
        <v>30</v>
      </c>
      <c r="J143" s="45">
        <v>42848</v>
      </c>
      <c r="K143" s="32"/>
      <c r="L143" s="45">
        <v>42832</v>
      </c>
      <c r="M143" s="32"/>
      <c r="N143" s="32"/>
      <c r="O143" s="27" t="s">
        <v>1929</v>
      </c>
      <c r="P143" s="32"/>
      <c r="Q143" s="238" t="s">
        <v>1383</v>
      </c>
      <c r="R143" s="27" t="s">
        <v>1387</v>
      </c>
      <c r="S143" s="32"/>
    </row>
    <row r="144" spans="1:19" s="69" customFormat="1" ht="15.75" hidden="1" customHeight="1">
      <c r="A144" s="260">
        <v>364</v>
      </c>
      <c r="B144" s="6" t="s">
        <v>2070</v>
      </c>
      <c r="C144" s="251">
        <v>42818</v>
      </c>
      <c r="D144" s="252">
        <v>3791934</v>
      </c>
      <c r="E144" s="329">
        <f t="shared" si="12"/>
        <v>720467.46</v>
      </c>
      <c r="F144" s="329">
        <f>SUM(E144+D144)-1512401-1500000</f>
        <v>1500000.46</v>
      </c>
      <c r="G144" s="7">
        <v>25282399</v>
      </c>
      <c r="H144" s="7" t="s">
        <v>2678</v>
      </c>
      <c r="I144" s="7">
        <v>90</v>
      </c>
      <c r="J144" s="5">
        <v>42908</v>
      </c>
      <c r="K144" s="4"/>
      <c r="L144" s="5"/>
      <c r="M144" s="4"/>
      <c r="N144" s="4"/>
      <c r="O144" s="7" t="s">
        <v>2071</v>
      </c>
      <c r="P144" s="4"/>
      <c r="Q144" s="253" t="s">
        <v>573</v>
      </c>
      <c r="R144" s="7" t="s">
        <v>1628</v>
      </c>
      <c r="S144" s="4"/>
    </row>
    <row r="145" spans="1:20" s="277" customFormat="1" ht="15.75" hidden="1" customHeight="1">
      <c r="A145" s="273">
        <v>365</v>
      </c>
      <c r="B145" s="270" t="s">
        <v>2441</v>
      </c>
      <c r="C145" s="271"/>
      <c r="D145" s="272"/>
      <c r="E145" s="278"/>
      <c r="F145" s="278"/>
      <c r="G145" s="273"/>
      <c r="H145" s="273" t="s">
        <v>190</v>
      </c>
      <c r="I145" s="273"/>
      <c r="J145" s="274"/>
      <c r="K145" s="275"/>
      <c r="L145" s="274"/>
      <c r="M145" s="275">
        <v>39</v>
      </c>
      <c r="N145" s="275"/>
      <c r="O145" s="273" t="s">
        <v>2072</v>
      </c>
      <c r="P145" s="275"/>
      <c r="Q145" s="276" t="s">
        <v>1584</v>
      </c>
      <c r="R145" s="273" t="s">
        <v>2073</v>
      </c>
      <c r="S145" s="275"/>
    </row>
    <row r="146" spans="1:20" s="277" customFormat="1" ht="15.75" hidden="1" customHeight="1">
      <c r="A146" s="273">
        <v>366</v>
      </c>
      <c r="B146" s="270" t="s">
        <v>2438</v>
      </c>
      <c r="C146" s="271"/>
      <c r="D146" s="272"/>
      <c r="E146" s="278"/>
      <c r="F146" s="278"/>
      <c r="G146" s="273"/>
      <c r="H146" s="273" t="s">
        <v>190</v>
      </c>
      <c r="I146" s="273"/>
      <c r="J146" s="274"/>
      <c r="K146" s="275"/>
      <c r="L146" s="274"/>
      <c r="M146" s="275">
        <v>44</v>
      </c>
      <c r="N146" s="275"/>
      <c r="O146" s="273" t="s">
        <v>2076</v>
      </c>
      <c r="P146" s="275"/>
      <c r="Q146" s="276" t="s">
        <v>1755</v>
      </c>
      <c r="R146" s="273" t="s">
        <v>1980</v>
      </c>
      <c r="S146" s="275"/>
    </row>
    <row r="147" spans="1:20" s="36" customFormat="1" ht="15.75" hidden="1" customHeight="1">
      <c r="A147" s="27">
        <v>367</v>
      </c>
      <c r="B147" s="28" t="s">
        <v>2436</v>
      </c>
      <c r="C147" s="241">
        <v>42818</v>
      </c>
      <c r="D147" s="244">
        <v>7374622</v>
      </c>
      <c r="E147" s="255">
        <f t="shared" ref="E147:E163" si="15">D147*19%</f>
        <v>1401178.18</v>
      </c>
      <c r="F147" s="255">
        <f>SUM(E147+D147)-1690038</f>
        <v>7085762.1799999997</v>
      </c>
      <c r="G147" s="27" t="s">
        <v>2077</v>
      </c>
      <c r="H147" s="27" t="s">
        <v>1413</v>
      </c>
      <c r="I147" s="27">
        <v>30</v>
      </c>
      <c r="J147" s="45">
        <v>42848</v>
      </c>
      <c r="K147" s="32"/>
      <c r="L147" s="45">
        <v>42872</v>
      </c>
      <c r="M147" s="32">
        <v>47</v>
      </c>
      <c r="N147" s="32"/>
      <c r="O147" s="27" t="s">
        <v>2078</v>
      </c>
      <c r="P147" s="32"/>
      <c r="Q147" s="238" t="s">
        <v>1508</v>
      </c>
      <c r="R147" s="27" t="s">
        <v>1401</v>
      </c>
      <c r="S147" s="32"/>
    </row>
    <row r="148" spans="1:20" s="36" customFormat="1" ht="15.75" hidden="1" customHeight="1">
      <c r="A148" s="27">
        <v>368</v>
      </c>
      <c r="B148" s="28" t="s">
        <v>2080</v>
      </c>
      <c r="C148" s="241">
        <v>42821</v>
      </c>
      <c r="D148" s="244">
        <v>5595588</v>
      </c>
      <c r="E148" s="255">
        <f t="shared" si="15"/>
        <v>1063161.72</v>
      </c>
      <c r="F148" s="255">
        <f>SUM(E148+D148)-1109792-1143592-1109792-1109792-1109792-1109792</f>
        <v>-33802.280000000261</v>
      </c>
      <c r="G148" s="27">
        <v>26211471</v>
      </c>
      <c r="H148" s="54" t="s">
        <v>1413</v>
      </c>
      <c r="I148" s="27">
        <v>30</v>
      </c>
      <c r="J148" s="45">
        <v>42851</v>
      </c>
      <c r="K148" s="32"/>
      <c r="L148" s="45">
        <v>42984</v>
      </c>
      <c r="M148" s="32"/>
      <c r="N148" s="32"/>
      <c r="O148" s="27" t="s">
        <v>2081</v>
      </c>
      <c r="P148" s="32"/>
      <c r="Q148" s="238" t="s">
        <v>1508</v>
      </c>
      <c r="R148" s="27" t="s">
        <v>2065</v>
      </c>
      <c r="S148" s="32"/>
    </row>
    <row r="149" spans="1:20" s="36" customFormat="1" ht="15.75" hidden="1" customHeight="1">
      <c r="A149" s="27">
        <v>369</v>
      </c>
      <c r="B149" s="28" t="s">
        <v>1381</v>
      </c>
      <c r="C149" s="241">
        <v>42821</v>
      </c>
      <c r="D149" s="244">
        <v>3806136</v>
      </c>
      <c r="E149" s="255">
        <f t="shared" si="15"/>
        <v>723165.84</v>
      </c>
      <c r="F149" s="255">
        <f t="shared" ref="F149:F163" si="16">D149+E149</f>
        <v>4529301.84</v>
      </c>
      <c r="G149" s="27" t="s">
        <v>1849</v>
      </c>
      <c r="H149" s="27" t="s">
        <v>1413</v>
      </c>
      <c r="I149" s="27">
        <v>30</v>
      </c>
      <c r="J149" s="45">
        <v>42851</v>
      </c>
      <c r="K149" s="32"/>
      <c r="L149" s="45">
        <v>42929</v>
      </c>
      <c r="M149" s="32"/>
      <c r="N149" s="32"/>
      <c r="O149" s="27" t="s">
        <v>2082</v>
      </c>
      <c r="P149" s="32"/>
      <c r="Q149" s="238" t="s">
        <v>1379</v>
      </c>
      <c r="R149" s="27" t="s">
        <v>1387</v>
      </c>
      <c r="S149" s="32"/>
    </row>
    <row r="150" spans="1:20" s="36" customFormat="1" ht="15.75" hidden="1" customHeight="1">
      <c r="A150" s="27">
        <v>370</v>
      </c>
      <c r="B150" s="28" t="s">
        <v>1381</v>
      </c>
      <c r="C150" s="241">
        <v>42821</v>
      </c>
      <c r="D150" s="244">
        <v>3704650</v>
      </c>
      <c r="E150" s="255">
        <f t="shared" si="15"/>
        <v>703883.5</v>
      </c>
      <c r="F150" s="255">
        <f t="shared" si="16"/>
        <v>4408533.5</v>
      </c>
      <c r="G150" s="27" t="s">
        <v>1849</v>
      </c>
      <c r="H150" s="27" t="s">
        <v>1413</v>
      </c>
      <c r="I150" s="27">
        <v>60</v>
      </c>
      <c r="J150" s="45">
        <v>42851</v>
      </c>
      <c r="K150" s="32"/>
      <c r="L150" s="45">
        <v>42937</v>
      </c>
      <c r="M150" s="32"/>
      <c r="N150" s="32"/>
      <c r="O150" s="27" t="s">
        <v>2083</v>
      </c>
      <c r="P150" s="32"/>
      <c r="Q150" s="238" t="s">
        <v>1379</v>
      </c>
      <c r="R150" s="27" t="s">
        <v>1387</v>
      </c>
      <c r="S150" s="32"/>
    </row>
    <row r="151" spans="1:20" s="36" customFormat="1" ht="15.75" hidden="1" customHeight="1">
      <c r="A151" s="27">
        <v>371</v>
      </c>
      <c r="B151" s="28" t="s">
        <v>1895</v>
      </c>
      <c r="C151" s="241">
        <v>42825</v>
      </c>
      <c r="D151" s="244">
        <v>24428</v>
      </c>
      <c r="E151" s="255">
        <f t="shared" si="15"/>
        <v>4641.32</v>
      </c>
      <c r="F151" s="255">
        <f t="shared" si="16"/>
        <v>29069.32</v>
      </c>
      <c r="G151" s="27" t="s">
        <v>581</v>
      </c>
      <c r="H151" s="27" t="s">
        <v>1413</v>
      </c>
      <c r="I151" s="27" t="s">
        <v>1896</v>
      </c>
      <c r="J151" s="45">
        <v>42825</v>
      </c>
      <c r="K151" s="32"/>
      <c r="L151" s="45">
        <v>42825</v>
      </c>
      <c r="M151" s="32"/>
      <c r="N151" s="32"/>
      <c r="O151" s="27" t="s">
        <v>2084</v>
      </c>
      <c r="P151" s="32"/>
      <c r="Q151" s="238" t="s">
        <v>1379</v>
      </c>
      <c r="R151" s="27" t="s">
        <v>1920</v>
      </c>
      <c r="S151" s="32"/>
    </row>
    <row r="152" spans="1:20" s="59" customFormat="1" ht="15.75" hidden="1" customHeight="1">
      <c r="A152" s="54">
        <v>372</v>
      </c>
      <c r="B152" s="55" t="s">
        <v>1867</v>
      </c>
      <c r="C152" s="264">
        <v>42825</v>
      </c>
      <c r="D152" s="265">
        <v>141774</v>
      </c>
      <c r="E152" s="255">
        <f t="shared" si="15"/>
        <v>26937.06</v>
      </c>
      <c r="F152" s="255">
        <f t="shared" si="16"/>
        <v>168711.06</v>
      </c>
      <c r="G152" s="54">
        <v>422680673</v>
      </c>
      <c r="H152" s="54" t="s">
        <v>1413</v>
      </c>
      <c r="I152" s="54">
        <v>30</v>
      </c>
      <c r="J152" s="266">
        <v>42855</v>
      </c>
      <c r="K152" s="267"/>
      <c r="L152" s="45">
        <v>42766</v>
      </c>
      <c r="M152" s="267"/>
      <c r="N152" s="267"/>
      <c r="O152" s="54" t="s">
        <v>2085</v>
      </c>
      <c r="P152" s="267"/>
      <c r="Q152" s="268" t="s">
        <v>1584</v>
      </c>
      <c r="R152" s="54" t="s">
        <v>1869</v>
      </c>
      <c r="S152" s="267"/>
    </row>
    <row r="153" spans="1:20" s="36" customFormat="1" ht="15.75" hidden="1" customHeight="1">
      <c r="A153" s="27">
        <v>373</v>
      </c>
      <c r="B153" s="28" t="s">
        <v>2087</v>
      </c>
      <c r="C153" s="241">
        <v>42825</v>
      </c>
      <c r="D153" s="244">
        <v>1121958</v>
      </c>
      <c r="E153" s="255">
        <f t="shared" si="15"/>
        <v>213172.02</v>
      </c>
      <c r="F153" s="255">
        <f t="shared" si="16"/>
        <v>1335130.02</v>
      </c>
      <c r="G153" s="27">
        <v>229985006</v>
      </c>
      <c r="H153" s="27" t="s">
        <v>1413</v>
      </c>
      <c r="I153" s="27">
        <v>30</v>
      </c>
      <c r="J153" s="45">
        <v>42855</v>
      </c>
      <c r="K153" s="32"/>
      <c r="L153" s="45">
        <v>42927</v>
      </c>
      <c r="M153" s="32"/>
      <c r="N153" s="32"/>
      <c r="O153" s="27" t="s">
        <v>2086</v>
      </c>
      <c r="P153" s="32"/>
      <c r="Q153" s="238" t="s">
        <v>1487</v>
      </c>
      <c r="R153" s="27" t="s">
        <v>2065</v>
      </c>
      <c r="S153" s="32"/>
    </row>
    <row r="154" spans="1:20" s="36" customFormat="1" ht="15.75" hidden="1" customHeight="1">
      <c r="A154" s="27">
        <v>374</v>
      </c>
      <c r="B154" s="28" t="s">
        <v>2088</v>
      </c>
      <c r="C154" s="241">
        <v>42825</v>
      </c>
      <c r="D154" s="244">
        <v>1200</v>
      </c>
      <c r="E154" s="255">
        <f t="shared" si="15"/>
        <v>228</v>
      </c>
      <c r="F154" s="255">
        <f t="shared" si="16"/>
        <v>1428</v>
      </c>
      <c r="G154" s="27"/>
      <c r="H154" s="27" t="s">
        <v>1413</v>
      </c>
      <c r="I154" s="27">
        <v>42825</v>
      </c>
      <c r="J154" s="45">
        <v>42855</v>
      </c>
      <c r="K154" s="32"/>
      <c r="L154" s="45">
        <v>42855</v>
      </c>
      <c r="M154" s="32"/>
      <c r="N154" s="32"/>
      <c r="O154" s="27" t="s">
        <v>2089</v>
      </c>
      <c r="P154" s="32"/>
      <c r="Q154" s="238" t="s">
        <v>1379</v>
      </c>
      <c r="R154" s="27" t="s">
        <v>1528</v>
      </c>
      <c r="S154" s="32"/>
    </row>
    <row r="155" spans="1:20" s="36" customFormat="1" ht="15.75" hidden="1" customHeight="1">
      <c r="A155" s="27">
        <v>375</v>
      </c>
      <c r="B155" s="28" t="s">
        <v>2091</v>
      </c>
      <c r="C155" s="241">
        <v>42825</v>
      </c>
      <c r="D155" s="244">
        <v>3100</v>
      </c>
      <c r="E155" s="255">
        <f t="shared" si="15"/>
        <v>589</v>
      </c>
      <c r="F155" s="255">
        <f t="shared" si="16"/>
        <v>3689</v>
      </c>
      <c r="G155" s="27"/>
      <c r="H155" s="27" t="s">
        <v>1413</v>
      </c>
      <c r="I155" s="27">
        <v>30</v>
      </c>
      <c r="J155" s="45">
        <v>42855</v>
      </c>
      <c r="K155" s="32"/>
      <c r="L155" s="45">
        <v>42855</v>
      </c>
      <c r="M155" s="32"/>
      <c r="N155" s="32"/>
      <c r="O155" s="27" t="s">
        <v>2092</v>
      </c>
      <c r="P155" s="32"/>
      <c r="Q155" s="238" t="s">
        <v>1379</v>
      </c>
      <c r="R155" s="27" t="s">
        <v>1490</v>
      </c>
      <c r="S155" s="32"/>
      <c r="T155" s="36" t="s">
        <v>2090</v>
      </c>
    </row>
    <row r="156" spans="1:20" s="36" customFormat="1" ht="15.75" hidden="1" customHeight="1">
      <c r="A156" s="27">
        <v>376</v>
      </c>
      <c r="B156" s="28" t="s">
        <v>1381</v>
      </c>
      <c r="C156" s="241">
        <v>42825</v>
      </c>
      <c r="D156" s="244">
        <v>7285626</v>
      </c>
      <c r="E156" s="255">
        <f t="shared" si="15"/>
        <v>1384268.94</v>
      </c>
      <c r="F156" s="255">
        <f t="shared" si="16"/>
        <v>8669894.9399999995</v>
      </c>
      <c r="G156" s="27" t="s">
        <v>1849</v>
      </c>
      <c r="H156" s="27" t="s">
        <v>1413</v>
      </c>
      <c r="I156" s="27">
        <v>30</v>
      </c>
      <c r="J156" s="45">
        <v>42855</v>
      </c>
      <c r="K156" s="32"/>
      <c r="L156" s="45">
        <v>42937</v>
      </c>
      <c r="M156" s="32"/>
      <c r="N156" s="32"/>
      <c r="O156" s="27" t="s">
        <v>2094</v>
      </c>
      <c r="P156" s="32"/>
      <c r="Q156" s="238" t="s">
        <v>1383</v>
      </c>
      <c r="R156" s="27" t="s">
        <v>1387</v>
      </c>
      <c r="S156" s="32"/>
      <c r="T156" s="36" t="s">
        <v>2093</v>
      </c>
    </row>
    <row r="157" spans="1:20" s="36" customFormat="1" ht="15.75" hidden="1" customHeight="1">
      <c r="A157" s="27">
        <v>377</v>
      </c>
      <c r="B157" s="28" t="s">
        <v>2095</v>
      </c>
      <c r="C157" s="241">
        <v>42825</v>
      </c>
      <c r="D157" s="244">
        <v>2191324</v>
      </c>
      <c r="E157" s="255">
        <f t="shared" si="15"/>
        <v>416351.56</v>
      </c>
      <c r="F157" s="255">
        <f t="shared" si="16"/>
        <v>2607675.56</v>
      </c>
      <c r="G157" s="27">
        <v>33266003</v>
      </c>
      <c r="H157" s="27" t="s">
        <v>1413</v>
      </c>
      <c r="I157" s="27">
        <v>30</v>
      </c>
      <c r="J157" s="45">
        <v>42855</v>
      </c>
      <c r="K157" s="32"/>
      <c r="L157" s="45"/>
      <c r="M157" s="32"/>
      <c r="N157" s="32"/>
      <c r="O157" s="27" t="s">
        <v>2096</v>
      </c>
      <c r="P157" s="32"/>
      <c r="Q157" s="238" t="s">
        <v>1755</v>
      </c>
      <c r="R157" s="27" t="s">
        <v>2097</v>
      </c>
      <c r="S157" s="32"/>
    </row>
    <row r="158" spans="1:20" s="36" customFormat="1" ht="15.75" hidden="1" customHeight="1">
      <c r="A158" s="27">
        <v>378</v>
      </c>
      <c r="B158" s="28" t="s">
        <v>2098</v>
      </c>
      <c r="C158" s="241">
        <v>42825</v>
      </c>
      <c r="D158" s="244">
        <v>7129404</v>
      </c>
      <c r="E158" s="255">
        <f t="shared" si="15"/>
        <v>1354586.76</v>
      </c>
      <c r="F158" s="255">
        <f t="shared" si="16"/>
        <v>8483990.7599999998</v>
      </c>
      <c r="G158" s="27">
        <v>227075889</v>
      </c>
      <c r="H158" s="27" t="s">
        <v>1413</v>
      </c>
      <c r="I158" s="27">
        <v>30</v>
      </c>
      <c r="J158" s="45">
        <v>42855</v>
      </c>
      <c r="K158" s="32"/>
      <c r="L158" s="45">
        <v>42867</v>
      </c>
      <c r="M158" s="32"/>
      <c r="N158" s="32"/>
      <c r="O158" s="27" t="s">
        <v>2099</v>
      </c>
      <c r="P158" s="32"/>
      <c r="Q158" s="238" t="s">
        <v>1991</v>
      </c>
      <c r="R158" s="27" t="s">
        <v>1387</v>
      </c>
      <c r="S158" s="32"/>
    </row>
    <row r="159" spans="1:20" s="36" customFormat="1" ht="15.75" hidden="1" customHeight="1">
      <c r="A159" s="27">
        <v>379</v>
      </c>
      <c r="B159" s="28" t="s">
        <v>2100</v>
      </c>
      <c r="C159" s="241">
        <v>42825</v>
      </c>
      <c r="D159" s="244">
        <v>19400</v>
      </c>
      <c r="E159" s="255">
        <f t="shared" si="15"/>
        <v>3686</v>
      </c>
      <c r="F159" s="255">
        <f t="shared" si="16"/>
        <v>23086</v>
      </c>
      <c r="G159" s="27"/>
      <c r="H159" s="27" t="s">
        <v>1413</v>
      </c>
      <c r="I159" s="27"/>
      <c r="J159" s="45">
        <v>42855</v>
      </c>
      <c r="K159" s="32"/>
      <c r="L159" s="45">
        <v>42855</v>
      </c>
      <c r="M159" s="32"/>
      <c r="N159" s="32"/>
      <c r="O159" s="27" t="s">
        <v>2101</v>
      </c>
      <c r="P159" s="32"/>
      <c r="Q159" s="238" t="s">
        <v>1379</v>
      </c>
      <c r="R159" s="27" t="s">
        <v>1670</v>
      </c>
      <c r="S159" s="32"/>
    </row>
    <row r="160" spans="1:20" s="36" customFormat="1" ht="15.75" hidden="1" customHeight="1">
      <c r="A160" s="27">
        <v>380</v>
      </c>
      <c r="B160" s="28" t="s">
        <v>1900</v>
      </c>
      <c r="C160" s="241">
        <v>42825</v>
      </c>
      <c r="D160" s="244">
        <v>3955060</v>
      </c>
      <c r="E160" s="255">
        <f t="shared" si="15"/>
        <v>751461.4</v>
      </c>
      <c r="F160" s="255">
        <f t="shared" si="16"/>
        <v>4706521.4000000004</v>
      </c>
      <c r="G160" s="27">
        <v>512215215</v>
      </c>
      <c r="H160" s="27" t="s">
        <v>1413</v>
      </c>
      <c r="I160" s="27">
        <v>30</v>
      </c>
      <c r="J160" s="45">
        <v>42825</v>
      </c>
      <c r="K160" s="32"/>
      <c r="L160" s="45">
        <v>42825</v>
      </c>
      <c r="M160" s="32"/>
      <c r="N160" s="32"/>
      <c r="O160" s="27" t="s">
        <v>1901</v>
      </c>
      <c r="P160" s="32"/>
      <c r="Q160" s="238" t="s">
        <v>2102</v>
      </c>
      <c r="R160" s="27" t="s">
        <v>1490</v>
      </c>
      <c r="S160" s="32"/>
    </row>
    <row r="161" spans="1:19" s="36" customFormat="1" ht="15.75" hidden="1" customHeight="1">
      <c r="A161" s="27">
        <v>381</v>
      </c>
      <c r="B161" s="28" t="s">
        <v>2103</v>
      </c>
      <c r="C161" s="241">
        <v>42825</v>
      </c>
      <c r="D161" s="244">
        <v>1045811</v>
      </c>
      <c r="E161" s="255">
        <f t="shared" si="15"/>
        <v>198704.09</v>
      </c>
      <c r="F161" s="255">
        <f t="shared" si="16"/>
        <v>1244515.0900000001</v>
      </c>
      <c r="G161" s="27">
        <v>512546103</v>
      </c>
      <c r="H161" s="27" t="s">
        <v>1413</v>
      </c>
      <c r="I161" s="27">
        <v>30</v>
      </c>
      <c r="J161" s="45">
        <v>42855</v>
      </c>
      <c r="K161" s="32"/>
      <c r="L161" s="45">
        <v>42816</v>
      </c>
      <c r="M161" s="32"/>
      <c r="N161" s="32"/>
      <c r="O161" s="27" t="s">
        <v>2104</v>
      </c>
      <c r="P161" s="32"/>
      <c r="Q161" s="238" t="s">
        <v>2102</v>
      </c>
      <c r="R161" s="27" t="s">
        <v>1474</v>
      </c>
      <c r="S161" s="32"/>
    </row>
    <row r="162" spans="1:19" s="36" customFormat="1" ht="15.75" hidden="1" customHeight="1">
      <c r="A162" s="27">
        <v>382</v>
      </c>
      <c r="B162" s="28" t="s">
        <v>2105</v>
      </c>
      <c r="C162" s="241">
        <v>42825</v>
      </c>
      <c r="D162" s="244">
        <v>187192</v>
      </c>
      <c r="E162" s="255">
        <f t="shared" si="15"/>
        <v>35566.480000000003</v>
      </c>
      <c r="F162" s="255">
        <f t="shared" si="16"/>
        <v>222758.48</v>
      </c>
      <c r="G162" s="27">
        <v>2386600</v>
      </c>
      <c r="H162" s="27" t="s">
        <v>1413</v>
      </c>
      <c r="I162" s="27">
        <v>30</v>
      </c>
      <c r="J162" s="45">
        <v>42855</v>
      </c>
      <c r="K162" s="32"/>
      <c r="L162" s="45">
        <v>42936</v>
      </c>
      <c r="M162" s="32"/>
      <c r="N162" s="32"/>
      <c r="O162" s="27" t="s">
        <v>2106</v>
      </c>
      <c r="P162" s="32"/>
      <c r="Q162" s="238" t="s">
        <v>1376</v>
      </c>
      <c r="R162" s="27" t="s">
        <v>1546</v>
      </c>
      <c r="S162" s="32"/>
    </row>
    <row r="163" spans="1:19" s="36" customFormat="1" ht="15.75" hidden="1" customHeight="1">
      <c r="A163" s="27">
        <v>383</v>
      </c>
      <c r="B163" s="28" t="s">
        <v>2107</v>
      </c>
      <c r="C163" s="241">
        <v>42825</v>
      </c>
      <c r="D163" s="244">
        <v>3357033</v>
      </c>
      <c r="E163" s="255">
        <f t="shared" si="15"/>
        <v>637836.27</v>
      </c>
      <c r="F163" s="255">
        <f t="shared" si="16"/>
        <v>3994869.27</v>
      </c>
      <c r="G163" s="27">
        <v>22235433</v>
      </c>
      <c r="H163" s="27" t="s">
        <v>1413</v>
      </c>
      <c r="I163" s="27">
        <v>30</v>
      </c>
      <c r="J163" s="45">
        <v>42855</v>
      </c>
      <c r="K163" s="32"/>
      <c r="L163" s="45">
        <v>42822</v>
      </c>
      <c r="M163" s="32"/>
      <c r="N163" s="32"/>
      <c r="O163" s="27" t="s">
        <v>2108</v>
      </c>
      <c r="P163" s="32"/>
      <c r="Q163" s="238" t="s">
        <v>1991</v>
      </c>
      <c r="R163" s="27" t="s">
        <v>1563</v>
      </c>
      <c r="S163" s="32"/>
    </row>
    <row r="164" spans="1:19" s="277" customFormat="1" ht="15.75" hidden="1" customHeight="1">
      <c r="A164" s="273">
        <v>384</v>
      </c>
      <c r="B164" s="270" t="s">
        <v>2435</v>
      </c>
      <c r="C164" s="271"/>
      <c r="D164" s="272"/>
      <c r="E164" s="278"/>
      <c r="F164" s="278"/>
      <c r="G164" s="273"/>
      <c r="H164" s="273" t="s">
        <v>190</v>
      </c>
      <c r="I164" s="273"/>
      <c r="J164" s="274"/>
      <c r="K164" s="275"/>
      <c r="L164" s="274"/>
      <c r="M164" s="275">
        <v>48</v>
      </c>
      <c r="N164" s="275"/>
      <c r="O164" s="273" t="s">
        <v>2110</v>
      </c>
      <c r="P164" s="275"/>
      <c r="Q164" s="276" t="s">
        <v>1991</v>
      </c>
      <c r="R164" s="273" t="s">
        <v>1380</v>
      </c>
      <c r="S164" s="275"/>
    </row>
    <row r="165" spans="1:19" s="36" customFormat="1" ht="15.75" hidden="1" customHeight="1">
      <c r="A165" s="27">
        <v>385</v>
      </c>
      <c r="B165" s="28" t="s">
        <v>1992</v>
      </c>
      <c r="C165" s="241">
        <v>42825</v>
      </c>
      <c r="D165" s="244">
        <v>940478</v>
      </c>
      <c r="E165" s="255">
        <f t="shared" ref="E165:E196" si="17">D165*19%</f>
        <v>178690.82</v>
      </c>
      <c r="F165" s="255">
        <f t="shared" ref="F165:F176" si="18">D165+E165</f>
        <v>1119168.82</v>
      </c>
      <c r="G165" s="27"/>
      <c r="H165" s="27" t="s">
        <v>1413</v>
      </c>
      <c r="I165" s="27">
        <v>60</v>
      </c>
      <c r="J165" s="45">
        <v>42520</v>
      </c>
      <c r="K165" s="32"/>
      <c r="L165" s="45">
        <v>42885</v>
      </c>
      <c r="M165" s="32"/>
      <c r="N165" s="32"/>
      <c r="O165" s="27" t="s">
        <v>1993</v>
      </c>
      <c r="P165" s="32"/>
      <c r="Q165" s="238" t="s">
        <v>1379</v>
      </c>
      <c r="R165" s="27" t="s">
        <v>1719</v>
      </c>
      <c r="S165" s="32"/>
    </row>
    <row r="166" spans="1:19" s="36" customFormat="1" ht="15.75" hidden="1" customHeight="1">
      <c r="A166" s="27">
        <v>386</v>
      </c>
      <c r="B166" s="28" t="s">
        <v>1633</v>
      </c>
      <c r="C166" s="241">
        <v>42825</v>
      </c>
      <c r="D166" s="244">
        <v>11762082</v>
      </c>
      <c r="E166" s="255">
        <f t="shared" si="17"/>
        <v>2234795.58</v>
      </c>
      <c r="F166" s="255">
        <f t="shared" si="18"/>
        <v>13996877.58</v>
      </c>
      <c r="G166" s="27" t="s">
        <v>1984</v>
      </c>
      <c r="H166" s="27" t="s">
        <v>1413</v>
      </c>
      <c r="I166" s="27">
        <v>60</v>
      </c>
      <c r="J166" s="45">
        <v>42885</v>
      </c>
      <c r="K166" s="32"/>
      <c r="L166" s="266">
        <v>42866</v>
      </c>
      <c r="M166" s="32"/>
      <c r="N166" s="32"/>
      <c r="O166" s="27" t="s">
        <v>1985</v>
      </c>
      <c r="P166" s="32"/>
      <c r="Q166" s="238" t="s">
        <v>1379</v>
      </c>
      <c r="R166" s="27" t="s">
        <v>1490</v>
      </c>
      <c r="S166" s="32"/>
    </row>
    <row r="167" spans="1:19" s="36" customFormat="1" ht="15.75" hidden="1" customHeight="1">
      <c r="A167" s="27">
        <v>387</v>
      </c>
      <c r="B167" s="28" t="s">
        <v>1633</v>
      </c>
      <c r="C167" s="241">
        <v>42825</v>
      </c>
      <c r="D167" s="244">
        <v>437964</v>
      </c>
      <c r="E167" s="255">
        <f t="shared" si="17"/>
        <v>83213.16</v>
      </c>
      <c r="F167" s="255">
        <f t="shared" si="18"/>
        <v>521177.16000000003</v>
      </c>
      <c r="G167" s="27" t="s">
        <v>1984</v>
      </c>
      <c r="H167" s="27" t="s">
        <v>1413</v>
      </c>
      <c r="I167" s="27">
        <v>60</v>
      </c>
      <c r="J167" s="45">
        <v>42855</v>
      </c>
      <c r="K167" s="32"/>
      <c r="L167" s="266">
        <v>42858</v>
      </c>
      <c r="M167" s="32"/>
      <c r="N167" s="32"/>
      <c r="O167" s="27" t="s">
        <v>1985</v>
      </c>
      <c r="P167" s="32"/>
      <c r="Q167" s="238" t="s">
        <v>1379</v>
      </c>
      <c r="R167" s="27" t="s">
        <v>1490</v>
      </c>
      <c r="S167" s="32"/>
    </row>
    <row r="168" spans="1:19" s="36" customFormat="1" ht="15.75" hidden="1" customHeight="1">
      <c r="A168" s="27">
        <v>388</v>
      </c>
      <c r="B168" s="28" t="s">
        <v>2174</v>
      </c>
      <c r="C168" s="241">
        <v>42825</v>
      </c>
      <c r="D168" s="244">
        <v>1111474</v>
      </c>
      <c r="E168" s="255">
        <f t="shared" si="17"/>
        <v>211180.06</v>
      </c>
      <c r="F168" s="255">
        <f t="shared" si="18"/>
        <v>1322654.06</v>
      </c>
      <c r="G168" s="27" t="s">
        <v>2175</v>
      </c>
      <c r="H168" s="27" t="s">
        <v>1413</v>
      </c>
      <c r="I168" s="27">
        <v>60</v>
      </c>
      <c r="J168" s="45">
        <v>42885</v>
      </c>
      <c r="K168" s="32"/>
      <c r="L168" s="266">
        <v>42839</v>
      </c>
      <c r="M168" s="32"/>
      <c r="N168" s="32"/>
      <c r="O168" s="27" t="s">
        <v>2176</v>
      </c>
      <c r="P168" s="32"/>
      <c r="Q168" s="238" t="s">
        <v>1379</v>
      </c>
      <c r="R168" s="27" t="s">
        <v>1960</v>
      </c>
      <c r="S168" s="32"/>
    </row>
    <row r="169" spans="1:19" s="36" customFormat="1" ht="15.75" hidden="1" customHeight="1">
      <c r="A169" s="27">
        <v>389</v>
      </c>
      <c r="B169" s="28" t="s">
        <v>2039</v>
      </c>
      <c r="C169" s="241">
        <v>42825</v>
      </c>
      <c r="D169" s="244">
        <v>378634</v>
      </c>
      <c r="E169" s="255">
        <f t="shared" si="17"/>
        <v>71940.460000000006</v>
      </c>
      <c r="F169" s="255">
        <f t="shared" si="18"/>
        <v>450574.46</v>
      </c>
      <c r="G169" s="27" t="s">
        <v>1131</v>
      </c>
      <c r="H169" s="27" t="s">
        <v>1413</v>
      </c>
      <c r="I169" s="27">
        <v>60</v>
      </c>
      <c r="J169" s="45">
        <v>42886</v>
      </c>
      <c r="K169" s="32"/>
      <c r="L169" s="266">
        <v>42951</v>
      </c>
      <c r="M169" s="32"/>
      <c r="N169" s="32"/>
      <c r="O169" s="27" t="s">
        <v>2040</v>
      </c>
      <c r="P169" s="32"/>
      <c r="Q169" s="238" t="s">
        <v>1379</v>
      </c>
      <c r="R169" s="27" t="s">
        <v>574</v>
      </c>
      <c r="S169" s="32"/>
    </row>
    <row r="170" spans="1:19" s="36" customFormat="1" ht="15.75" hidden="1" customHeight="1">
      <c r="A170" s="27">
        <v>390</v>
      </c>
      <c r="B170" s="28" t="s">
        <v>2074</v>
      </c>
      <c r="C170" s="241">
        <v>42825</v>
      </c>
      <c r="D170" s="244">
        <v>1072227</v>
      </c>
      <c r="E170" s="255">
        <f t="shared" si="17"/>
        <v>203723.13</v>
      </c>
      <c r="F170" s="255">
        <f t="shared" si="18"/>
        <v>1275950.1299999999</v>
      </c>
      <c r="G170" s="27">
        <v>412420615</v>
      </c>
      <c r="H170" s="27" t="s">
        <v>1413</v>
      </c>
      <c r="I170" s="27">
        <v>30</v>
      </c>
      <c r="J170" s="45">
        <v>42862</v>
      </c>
      <c r="K170" s="32"/>
      <c r="L170" s="266">
        <v>42834</v>
      </c>
      <c r="M170" s="32"/>
      <c r="N170" s="32"/>
      <c r="O170" s="27" t="s">
        <v>2072</v>
      </c>
      <c r="P170" s="32"/>
      <c r="Q170" s="238" t="s">
        <v>1584</v>
      </c>
      <c r="R170" s="27" t="s">
        <v>2073</v>
      </c>
      <c r="S170" s="32"/>
    </row>
    <row r="171" spans="1:19" s="36" customFormat="1" ht="15.75" hidden="1" customHeight="1">
      <c r="A171" s="27">
        <v>391</v>
      </c>
      <c r="B171" s="28" t="s">
        <v>2111</v>
      </c>
      <c r="C171" s="241">
        <v>42835</v>
      </c>
      <c r="D171" s="244">
        <v>6600043</v>
      </c>
      <c r="E171" s="255">
        <f t="shared" si="17"/>
        <v>1254008.17</v>
      </c>
      <c r="F171" s="255">
        <f t="shared" si="18"/>
        <v>7854051.1699999999</v>
      </c>
      <c r="G171" s="27" t="s">
        <v>2112</v>
      </c>
      <c r="H171" s="27" t="s">
        <v>1413</v>
      </c>
      <c r="I171" s="27">
        <v>30</v>
      </c>
      <c r="J171" s="45">
        <v>42865</v>
      </c>
      <c r="K171" s="32"/>
      <c r="L171" s="266">
        <v>42858</v>
      </c>
      <c r="M171" s="32"/>
      <c r="N171" s="32"/>
      <c r="O171" s="27" t="s">
        <v>2113</v>
      </c>
      <c r="P171" s="32"/>
      <c r="Q171" s="238" t="s">
        <v>1392</v>
      </c>
      <c r="R171" s="27" t="s">
        <v>2114</v>
      </c>
      <c r="S171" s="32"/>
    </row>
    <row r="172" spans="1:19" s="36" customFormat="1" ht="15.75" hidden="1" customHeight="1">
      <c r="A172" s="27">
        <v>392</v>
      </c>
      <c r="B172" s="28" t="s">
        <v>2115</v>
      </c>
      <c r="C172" s="241">
        <v>42835</v>
      </c>
      <c r="D172" s="244">
        <v>20747594</v>
      </c>
      <c r="E172" s="255">
        <f t="shared" si="17"/>
        <v>3942042.86</v>
      </c>
      <c r="F172" s="255">
        <f t="shared" si="18"/>
        <v>24689636.859999999</v>
      </c>
      <c r="G172" s="27">
        <v>3202539136</v>
      </c>
      <c r="H172" s="27" t="s">
        <v>1413</v>
      </c>
      <c r="I172" s="27">
        <v>30</v>
      </c>
      <c r="J172" s="45">
        <v>42865</v>
      </c>
      <c r="K172" s="32"/>
      <c r="L172" s="266">
        <v>42958</v>
      </c>
      <c r="M172" s="32"/>
      <c r="N172" s="32"/>
      <c r="O172" s="27" t="s">
        <v>2116</v>
      </c>
      <c r="P172" s="32"/>
      <c r="Q172" s="238" t="s">
        <v>1755</v>
      </c>
      <c r="R172" s="27" t="s">
        <v>1450</v>
      </c>
      <c r="S172" s="32"/>
    </row>
    <row r="173" spans="1:19" s="36" customFormat="1" ht="15.75" hidden="1" customHeight="1">
      <c r="A173" s="27">
        <v>393</v>
      </c>
      <c r="B173" s="28" t="s">
        <v>2117</v>
      </c>
      <c r="C173" s="241">
        <v>42835</v>
      </c>
      <c r="D173" s="244">
        <v>1428334</v>
      </c>
      <c r="E173" s="255">
        <f t="shared" si="17"/>
        <v>271383.46000000002</v>
      </c>
      <c r="F173" s="255">
        <f t="shared" si="18"/>
        <v>1699717.46</v>
      </c>
      <c r="G173" s="27">
        <v>222713886</v>
      </c>
      <c r="H173" s="27" t="s">
        <v>1413</v>
      </c>
      <c r="I173" s="27">
        <v>30</v>
      </c>
      <c r="J173" s="45">
        <v>42865</v>
      </c>
      <c r="K173" s="32"/>
      <c r="L173" s="266">
        <v>42916</v>
      </c>
      <c r="M173" s="32"/>
      <c r="N173" s="32"/>
      <c r="O173" s="27" t="s">
        <v>2118</v>
      </c>
      <c r="P173" s="32"/>
      <c r="Q173" s="238" t="s">
        <v>1473</v>
      </c>
      <c r="R173" s="27" t="s">
        <v>1894</v>
      </c>
      <c r="S173" s="32"/>
    </row>
    <row r="174" spans="1:19" s="36" customFormat="1" ht="15.75" hidden="1" customHeight="1">
      <c r="A174" s="27">
        <v>394</v>
      </c>
      <c r="B174" s="28" t="s">
        <v>2119</v>
      </c>
      <c r="C174" s="241">
        <v>42835</v>
      </c>
      <c r="D174" s="244">
        <v>5069210</v>
      </c>
      <c r="E174" s="255">
        <f t="shared" si="17"/>
        <v>963149.9</v>
      </c>
      <c r="F174" s="255">
        <f>SUM(E174+D174)</f>
        <v>6032359.9000000004</v>
      </c>
      <c r="G174" s="27">
        <v>452347718</v>
      </c>
      <c r="H174" s="111" t="s">
        <v>1413</v>
      </c>
      <c r="I174" s="27">
        <v>180</v>
      </c>
      <c r="J174" s="45">
        <v>42835</v>
      </c>
      <c r="K174" s="32"/>
      <c r="L174" s="266">
        <v>42972</v>
      </c>
      <c r="M174" s="32"/>
      <c r="N174" s="32"/>
      <c r="O174" s="27" t="s">
        <v>2120</v>
      </c>
      <c r="P174" s="32"/>
      <c r="Q174" s="238" t="s">
        <v>1371</v>
      </c>
      <c r="R174" s="27" t="s">
        <v>1372</v>
      </c>
      <c r="S174" s="32"/>
    </row>
    <row r="175" spans="1:19" s="36" customFormat="1" ht="15.75" hidden="1" customHeight="1">
      <c r="A175" s="27">
        <v>395</v>
      </c>
      <c r="B175" s="28" t="s">
        <v>1845</v>
      </c>
      <c r="C175" s="241">
        <v>42835</v>
      </c>
      <c r="D175" s="244">
        <v>658698</v>
      </c>
      <c r="E175" s="255">
        <f t="shared" si="17"/>
        <v>125152.62</v>
      </c>
      <c r="F175" s="255">
        <f>D175+E175</f>
        <v>783850.62</v>
      </c>
      <c r="G175" s="27" t="s">
        <v>2121</v>
      </c>
      <c r="H175" s="27" t="s">
        <v>1413</v>
      </c>
      <c r="I175" s="27">
        <v>30</v>
      </c>
      <c r="J175" s="45">
        <v>42865</v>
      </c>
      <c r="K175" s="32"/>
      <c r="L175" s="266">
        <v>43007</v>
      </c>
      <c r="M175" s="32"/>
      <c r="N175" s="32"/>
      <c r="O175" s="27" t="s">
        <v>2122</v>
      </c>
      <c r="P175" s="32"/>
      <c r="Q175" s="238" t="s">
        <v>1473</v>
      </c>
      <c r="R175" s="27" t="s">
        <v>1848</v>
      </c>
      <c r="S175" s="32"/>
    </row>
    <row r="176" spans="1:19" s="36" customFormat="1" ht="15.75" hidden="1" customHeight="1">
      <c r="A176" s="27">
        <v>396</v>
      </c>
      <c r="B176" s="28" t="s">
        <v>2123</v>
      </c>
      <c r="C176" s="241">
        <v>42835</v>
      </c>
      <c r="D176" s="244">
        <v>1286314</v>
      </c>
      <c r="E176" s="255">
        <f t="shared" si="17"/>
        <v>244399.66</v>
      </c>
      <c r="F176" s="255">
        <f t="shared" si="18"/>
        <v>1530713.66</v>
      </c>
      <c r="G176" s="27">
        <v>28522770</v>
      </c>
      <c r="H176" s="27" t="s">
        <v>1413</v>
      </c>
      <c r="I176" s="27">
        <v>30</v>
      </c>
      <c r="J176" s="45">
        <v>42865</v>
      </c>
      <c r="K176" s="32"/>
      <c r="L176" s="266">
        <v>42871</v>
      </c>
      <c r="M176" s="32"/>
      <c r="N176" s="32"/>
      <c r="O176" s="27" t="s">
        <v>2124</v>
      </c>
      <c r="P176" s="32"/>
      <c r="Q176" s="238" t="s">
        <v>1991</v>
      </c>
      <c r="R176" s="27" t="s">
        <v>574</v>
      </c>
      <c r="S176" s="32"/>
    </row>
    <row r="177" spans="1:19" s="36" customFormat="1" ht="15.75" hidden="1" customHeight="1">
      <c r="A177" s="27">
        <v>397</v>
      </c>
      <c r="B177" s="28" t="s">
        <v>2437</v>
      </c>
      <c r="C177" s="241">
        <v>42835</v>
      </c>
      <c r="D177" s="244">
        <v>3754007</v>
      </c>
      <c r="E177" s="255">
        <f t="shared" si="17"/>
        <v>713261.33</v>
      </c>
      <c r="F177" s="255">
        <f>SUM(E177+D177)-338008</f>
        <v>4129260.33</v>
      </c>
      <c r="G177" s="27">
        <v>432311188</v>
      </c>
      <c r="H177" s="27" t="s">
        <v>1413</v>
      </c>
      <c r="I177" s="27">
        <v>30</v>
      </c>
      <c r="J177" s="45">
        <v>42865</v>
      </c>
      <c r="K177" s="32"/>
      <c r="L177" s="266">
        <v>42824</v>
      </c>
      <c r="M177" s="32">
        <v>46</v>
      </c>
      <c r="N177" s="32"/>
      <c r="O177" s="27" t="s">
        <v>2125</v>
      </c>
      <c r="P177" s="32"/>
      <c r="Q177" s="238" t="s">
        <v>1392</v>
      </c>
      <c r="R177" s="27" t="s">
        <v>1541</v>
      </c>
      <c r="S177" s="32"/>
    </row>
    <row r="178" spans="1:19" s="36" customFormat="1" ht="15.75" hidden="1" customHeight="1">
      <c r="A178" s="27">
        <v>398</v>
      </c>
      <c r="B178" s="28" t="s">
        <v>1381</v>
      </c>
      <c r="C178" s="241">
        <v>42836</v>
      </c>
      <c r="D178" s="244">
        <v>173616</v>
      </c>
      <c r="E178" s="255">
        <f t="shared" si="17"/>
        <v>32987.040000000001</v>
      </c>
      <c r="F178" s="255">
        <f t="shared" ref="F178:F196" si="19">D178+E178</f>
        <v>206603.04</v>
      </c>
      <c r="G178" s="27" t="s">
        <v>1849</v>
      </c>
      <c r="H178" s="27" t="s">
        <v>1413</v>
      </c>
      <c r="I178" s="27">
        <v>60</v>
      </c>
      <c r="J178" s="45">
        <v>42896</v>
      </c>
      <c r="K178" s="32"/>
      <c r="L178" s="266">
        <v>42937</v>
      </c>
      <c r="M178" s="32"/>
      <c r="N178" s="32"/>
      <c r="O178" s="27" t="s">
        <v>2177</v>
      </c>
      <c r="P178" s="32"/>
      <c r="Q178" s="238" t="s">
        <v>1379</v>
      </c>
      <c r="R178" s="27" t="s">
        <v>1387</v>
      </c>
      <c r="S178" s="32"/>
    </row>
    <row r="179" spans="1:19" s="36" customFormat="1" ht="15.75" hidden="1" customHeight="1">
      <c r="A179" s="27">
        <v>399</v>
      </c>
      <c r="B179" s="28" t="s">
        <v>1381</v>
      </c>
      <c r="C179" s="241">
        <v>42836</v>
      </c>
      <c r="D179" s="244">
        <v>29748</v>
      </c>
      <c r="E179" s="255">
        <f t="shared" si="17"/>
        <v>5652.12</v>
      </c>
      <c r="F179" s="255">
        <f t="shared" si="19"/>
        <v>35400.120000000003</v>
      </c>
      <c r="G179" s="27" t="s">
        <v>1849</v>
      </c>
      <c r="H179" s="27" t="s">
        <v>1413</v>
      </c>
      <c r="I179" s="27">
        <v>60</v>
      </c>
      <c r="J179" s="45">
        <v>42896</v>
      </c>
      <c r="K179" s="32"/>
      <c r="L179" s="266">
        <v>42937</v>
      </c>
      <c r="M179" s="32"/>
      <c r="N179" s="32"/>
      <c r="O179" s="27" t="s">
        <v>2177</v>
      </c>
      <c r="P179" s="32"/>
      <c r="Q179" s="238" t="s">
        <v>1379</v>
      </c>
      <c r="R179" s="27" t="s">
        <v>1387</v>
      </c>
      <c r="S179" s="32"/>
    </row>
    <row r="180" spans="1:19" s="36" customFormat="1" ht="15.75" hidden="1" customHeight="1">
      <c r="A180" s="27">
        <v>400</v>
      </c>
      <c r="B180" s="28" t="s">
        <v>1381</v>
      </c>
      <c r="C180" s="241">
        <v>42836</v>
      </c>
      <c r="D180" s="244">
        <v>3479490</v>
      </c>
      <c r="E180" s="255">
        <f t="shared" si="17"/>
        <v>661103.1</v>
      </c>
      <c r="F180" s="255">
        <f t="shared" si="19"/>
        <v>4140593.1</v>
      </c>
      <c r="G180" s="27" t="s">
        <v>1849</v>
      </c>
      <c r="H180" s="27" t="s">
        <v>1413</v>
      </c>
      <c r="I180" s="27">
        <v>60</v>
      </c>
      <c r="J180" s="45">
        <v>42896</v>
      </c>
      <c r="K180" s="32"/>
      <c r="L180" s="266">
        <v>42937</v>
      </c>
      <c r="M180" s="32"/>
      <c r="N180" s="32"/>
      <c r="O180" s="27" t="s">
        <v>2126</v>
      </c>
      <c r="P180" s="32"/>
      <c r="Q180" s="238" t="s">
        <v>1379</v>
      </c>
      <c r="R180" s="27" t="s">
        <v>1387</v>
      </c>
      <c r="S180" s="32"/>
    </row>
    <row r="181" spans="1:19" s="36" customFormat="1" ht="15.75" hidden="1" customHeight="1">
      <c r="A181" s="27">
        <v>401</v>
      </c>
      <c r="B181" s="28" t="s">
        <v>1381</v>
      </c>
      <c r="C181" s="241">
        <v>42836</v>
      </c>
      <c r="D181" s="244">
        <v>56808</v>
      </c>
      <c r="E181" s="255">
        <f t="shared" si="17"/>
        <v>10793.52</v>
      </c>
      <c r="F181" s="255">
        <f t="shared" si="19"/>
        <v>67601.52</v>
      </c>
      <c r="G181" s="27" t="s">
        <v>1849</v>
      </c>
      <c r="H181" s="27" t="s">
        <v>1413</v>
      </c>
      <c r="I181" s="27">
        <v>60</v>
      </c>
      <c r="J181" s="45">
        <v>42896</v>
      </c>
      <c r="K181" s="32"/>
      <c r="L181" s="266">
        <v>42937</v>
      </c>
      <c r="M181" s="32"/>
      <c r="N181" s="32"/>
      <c r="O181" s="27" t="s">
        <v>2127</v>
      </c>
      <c r="P181" s="32"/>
      <c r="Q181" s="238" t="s">
        <v>1379</v>
      </c>
      <c r="R181" s="27" t="s">
        <v>1387</v>
      </c>
      <c r="S181" s="32"/>
    </row>
    <row r="182" spans="1:19" s="36" customFormat="1" ht="15.75" hidden="1" customHeight="1">
      <c r="A182" s="27">
        <v>402</v>
      </c>
      <c r="B182" s="28" t="s">
        <v>1381</v>
      </c>
      <c r="C182" s="241">
        <v>42836</v>
      </c>
      <c r="D182" s="244">
        <v>2698380</v>
      </c>
      <c r="E182" s="255">
        <f t="shared" si="17"/>
        <v>512692.2</v>
      </c>
      <c r="F182" s="255">
        <f t="shared" si="19"/>
        <v>3211072.2</v>
      </c>
      <c r="G182" s="27" t="s">
        <v>1849</v>
      </c>
      <c r="H182" s="27" t="s">
        <v>1413</v>
      </c>
      <c r="I182" s="27">
        <v>60</v>
      </c>
      <c r="J182" s="45">
        <v>42896</v>
      </c>
      <c r="K182" s="32"/>
      <c r="L182" s="266">
        <v>42944</v>
      </c>
      <c r="M182" s="32"/>
      <c r="N182" s="32"/>
      <c r="O182" s="27" t="s">
        <v>2128</v>
      </c>
      <c r="P182" s="32"/>
      <c r="Q182" s="238" t="s">
        <v>1379</v>
      </c>
      <c r="R182" s="27" t="s">
        <v>1387</v>
      </c>
      <c r="S182" s="32"/>
    </row>
    <row r="183" spans="1:19" s="36" customFormat="1" ht="15.75" hidden="1" customHeight="1">
      <c r="A183" s="27">
        <v>403</v>
      </c>
      <c r="B183" s="28" t="s">
        <v>1381</v>
      </c>
      <c r="C183" s="241">
        <v>42836</v>
      </c>
      <c r="D183" s="244">
        <v>1420200</v>
      </c>
      <c r="E183" s="255">
        <f t="shared" si="17"/>
        <v>269838</v>
      </c>
      <c r="F183" s="255">
        <f t="shared" si="19"/>
        <v>1690038</v>
      </c>
      <c r="G183" s="27" t="s">
        <v>1849</v>
      </c>
      <c r="H183" s="27" t="s">
        <v>1413</v>
      </c>
      <c r="I183" s="27">
        <v>60</v>
      </c>
      <c r="J183" s="45">
        <v>42896</v>
      </c>
      <c r="K183" s="32"/>
      <c r="L183" s="266">
        <v>42944</v>
      </c>
      <c r="M183" s="32"/>
      <c r="N183" s="32"/>
      <c r="O183" s="27" t="s">
        <v>2129</v>
      </c>
      <c r="P183" s="32"/>
      <c r="Q183" s="238" t="s">
        <v>1379</v>
      </c>
      <c r="R183" s="27" t="s">
        <v>1387</v>
      </c>
      <c r="S183" s="32"/>
    </row>
    <row r="184" spans="1:19" s="36" customFormat="1" ht="15.75" hidden="1" customHeight="1">
      <c r="A184" s="27">
        <v>404</v>
      </c>
      <c r="B184" s="28" t="s">
        <v>1381</v>
      </c>
      <c r="C184" s="241">
        <v>42836</v>
      </c>
      <c r="D184" s="244">
        <v>1221372</v>
      </c>
      <c r="E184" s="255">
        <f t="shared" si="17"/>
        <v>232060.68</v>
      </c>
      <c r="F184" s="255">
        <f t="shared" si="19"/>
        <v>1453432.68</v>
      </c>
      <c r="G184" s="27" t="s">
        <v>1849</v>
      </c>
      <c r="H184" s="27" t="s">
        <v>1413</v>
      </c>
      <c r="I184" s="27">
        <v>60</v>
      </c>
      <c r="J184" s="45">
        <v>42896</v>
      </c>
      <c r="K184" s="32"/>
      <c r="L184" s="266">
        <v>42944</v>
      </c>
      <c r="M184" s="32"/>
      <c r="N184" s="32"/>
      <c r="O184" s="27" t="s">
        <v>2130</v>
      </c>
      <c r="P184" s="32"/>
      <c r="Q184" s="238" t="s">
        <v>1379</v>
      </c>
      <c r="R184" s="27" t="s">
        <v>1387</v>
      </c>
      <c r="S184" s="32"/>
    </row>
    <row r="185" spans="1:19" s="36" customFormat="1" ht="15.75" hidden="1" customHeight="1">
      <c r="A185" s="27">
        <v>405</v>
      </c>
      <c r="B185" s="28" t="s">
        <v>2107</v>
      </c>
      <c r="C185" s="241">
        <v>42836</v>
      </c>
      <c r="D185" s="244">
        <v>389182</v>
      </c>
      <c r="E185" s="255">
        <f t="shared" si="17"/>
        <v>73944.58</v>
      </c>
      <c r="F185" s="255">
        <f t="shared" si="19"/>
        <v>463126.58</v>
      </c>
      <c r="G185" s="27">
        <v>22235433</v>
      </c>
      <c r="H185" s="27" t="s">
        <v>1413</v>
      </c>
      <c r="I185" s="27">
        <v>30</v>
      </c>
      <c r="J185" s="45">
        <v>42866</v>
      </c>
      <c r="K185" s="32"/>
      <c r="L185" s="266">
        <v>42830</v>
      </c>
      <c r="M185" s="32"/>
      <c r="N185" s="32"/>
      <c r="O185" s="27" t="s">
        <v>2131</v>
      </c>
      <c r="P185" s="32"/>
      <c r="Q185" s="238" t="s">
        <v>1991</v>
      </c>
      <c r="R185" s="27" t="s">
        <v>1387</v>
      </c>
      <c r="S185" s="32"/>
    </row>
    <row r="186" spans="1:19" s="36" customFormat="1" ht="15.75" hidden="1" customHeight="1">
      <c r="A186" s="27">
        <v>406</v>
      </c>
      <c r="B186" s="28" t="s">
        <v>2132</v>
      </c>
      <c r="C186" s="241">
        <v>42836</v>
      </c>
      <c r="D186" s="244">
        <v>1252100</v>
      </c>
      <c r="E186" s="255">
        <f t="shared" si="17"/>
        <v>237899</v>
      </c>
      <c r="F186" s="255">
        <f t="shared" si="19"/>
        <v>1489999</v>
      </c>
      <c r="G186" s="27">
        <v>25323256</v>
      </c>
      <c r="H186" s="27" t="s">
        <v>1413</v>
      </c>
      <c r="I186" s="27">
        <v>180</v>
      </c>
      <c r="J186" s="45">
        <v>43016</v>
      </c>
      <c r="K186" s="32"/>
      <c r="L186" s="266">
        <v>42920</v>
      </c>
      <c r="M186" s="32"/>
      <c r="N186" s="32"/>
      <c r="O186" s="27" t="s">
        <v>2133</v>
      </c>
      <c r="P186" s="32"/>
      <c r="Q186" s="238" t="s">
        <v>1508</v>
      </c>
      <c r="R186" s="27" t="s">
        <v>1456</v>
      </c>
      <c r="S186" s="32"/>
    </row>
    <row r="187" spans="1:19" s="36" customFormat="1" ht="15.75" hidden="1" customHeight="1">
      <c r="A187" s="27">
        <v>407</v>
      </c>
      <c r="B187" s="28" t="s">
        <v>2134</v>
      </c>
      <c r="C187" s="241">
        <v>42836</v>
      </c>
      <c r="D187" s="244">
        <v>1831425</v>
      </c>
      <c r="E187" s="255">
        <f t="shared" si="17"/>
        <v>347970.75</v>
      </c>
      <c r="F187" s="255">
        <f t="shared" si="19"/>
        <v>2179395.75</v>
      </c>
      <c r="G187" s="27">
        <v>722551075</v>
      </c>
      <c r="H187" s="27" t="s">
        <v>1413</v>
      </c>
      <c r="I187" s="27">
        <v>30</v>
      </c>
      <c r="J187" s="45">
        <v>42866</v>
      </c>
      <c r="K187" s="32"/>
      <c r="L187" s="266">
        <v>42842</v>
      </c>
      <c r="M187" s="32"/>
      <c r="N187" s="32"/>
      <c r="O187" s="27" t="s">
        <v>2135</v>
      </c>
      <c r="P187" s="32"/>
      <c r="Q187" s="238" t="s">
        <v>1473</v>
      </c>
      <c r="R187" s="27" t="s">
        <v>1567</v>
      </c>
      <c r="S187" s="32"/>
    </row>
    <row r="188" spans="1:19" s="36" customFormat="1" ht="15.75" hidden="1" customHeight="1">
      <c r="A188" s="27">
        <v>408</v>
      </c>
      <c r="B188" s="28" t="s">
        <v>1598</v>
      </c>
      <c r="C188" s="241">
        <v>42836</v>
      </c>
      <c r="D188" s="244">
        <v>454464</v>
      </c>
      <c r="E188" s="255">
        <f t="shared" si="17"/>
        <v>86348.160000000003</v>
      </c>
      <c r="F188" s="255">
        <f t="shared" si="19"/>
        <v>540812.16</v>
      </c>
      <c r="G188" s="27">
        <v>25712500</v>
      </c>
      <c r="H188" s="27" t="s">
        <v>1413</v>
      </c>
      <c r="I188" s="27">
        <v>30</v>
      </c>
      <c r="J188" s="45">
        <v>42866</v>
      </c>
      <c r="K188" s="32"/>
      <c r="L188" s="266">
        <v>42849</v>
      </c>
      <c r="M188" s="32"/>
      <c r="N188" s="32"/>
      <c r="O188" s="27" t="s">
        <v>2136</v>
      </c>
      <c r="P188" s="32"/>
      <c r="Q188" s="238" t="s">
        <v>1508</v>
      </c>
      <c r="R188" s="27" t="s">
        <v>1456</v>
      </c>
      <c r="S188" s="32"/>
    </row>
    <row r="189" spans="1:19" s="36" customFormat="1" ht="15.75" hidden="1" customHeight="1">
      <c r="A189" s="27">
        <v>409</v>
      </c>
      <c r="B189" s="28" t="s">
        <v>2137</v>
      </c>
      <c r="C189" s="241">
        <v>42836</v>
      </c>
      <c r="D189" s="244">
        <v>16914582</v>
      </c>
      <c r="E189" s="255">
        <f t="shared" si="17"/>
        <v>3213770.58</v>
      </c>
      <c r="F189" s="255">
        <f t="shared" si="19"/>
        <v>20128352.579999998</v>
      </c>
      <c r="G189" s="27">
        <v>224923300</v>
      </c>
      <c r="H189" s="27" t="s">
        <v>1413</v>
      </c>
      <c r="I189" s="27">
        <v>30</v>
      </c>
      <c r="J189" s="45">
        <v>42836</v>
      </c>
      <c r="K189" s="32"/>
      <c r="L189" s="266">
        <v>42849</v>
      </c>
      <c r="M189" s="32"/>
      <c r="N189" s="32"/>
      <c r="O189" s="27" t="s">
        <v>2138</v>
      </c>
      <c r="P189" s="32"/>
      <c r="Q189" s="238" t="s">
        <v>1487</v>
      </c>
      <c r="R189" s="27" t="s">
        <v>1779</v>
      </c>
      <c r="S189" s="32"/>
    </row>
    <row r="190" spans="1:19" s="36" customFormat="1" ht="15.75" hidden="1" customHeight="1">
      <c r="A190" s="27">
        <v>410</v>
      </c>
      <c r="B190" s="28" t="s">
        <v>1598</v>
      </c>
      <c r="C190" s="241">
        <v>42836</v>
      </c>
      <c r="D190" s="244">
        <v>454464</v>
      </c>
      <c r="E190" s="255">
        <f t="shared" si="17"/>
        <v>86348.160000000003</v>
      </c>
      <c r="F190" s="255">
        <f t="shared" si="19"/>
        <v>540812.16</v>
      </c>
      <c r="G190" s="27">
        <v>226431919</v>
      </c>
      <c r="H190" s="27" t="s">
        <v>1413</v>
      </c>
      <c r="I190" s="27">
        <v>30</v>
      </c>
      <c r="J190" s="45">
        <v>42866</v>
      </c>
      <c r="K190" s="32"/>
      <c r="L190" s="266">
        <v>42849</v>
      </c>
      <c r="M190" s="32"/>
      <c r="N190" s="32"/>
      <c r="O190" s="27" t="s">
        <v>2136</v>
      </c>
      <c r="P190" s="32"/>
      <c r="Q190" s="238" t="s">
        <v>1508</v>
      </c>
      <c r="R190" s="27" t="s">
        <v>1456</v>
      </c>
      <c r="S190" s="32"/>
    </row>
    <row r="191" spans="1:19" s="36" customFormat="1" ht="15.75" hidden="1" customHeight="1">
      <c r="A191" s="27">
        <v>411</v>
      </c>
      <c r="B191" s="28" t="s">
        <v>2141</v>
      </c>
      <c r="C191" s="241">
        <v>42836</v>
      </c>
      <c r="D191" s="244">
        <v>568080</v>
      </c>
      <c r="E191" s="255">
        <f t="shared" si="17"/>
        <v>107935.2</v>
      </c>
      <c r="F191" s="255">
        <f t="shared" si="19"/>
        <v>676015.2</v>
      </c>
      <c r="G191" s="27">
        <v>226431919</v>
      </c>
      <c r="H191" s="27" t="s">
        <v>1413</v>
      </c>
      <c r="I191" s="27">
        <v>30</v>
      </c>
      <c r="J191" s="45">
        <v>42866</v>
      </c>
      <c r="K191" s="32"/>
      <c r="L191" s="266">
        <v>42851</v>
      </c>
      <c r="M191" s="32"/>
      <c r="N191" s="32"/>
      <c r="O191" s="27" t="s">
        <v>2139</v>
      </c>
      <c r="P191" s="32"/>
      <c r="Q191" s="238" t="s">
        <v>1467</v>
      </c>
      <c r="R191" s="27" t="s">
        <v>2140</v>
      </c>
      <c r="S191" s="32"/>
    </row>
    <row r="192" spans="1:19" s="36" customFormat="1" ht="15.75" hidden="1" customHeight="1">
      <c r="A192" s="27">
        <v>412</v>
      </c>
      <c r="B192" s="28" t="s">
        <v>1598</v>
      </c>
      <c r="C192" s="241">
        <v>42836</v>
      </c>
      <c r="D192" s="244">
        <v>440262</v>
      </c>
      <c r="E192" s="255">
        <f t="shared" si="17"/>
        <v>83649.78</v>
      </c>
      <c r="F192" s="255">
        <f t="shared" si="19"/>
        <v>523911.78</v>
      </c>
      <c r="G192" s="27">
        <v>25712500</v>
      </c>
      <c r="H192" s="27" t="s">
        <v>1413</v>
      </c>
      <c r="I192" s="27">
        <v>30</v>
      </c>
      <c r="J192" s="45">
        <v>42866</v>
      </c>
      <c r="K192" s="32"/>
      <c r="L192" s="266">
        <v>42849</v>
      </c>
      <c r="M192" s="32"/>
      <c r="N192" s="32"/>
      <c r="O192" s="27" t="s">
        <v>2136</v>
      </c>
      <c r="P192" s="32"/>
      <c r="Q192" s="238" t="s">
        <v>1508</v>
      </c>
      <c r="R192" s="27" t="s">
        <v>1456</v>
      </c>
      <c r="S192" s="32"/>
    </row>
    <row r="193" spans="1:19" s="36" customFormat="1" ht="15.75" hidden="1" customHeight="1">
      <c r="A193" s="27">
        <v>413</v>
      </c>
      <c r="B193" s="28" t="s">
        <v>1598</v>
      </c>
      <c r="C193" s="241">
        <v>42836</v>
      </c>
      <c r="D193" s="244">
        <v>369252</v>
      </c>
      <c r="E193" s="255">
        <f t="shared" si="17"/>
        <v>70157.88</v>
      </c>
      <c r="F193" s="255">
        <f t="shared" si="19"/>
        <v>439409.88</v>
      </c>
      <c r="G193" s="27">
        <v>25712500</v>
      </c>
      <c r="H193" s="27" t="s">
        <v>1413</v>
      </c>
      <c r="I193" s="27">
        <v>30</v>
      </c>
      <c r="J193" s="45">
        <v>42866</v>
      </c>
      <c r="K193" s="32"/>
      <c r="L193" s="266">
        <v>42849</v>
      </c>
      <c r="M193" s="32"/>
      <c r="N193" s="32"/>
      <c r="O193" s="27" t="s">
        <v>2136</v>
      </c>
      <c r="P193" s="32"/>
      <c r="Q193" s="238" t="s">
        <v>1508</v>
      </c>
      <c r="R193" s="27" t="s">
        <v>1456</v>
      </c>
      <c r="S193" s="32"/>
    </row>
    <row r="194" spans="1:19" s="36" customFormat="1" ht="15.75" hidden="1" customHeight="1">
      <c r="A194" s="27">
        <v>414</v>
      </c>
      <c r="B194" s="28" t="s">
        <v>2142</v>
      </c>
      <c r="C194" s="241">
        <v>42836</v>
      </c>
      <c r="D194" s="244">
        <v>199888</v>
      </c>
      <c r="E194" s="255">
        <f t="shared" si="17"/>
        <v>37978.720000000001</v>
      </c>
      <c r="F194" s="255">
        <f t="shared" si="19"/>
        <v>237866.72</v>
      </c>
      <c r="G194" s="27">
        <v>422426781</v>
      </c>
      <c r="H194" s="27" t="s">
        <v>1413</v>
      </c>
      <c r="I194" s="27" t="s">
        <v>1896</v>
      </c>
      <c r="J194" s="45">
        <v>42836</v>
      </c>
      <c r="K194" s="32"/>
      <c r="L194" s="266">
        <v>42836</v>
      </c>
      <c r="M194" s="32"/>
      <c r="N194" s="32"/>
      <c r="O194" s="27" t="s">
        <v>2143</v>
      </c>
      <c r="P194" s="32"/>
      <c r="Q194" s="238" t="s">
        <v>1379</v>
      </c>
      <c r="R194" s="27" t="s">
        <v>1740</v>
      </c>
      <c r="S194" s="32"/>
    </row>
    <row r="195" spans="1:19" s="36" customFormat="1" ht="15.75" hidden="1" customHeight="1">
      <c r="A195" s="27">
        <v>415</v>
      </c>
      <c r="B195" s="28" t="s">
        <v>1381</v>
      </c>
      <c r="C195" s="241">
        <v>42837</v>
      </c>
      <c r="D195" s="244">
        <v>521410</v>
      </c>
      <c r="E195" s="255">
        <f t="shared" si="17"/>
        <v>99067.9</v>
      </c>
      <c r="F195" s="255">
        <f t="shared" si="19"/>
        <v>620477.9</v>
      </c>
      <c r="G195" s="27" t="s">
        <v>1849</v>
      </c>
      <c r="H195" s="27" t="s">
        <v>1413</v>
      </c>
      <c r="I195" s="27">
        <v>60</v>
      </c>
      <c r="J195" s="45">
        <v>42897</v>
      </c>
      <c r="K195" s="32"/>
      <c r="L195" s="266">
        <v>42944</v>
      </c>
      <c r="M195" s="32"/>
      <c r="N195" s="32"/>
      <c r="O195" s="27" t="s">
        <v>2144</v>
      </c>
      <c r="P195" s="32"/>
      <c r="Q195" s="238" t="s">
        <v>1379</v>
      </c>
      <c r="R195" s="27" t="s">
        <v>1387</v>
      </c>
      <c r="S195" s="32"/>
    </row>
    <row r="196" spans="1:19" s="36" customFormat="1" ht="15.75" hidden="1" customHeight="1">
      <c r="A196" s="27">
        <v>416</v>
      </c>
      <c r="B196" s="28" t="s">
        <v>1381</v>
      </c>
      <c r="C196" s="241">
        <v>42837</v>
      </c>
      <c r="D196" s="244">
        <v>1022544</v>
      </c>
      <c r="E196" s="255">
        <f t="shared" si="17"/>
        <v>194283.36000000002</v>
      </c>
      <c r="F196" s="255">
        <f t="shared" si="19"/>
        <v>1216827.3600000001</v>
      </c>
      <c r="G196" s="27" t="s">
        <v>1849</v>
      </c>
      <c r="H196" s="27" t="s">
        <v>1413</v>
      </c>
      <c r="I196" s="27">
        <v>60</v>
      </c>
      <c r="J196" s="45">
        <v>42897</v>
      </c>
      <c r="K196" s="32"/>
      <c r="L196" s="266">
        <v>42944</v>
      </c>
      <c r="M196" s="32"/>
      <c r="N196" s="32"/>
      <c r="O196" s="27" t="s">
        <v>2145</v>
      </c>
      <c r="P196" s="32"/>
      <c r="Q196" s="238" t="s">
        <v>1379</v>
      </c>
      <c r="R196" s="27" t="s">
        <v>1387</v>
      </c>
      <c r="S196" s="32"/>
    </row>
    <row r="197" spans="1:19" s="277" customFormat="1" ht="15.75" hidden="1" customHeight="1">
      <c r="A197" s="273">
        <v>417</v>
      </c>
      <c r="B197" s="270" t="s">
        <v>2459</v>
      </c>
      <c r="C197" s="271">
        <v>42842</v>
      </c>
      <c r="D197" s="272"/>
      <c r="E197" s="278"/>
      <c r="F197" s="278"/>
      <c r="G197" s="273"/>
      <c r="H197" s="273" t="s">
        <v>190</v>
      </c>
      <c r="I197" s="273"/>
      <c r="J197" s="274">
        <v>42872</v>
      </c>
      <c r="K197" s="275"/>
      <c r="L197" s="331"/>
      <c r="M197" s="275">
        <v>45</v>
      </c>
      <c r="N197" s="275"/>
      <c r="O197" s="273" t="s">
        <v>2146</v>
      </c>
      <c r="P197" s="275"/>
      <c r="Q197" s="276" t="s">
        <v>1392</v>
      </c>
      <c r="R197" s="273" t="s">
        <v>1485</v>
      </c>
      <c r="S197" s="275"/>
    </row>
    <row r="198" spans="1:19" s="36" customFormat="1" ht="15.75" hidden="1" customHeight="1">
      <c r="A198" s="27">
        <v>418</v>
      </c>
      <c r="B198" s="28" t="s">
        <v>1381</v>
      </c>
      <c r="C198" s="241">
        <v>42842</v>
      </c>
      <c r="D198" s="244">
        <v>2172906</v>
      </c>
      <c r="E198" s="255">
        <f t="shared" ref="E198:E207" si="20">D198*19%</f>
        <v>412852.14</v>
      </c>
      <c r="F198" s="255">
        <f t="shared" ref="F198:F205" si="21">D198+E198</f>
        <v>2585758.14</v>
      </c>
      <c r="G198" s="27" t="s">
        <v>1849</v>
      </c>
      <c r="H198" s="27" t="s">
        <v>1413</v>
      </c>
      <c r="I198" s="27">
        <v>60</v>
      </c>
      <c r="J198" s="45">
        <v>42902</v>
      </c>
      <c r="K198" s="32"/>
      <c r="L198" s="266">
        <v>42944</v>
      </c>
      <c r="M198" s="32"/>
      <c r="N198" s="32"/>
      <c r="O198" s="27" t="s">
        <v>2147</v>
      </c>
      <c r="P198" s="32"/>
      <c r="Q198" s="238" t="s">
        <v>1379</v>
      </c>
      <c r="R198" s="27" t="s">
        <v>1387</v>
      </c>
      <c r="S198" s="32"/>
    </row>
    <row r="199" spans="1:19" s="36" customFormat="1" ht="15.75" hidden="1" customHeight="1">
      <c r="A199" s="27">
        <v>419</v>
      </c>
      <c r="B199" s="28" t="s">
        <v>1381</v>
      </c>
      <c r="C199" s="241">
        <v>42842</v>
      </c>
      <c r="D199" s="244">
        <v>6376698</v>
      </c>
      <c r="E199" s="255">
        <f t="shared" si="20"/>
        <v>1211572.6200000001</v>
      </c>
      <c r="F199" s="255">
        <f t="shared" si="21"/>
        <v>7588270.6200000001</v>
      </c>
      <c r="G199" s="27" t="s">
        <v>2148</v>
      </c>
      <c r="H199" s="27" t="s">
        <v>1413</v>
      </c>
      <c r="I199" s="27">
        <v>60</v>
      </c>
      <c r="J199" s="45">
        <v>42902</v>
      </c>
      <c r="K199" s="32"/>
      <c r="L199" s="266">
        <v>42951</v>
      </c>
      <c r="M199" s="32"/>
      <c r="N199" s="32"/>
      <c r="O199" s="27" t="s">
        <v>2149</v>
      </c>
      <c r="P199" s="32"/>
      <c r="Q199" s="238" t="s">
        <v>1379</v>
      </c>
      <c r="R199" s="27" t="s">
        <v>1387</v>
      </c>
      <c r="S199" s="32"/>
    </row>
    <row r="200" spans="1:19" s="36" customFormat="1" ht="15.75" hidden="1" customHeight="1">
      <c r="A200" s="27">
        <v>420</v>
      </c>
      <c r="B200" s="28" t="s">
        <v>1381</v>
      </c>
      <c r="C200" s="241">
        <v>42842</v>
      </c>
      <c r="D200" s="244">
        <v>624888</v>
      </c>
      <c r="E200" s="255">
        <f t="shared" si="20"/>
        <v>118728.72</v>
      </c>
      <c r="F200" s="255">
        <f t="shared" si="21"/>
        <v>743616.72</v>
      </c>
      <c r="G200" s="27" t="s">
        <v>1849</v>
      </c>
      <c r="H200" s="27" t="s">
        <v>1413</v>
      </c>
      <c r="I200" s="27">
        <v>60</v>
      </c>
      <c r="J200" s="45">
        <v>42902</v>
      </c>
      <c r="K200" s="32"/>
      <c r="L200" s="266">
        <v>42951</v>
      </c>
      <c r="M200" s="32"/>
      <c r="N200" s="32"/>
      <c r="O200" s="27" t="s">
        <v>2149</v>
      </c>
      <c r="P200" s="32"/>
      <c r="Q200" s="238" t="s">
        <v>1379</v>
      </c>
      <c r="R200" s="27" t="s">
        <v>1387</v>
      </c>
      <c r="S200" s="32"/>
    </row>
    <row r="201" spans="1:19" s="36" customFormat="1" ht="15.75" hidden="1" customHeight="1">
      <c r="A201" s="27">
        <v>421</v>
      </c>
      <c r="B201" s="28" t="s">
        <v>1381</v>
      </c>
      <c r="C201" s="241">
        <v>42842</v>
      </c>
      <c r="D201" s="244">
        <v>979938</v>
      </c>
      <c r="E201" s="255">
        <f t="shared" si="20"/>
        <v>186188.22</v>
      </c>
      <c r="F201" s="255">
        <f t="shared" si="21"/>
        <v>1166126.22</v>
      </c>
      <c r="G201" s="27" t="s">
        <v>1849</v>
      </c>
      <c r="H201" s="27" t="s">
        <v>1413</v>
      </c>
      <c r="I201" s="27">
        <v>60</v>
      </c>
      <c r="J201" s="45">
        <v>42902</v>
      </c>
      <c r="K201" s="32"/>
      <c r="L201" s="266">
        <v>42951</v>
      </c>
      <c r="M201" s="32"/>
      <c r="N201" s="32"/>
      <c r="O201" s="27" t="s">
        <v>2149</v>
      </c>
      <c r="P201" s="32"/>
      <c r="Q201" s="238" t="s">
        <v>1379</v>
      </c>
      <c r="R201" s="27" t="s">
        <v>1387</v>
      </c>
      <c r="S201" s="32"/>
    </row>
    <row r="202" spans="1:19" s="36" customFormat="1" ht="15.75" hidden="1" customHeight="1">
      <c r="A202" s="27">
        <v>422</v>
      </c>
      <c r="B202" s="28" t="s">
        <v>2150</v>
      </c>
      <c r="C202" s="241">
        <v>42842</v>
      </c>
      <c r="D202" s="244">
        <v>60299</v>
      </c>
      <c r="E202" s="255">
        <f t="shared" si="20"/>
        <v>11456.81</v>
      </c>
      <c r="F202" s="255">
        <f t="shared" si="21"/>
        <v>71755.81</v>
      </c>
      <c r="G202" s="27">
        <v>552231341</v>
      </c>
      <c r="H202" s="27" t="s">
        <v>1413</v>
      </c>
      <c r="I202" s="27">
        <v>30</v>
      </c>
      <c r="J202" s="45">
        <v>42872</v>
      </c>
      <c r="K202" s="32"/>
      <c r="L202" s="266">
        <v>42842</v>
      </c>
      <c r="M202" s="32"/>
      <c r="N202" s="32"/>
      <c r="O202" s="27" t="s">
        <v>2151</v>
      </c>
      <c r="P202" s="32"/>
      <c r="Q202" s="238" t="s">
        <v>1508</v>
      </c>
      <c r="R202" s="27" t="s">
        <v>1401</v>
      </c>
      <c r="S202" s="32"/>
    </row>
    <row r="203" spans="1:19" s="69" customFormat="1" ht="15.75" hidden="1" customHeight="1">
      <c r="A203" s="260">
        <v>423</v>
      </c>
      <c r="B203" s="6" t="s">
        <v>2132</v>
      </c>
      <c r="C203" s="251">
        <v>42842</v>
      </c>
      <c r="D203" s="252">
        <v>1252100</v>
      </c>
      <c r="E203" s="329">
        <f t="shared" si="20"/>
        <v>237899</v>
      </c>
      <c r="F203" s="329">
        <f>SUM(E203+D203)-510001</f>
        <v>979998</v>
      </c>
      <c r="G203" s="7">
        <v>25323256</v>
      </c>
      <c r="H203" s="7" t="s">
        <v>571</v>
      </c>
      <c r="I203" s="7">
        <v>180</v>
      </c>
      <c r="J203" s="5">
        <v>43022</v>
      </c>
      <c r="K203" s="4"/>
      <c r="L203" s="330"/>
      <c r="M203" s="4"/>
      <c r="N203" s="4"/>
      <c r="O203" s="7" t="s">
        <v>2152</v>
      </c>
      <c r="P203" s="4"/>
      <c r="Q203" s="253" t="s">
        <v>1508</v>
      </c>
      <c r="R203" s="7" t="s">
        <v>1456</v>
      </c>
      <c r="S203" s="4"/>
    </row>
    <row r="204" spans="1:19" s="36" customFormat="1" ht="15.75" hidden="1" customHeight="1">
      <c r="A204" s="27">
        <v>424</v>
      </c>
      <c r="B204" s="28" t="s">
        <v>2153</v>
      </c>
      <c r="C204" s="241">
        <v>42842</v>
      </c>
      <c r="D204" s="244">
        <v>2629252</v>
      </c>
      <c r="E204" s="255">
        <f t="shared" si="20"/>
        <v>499557.88</v>
      </c>
      <c r="F204" s="255">
        <f t="shared" si="21"/>
        <v>3128809.88</v>
      </c>
      <c r="G204" s="27">
        <v>642351354</v>
      </c>
      <c r="H204" s="27" t="s">
        <v>1413</v>
      </c>
      <c r="I204" s="27">
        <v>30</v>
      </c>
      <c r="J204" s="45">
        <v>42872</v>
      </c>
      <c r="K204" s="32"/>
      <c r="L204" s="266">
        <v>42850</v>
      </c>
      <c r="M204" s="32"/>
      <c r="N204" s="32"/>
      <c r="O204" s="27" t="s">
        <v>2154</v>
      </c>
      <c r="P204" s="32"/>
      <c r="Q204" s="238" t="s">
        <v>1392</v>
      </c>
      <c r="R204" s="27" t="s">
        <v>2155</v>
      </c>
      <c r="S204" s="32"/>
    </row>
    <row r="205" spans="1:19" s="36" customFormat="1" ht="15.75" hidden="1" customHeight="1">
      <c r="A205" s="27">
        <v>425</v>
      </c>
      <c r="B205" s="28" t="s">
        <v>2156</v>
      </c>
      <c r="C205" s="241">
        <v>42842</v>
      </c>
      <c r="D205" s="244">
        <v>687103</v>
      </c>
      <c r="E205" s="255">
        <f t="shared" si="20"/>
        <v>130549.57</v>
      </c>
      <c r="F205" s="255">
        <f t="shared" si="21"/>
        <v>817652.57000000007</v>
      </c>
      <c r="G205" s="27">
        <v>342344440</v>
      </c>
      <c r="H205" s="27" t="s">
        <v>1413</v>
      </c>
      <c r="I205" s="27">
        <v>30</v>
      </c>
      <c r="J205" s="45">
        <v>42872</v>
      </c>
      <c r="K205" s="32"/>
      <c r="L205" s="266">
        <v>42884</v>
      </c>
      <c r="M205" s="32"/>
      <c r="N205" s="32"/>
      <c r="O205" s="27" t="s">
        <v>2157</v>
      </c>
      <c r="P205" s="32"/>
      <c r="Q205" s="238" t="s">
        <v>1376</v>
      </c>
      <c r="R205" s="27" t="s">
        <v>1460</v>
      </c>
      <c r="S205" s="32"/>
    </row>
    <row r="206" spans="1:19" s="36" customFormat="1" ht="15.75" hidden="1" customHeight="1">
      <c r="A206" s="27">
        <v>426</v>
      </c>
      <c r="B206" s="28" t="s">
        <v>2158</v>
      </c>
      <c r="C206" s="241">
        <v>42842</v>
      </c>
      <c r="D206" s="244">
        <v>7441848</v>
      </c>
      <c r="E206" s="255">
        <f t="shared" si="20"/>
        <v>1413951.12</v>
      </c>
      <c r="F206" s="255">
        <f>SUM(E206+D206)</f>
        <v>8855799.120000001</v>
      </c>
      <c r="G206" s="27"/>
      <c r="H206" s="54" t="s">
        <v>1413</v>
      </c>
      <c r="I206" s="27">
        <v>30</v>
      </c>
      <c r="J206" s="45">
        <v>42872</v>
      </c>
      <c r="K206" s="32"/>
      <c r="L206" s="266">
        <v>42978</v>
      </c>
      <c r="M206" s="32"/>
      <c r="N206" s="32"/>
      <c r="O206" s="27" t="s">
        <v>2159</v>
      </c>
      <c r="P206" s="32"/>
      <c r="Q206" s="238" t="s">
        <v>1487</v>
      </c>
      <c r="R206" s="27" t="s">
        <v>1506</v>
      </c>
      <c r="S206" s="32"/>
    </row>
    <row r="207" spans="1:19" s="36" customFormat="1" ht="15.75" hidden="1" customHeight="1">
      <c r="A207" s="27">
        <v>427</v>
      </c>
      <c r="B207" s="28" t="s">
        <v>2160</v>
      </c>
      <c r="C207" s="241">
        <v>42842</v>
      </c>
      <c r="D207" s="244">
        <v>568080</v>
      </c>
      <c r="E207" s="255">
        <f t="shared" si="20"/>
        <v>107935.2</v>
      </c>
      <c r="F207" s="255">
        <f>D207+E207</f>
        <v>676015.2</v>
      </c>
      <c r="G207" s="27">
        <v>223473510</v>
      </c>
      <c r="H207" s="27" t="s">
        <v>1413</v>
      </c>
      <c r="I207" s="27">
        <v>30</v>
      </c>
      <c r="J207" s="45">
        <v>42872</v>
      </c>
      <c r="K207" s="32"/>
      <c r="L207" s="266">
        <v>42835</v>
      </c>
      <c r="M207" s="32"/>
      <c r="N207" s="32"/>
      <c r="O207" s="27" t="s">
        <v>2161</v>
      </c>
      <c r="P207" s="32"/>
      <c r="Q207" s="238" t="s">
        <v>1487</v>
      </c>
      <c r="R207" s="27" t="s">
        <v>1387</v>
      </c>
      <c r="S207" s="32"/>
    </row>
    <row r="208" spans="1:19" s="277" customFormat="1" ht="15.75" hidden="1" customHeight="1">
      <c r="A208" s="273">
        <v>428</v>
      </c>
      <c r="B208" s="270" t="s">
        <v>2439</v>
      </c>
      <c r="C208" s="271"/>
      <c r="D208" s="272"/>
      <c r="E208" s="278"/>
      <c r="F208" s="278"/>
      <c r="G208" s="273"/>
      <c r="H208" s="273" t="s">
        <v>190</v>
      </c>
      <c r="I208" s="273"/>
      <c r="J208" s="274"/>
      <c r="K208" s="275"/>
      <c r="L208" s="331"/>
      <c r="M208" s="275">
        <v>41</v>
      </c>
      <c r="N208" s="275"/>
      <c r="O208" s="273" t="s">
        <v>2162</v>
      </c>
      <c r="P208" s="275"/>
      <c r="Q208" s="276" t="s">
        <v>1467</v>
      </c>
      <c r="R208" s="273" t="s">
        <v>2140</v>
      </c>
      <c r="S208" s="275"/>
    </row>
    <row r="209" spans="1:19" s="69" customFormat="1" ht="15.75" hidden="1" customHeight="1">
      <c r="A209" s="7">
        <v>429</v>
      </c>
      <c r="B209" s="6" t="s">
        <v>2163</v>
      </c>
      <c r="C209" s="251">
        <v>42842</v>
      </c>
      <c r="D209" s="252">
        <v>5112720</v>
      </c>
      <c r="E209" s="329">
        <f t="shared" ref="E209:E246" si="22">D209*19%</f>
        <v>971416.8</v>
      </c>
      <c r="F209" s="329">
        <f t="shared" ref="F209:F238" si="23">D209+E209</f>
        <v>6084136.7999999998</v>
      </c>
      <c r="G209" s="7">
        <v>227189334</v>
      </c>
      <c r="H209" s="7" t="s">
        <v>571</v>
      </c>
      <c r="I209" s="7">
        <v>30</v>
      </c>
      <c r="J209" s="5">
        <v>42872</v>
      </c>
      <c r="K209" s="4"/>
      <c r="L209" s="330"/>
      <c r="M209" s="4"/>
      <c r="N209" s="4"/>
      <c r="O209" s="7" t="s">
        <v>2164</v>
      </c>
      <c r="P209" s="4"/>
      <c r="Q209" s="253" t="s">
        <v>1467</v>
      </c>
      <c r="R209" s="7" t="s">
        <v>1479</v>
      </c>
      <c r="S209" s="4"/>
    </row>
    <row r="210" spans="1:19" s="36" customFormat="1" ht="15.75" hidden="1" customHeight="1">
      <c r="A210" s="27">
        <v>430</v>
      </c>
      <c r="B210" s="28" t="s">
        <v>2165</v>
      </c>
      <c r="C210" s="241">
        <v>42842</v>
      </c>
      <c r="D210" s="244">
        <v>7661943</v>
      </c>
      <c r="E210" s="255">
        <f t="shared" si="22"/>
        <v>1455769.17</v>
      </c>
      <c r="F210" s="255">
        <f t="shared" si="23"/>
        <v>9117712.1699999999</v>
      </c>
      <c r="G210" s="27">
        <v>582200801</v>
      </c>
      <c r="H210" s="27" t="s">
        <v>1413</v>
      </c>
      <c r="I210" s="27">
        <v>30</v>
      </c>
      <c r="J210" s="45">
        <v>42872</v>
      </c>
      <c r="K210" s="32"/>
      <c r="L210" s="266">
        <v>42835</v>
      </c>
      <c r="M210" s="32"/>
      <c r="N210" s="32"/>
      <c r="O210" s="27" t="s">
        <v>2166</v>
      </c>
      <c r="P210" s="32"/>
      <c r="Q210" s="238" t="s">
        <v>1487</v>
      </c>
      <c r="R210" s="27" t="s">
        <v>1960</v>
      </c>
      <c r="S210" s="32"/>
    </row>
    <row r="211" spans="1:19" s="36" customFormat="1" ht="15.75" hidden="1" customHeight="1">
      <c r="A211" s="27">
        <v>431</v>
      </c>
      <c r="B211" s="28" t="s">
        <v>2167</v>
      </c>
      <c r="C211" s="241">
        <v>42842</v>
      </c>
      <c r="D211" s="244">
        <v>1147580</v>
      </c>
      <c r="E211" s="255">
        <f t="shared" si="22"/>
        <v>218040.2</v>
      </c>
      <c r="F211" s="255">
        <f t="shared" si="23"/>
        <v>1365620.2</v>
      </c>
      <c r="G211" s="27">
        <v>512252190</v>
      </c>
      <c r="H211" s="27" t="s">
        <v>1413</v>
      </c>
      <c r="I211" s="27">
        <v>30</v>
      </c>
      <c r="J211" s="45">
        <v>42872</v>
      </c>
      <c r="K211" s="32"/>
      <c r="L211" s="266">
        <v>42830</v>
      </c>
      <c r="M211" s="32"/>
      <c r="N211" s="32"/>
      <c r="O211" s="27" t="s">
        <v>2168</v>
      </c>
      <c r="P211" s="32"/>
      <c r="Q211" s="238" t="s">
        <v>1473</v>
      </c>
      <c r="R211" s="27" t="s">
        <v>1490</v>
      </c>
      <c r="S211" s="32"/>
    </row>
    <row r="212" spans="1:19" s="36" customFormat="1" ht="15.75" hidden="1" customHeight="1">
      <c r="A212" s="27">
        <v>432</v>
      </c>
      <c r="B212" s="28" t="s">
        <v>2169</v>
      </c>
      <c r="C212" s="241">
        <v>42842</v>
      </c>
      <c r="D212" s="244">
        <v>2414340</v>
      </c>
      <c r="E212" s="255">
        <f t="shared" si="22"/>
        <v>458724.6</v>
      </c>
      <c r="F212" s="255">
        <f t="shared" si="23"/>
        <v>2873064.6</v>
      </c>
      <c r="G212" s="27"/>
      <c r="H212" s="27" t="s">
        <v>1413</v>
      </c>
      <c r="I212" s="27">
        <v>30</v>
      </c>
      <c r="J212" s="45">
        <v>42872</v>
      </c>
      <c r="K212" s="32"/>
      <c r="L212" s="266">
        <v>42857</v>
      </c>
      <c r="M212" s="32"/>
      <c r="N212" s="32"/>
      <c r="O212" s="27" t="s">
        <v>2170</v>
      </c>
      <c r="P212" s="32"/>
      <c r="Q212" s="238" t="s">
        <v>1412</v>
      </c>
      <c r="R212" s="27" t="s">
        <v>1604</v>
      </c>
      <c r="S212" s="32"/>
    </row>
    <row r="213" spans="1:19" s="69" customFormat="1" ht="15.75" hidden="1" customHeight="1">
      <c r="A213" s="7">
        <v>433</v>
      </c>
      <c r="B213" s="6" t="s">
        <v>2171</v>
      </c>
      <c r="C213" s="251">
        <v>42842</v>
      </c>
      <c r="D213" s="252">
        <v>3962358</v>
      </c>
      <c r="E213" s="329">
        <f t="shared" si="22"/>
        <v>752848.02</v>
      </c>
      <c r="F213" s="329">
        <f t="shared" si="23"/>
        <v>4715206.0199999996</v>
      </c>
      <c r="G213" s="7">
        <v>227812787</v>
      </c>
      <c r="H213" s="7" t="s">
        <v>571</v>
      </c>
      <c r="I213" s="7">
        <v>180</v>
      </c>
      <c r="J213" s="5">
        <v>43022</v>
      </c>
      <c r="K213" s="4"/>
      <c r="L213" s="330"/>
      <c r="M213" s="4"/>
      <c r="N213" s="4"/>
      <c r="O213" s="7" t="s">
        <v>2172</v>
      </c>
      <c r="P213" s="4"/>
      <c r="Q213" s="253" t="s">
        <v>1487</v>
      </c>
      <c r="R213" s="7" t="s">
        <v>1456</v>
      </c>
      <c r="S213" s="4"/>
    </row>
    <row r="214" spans="1:19" s="36" customFormat="1" ht="15.75" hidden="1" customHeight="1">
      <c r="A214" s="27">
        <v>434</v>
      </c>
      <c r="B214" s="28" t="s">
        <v>1381</v>
      </c>
      <c r="C214" s="241">
        <v>42845</v>
      </c>
      <c r="D214" s="244">
        <v>2300724</v>
      </c>
      <c r="E214" s="255">
        <f t="shared" si="22"/>
        <v>437137.56</v>
      </c>
      <c r="F214" s="255">
        <f t="shared" si="23"/>
        <v>2737861.56</v>
      </c>
      <c r="G214" s="27" t="s">
        <v>1849</v>
      </c>
      <c r="H214" s="27" t="s">
        <v>1413</v>
      </c>
      <c r="I214" s="27">
        <v>60</v>
      </c>
      <c r="J214" s="45">
        <v>42905</v>
      </c>
      <c r="K214" s="32"/>
      <c r="L214" s="266">
        <v>42951</v>
      </c>
      <c r="M214" s="32"/>
      <c r="N214" s="32"/>
      <c r="O214" s="27" t="s">
        <v>2178</v>
      </c>
      <c r="P214" s="32"/>
      <c r="Q214" s="238" t="s">
        <v>1379</v>
      </c>
      <c r="R214" s="27" t="s">
        <v>1387</v>
      </c>
      <c r="S214" s="32"/>
    </row>
    <row r="215" spans="1:19" s="36" customFormat="1" ht="15.75" hidden="1" customHeight="1">
      <c r="A215" s="27">
        <v>435</v>
      </c>
      <c r="B215" s="28" t="s">
        <v>1381</v>
      </c>
      <c r="C215" s="241">
        <v>42845</v>
      </c>
      <c r="D215" s="244">
        <v>156222</v>
      </c>
      <c r="E215" s="255">
        <f t="shared" si="22"/>
        <v>29682.18</v>
      </c>
      <c r="F215" s="255">
        <f t="shared" si="23"/>
        <v>185904.18</v>
      </c>
      <c r="G215" s="27" t="s">
        <v>1849</v>
      </c>
      <c r="H215" s="27" t="s">
        <v>1413</v>
      </c>
      <c r="I215" s="27">
        <v>60</v>
      </c>
      <c r="J215" s="45">
        <v>42905</v>
      </c>
      <c r="K215" s="32"/>
      <c r="L215" s="266">
        <v>42951</v>
      </c>
      <c r="M215" s="32"/>
      <c r="N215" s="32"/>
      <c r="O215" s="27" t="s">
        <v>2179</v>
      </c>
      <c r="P215" s="32"/>
      <c r="Q215" s="238" t="s">
        <v>1379</v>
      </c>
      <c r="R215" s="27" t="s">
        <v>1387</v>
      </c>
      <c r="S215" s="32"/>
    </row>
    <row r="216" spans="1:19" s="36" customFormat="1" ht="15.75" hidden="1" customHeight="1">
      <c r="A216" s="27">
        <v>436</v>
      </c>
      <c r="B216" s="28" t="s">
        <v>1381</v>
      </c>
      <c r="C216" s="241">
        <v>42845</v>
      </c>
      <c r="D216" s="244">
        <v>994140</v>
      </c>
      <c r="E216" s="255">
        <f t="shared" si="22"/>
        <v>188886.6</v>
      </c>
      <c r="F216" s="255">
        <f t="shared" si="23"/>
        <v>1183026.6000000001</v>
      </c>
      <c r="G216" s="27" t="s">
        <v>1849</v>
      </c>
      <c r="H216" s="27" t="s">
        <v>1413</v>
      </c>
      <c r="I216" s="27">
        <v>60</v>
      </c>
      <c r="J216" s="45">
        <v>42905</v>
      </c>
      <c r="K216" s="32"/>
      <c r="L216" s="266">
        <v>42951</v>
      </c>
      <c r="M216" s="32"/>
      <c r="N216" s="32"/>
      <c r="O216" s="27" t="s">
        <v>2180</v>
      </c>
      <c r="P216" s="32"/>
      <c r="Q216" s="238" t="s">
        <v>1379</v>
      </c>
      <c r="R216" s="27" t="s">
        <v>1387</v>
      </c>
      <c r="S216" s="32"/>
    </row>
    <row r="217" spans="1:19" s="36" customFormat="1" ht="15.75" hidden="1" customHeight="1">
      <c r="A217" s="27">
        <v>437</v>
      </c>
      <c r="B217" s="28" t="s">
        <v>1381</v>
      </c>
      <c r="C217" s="241">
        <v>42845</v>
      </c>
      <c r="D217" s="244">
        <v>852120</v>
      </c>
      <c r="E217" s="255">
        <f t="shared" si="22"/>
        <v>161902.79999999999</v>
      </c>
      <c r="F217" s="255">
        <f t="shared" si="23"/>
        <v>1014022.8</v>
      </c>
      <c r="G217" s="27" t="s">
        <v>1849</v>
      </c>
      <c r="H217" s="27" t="s">
        <v>1413</v>
      </c>
      <c r="I217" s="27">
        <v>60</v>
      </c>
      <c r="J217" s="45">
        <v>42905</v>
      </c>
      <c r="K217" s="32"/>
      <c r="L217" s="266">
        <v>42951</v>
      </c>
      <c r="M217" s="32"/>
      <c r="N217" s="32"/>
      <c r="O217" s="27" t="s">
        <v>2129</v>
      </c>
      <c r="P217" s="32"/>
      <c r="Q217" s="238" t="s">
        <v>1379</v>
      </c>
      <c r="R217" s="27" t="s">
        <v>1387</v>
      </c>
      <c r="S217" s="32"/>
    </row>
    <row r="218" spans="1:19" s="69" customFormat="1" ht="15.75" hidden="1" customHeight="1">
      <c r="A218" s="260">
        <v>438</v>
      </c>
      <c r="B218" s="6" t="s">
        <v>1793</v>
      </c>
      <c r="C218" s="251">
        <v>42846</v>
      </c>
      <c r="D218" s="252">
        <v>935206</v>
      </c>
      <c r="E218" s="329">
        <f t="shared" si="22"/>
        <v>177689.14</v>
      </c>
      <c r="F218" s="329">
        <f>SUM(E218+D218)-826184</f>
        <v>286711.14000000013</v>
      </c>
      <c r="G218" s="7">
        <v>452411564</v>
      </c>
      <c r="H218" s="335" t="s">
        <v>2678</v>
      </c>
      <c r="I218" s="7">
        <v>30</v>
      </c>
      <c r="J218" s="5">
        <v>42876</v>
      </c>
      <c r="K218" s="4"/>
      <c r="L218" s="330"/>
      <c r="M218" s="4"/>
      <c r="N218" s="4"/>
      <c r="O218" s="7" t="s">
        <v>2182</v>
      </c>
      <c r="P218" s="4"/>
      <c r="Q218" s="253" t="s">
        <v>1379</v>
      </c>
      <c r="R218" s="7" t="s">
        <v>1795</v>
      </c>
      <c r="S218" s="4"/>
    </row>
    <row r="219" spans="1:19" s="36" customFormat="1" ht="15.75" hidden="1" customHeight="1">
      <c r="A219" s="27">
        <v>439</v>
      </c>
      <c r="B219" s="28" t="s">
        <v>1633</v>
      </c>
      <c r="C219" s="241">
        <v>42849</v>
      </c>
      <c r="D219" s="244">
        <v>5471872</v>
      </c>
      <c r="E219" s="255">
        <f t="shared" si="22"/>
        <v>1039655.68</v>
      </c>
      <c r="F219" s="255">
        <f t="shared" si="23"/>
        <v>6511527.6799999997</v>
      </c>
      <c r="G219" s="27" t="s">
        <v>1130</v>
      </c>
      <c r="H219" s="27" t="s">
        <v>1413</v>
      </c>
      <c r="I219" s="27">
        <v>60</v>
      </c>
      <c r="J219" s="45">
        <v>42909</v>
      </c>
      <c r="K219" s="32"/>
      <c r="L219" s="266">
        <v>42859</v>
      </c>
      <c r="M219" s="32"/>
      <c r="N219" s="32"/>
      <c r="O219" s="27" t="s">
        <v>2183</v>
      </c>
      <c r="P219" s="32"/>
      <c r="Q219" s="238" t="s">
        <v>1379</v>
      </c>
      <c r="R219" s="27" t="s">
        <v>1441</v>
      </c>
      <c r="S219" s="32"/>
    </row>
    <row r="220" spans="1:19" s="36" customFormat="1" ht="15.75" hidden="1" customHeight="1">
      <c r="A220" s="27">
        <v>440</v>
      </c>
      <c r="B220" s="28" t="s">
        <v>2184</v>
      </c>
      <c r="C220" s="241">
        <v>42849</v>
      </c>
      <c r="D220" s="244">
        <v>1832100</v>
      </c>
      <c r="E220" s="255">
        <f t="shared" si="22"/>
        <v>348099</v>
      </c>
      <c r="F220" s="255">
        <f t="shared" si="23"/>
        <v>2180199</v>
      </c>
      <c r="G220" s="27" t="s">
        <v>2185</v>
      </c>
      <c r="H220" s="27" t="s">
        <v>1413</v>
      </c>
      <c r="I220" s="27">
        <v>60</v>
      </c>
      <c r="J220" s="45">
        <v>42910</v>
      </c>
      <c r="K220" s="32"/>
      <c r="L220" s="266">
        <v>42867</v>
      </c>
      <c r="M220" s="32"/>
      <c r="N220" s="32"/>
      <c r="O220" s="27" t="s">
        <v>2186</v>
      </c>
      <c r="P220" s="32"/>
      <c r="Q220" s="238" t="s">
        <v>1379</v>
      </c>
      <c r="R220" s="27" t="s">
        <v>1670</v>
      </c>
      <c r="S220" s="32"/>
    </row>
    <row r="221" spans="1:19" s="69" customFormat="1" ht="15.75" hidden="1" customHeight="1">
      <c r="A221" s="7">
        <v>441</v>
      </c>
      <c r="B221" s="6" t="s">
        <v>2489</v>
      </c>
      <c r="C221" s="251">
        <v>42849</v>
      </c>
      <c r="D221" s="252">
        <v>2799167</v>
      </c>
      <c r="E221" s="329">
        <f t="shared" si="22"/>
        <v>531841.73</v>
      </c>
      <c r="F221" s="329">
        <f t="shared" si="23"/>
        <v>3331008.73</v>
      </c>
      <c r="G221" s="7"/>
      <c r="H221" s="7" t="s">
        <v>571</v>
      </c>
      <c r="I221" s="7">
        <v>30</v>
      </c>
      <c r="J221" s="5">
        <v>42910</v>
      </c>
      <c r="K221" s="4"/>
      <c r="L221" s="330"/>
      <c r="M221" s="4"/>
      <c r="N221" s="4"/>
      <c r="O221" s="7" t="s">
        <v>2162</v>
      </c>
      <c r="P221" s="4"/>
      <c r="Q221" s="253" t="s">
        <v>1467</v>
      </c>
      <c r="R221" s="7" t="s">
        <v>2140</v>
      </c>
      <c r="S221" s="4"/>
    </row>
    <row r="222" spans="1:19" s="36" customFormat="1" ht="15.75" hidden="1" customHeight="1">
      <c r="A222" s="27">
        <v>442</v>
      </c>
      <c r="B222" s="28" t="s">
        <v>2184</v>
      </c>
      <c r="C222" s="241">
        <v>42849</v>
      </c>
      <c r="D222" s="244">
        <v>1954240</v>
      </c>
      <c r="E222" s="255">
        <f t="shared" si="22"/>
        <v>371305.6</v>
      </c>
      <c r="F222" s="255">
        <f t="shared" si="23"/>
        <v>2325545.6</v>
      </c>
      <c r="G222" s="27" t="s">
        <v>2187</v>
      </c>
      <c r="H222" s="27" t="s">
        <v>1413</v>
      </c>
      <c r="I222" s="27">
        <v>60</v>
      </c>
      <c r="J222" s="45">
        <v>42910</v>
      </c>
      <c r="K222" s="32"/>
      <c r="L222" s="266">
        <v>42867</v>
      </c>
      <c r="M222" s="32"/>
      <c r="N222" s="32"/>
      <c r="O222" s="27" t="s">
        <v>2205</v>
      </c>
      <c r="P222" s="32"/>
      <c r="Q222" s="238" t="s">
        <v>1379</v>
      </c>
      <c r="R222" s="27" t="s">
        <v>1670</v>
      </c>
      <c r="S222" s="32"/>
    </row>
    <row r="223" spans="1:19" s="36" customFormat="1" ht="15.75" hidden="1" customHeight="1">
      <c r="A223" s="27">
        <v>443</v>
      </c>
      <c r="B223" s="28" t="s">
        <v>2188</v>
      </c>
      <c r="C223" s="241">
        <v>42849</v>
      </c>
      <c r="D223" s="244">
        <v>18230481</v>
      </c>
      <c r="E223" s="255">
        <f t="shared" si="22"/>
        <v>3463791.39</v>
      </c>
      <c r="F223" s="255">
        <f t="shared" si="23"/>
        <v>21694272.390000001</v>
      </c>
      <c r="G223" s="27">
        <v>572494347</v>
      </c>
      <c r="H223" s="27" t="s">
        <v>1413</v>
      </c>
      <c r="I223" s="27">
        <v>30</v>
      </c>
      <c r="J223" s="45">
        <v>42879</v>
      </c>
      <c r="K223" s="32"/>
      <c r="L223" s="266">
        <v>42859</v>
      </c>
      <c r="M223" s="32"/>
      <c r="N223" s="32"/>
      <c r="O223" s="27" t="s">
        <v>2189</v>
      </c>
      <c r="P223" s="32"/>
      <c r="Q223" s="238" t="s">
        <v>1473</v>
      </c>
      <c r="R223" s="27" t="s">
        <v>1839</v>
      </c>
      <c r="S223" s="32"/>
    </row>
    <row r="224" spans="1:19" s="36" customFormat="1" ht="15.75" hidden="1" customHeight="1">
      <c r="A224" s="27">
        <v>444</v>
      </c>
      <c r="B224" s="28" t="s">
        <v>2190</v>
      </c>
      <c r="C224" s="241">
        <v>42849</v>
      </c>
      <c r="D224" s="244">
        <v>4064076</v>
      </c>
      <c r="E224" s="255">
        <f t="shared" si="22"/>
        <v>772174.44000000006</v>
      </c>
      <c r="F224" s="255">
        <f t="shared" si="23"/>
        <v>4836250.4400000004</v>
      </c>
      <c r="G224" s="27" t="s">
        <v>931</v>
      </c>
      <c r="H224" s="27" t="s">
        <v>1413</v>
      </c>
      <c r="I224" s="27">
        <v>30</v>
      </c>
      <c r="J224" s="45">
        <v>42879</v>
      </c>
      <c r="K224" s="32"/>
      <c r="L224" s="266">
        <v>42849</v>
      </c>
      <c r="M224" s="32"/>
      <c r="N224" s="32"/>
      <c r="O224" s="27" t="s">
        <v>2191</v>
      </c>
      <c r="P224" s="32"/>
      <c r="Q224" s="238" t="s">
        <v>1473</v>
      </c>
      <c r="R224" s="27" t="s">
        <v>1490</v>
      </c>
      <c r="S224" s="32"/>
    </row>
    <row r="225" spans="1:19" s="36" customFormat="1" ht="15.75" hidden="1" customHeight="1">
      <c r="A225" s="27">
        <v>445</v>
      </c>
      <c r="B225" s="28" t="s">
        <v>2190</v>
      </c>
      <c r="C225" s="241">
        <v>42849</v>
      </c>
      <c r="D225" s="244">
        <v>1287244</v>
      </c>
      <c r="E225" s="255">
        <f t="shared" si="22"/>
        <v>244576.36000000002</v>
      </c>
      <c r="F225" s="255">
        <f t="shared" si="23"/>
        <v>1531820.36</v>
      </c>
      <c r="G225" s="27" t="s">
        <v>931</v>
      </c>
      <c r="H225" s="27" t="s">
        <v>571</v>
      </c>
      <c r="I225" s="27">
        <v>30</v>
      </c>
      <c r="J225" s="45">
        <v>42879</v>
      </c>
      <c r="K225" s="32"/>
      <c r="L225" s="266">
        <v>42850</v>
      </c>
      <c r="M225" s="32"/>
      <c r="N225" s="32"/>
      <c r="O225" s="27" t="s">
        <v>2191</v>
      </c>
      <c r="P225" s="32"/>
      <c r="Q225" s="238" t="s">
        <v>1473</v>
      </c>
      <c r="R225" s="27" t="s">
        <v>1490</v>
      </c>
      <c r="S225" s="32"/>
    </row>
    <row r="226" spans="1:19" s="36" customFormat="1" ht="15.75" hidden="1" customHeight="1">
      <c r="A226" s="27">
        <v>446</v>
      </c>
      <c r="B226" s="28" t="s">
        <v>2192</v>
      </c>
      <c r="C226" s="241">
        <v>42849</v>
      </c>
      <c r="D226" s="244">
        <v>1173796</v>
      </c>
      <c r="E226" s="255">
        <f t="shared" si="22"/>
        <v>223021.24</v>
      </c>
      <c r="F226" s="255">
        <f t="shared" si="23"/>
        <v>1396817.24</v>
      </c>
      <c r="G226" s="27">
        <v>2277735955</v>
      </c>
      <c r="H226" s="27" t="s">
        <v>1413</v>
      </c>
      <c r="I226" s="27">
        <v>60</v>
      </c>
      <c r="J226" s="45">
        <v>42909</v>
      </c>
      <c r="K226" s="32"/>
      <c r="L226" s="266">
        <v>43021</v>
      </c>
      <c r="M226" s="32"/>
      <c r="N226" s="32"/>
      <c r="O226" s="27" t="s">
        <v>2193</v>
      </c>
      <c r="P226" s="32"/>
      <c r="Q226" s="238" t="s">
        <v>1487</v>
      </c>
      <c r="R226" s="27" t="s">
        <v>1506</v>
      </c>
      <c r="S226" s="32"/>
    </row>
    <row r="227" spans="1:19" s="36" customFormat="1" ht="15.75" hidden="1" customHeight="1">
      <c r="A227" s="27">
        <v>447</v>
      </c>
      <c r="B227" s="28" t="s">
        <v>2192</v>
      </c>
      <c r="C227" s="241">
        <v>42849</v>
      </c>
      <c r="D227" s="244">
        <v>1982160</v>
      </c>
      <c r="E227" s="255">
        <f t="shared" si="22"/>
        <v>376610.4</v>
      </c>
      <c r="F227" s="255">
        <f t="shared" si="23"/>
        <v>2358770.4</v>
      </c>
      <c r="G227" s="27">
        <v>2277735955</v>
      </c>
      <c r="H227" s="27" t="s">
        <v>1413</v>
      </c>
      <c r="I227" s="27">
        <v>60</v>
      </c>
      <c r="J227" s="45">
        <v>42909</v>
      </c>
      <c r="K227" s="32"/>
      <c r="L227" s="266">
        <v>42951</v>
      </c>
      <c r="M227" s="32"/>
      <c r="N227" s="32"/>
      <c r="O227" s="27" t="s">
        <v>2193</v>
      </c>
      <c r="P227" s="32"/>
      <c r="Q227" s="238" t="s">
        <v>1487</v>
      </c>
      <c r="R227" s="27" t="s">
        <v>1506</v>
      </c>
      <c r="S227" s="32"/>
    </row>
    <row r="228" spans="1:19" s="36" customFormat="1" ht="15.75" hidden="1" customHeight="1">
      <c r="A228" s="27">
        <v>448</v>
      </c>
      <c r="B228" s="28" t="s">
        <v>2194</v>
      </c>
      <c r="C228" s="241">
        <v>42849</v>
      </c>
      <c r="D228" s="244">
        <v>1701741</v>
      </c>
      <c r="E228" s="255">
        <f t="shared" si="22"/>
        <v>323330.78999999998</v>
      </c>
      <c r="F228" s="255">
        <f t="shared" si="23"/>
        <v>2025071.79</v>
      </c>
      <c r="G228" s="27">
        <v>995559987</v>
      </c>
      <c r="H228" s="27" t="s">
        <v>1413</v>
      </c>
      <c r="I228" s="27">
        <v>30</v>
      </c>
      <c r="J228" s="45">
        <v>42879</v>
      </c>
      <c r="K228" s="32"/>
      <c r="L228" s="266">
        <v>42849</v>
      </c>
      <c r="M228" s="32"/>
      <c r="N228" s="32"/>
      <c r="O228" s="27" t="s">
        <v>2195</v>
      </c>
      <c r="P228" s="32"/>
      <c r="Q228" s="238" t="s">
        <v>1392</v>
      </c>
      <c r="R228" s="27" t="s">
        <v>1498</v>
      </c>
      <c r="S228" s="32"/>
    </row>
    <row r="229" spans="1:19" s="36" customFormat="1" ht="15.75" hidden="1" customHeight="1">
      <c r="A229" s="27">
        <v>449</v>
      </c>
      <c r="B229" s="28" t="s">
        <v>2196</v>
      </c>
      <c r="C229" s="241">
        <v>42849</v>
      </c>
      <c r="D229" s="244">
        <v>5829382</v>
      </c>
      <c r="E229" s="255">
        <f t="shared" si="22"/>
        <v>1107582.58</v>
      </c>
      <c r="F229" s="255">
        <f t="shared" si="23"/>
        <v>6936964.5800000001</v>
      </c>
      <c r="G229" s="27" t="s">
        <v>300</v>
      </c>
      <c r="H229" s="27" t="s">
        <v>1413</v>
      </c>
      <c r="I229" s="27">
        <v>30</v>
      </c>
      <c r="J229" s="45">
        <v>42879</v>
      </c>
      <c r="K229" s="32"/>
      <c r="L229" s="266">
        <v>42859</v>
      </c>
      <c r="M229" s="32"/>
      <c r="N229" s="32"/>
      <c r="O229" s="27" t="s">
        <v>2197</v>
      </c>
      <c r="P229" s="32"/>
      <c r="Q229" s="238" t="s">
        <v>2198</v>
      </c>
      <c r="R229" s="27" t="s">
        <v>1594</v>
      </c>
      <c r="S229" s="32"/>
    </row>
    <row r="230" spans="1:19" s="36" customFormat="1" ht="15.75" hidden="1" customHeight="1">
      <c r="A230" s="27">
        <v>450</v>
      </c>
      <c r="B230" s="28" t="s">
        <v>1381</v>
      </c>
      <c r="C230" s="241">
        <v>42849</v>
      </c>
      <c r="D230" s="244">
        <v>8308170</v>
      </c>
      <c r="E230" s="255">
        <f t="shared" si="22"/>
        <v>1578552.3</v>
      </c>
      <c r="F230" s="255">
        <f t="shared" si="23"/>
        <v>9886722.3000000007</v>
      </c>
      <c r="G230" s="27" t="s">
        <v>2199</v>
      </c>
      <c r="H230" s="27" t="s">
        <v>1413</v>
      </c>
      <c r="I230" s="27">
        <v>60</v>
      </c>
      <c r="J230" s="45">
        <v>42909</v>
      </c>
      <c r="K230" s="32"/>
      <c r="L230" s="266">
        <v>42958</v>
      </c>
      <c r="M230" s="32"/>
      <c r="N230" s="32"/>
      <c r="O230" s="27" t="s">
        <v>2200</v>
      </c>
      <c r="P230" s="32"/>
      <c r="Q230" s="238" t="s">
        <v>1383</v>
      </c>
      <c r="R230" s="27" t="s">
        <v>1960</v>
      </c>
      <c r="S230" s="32"/>
    </row>
    <row r="231" spans="1:19" s="36" customFormat="1" ht="15.75" hidden="1" customHeight="1">
      <c r="A231" s="27">
        <v>451</v>
      </c>
      <c r="B231" s="28" t="s">
        <v>1381</v>
      </c>
      <c r="C231" s="241">
        <v>42849</v>
      </c>
      <c r="D231" s="244">
        <v>2272320</v>
      </c>
      <c r="E231" s="255">
        <f t="shared" si="22"/>
        <v>431740.8</v>
      </c>
      <c r="F231" s="255">
        <f t="shared" si="23"/>
        <v>2704060.8</v>
      </c>
      <c r="G231" s="27" t="s">
        <v>2199</v>
      </c>
      <c r="H231" s="27" t="s">
        <v>1413</v>
      </c>
      <c r="I231" s="27">
        <v>60</v>
      </c>
      <c r="J231" s="45">
        <v>42909</v>
      </c>
      <c r="K231" s="32"/>
      <c r="L231" s="266">
        <v>42958</v>
      </c>
      <c r="M231" s="32"/>
      <c r="N231" s="32"/>
      <c r="O231" s="27" t="s">
        <v>2201</v>
      </c>
      <c r="P231" s="32"/>
      <c r="Q231" s="238" t="s">
        <v>1383</v>
      </c>
      <c r="R231" s="27" t="s">
        <v>1601</v>
      </c>
      <c r="S231" s="32"/>
    </row>
    <row r="232" spans="1:19" s="36" customFormat="1" ht="15.75" hidden="1" customHeight="1">
      <c r="A232" s="27">
        <v>452</v>
      </c>
      <c r="B232" s="28" t="s">
        <v>1381</v>
      </c>
      <c r="C232" s="241">
        <v>42849</v>
      </c>
      <c r="D232" s="244">
        <v>1761048</v>
      </c>
      <c r="E232" s="255">
        <f t="shared" si="22"/>
        <v>334599.12</v>
      </c>
      <c r="F232" s="255">
        <f t="shared" si="23"/>
        <v>2095647.12</v>
      </c>
      <c r="G232" s="27" t="s">
        <v>2199</v>
      </c>
      <c r="H232" s="27" t="s">
        <v>1413</v>
      </c>
      <c r="I232" s="27">
        <v>60</v>
      </c>
      <c r="J232" s="45">
        <v>42909</v>
      </c>
      <c r="K232" s="32"/>
      <c r="L232" s="266">
        <v>42958</v>
      </c>
      <c r="M232" s="32"/>
      <c r="N232" s="32"/>
      <c r="O232" s="27" t="s">
        <v>2202</v>
      </c>
      <c r="P232" s="32"/>
      <c r="Q232" s="238" t="s">
        <v>1383</v>
      </c>
      <c r="R232" s="27" t="s">
        <v>1372</v>
      </c>
      <c r="S232" s="32"/>
    </row>
    <row r="233" spans="1:19" s="36" customFormat="1" ht="15.75" hidden="1" customHeight="1">
      <c r="A233" s="27">
        <v>453</v>
      </c>
      <c r="B233" s="28" t="s">
        <v>2203</v>
      </c>
      <c r="C233" s="241">
        <v>42849</v>
      </c>
      <c r="D233" s="244">
        <v>762833</v>
      </c>
      <c r="E233" s="255">
        <f t="shared" si="22"/>
        <v>144938.26999999999</v>
      </c>
      <c r="F233" s="255">
        <f t="shared" si="23"/>
        <v>907771.27</v>
      </c>
      <c r="G233" s="27">
        <v>432362168</v>
      </c>
      <c r="H233" s="27" t="s">
        <v>1413</v>
      </c>
      <c r="I233" s="27">
        <v>30</v>
      </c>
      <c r="J233" s="45">
        <v>42879</v>
      </c>
      <c r="K233" s="32"/>
      <c r="L233" s="266">
        <v>42879</v>
      </c>
      <c r="M233" s="32"/>
      <c r="N233" s="32"/>
      <c r="O233" s="27" t="s">
        <v>2204</v>
      </c>
      <c r="P233" s="32"/>
      <c r="Q233" s="238" t="s">
        <v>1392</v>
      </c>
      <c r="R233" s="27" t="s">
        <v>1541</v>
      </c>
      <c r="S233" s="32"/>
    </row>
    <row r="234" spans="1:19" s="36" customFormat="1" ht="15.75" hidden="1" customHeight="1">
      <c r="A234" s="27">
        <v>454</v>
      </c>
      <c r="B234" s="28" t="s">
        <v>2206</v>
      </c>
      <c r="C234" s="241">
        <v>42850</v>
      </c>
      <c r="D234" s="244">
        <v>5805559</v>
      </c>
      <c r="E234" s="255">
        <f t="shared" si="22"/>
        <v>1103056.21</v>
      </c>
      <c r="F234" s="255">
        <f t="shared" si="23"/>
        <v>6908615.21</v>
      </c>
      <c r="G234" s="27">
        <v>332262818</v>
      </c>
      <c r="H234" s="27" t="s">
        <v>1413</v>
      </c>
      <c r="I234" s="27">
        <v>30</v>
      </c>
      <c r="J234" s="45">
        <v>42880</v>
      </c>
      <c r="K234" s="32"/>
      <c r="L234" s="266">
        <v>42901</v>
      </c>
      <c r="M234" s="32"/>
      <c r="N234" s="32"/>
      <c r="O234" s="27" t="s">
        <v>2207</v>
      </c>
      <c r="P234" s="32"/>
      <c r="Q234" s="238" t="s">
        <v>1376</v>
      </c>
      <c r="R234" s="27" t="s">
        <v>2208</v>
      </c>
      <c r="S234" s="32"/>
    </row>
    <row r="235" spans="1:19" s="36" customFormat="1" ht="15.75" hidden="1" customHeight="1">
      <c r="A235" s="27">
        <v>455</v>
      </c>
      <c r="B235" s="28" t="s">
        <v>2209</v>
      </c>
      <c r="C235" s="241">
        <v>42850</v>
      </c>
      <c r="D235" s="244">
        <v>2331840</v>
      </c>
      <c r="E235" s="255">
        <f t="shared" si="22"/>
        <v>443049.6</v>
      </c>
      <c r="F235" s="255">
        <f t="shared" si="23"/>
        <v>2774889.6</v>
      </c>
      <c r="G235" s="27">
        <v>412407321</v>
      </c>
      <c r="H235" s="27" t="s">
        <v>1413</v>
      </c>
      <c r="I235" s="27">
        <v>30</v>
      </c>
      <c r="J235" s="45">
        <v>42880</v>
      </c>
      <c r="K235" s="32"/>
      <c r="L235" s="266">
        <v>42900</v>
      </c>
      <c r="M235" s="32"/>
      <c r="N235" s="32"/>
      <c r="O235" s="27" t="s">
        <v>2210</v>
      </c>
      <c r="P235" s="32"/>
      <c r="Q235" s="238" t="s">
        <v>1584</v>
      </c>
      <c r="R235" s="27" t="s">
        <v>1393</v>
      </c>
      <c r="S235" s="32"/>
    </row>
    <row r="236" spans="1:19" s="36" customFormat="1" ht="15.75" hidden="1" customHeight="1">
      <c r="A236" s="27">
        <v>456</v>
      </c>
      <c r="B236" s="28" t="s">
        <v>1978</v>
      </c>
      <c r="C236" s="241">
        <v>42850</v>
      </c>
      <c r="D236" s="244">
        <v>1708838</v>
      </c>
      <c r="E236" s="255">
        <f t="shared" si="22"/>
        <v>324679.22000000003</v>
      </c>
      <c r="F236" s="255">
        <f t="shared" si="23"/>
        <v>2033517.22</v>
      </c>
      <c r="G236" s="27">
        <v>323243453</v>
      </c>
      <c r="H236" s="27" t="s">
        <v>1413</v>
      </c>
      <c r="I236" s="27">
        <v>30</v>
      </c>
      <c r="J236" s="45">
        <v>42880</v>
      </c>
      <c r="K236" s="32"/>
      <c r="L236" s="266">
        <v>42871</v>
      </c>
      <c r="M236" s="32"/>
      <c r="N236" s="32"/>
      <c r="O236" s="27" t="s">
        <v>2211</v>
      </c>
      <c r="P236" s="32"/>
      <c r="Q236" s="238" t="s">
        <v>1376</v>
      </c>
      <c r="R236" s="27" t="s">
        <v>1980</v>
      </c>
      <c r="S236" s="32"/>
    </row>
    <row r="237" spans="1:19" s="36" customFormat="1" ht="15.75" hidden="1" customHeight="1">
      <c r="A237" s="27">
        <v>457</v>
      </c>
      <c r="B237" s="28" t="s">
        <v>2218</v>
      </c>
      <c r="C237" s="241">
        <v>42850</v>
      </c>
      <c r="D237" s="244">
        <v>1366525</v>
      </c>
      <c r="E237" s="255">
        <f t="shared" si="22"/>
        <v>259639.75</v>
      </c>
      <c r="F237" s="255">
        <f t="shared" si="23"/>
        <v>1626164.75</v>
      </c>
      <c r="G237" s="27">
        <v>2511425</v>
      </c>
      <c r="H237" s="27" t="s">
        <v>1413</v>
      </c>
      <c r="I237" s="27">
        <v>30</v>
      </c>
      <c r="J237" s="45">
        <v>42882</v>
      </c>
      <c r="K237" s="32"/>
      <c r="L237" s="266">
        <v>42828</v>
      </c>
      <c r="M237" s="32"/>
      <c r="N237" s="32"/>
      <c r="O237" s="27" t="s">
        <v>2219</v>
      </c>
      <c r="P237" s="32"/>
      <c r="Q237" s="238" t="s">
        <v>1392</v>
      </c>
      <c r="R237" s="27" t="s">
        <v>2220</v>
      </c>
      <c r="S237" s="32"/>
    </row>
    <row r="238" spans="1:19" s="36" customFormat="1" ht="15.75" hidden="1" customHeight="1">
      <c r="A238" s="27">
        <v>458</v>
      </c>
      <c r="B238" s="28" t="s">
        <v>2216</v>
      </c>
      <c r="C238" s="241">
        <v>42852</v>
      </c>
      <c r="D238" s="244">
        <v>1218833</v>
      </c>
      <c r="E238" s="255">
        <f t="shared" si="22"/>
        <v>231578.27</v>
      </c>
      <c r="F238" s="255">
        <f t="shared" si="23"/>
        <v>1450411.27</v>
      </c>
      <c r="G238" s="27">
        <v>452214708</v>
      </c>
      <c r="H238" s="27" t="s">
        <v>1413</v>
      </c>
      <c r="I238" s="27">
        <v>30</v>
      </c>
      <c r="J238" s="45">
        <v>42882</v>
      </c>
      <c r="K238" s="32"/>
      <c r="L238" s="266">
        <v>42877</v>
      </c>
      <c r="M238" s="32"/>
      <c r="N238" s="32"/>
      <c r="O238" s="27" t="s">
        <v>2217</v>
      </c>
      <c r="P238" s="32"/>
      <c r="Q238" s="238" t="s">
        <v>1371</v>
      </c>
      <c r="R238" s="27" t="s">
        <v>1372</v>
      </c>
      <c r="S238" s="32"/>
    </row>
    <row r="239" spans="1:19" s="36" customFormat="1" ht="15.75" hidden="1" customHeight="1">
      <c r="A239" s="27">
        <v>459</v>
      </c>
      <c r="B239" s="28" t="s">
        <v>2000</v>
      </c>
      <c r="C239" s="241">
        <v>42852</v>
      </c>
      <c r="D239" s="244">
        <v>1029216</v>
      </c>
      <c r="E239" s="255">
        <f t="shared" si="22"/>
        <v>195551.04</v>
      </c>
      <c r="F239" s="255">
        <v>5984767</v>
      </c>
      <c r="G239" s="27">
        <v>226333825</v>
      </c>
      <c r="H239" s="27" t="s">
        <v>1413</v>
      </c>
      <c r="I239" s="27">
        <v>30</v>
      </c>
      <c r="J239" s="45">
        <v>42882</v>
      </c>
      <c r="K239" s="32"/>
      <c r="L239" s="266">
        <v>42849</v>
      </c>
      <c r="M239" s="32"/>
      <c r="N239" s="32"/>
      <c r="O239" s="27" t="s">
        <v>2221</v>
      </c>
      <c r="P239" s="32"/>
      <c r="Q239" s="238" t="s">
        <v>1991</v>
      </c>
      <c r="R239" s="27" t="s">
        <v>1387</v>
      </c>
      <c r="S239" s="32"/>
    </row>
    <row r="240" spans="1:19" s="36" customFormat="1" ht="15.75" hidden="1" customHeight="1">
      <c r="A240" s="27">
        <v>460</v>
      </c>
      <c r="B240" s="28" t="s">
        <v>1992</v>
      </c>
      <c r="C240" s="241">
        <v>42853</v>
      </c>
      <c r="D240" s="244">
        <v>610700</v>
      </c>
      <c r="E240" s="255">
        <f t="shared" si="22"/>
        <v>116033</v>
      </c>
      <c r="F240" s="255">
        <f t="shared" ref="F240:F245" si="24">D240+E240</f>
        <v>726733</v>
      </c>
      <c r="G240" s="27"/>
      <c r="H240" s="27" t="s">
        <v>1413</v>
      </c>
      <c r="I240" s="27">
        <v>60</v>
      </c>
      <c r="J240" s="45">
        <v>42913</v>
      </c>
      <c r="K240" s="32"/>
      <c r="L240" s="266">
        <v>42916</v>
      </c>
      <c r="M240" s="32"/>
      <c r="N240" s="32"/>
      <c r="O240" s="27" t="s">
        <v>1993</v>
      </c>
      <c r="P240" s="32"/>
      <c r="Q240" s="238" t="s">
        <v>1379</v>
      </c>
      <c r="R240" s="27" t="s">
        <v>1719</v>
      </c>
      <c r="S240" s="32"/>
    </row>
    <row r="241" spans="1:19" s="36" customFormat="1" ht="15.75" hidden="1" customHeight="1">
      <c r="A241" s="27">
        <v>461</v>
      </c>
      <c r="B241" s="28" t="s">
        <v>1381</v>
      </c>
      <c r="C241" s="241">
        <v>42853</v>
      </c>
      <c r="D241" s="244">
        <v>809514</v>
      </c>
      <c r="E241" s="255">
        <f t="shared" si="22"/>
        <v>153807.66</v>
      </c>
      <c r="F241" s="255">
        <f t="shared" si="24"/>
        <v>963321.66</v>
      </c>
      <c r="G241" s="27">
        <v>226339204</v>
      </c>
      <c r="H241" s="27" t="s">
        <v>1413</v>
      </c>
      <c r="I241" s="27">
        <v>60</v>
      </c>
      <c r="J241" s="45">
        <v>42913</v>
      </c>
      <c r="K241" s="32"/>
      <c r="L241" s="266">
        <v>42958</v>
      </c>
      <c r="M241" s="32"/>
      <c r="N241" s="32"/>
      <c r="O241" s="27" t="s">
        <v>2222</v>
      </c>
      <c r="P241" s="32"/>
      <c r="Q241" s="238" t="s">
        <v>1383</v>
      </c>
      <c r="R241" s="27" t="s">
        <v>1441</v>
      </c>
      <c r="S241" s="32"/>
    </row>
    <row r="242" spans="1:19" s="36" customFormat="1" ht="15.75" hidden="1" customHeight="1">
      <c r="A242" s="27">
        <v>462</v>
      </c>
      <c r="B242" s="28" t="s">
        <v>1381</v>
      </c>
      <c r="C242" s="241">
        <v>42853</v>
      </c>
      <c r="D242" s="244">
        <v>347388</v>
      </c>
      <c r="E242" s="255">
        <f t="shared" si="22"/>
        <v>66003.72</v>
      </c>
      <c r="F242" s="255">
        <f t="shared" si="24"/>
        <v>413391.72</v>
      </c>
      <c r="G242" s="27">
        <v>226339204</v>
      </c>
      <c r="H242" s="27" t="s">
        <v>1413</v>
      </c>
      <c r="I242" s="27">
        <v>60</v>
      </c>
      <c r="J242" s="45">
        <v>42913</v>
      </c>
      <c r="K242" s="32"/>
      <c r="L242" s="266">
        <v>42958</v>
      </c>
      <c r="M242" s="32"/>
      <c r="N242" s="32"/>
      <c r="O242" s="27" t="s">
        <v>2222</v>
      </c>
      <c r="P242" s="32"/>
      <c r="Q242" s="238" t="s">
        <v>1383</v>
      </c>
      <c r="R242" s="27" t="s">
        <v>1441</v>
      </c>
      <c r="S242" s="32"/>
    </row>
    <row r="243" spans="1:19" s="36" customFormat="1" ht="15.75" hidden="1" customHeight="1">
      <c r="A243" s="27">
        <v>463</v>
      </c>
      <c r="B243" s="28" t="s">
        <v>2223</v>
      </c>
      <c r="C243" s="241">
        <v>42856</v>
      </c>
      <c r="D243" s="244">
        <v>157109</v>
      </c>
      <c r="E243" s="255">
        <f t="shared" si="22"/>
        <v>29850.71</v>
      </c>
      <c r="F243" s="255">
        <f t="shared" si="24"/>
        <v>186959.71</v>
      </c>
      <c r="G243" s="27">
        <v>322837683</v>
      </c>
      <c r="H243" s="27" t="s">
        <v>1413</v>
      </c>
      <c r="I243" s="27">
        <v>30</v>
      </c>
      <c r="J243" s="45">
        <v>42887</v>
      </c>
      <c r="K243" s="32"/>
      <c r="L243" s="266">
        <v>42865</v>
      </c>
      <c r="M243" s="32"/>
      <c r="N243" s="32"/>
      <c r="O243" s="27" t="s">
        <v>2224</v>
      </c>
      <c r="P243" s="32"/>
      <c r="Q243" s="238" t="s">
        <v>1755</v>
      </c>
      <c r="R243" s="27" t="s">
        <v>2225</v>
      </c>
      <c r="S243" s="32"/>
    </row>
    <row r="244" spans="1:19" s="36" customFormat="1" ht="15.75" hidden="1" customHeight="1">
      <c r="A244" s="27">
        <v>464</v>
      </c>
      <c r="B244" s="28" t="s">
        <v>2223</v>
      </c>
      <c r="C244" s="241">
        <v>42856</v>
      </c>
      <c r="D244" s="244">
        <v>23192</v>
      </c>
      <c r="E244" s="255">
        <f t="shared" si="22"/>
        <v>4406.4800000000005</v>
      </c>
      <c r="F244" s="255">
        <f t="shared" si="24"/>
        <v>27598.48</v>
      </c>
      <c r="G244" s="27">
        <v>322837683</v>
      </c>
      <c r="H244" s="27" t="s">
        <v>1413</v>
      </c>
      <c r="I244" s="27">
        <v>30</v>
      </c>
      <c r="J244" s="45">
        <v>42887</v>
      </c>
      <c r="K244" s="32"/>
      <c r="L244" s="266">
        <v>42865</v>
      </c>
      <c r="M244" s="32"/>
      <c r="N244" s="32"/>
      <c r="O244" s="27" t="s">
        <v>2224</v>
      </c>
      <c r="P244" s="32"/>
      <c r="Q244" s="238" t="s">
        <v>1755</v>
      </c>
      <c r="R244" s="27" t="s">
        <v>2225</v>
      </c>
      <c r="S244" s="32"/>
    </row>
    <row r="245" spans="1:19" s="36" customFormat="1" ht="15.75" hidden="1" customHeight="1">
      <c r="A245" s="27">
        <v>465</v>
      </c>
      <c r="B245" s="28" t="s">
        <v>1381</v>
      </c>
      <c r="C245" s="241">
        <v>42857</v>
      </c>
      <c r="D245" s="244">
        <v>29748</v>
      </c>
      <c r="E245" s="255">
        <f t="shared" si="22"/>
        <v>5652.12</v>
      </c>
      <c r="F245" s="255">
        <f t="shared" si="24"/>
        <v>35400.120000000003</v>
      </c>
      <c r="G245" s="27">
        <v>226339204</v>
      </c>
      <c r="H245" s="27" t="s">
        <v>1413</v>
      </c>
      <c r="I245" s="27">
        <v>60</v>
      </c>
      <c r="J245" s="45">
        <v>42917</v>
      </c>
      <c r="K245" s="32"/>
      <c r="L245" s="266">
        <v>42958</v>
      </c>
      <c r="M245" s="32"/>
      <c r="N245" s="32"/>
      <c r="O245" s="27" t="s">
        <v>2226</v>
      </c>
      <c r="P245" s="32"/>
      <c r="Q245" s="238" t="s">
        <v>1383</v>
      </c>
      <c r="R245" s="27" t="s">
        <v>2227</v>
      </c>
      <c r="S245" s="32"/>
    </row>
    <row r="246" spans="1:19" s="36" customFormat="1" ht="15.75" hidden="1" customHeight="1">
      <c r="A246" s="27">
        <v>466</v>
      </c>
      <c r="B246" s="28" t="s">
        <v>2228</v>
      </c>
      <c r="C246" s="241">
        <v>42857</v>
      </c>
      <c r="D246" s="244">
        <v>10679904</v>
      </c>
      <c r="E246" s="255">
        <f t="shared" si="22"/>
        <v>2029181.76</v>
      </c>
      <c r="F246" s="255">
        <f>SUM(E246+D246)</f>
        <v>12709085.76</v>
      </c>
      <c r="G246" s="27">
        <v>582578570</v>
      </c>
      <c r="H246" s="342" t="s">
        <v>1413</v>
      </c>
      <c r="I246" s="27">
        <v>90</v>
      </c>
      <c r="J246" s="45">
        <v>42947</v>
      </c>
      <c r="K246" s="32"/>
      <c r="L246" s="266">
        <v>42922</v>
      </c>
      <c r="M246" s="32"/>
      <c r="N246" s="32"/>
      <c r="O246" s="27" t="s">
        <v>2229</v>
      </c>
      <c r="P246" s="32"/>
      <c r="Q246" s="238" t="s">
        <v>1508</v>
      </c>
      <c r="R246" s="27" t="s">
        <v>1960</v>
      </c>
      <c r="S246" s="32"/>
    </row>
    <row r="247" spans="1:19" s="277" customFormat="1" ht="15.75" hidden="1" customHeight="1">
      <c r="A247" s="273">
        <v>467</v>
      </c>
      <c r="B247" s="270" t="s">
        <v>2434</v>
      </c>
      <c r="C247" s="271"/>
      <c r="D247" s="272"/>
      <c r="E247" s="278"/>
      <c r="F247" s="278"/>
      <c r="G247" s="273"/>
      <c r="H247" s="273" t="s">
        <v>190</v>
      </c>
      <c r="I247" s="273"/>
      <c r="J247" s="274"/>
      <c r="K247" s="275"/>
      <c r="L247" s="331"/>
      <c r="M247" s="275">
        <v>49</v>
      </c>
      <c r="N247" s="275"/>
      <c r="O247" s="273"/>
      <c r="P247" s="275"/>
      <c r="Q247" s="276"/>
      <c r="R247" s="273"/>
      <c r="S247" s="275"/>
    </row>
    <row r="248" spans="1:19" s="36" customFormat="1" ht="15.75" hidden="1" customHeight="1">
      <c r="A248" s="27">
        <v>468</v>
      </c>
      <c r="B248" s="28" t="s">
        <v>1978</v>
      </c>
      <c r="C248" s="241">
        <v>42857</v>
      </c>
      <c r="D248" s="244">
        <v>1003819</v>
      </c>
      <c r="E248" s="255">
        <f t="shared" ref="E248:E279" si="25">D248*19%</f>
        <v>190725.61000000002</v>
      </c>
      <c r="F248" s="255">
        <f t="shared" ref="F248:F253" si="26">D248+E248</f>
        <v>1194544.6100000001</v>
      </c>
      <c r="G248" s="27">
        <v>323243469</v>
      </c>
      <c r="H248" s="27" t="s">
        <v>1413</v>
      </c>
      <c r="I248" s="27">
        <v>30</v>
      </c>
      <c r="J248" s="45">
        <v>42887</v>
      </c>
      <c r="K248" s="32"/>
      <c r="L248" s="266">
        <v>42880</v>
      </c>
      <c r="M248" s="32"/>
      <c r="N248" s="32"/>
      <c r="O248" s="27" t="s">
        <v>2231</v>
      </c>
      <c r="P248" s="32"/>
      <c r="Q248" s="238" t="s">
        <v>1376</v>
      </c>
      <c r="R248" s="27" t="s">
        <v>1980</v>
      </c>
      <c r="S248" s="32"/>
    </row>
    <row r="249" spans="1:19" s="36" customFormat="1" ht="15.75" hidden="1" customHeight="1">
      <c r="A249" s="27">
        <v>469</v>
      </c>
      <c r="B249" s="28" t="s">
        <v>2232</v>
      </c>
      <c r="C249" s="241">
        <v>42857</v>
      </c>
      <c r="D249" s="244">
        <v>1841829</v>
      </c>
      <c r="E249" s="255">
        <f t="shared" si="25"/>
        <v>349947.51</v>
      </c>
      <c r="F249" s="255">
        <f t="shared" si="26"/>
        <v>2191776.5099999998</v>
      </c>
      <c r="G249" s="27">
        <v>352232507</v>
      </c>
      <c r="H249" s="27" t="s">
        <v>1413</v>
      </c>
      <c r="I249" s="27">
        <v>1</v>
      </c>
      <c r="J249" s="45">
        <v>42887</v>
      </c>
      <c r="K249" s="32"/>
      <c r="L249" s="266">
        <v>42846</v>
      </c>
      <c r="M249" s="32"/>
      <c r="N249" s="32"/>
      <c r="O249" s="27" t="s">
        <v>2233</v>
      </c>
      <c r="P249" s="32"/>
      <c r="Q249" s="238" t="s">
        <v>1467</v>
      </c>
      <c r="R249" s="27" t="s">
        <v>1546</v>
      </c>
      <c r="S249" s="32"/>
    </row>
    <row r="250" spans="1:19" s="36" customFormat="1" ht="15.75" hidden="1" customHeight="1">
      <c r="A250" s="27">
        <v>470</v>
      </c>
      <c r="B250" s="28" t="s">
        <v>2234</v>
      </c>
      <c r="C250" s="241">
        <v>42863</v>
      </c>
      <c r="D250" s="244">
        <v>1067450</v>
      </c>
      <c r="E250" s="255">
        <f t="shared" si="25"/>
        <v>202815.5</v>
      </c>
      <c r="F250" s="255">
        <f t="shared" si="26"/>
        <v>1270265.5</v>
      </c>
      <c r="G250" s="27">
        <v>7502318007</v>
      </c>
      <c r="H250" s="27" t="s">
        <v>1413</v>
      </c>
      <c r="I250" s="27">
        <v>30</v>
      </c>
      <c r="J250" s="45">
        <v>42893</v>
      </c>
      <c r="K250" s="32"/>
      <c r="L250" s="266">
        <v>42860</v>
      </c>
      <c r="M250" s="32"/>
      <c r="N250" s="32"/>
      <c r="O250" s="27" t="s">
        <v>2235</v>
      </c>
      <c r="P250" s="32"/>
      <c r="Q250" s="238" t="s">
        <v>1412</v>
      </c>
      <c r="R250" s="27" t="s">
        <v>1405</v>
      </c>
      <c r="S250" s="32"/>
    </row>
    <row r="251" spans="1:19" s="36" customFormat="1" ht="15.75" hidden="1" customHeight="1">
      <c r="A251" s="27">
        <v>471</v>
      </c>
      <c r="B251" s="28" t="s">
        <v>2236</v>
      </c>
      <c r="C251" s="241">
        <v>42863</v>
      </c>
      <c r="D251" s="244">
        <v>1219713</v>
      </c>
      <c r="E251" s="255">
        <f t="shared" si="25"/>
        <v>231745.47</v>
      </c>
      <c r="F251" s="255">
        <f t="shared" si="26"/>
        <v>1451458.47</v>
      </c>
      <c r="G251" s="27">
        <v>7502314020</v>
      </c>
      <c r="H251" s="27" t="s">
        <v>1413</v>
      </c>
      <c r="I251" s="27">
        <v>30</v>
      </c>
      <c r="J251" s="45">
        <v>42893</v>
      </c>
      <c r="K251" s="32"/>
      <c r="L251" s="266">
        <v>42860</v>
      </c>
      <c r="M251" s="32"/>
      <c r="N251" s="32"/>
      <c r="O251" s="27" t="s">
        <v>2237</v>
      </c>
      <c r="P251" s="32"/>
      <c r="Q251" s="238" t="s">
        <v>1412</v>
      </c>
      <c r="R251" s="27" t="s">
        <v>1405</v>
      </c>
      <c r="S251" s="32"/>
    </row>
    <row r="252" spans="1:19" s="36" customFormat="1" ht="15.75" hidden="1" customHeight="1">
      <c r="A252" s="27">
        <v>472</v>
      </c>
      <c r="B252" s="28" t="s">
        <v>2238</v>
      </c>
      <c r="C252" s="241">
        <v>42863</v>
      </c>
      <c r="D252" s="244">
        <v>10600</v>
      </c>
      <c r="E252" s="255">
        <f t="shared" si="25"/>
        <v>2014</v>
      </c>
      <c r="F252" s="255">
        <f t="shared" si="26"/>
        <v>12614</v>
      </c>
      <c r="G252" s="27">
        <v>227797709</v>
      </c>
      <c r="H252" s="27" t="s">
        <v>1413</v>
      </c>
      <c r="I252" s="27">
        <v>1</v>
      </c>
      <c r="J252" s="45">
        <v>42863</v>
      </c>
      <c r="K252" s="32"/>
      <c r="L252" s="266">
        <v>42863</v>
      </c>
      <c r="M252" s="32"/>
      <c r="N252" s="32"/>
      <c r="O252" s="27" t="s">
        <v>2239</v>
      </c>
      <c r="P252" s="32"/>
      <c r="Q252" s="238" t="s">
        <v>1379</v>
      </c>
      <c r="R252" s="27" t="s">
        <v>1779</v>
      </c>
      <c r="S252" s="32"/>
    </row>
    <row r="253" spans="1:19" s="36" customFormat="1" ht="15.75" hidden="1" customHeight="1">
      <c r="A253" s="27">
        <v>473</v>
      </c>
      <c r="B253" s="28" t="s">
        <v>1958</v>
      </c>
      <c r="C253" s="241">
        <v>42863</v>
      </c>
      <c r="D253" s="244">
        <v>1111919</v>
      </c>
      <c r="E253" s="255">
        <f t="shared" si="25"/>
        <v>211264.61000000002</v>
      </c>
      <c r="F253" s="255">
        <f t="shared" si="26"/>
        <v>1323183.6100000001</v>
      </c>
      <c r="G253" s="27">
        <v>572425565</v>
      </c>
      <c r="H253" s="27" t="s">
        <v>1413</v>
      </c>
      <c r="I253" s="27">
        <v>30</v>
      </c>
      <c r="J253" s="45">
        <v>42893</v>
      </c>
      <c r="K253" s="32"/>
      <c r="L253" s="266">
        <v>42863</v>
      </c>
      <c r="M253" s="32"/>
      <c r="N253" s="32"/>
      <c r="O253" s="27" t="s">
        <v>2240</v>
      </c>
      <c r="P253" s="32"/>
      <c r="Q253" s="238" t="s">
        <v>1508</v>
      </c>
      <c r="R253" s="27" t="s">
        <v>1594</v>
      </c>
      <c r="S253" s="32"/>
    </row>
    <row r="254" spans="1:19" s="36" customFormat="1" ht="15.75" hidden="1" customHeight="1">
      <c r="A254" s="27">
        <v>474</v>
      </c>
      <c r="B254" s="28" t="s">
        <v>2241</v>
      </c>
      <c r="C254" s="241">
        <v>42863</v>
      </c>
      <c r="D254" s="244">
        <v>1597000</v>
      </c>
      <c r="E254" s="255">
        <f t="shared" si="25"/>
        <v>303430</v>
      </c>
      <c r="F254" s="255">
        <f>SUM(E254+D254)</f>
        <v>1900430</v>
      </c>
      <c r="G254" s="27">
        <v>572449336</v>
      </c>
      <c r="H254" s="27" t="s">
        <v>1413</v>
      </c>
      <c r="I254" s="27">
        <v>60</v>
      </c>
      <c r="J254" s="45">
        <v>42923</v>
      </c>
      <c r="K254" s="32"/>
      <c r="L254" s="266">
        <v>42921</v>
      </c>
      <c r="M254" s="32"/>
      <c r="N254" s="32"/>
      <c r="O254" s="27" t="s">
        <v>2242</v>
      </c>
      <c r="P254" s="32"/>
      <c r="Q254" s="238" t="s">
        <v>1508</v>
      </c>
      <c r="R254" s="27" t="s">
        <v>1594</v>
      </c>
      <c r="S254" s="32"/>
    </row>
    <row r="255" spans="1:19" s="36" customFormat="1" ht="15.75" hidden="1" customHeight="1">
      <c r="A255" s="27">
        <v>475</v>
      </c>
      <c r="B255" s="28" t="s">
        <v>2243</v>
      </c>
      <c r="C255" s="241">
        <v>42863</v>
      </c>
      <c r="D255" s="244">
        <v>2778450</v>
      </c>
      <c r="E255" s="255">
        <f t="shared" si="25"/>
        <v>527905.5</v>
      </c>
      <c r="F255" s="255">
        <f>D255+E255</f>
        <v>3306355.5</v>
      </c>
      <c r="G255" s="27">
        <v>70350200</v>
      </c>
      <c r="H255" s="54" t="s">
        <v>1413</v>
      </c>
      <c r="I255" s="27">
        <v>30</v>
      </c>
      <c r="J255" s="45">
        <v>42893</v>
      </c>
      <c r="K255" s="32"/>
      <c r="L255" s="266">
        <v>42853</v>
      </c>
      <c r="M255" s="32"/>
      <c r="N255" s="32"/>
      <c r="O255" s="27" t="s">
        <v>2244</v>
      </c>
      <c r="P255" s="32"/>
      <c r="Q255" s="238" t="s">
        <v>2198</v>
      </c>
      <c r="R255" s="27" t="s">
        <v>1474</v>
      </c>
      <c r="S255" s="32"/>
    </row>
    <row r="256" spans="1:19" s="36" customFormat="1" ht="15.75" hidden="1" customHeight="1">
      <c r="A256" s="27">
        <v>476</v>
      </c>
      <c r="B256" s="28" t="s">
        <v>2245</v>
      </c>
      <c r="C256" s="241">
        <v>42863</v>
      </c>
      <c r="D256" s="244">
        <v>497070</v>
      </c>
      <c r="E256" s="255">
        <f t="shared" si="25"/>
        <v>94443.3</v>
      </c>
      <c r="F256" s="255">
        <f t="shared" ref="F256:F274" si="27">D256+E256</f>
        <v>591513.30000000005</v>
      </c>
      <c r="G256" s="27">
        <v>322216099</v>
      </c>
      <c r="H256" s="27" t="s">
        <v>1413</v>
      </c>
      <c r="I256" s="27">
        <v>30</v>
      </c>
      <c r="J256" s="45">
        <v>42893</v>
      </c>
      <c r="K256" s="32"/>
      <c r="L256" s="266">
        <v>42907</v>
      </c>
      <c r="M256" s="32"/>
      <c r="N256" s="32"/>
      <c r="O256" s="27" t="s">
        <v>2246</v>
      </c>
      <c r="P256" s="32"/>
      <c r="Q256" s="238" t="s">
        <v>1376</v>
      </c>
      <c r="R256" s="27" t="s">
        <v>1601</v>
      </c>
      <c r="S256" s="32"/>
    </row>
    <row r="257" spans="1:19" s="36" customFormat="1" ht="15.75" hidden="1" customHeight="1">
      <c r="A257" s="27">
        <v>477</v>
      </c>
      <c r="B257" s="28" t="s">
        <v>1381</v>
      </c>
      <c r="C257" s="241">
        <v>42863</v>
      </c>
      <c r="D257" s="244">
        <v>85212</v>
      </c>
      <c r="E257" s="255">
        <f t="shared" si="25"/>
        <v>16190.28</v>
      </c>
      <c r="F257" s="255">
        <f t="shared" si="27"/>
        <v>101402.28</v>
      </c>
      <c r="G257" s="27">
        <v>226339204</v>
      </c>
      <c r="H257" s="27" t="s">
        <v>1413</v>
      </c>
      <c r="I257" s="27">
        <v>60</v>
      </c>
      <c r="J257" s="45">
        <v>42923</v>
      </c>
      <c r="K257" s="32"/>
      <c r="L257" s="266">
        <v>42958</v>
      </c>
      <c r="M257" s="32"/>
      <c r="N257" s="32"/>
      <c r="O257" s="27" t="s">
        <v>2179</v>
      </c>
      <c r="P257" s="32"/>
      <c r="Q257" s="238" t="s">
        <v>1383</v>
      </c>
      <c r="R257" s="27" t="s">
        <v>2247</v>
      </c>
      <c r="S257" s="32"/>
    </row>
    <row r="258" spans="1:19" s="36" customFormat="1" ht="15.75" hidden="1" customHeight="1">
      <c r="A258" s="27">
        <v>478</v>
      </c>
      <c r="B258" s="28" t="s">
        <v>1381</v>
      </c>
      <c r="C258" s="241">
        <v>42863</v>
      </c>
      <c r="D258" s="244">
        <v>999938</v>
      </c>
      <c r="E258" s="255">
        <f t="shared" si="25"/>
        <v>189988.22</v>
      </c>
      <c r="F258" s="255">
        <f t="shared" si="27"/>
        <v>1189926.22</v>
      </c>
      <c r="G258" s="27">
        <v>226339204</v>
      </c>
      <c r="H258" s="27" t="s">
        <v>1413</v>
      </c>
      <c r="I258" s="27">
        <v>60</v>
      </c>
      <c r="J258" s="45">
        <v>42923</v>
      </c>
      <c r="K258" s="32"/>
      <c r="L258" s="266">
        <v>42969</v>
      </c>
      <c r="M258" s="32"/>
      <c r="N258" s="32"/>
      <c r="O258" s="27" t="s">
        <v>2248</v>
      </c>
      <c r="P258" s="32"/>
      <c r="Q258" s="238" t="s">
        <v>1383</v>
      </c>
      <c r="R258" s="27" t="s">
        <v>2249</v>
      </c>
      <c r="S258" s="32"/>
    </row>
    <row r="259" spans="1:19" s="36" customFormat="1" ht="15.75" hidden="1" customHeight="1">
      <c r="A259" s="27">
        <v>479</v>
      </c>
      <c r="B259" s="28" t="s">
        <v>1381</v>
      </c>
      <c r="C259" s="241">
        <v>42863</v>
      </c>
      <c r="D259" s="244">
        <v>3763530</v>
      </c>
      <c r="E259" s="255">
        <f t="shared" si="25"/>
        <v>715070.7</v>
      </c>
      <c r="F259" s="255">
        <f t="shared" si="27"/>
        <v>4478600.7</v>
      </c>
      <c r="G259" s="27">
        <v>226339204</v>
      </c>
      <c r="H259" s="27" t="s">
        <v>1413</v>
      </c>
      <c r="I259" s="27">
        <v>60</v>
      </c>
      <c r="J259" s="45">
        <v>42923</v>
      </c>
      <c r="K259" s="32"/>
      <c r="L259" s="266">
        <v>42969</v>
      </c>
      <c r="M259" s="32"/>
      <c r="N259" s="32"/>
      <c r="O259" s="27" t="s">
        <v>2250</v>
      </c>
      <c r="P259" s="32"/>
      <c r="Q259" s="238" t="s">
        <v>1383</v>
      </c>
      <c r="R259" s="27" t="s">
        <v>1502</v>
      </c>
      <c r="S259" s="32"/>
    </row>
    <row r="260" spans="1:19" s="36" customFormat="1" ht="15.75" hidden="1" customHeight="1">
      <c r="A260" s="27">
        <v>480</v>
      </c>
      <c r="B260" s="28" t="s">
        <v>1381</v>
      </c>
      <c r="C260" s="241">
        <v>42863</v>
      </c>
      <c r="D260" s="244">
        <v>1434402</v>
      </c>
      <c r="E260" s="255">
        <f t="shared" si="25"/>
        <v>272536.38</v>
      </c>
      <c r="F260" s="255">
        <f t="shared" si="27"/>
        <v>1706938.38</v>
      </c>
      <c r="G260" s="27">
        <v>226339204</v>
      </c>
      <c r="H260" s="27" t="s">
        <v>1413</v>
      </c>
      <c r="I260" s="27">
        <v>60</v>
      </c>
      <c r="J260" s="45">
        <v>42923</v>
      </c>
      <c r="K260" s="32"/>
      <c r="L260" s="266">
        <v>42969</v>
      </c>
      <c r="M260" s="32"/>
      <c r="N260" s="32"/>
      <c r="O260" s="27" t="s">
        <v>2251</v>
      </c>
      <c r="P260" s="32"/>
      <c r="Q260" s="238" t="s">
        <v>1383</v>
      </c>
      <c r="R260" s="27" t="s">
        <v>1795</v>
      </c>
      <c r="S260" s="32"/>
    </row>
    <row r="261" spans="1:19" s="36" customFormat="1" ht="15.75" hidden="1" customHeight="1">
      <c r="A261" s="27">
        <v>481</v>
      </c>
      <c r="B261" s="28" t="s">
        <v>1381</v>
      </c>
      <c r="C261" s="241">
        <v>42863</v>
      </c>
      <c r="D261" s="244">
        <v>1136160</v>
      </c>
      <c r="E261" s="255">
        <f t="shared" si="25"/>
        <v>215870.4</v>
      </c>
      <c r="F261" s="255">
        <f t="shared" si="27"/>
        <v>1352030.4</v>
      </c>
      <c r="G261" s="27">
        <v>226339204</v>
      </c>
      <c r="H261" s="27" t="s">
        <v>1413</v>
      </c>
      <c r="I261" s="27">
        <v>60</v>
      </c>
      <c r="J261" s="45">
        <v>42923</v>
      </c>
      <c r="K261" s="32"/>
      <c r="L261" s="266">
        <v>42969</v>
      </c>
      <c r="M261" s="32"/>
      <c r="N261" s="32"/>
      <c r="O261" s="27" t="s">
        <v>2252</v>
      </c>
      <c r="P261" s="32"/>
      <c r="Q261" s="238" t="s">
        <v>1383</v>
      </c>
      <c r="R261" s="27" t="s">
        <v>2253</v>
      </c>
      <c r="S261" s="32"/>
    </row>
    <row r="262" spans="1:19" s="36" customFormat="1" ht="15.75" hidden="1" customHeight="1">
      <c r="A262" s="27">
        <v>482</v>
      </c>
      <c r="B262" s="28" t="s">
        <v>2254</v>
      </c>
      <c r="C262" s="241">
        <v>42865</v>
      </c>
      <c r="D262" s="244">
        <v>1008319</v>
      </c>
      <c r="E262" s="255">
        <f t="shared" si="25"/>
        <v>191580.61000000002</v>
      </c>
      <c r="F262" s="255">
        <f t="shared" si="27"/>
        <v>1199899.6100000001</v>
      </c>
      <c r="G262" s="27">
        <v>930349143</v>
      </c>
      <c r="H262" s="27" t="s">
        <v>1413</v>
      </c>
      <c r="I262" s="27" t="s">
        <v>1896</v>
      </c>
      <c r="J262" s="45">
        <v>42865</v>
      </c>
      <c r="K262" s="32"/>
      <c r="L262" s="266">
        <v>42865</v>
      </c>
      <c r="M262" s="32"/>
      <c r="N262" s="32"/>
      <c r="O262" s="27" t="s">
        <v>2255</v>
      </c>
      <c r="P262" s="32"/>
      <c r="Q262" s="238" t="s">
        <v>1508</v>
      </c>
      <c r="R262" s="27" t="s">
        <v>1509</v>
      </c>
      <c r="S262" s="32"/>
    </row>
    <row r="263" spans="1:19" s="36" customFormat="1" ht="15.75" hidden="1" customHeight="1">
      <c r="A263" s="27">
        <v>483</v>
      </c>
      <c r="B263" s="28" t="s">
        <v>2256</v>
      </c>
      <c r="C263" s="241">
        <v>42865</v>
      </c>
      <c r="D263" s="244">
        <v>4416822</v>
      </c>
      <c r="E263" s="255">
        <f t="shared" si="25"/>
        <v>839196.18</v>
      </c>
      <c r="F263" s="255">
        <f t="shared" si="27"/>
        <v>5256018.18</v>
      </c>
      <c r="G263" s="27">
        <v>2857070</v>
      </c>
      <c r="H263" s="27" t="s">
        <v>1413</v>
      </c>
      <c r="I263" s="27">
        <v>30</v>
      </c>
      <c r="J263" s="45">
        <v>42895</v>
      </c>
      <c r="K263" s="32"/>
      <c r="L263" s="266">
        <v>42898</v>
      </c>
      <c r="M263" s="32"/>
      <c r="N263" s="32"/>
      <c r="O263" s="27" t="s">
        <v>2257</v>
      </c>
      <c r="P263" s="32"/>
      <c r="Q263" s="238" t="s">
        <v>1376</v>
      </c>
      <c r="R263" s="27" t="s">
        <v>1377</v>
      </c>
      <c r="S263" s="32"/>
    </row>
    <row r="264" spans="1:19" s="36" customFormat="1" ht="15.75" hidden="1" customHeight="1">
      <c r="A264" s="27">
        <v>484</v>
      </c>
      <c r="B264" s="28" t="s">
        <v>1598</v>
      </c>
      <c r="C264" s="241">
        <v>42866</v>
      </c>
      <c r="D264" s="244">
        <v>454464</v>
      </c>
      <c r="E264" s="255">
        <f t="shared" si="25"/>
        <v>86348.160000000003</v>
      </c>
      <c r="F264" s="255">
        <f t="shared" si="27"/>
        <v>540812.16</v>
      </c>
      <c r="G264" s="27">
        <v>25712500</v>
      </c>
      <c r="H264" s="27" t="s">
        <v>1413</v>
      </c>
      <c r="I264" s="27">
        <v>30</v>
      </c>
      <c r="J264" s="45">
        <v>42896</v>
      </c>
      <c r="K264" s="32"/>
      <c r="L264" s="266">
        <v>42870</v>
      </c>
      <c r="M264" s="32"/>
      <c r="N264" s="32"/>
      <c r="O264" s="27" t="s">
        <v>2258</v>
      </c>
      <c r="P264" s="32"/>
      <c r="Q264" s="238" t="s">
        <v>1508</v>
      </c>
      <c r="R264" s="27" t="s">
        <v>1456</v>
      </c>
      <c r="S264" s="32"/>
    </row>
    <row r="265" spans="1:19" s="36" customFormat="1" ht="15.75" hidden="1" customHeight="1">
      <c r="A265" s="27">
        <v>485</v>
      </c>
      <c r="B265" s="28" t="s">
        <v>1598</v>
      </c>
      <c r="C265" s="241">
        <v>42866</v>
      </c>
      <c r="D265" s="244">
        <v>511272</v>
      </c>
      <c r="E265" s="255">
        <f t="shared" si="25"/>
        <v>97141.680000000008</v>
      </c>
      <c r="F265" s="255">
        <f t="shared" si="27"/>
        <v>608413.68000000005</v>
      </c>
      <c r="G265" s="27">
        <v>25712500</v>
      </c>
      <c r="H265" s="27" t="s">
        <v>1413</v>
      </c>
      <c r="I265" s="27">
        <v>30</v>
      </c>
      <c r="J265" s="45">
        <v>42896</v>
      </c>
      <c r="K265" s="32"/>
      <c r="L265" s="266">
        <v>42870</v>
      </c>
      <c r="M265" s="32"/>
      <c r="N265" s="32"/>
      <c r="O265" s="27" t="s">
        <v>2258</v>
      </c>
      <c r="P265" s="32"/>
      <c r="Q265" s="238" t="s">
        <v>1508</v>
      </c>
      <c r="R265" s="27" t="s">
        <v>1456</v>
      </c>
      <c r="S265" s="32"/>
    </row>
    <row r="266" spans="1:19" s="36" customFormat="1" ht="15.75" hidden="1" customHeight="1">
      <c r="A266" s="27">
        <v>486</v>
      </c>
      <c r="B266" s="28" t="s">
        <v>1598</v>
      </c>
      <c r="C266" s="241">
        <v>42866</v>
      </c>
      <c r="D266" s="244">
        <v>340848</v>
      </c>
      <c r="E266" s="255">
        <f t="shared" si="25"/>
        <v>64761.120000000003</v>
      </c>
      <c r="F266" s="255">
        <f t="shared" si="27"/>
        <v>405609.12</v>
      </c>
      <c r="G266" s="27">
        <v>25712500</v>
      </c>
      <c r="H266" s="27" t="s">
        <v>1413</v>
      </c>
      <c r="I266" s="27">
        <v>30</v>
      </c>
      <c r="J266" s="45">
        <v>42896</v>
      </c>
      <c r="K266" s="32"/>
      <c r="L266" s="266">
        <v>42870</v>
      </c>
      <c r="M266" s="32"/>
      <c r="N266" s="32"/>
      <c r="O266" s="27" t="s">
        <v>2258</v>
      </c>
      <c r="P266" s="32"/>
      <c r="Q266" s="238" t="s">
        <v>1508</v>
      </c>
      <c r="R266" s="27" t="s">
        <v>1456</v>
      </c>
      <c r="S266" s="32"/>
    </row>
    <row r="267" spans="1:19" s="36" customFormat="1" ht="15.75" hidden="1" customHeight="1">
      <c r="A267" s="27">
        <v>487</v>
      </c>
      <c r="B267" s="28" t="s">
        <v>1824</v>
      </c>
      <c r="C267" s="241">
        <v>42866</v>
      </c>
      <c r="D267" s="244">
        <v>12397600</v>
      </c>
      <c r="E267" s="255">
        <f t="shared" si="25"/>
        <v>2355544</v>
      </c>
      <c r="F267" s="255">
        <f t="shared" si="27"/>
        <v>14753144</v>
      </c>
      <c r="G267" s="27"/>
      <c r="H267" s="27" t="s">
        <v>1413</v>
      </c>
      <c r="I267" s="27">
        <v>30</v>
      </c>
      <c r="J267" s="45">
        <v>42896</v>
      </c>
      <c r="K267" s="32"/>
      <c r="L267" s="266">
        <v>42970</v>
      </c>
      <c r="M267" s="32"/>
      <c r="N267" s="32"/>
      <c r="O267" s="27" t="s">
        <v>1468</v>
      </c>
      <c r="P267" s="32"/>
      <c r="Q267" s="238" t="s">
        <v>1852</v>
      </c>
      <c r="R267" s="27" t="s">
        <v>1380</v>
      </c>
      <c r="S267" s="32"/>
    </row>
    <row r="268" spans="1:19" s="277" customFormat="1" ht="15.75" hidden="1" customHeight="1">
      <c r="A268" s="273">
        <v>488</v>
      </c>
      <c r="B268" s="270" t="s">
        <v>2634</v>
      </c>
      <c r="C268" s="271">
        <v>42866</v>
      </c>
      <c r="D268" s="272"/>
      <c r="E268" s="278"/>
      <c r="F268" s="278"/>
      <c r="G268" s="273">
        <v>22388579</v>
      </c>
      <c r="H268" s="273" t="s">
        <v>190</v>
      </c>
      <c r="I268" s="273"/>
      <c r="J268" s="274">
        <v>42896</v>
      </c>
      <c r="K268" s="275"/>
      <c r="L268" s="331"/>
      <c r="M268" s="275">
        <v>66</v>
      </c>
      <c r="N268" s="275"/>
      <c r="O268" s="273" t="s">
        <v>1452</v>
      </c>
      <c r="P268" s="275"/>
      <c r="Q268" s="276" t="s">
        <v>2198</v>
      </c>
      <c r="R268" s="273" t="s">
        <v>1894</v>
      </c>
      <c r="S268" s="275"/>
    </row>
    <row r="269" spans="1:19" s="36" customFormat="1" ht="15.75" hidden="1" customHeight="1">
      <c r="A269" s="27">
        <v>489</v>
      </c>
      <c r="B269" s="28" t="s">
        <v>1978</v>
      </c>
      <c r="C269" s="241">
        <v>42866</v>
      </c>
      <c r="D269" s="244">
        <v>2699548</v>
      </c>
      <c r="E269" s="255">
        <f t="shared" si="25"/>
        <v>512914.12</v>
      </c>
      <c r="F269" s="255">
        <f t="shared" si="27"/>
        <v>3212462.12</v>
      </c>
      <c r="G269" s="27"/>
      <c r="H269" s="27" t="s">
        <v>1413</v>
      </c>
      <c r="I269" s="27">
        <v>30</v>
      </c>
      <c r="J269" s="45">
        <v>42896</v>
      </c>
      <c r="K269" s="32"/>
      <c r="L269" s="266">
        <v>42888</v>
      </c>
      <c r="M269" s="32"/>
      <c r="N269" s="32"/>
      <c r="O269" s="27" t="s">
        <v>2260</v>
      </c>
      <c r="P269" s="32"/>
      <c r="Q269" s="238" t="s">
        <v>1755</v>
      </c>
      <c r="R269" s="27" t="s">
        <v>2261</v>
      </c>
      <c r="S269" s="32"/>
    </row>
    <row r="270" spans="1:19" s="277" customFormat="1" ht="15.75" hidden="1" customHeight="1">
      <c r="A270" s="273">
        <v>490</v>
      </c>
      <c r="B270" s="332" t="s">
        <v>2740</v>
      </c>
      <c r="C270" s="271">
        <v>42866</v>
      </c>
      <c r="D270" s="272"/>
      <c r="E270" s="278"/>
      <c r="F270" s="278"/>
      <c r="G270" s="273"/>
      <c r="H270" s="273" t="s">
        <v>190</v>
      </c>
      <c r="I270" s="273">
        <v>30</v>
      </c>
      <c r="J270" s="274">
        <v>42896</v>
      </c>
      <c r="K270" s="275"/>
      <c r="L270" s="331"/>
      <c r="M270" s="275"/>
      <c r="N270" s="275"/>
      <c r="O270" s="273" t="s">
        <v>1452</v>
      </c>
      <c r="P270" s="275"/>
      <c r="Q270" s="276" t="s">
        <v>2198</v>
      </c>
      <c r="R270" s="273" t="s">
        <v>1894</v>
      </c>
      <c r="S270" s="275"/>
    </row>
    <row r="271" spans="1:19" s="36" customFormat="1" ht="15.75" hidden="1" customHeight="1">
      <c r="A271" s="27">
        <v>491</v>
      </c>
      <c r="B271" s="28" t="s">
        <v>1523</v>
      </c>
      <c r="C271" s="241">
        <v>42866</v>
      </c>
      <c r="D271" s="244">
        <v>1458584</v>
      </c>
      <c r="E271" s="255">
        <f t="shared" si="25"/>
        <v>277130.96000000002</v>
      </c>
      <c r="F271" s="255">
        <f t="shared" si="27"/>
        <v>1735714.96</v>
      </c>
      <c r="G271" s="27">
        <v>342498635</v>
      </c>
      <c r="H271" s="27" t="s">
        <v>1413</v>
      </c>
      <c r="I271" s="27">
        <v>30</v>
      </c>
      <c r="J271" s="45">
        <v>42896</v>
      </c>
      <c r="K271" s="32"/>
      <c r="L271" s="266">
        <v>42906</v>
      </c>
      <c r="M271" s="32"/>
      <c r="N271" s="32"/>
      <c r="O271" s="27" t="s">
        <v>2262</v>
      </c>
      <c r="P271" s="32"/>
      <c r="Q271" s="238" t="s">
        <v>1376</v>
      </c>
      <c r="R271" s="27" t="s">
        <v>2263</v>
      </c>
      <c r="S271" s="32"/>
    </row>
    <row r="272" spans="1:19" s="36" customFormat="1" ht="15.75" hidden="1" customHeight="1">
      <c r="A272" s="27">
        <v>492</v>
      </c>
      <c r="B272" s="28" t="s">
        <v>2264</v>
      </c>
      <c r="C272" s="241">
        <v>42866</v>
      </c>
      <c r="D272" s="244">
        <v>37315</v>
      </c>
      <c r="E272" s="255">
        <f t="shared" si="25"/>
        <v>7089.85</v>
      </c>
      <c r="F272" s="255">
        <f t="shared" si="27"/>
        <v>44404.85</v>
      </c>
      <c r="G272" s="27">
        <v>522213346</v>
      </c>
      <c r="H272" s="27" t="s">
        <v>1413</v>
      </c>
      <c r="I272" s="27">
        <v>30</v>
      </c>
      <c r="J272" s="45">
        <v>42896</v>
      </c>
      <c r="K272" s="32"/>
      <c r="L272" s="266">
        <v>42864</v>
      </c>
      <c r="M272" s="32"/>
      <c r="N272" s="32"/>
      <c r="O272" s="27" t="s">
        <v>2265</v>
      </c>
      <c r="P272" s="32"/>
      <c r="Q272" s="238" t="s">
        <v>1991</v>
      </c>
      <c r="R272" s="27" t="s">
        <v>1380</v>
      </c>
      <c r="S272" s="32"/>
    </row>
    <row r="273" spans="1:19" s="36" customFormat="1" ht="15.75" hidden="1" customHeight="1">
      <c r="A273" s="27">
        <v>493</v>
      </c>
      <c r="B273" s="28" t="s">
        <v>2266</v>
      </c>
      <c r="C273" s="241">
        <v>42866</v>
      </c>
      <c r="D273" s="244">
        <v>2928082</v>
      </c>
      <c r="E273" s="255">
        <f t="shared" si="25"/>
        <v>556335.57999999996</v>
      </c>
      <c r="F273" s="255">
        <f t="shared" si="27"/>
        <v>3484417.58</v>
      </c>
      <c r="G273" s="27">
        <v>4102178491</v>
      </c>
      <c r="H273" s="27" t="s">
        <v>1413</v>
      </c>
      <c r="I273" s="27">
        <v>30</v>
      </c>
      <c r="J273" s="45">
        <v>42896</v>
      </c>
      <c r="K273" s="32"/>
      <c r="L273" s="266">
        <v>42955</v>
      </c>
      <c r="M273" s="32"/>
      <c r="N273" s="32"/>
      <c r="O273" s="27" t="s">
        <v>2267</v>
      </c>
      <c r="P273" s="32"/>
      <c r="Q273" s="238" t="s">
        <v>1584</v>
      </c>
      <c r="R273" s="27" t="s">
        <v>2073</v>
      </c>
      <c r="S273" s="32"/>
    </row>
    <row r="274" spans="1:19" s="36" customFormat="1" ht="15.75" hidden="1" customHeight="1">
      <c r="A274" s="27">
        <v>494</v>
      </c>
      <c r="B274" s="28" t="s">
        <v>2214</v>
      </c>
      <c r="C274" s="241">
        <v>42866</v>
      </c>
      <c r="D274" s="244">
        <v>1105033</v>
      </c>
      <c r="E274" s="255">
        <f t="shared" si="25"/>
        <v>209956.27</v>
      </c>
      <c r="F274" s="255">
        <f t="shared" si="27"/>
        <v>1314989.27</v>
      </c>
      <c r="G274" s="27">
        <v>412420615</v>
      </c>
      <c r="H274" s="27" t="s">
        <v>1413</v>
      </c>
      <c r="I274" s="27">
        <v>30</v>
      </c>
      <c r="J274" s="45">
        <v>42896</v>
      </c>
      <c r="K274" s="32"/>
      <c r="L274" s="266">
        <v>42870</v>
      </c>
      <c r="M274" s="32"/>
      <c r="N274" s="32"/>
      <c r="O274" s="27" t="s">
        <v>2268</v>
      </c>
      <c r="P274" s="32"/>
      <c r="Q274" s="238" t="s">
        <v>1392</v>
      </c>
      <c r="R274" s="27" t="s">
        <v>2073</v>
      </c>
      <c r="S274" s="32"/>
    </row>
    <row r="275" spans="1:19" s="277" customFormat="1" ht="15.75" hidden="1" customHeight="1">
      <c r="A275" s="273">
        <v>495</v>
      </c>
      <c r="B275" s="270" t="s">
        <v>2432</v>
      </c>
      <c r="C275" s="271">
        <v>42866</v>
      </c>
      <c r="D275" s="272">
        <v>616093</v>
      </c>
      <c r="E275" s="278">
        <f t="shared" si="25"/>
        <v>117057.67</v>
      </c>
      <c r="F275" s="278">
        <f>SUM(E275+D275)-733151</f>
        <v>-0.32999999995809048</v>
      </c>
      <c r="G275" s="273">
        <v>25920420</v>
      </c>
      <c r="H275" s="273" t="s">
        <v>190</v>
      </c>
      <c r="I275" s="273">
        <v>30</v>
      </c>
      <c r="J275" s="274" t="s">
        <v>190</v>
      </c>
      <c r="K275" s="275"/>
      <c r="L275" s="331"/>
      <c r="M275" s="275">
        <v>51</v>
      </c>
      <c r="N275" s="275"/>
      <c r="O275" s="273" t="s">
        <v>1644</v>
      </c>
      <c r="P275" s="275"/>
      <c r="Q275" s="276" t="s">
        <v>2269</v>
      </c>
      <c r="R275" s="273" t="s">
        <v>1500</v>
      </c>
      <c r="S275" s="275"/>
    </row>
    <row r="276" spans="1:19" s="36" customFormat="1" ht="15.75" hidden="1" customHeight="1">
      <c r="A276" s="27">
        <v>496</v>
      </c>
      <c r="B276" s="28" t="s">
        <v>1598</v>
      </c>
      <c r="C276" s="241">
        <v>42867</v>
      </c>
      <c r="D276" s="244">
        <v>497070</v>
      </c>
      <c r="E276" s="255">
        <f t="shared" si="25"/>
        <v>94443.3</v>
      </c>
      <c r="F276" s="255">
        <f t="shared" ref="F276:F297" si="28">D276+E276</f>
        <v>591513.30000000005</v>
      </c>
      <c r="G276" s="27">
        <v>25712500</v>
      </c>
      <c r="H276" s="27" t="s">
        <v>1413</v>
      </c>
      <c r="I276" s="27">
        <v>30</v>
      </c>
      <c r="J276" s="45">
        <v>42897</v>
      </c>
      <c r="K276" s="32"/>
      <c r="L276" s="266">
        <v>42870</v>
      </c>
      <c r="M276" s="32"/>
      <c r="N276" s="32"/>
      <c r="O276" s="27" t="s">
        <v>2258</v>
      </c>
      <c r="P276" s="32"/>
      <c r="Q276" s="238" t="s">
        <v>1508</v>
      </c>
      <c r="R276" s="27" t="s">
        <v>1456</v>
      </c>
      <c r="S276" s="32"/>
    </row>
    <row r="277" spans="1:19" s="36" customFormat="1" ht="15.75" hidden="1" customHeight="1">
      <c r="A277" s="27">
        <v>497</v>
      </c>
      <c r="B277" s="28" t="s">
        <v>2125</v>
      </c>
      <c r="C277" s="241">
        <v>42870</v>
      </c>
      <c r="D277" s="244">
        <v>284040</v>
      </c>
      <c r="E277" s="255">
        <f t="shared" si="25"/>
        <v>53967.6</v>
      </c>
      <c r="F277" s="255">
        <f t="shared" si="28"/>
        <v>338007.6</v>
      </c>
      <c r="G277" s="27">
        <v>432311188</v>
      </c>
      <c r="H277" s="27" t="s">
        <v>1413</v>
      </c>
      <c r="I277" s="27">
        <v>30</v>
      </c>
      <c r="J277" s="45">
        <v>42900</v>
      </c>
      <c r="K277" s="32"/>
      <c r="L277" s="266">
        <v>42824</v>
      </c>
      <c r="M277" s="32"/>
      <c r="N277" s="32"/>
      <c r="O277" s="27" t="s">
        <v>2270</v>
      </c>
      <c r="P277" s="32"/>
      <c r="Q277" s="238"/>
      <c r="R277" s="27" t="s">
        <v>1541</v>
      </c>
      <c r="S277" s="32"/>
    </row>
    <row r="278" spans="1:19" s="36" customFormat="1" ht="15.75" hidden="1" customHeight="1">
      <c r="A278" s="27">
        <v>498</v>
      </c>
      <c r="B278" s="28" t="s">
        <v>2327</v>
      </c>
      <c r="C278" s="241">
        <v>42870</v>
      </c>
      <c r="D278" s="244">
        <v>10242486</v>
      </c>
      <c r="E278" s="255">
        <f t="shared" si="25"/>
        <v>1946072.34</v>
      </c>
      <c r="F278" s="255">
        <f t="shared" si="28"/>
        <v>12188558.34</v>
      </c>
      <c r="G278" s="27">
        <v>222042579</v>
      </c>
      <c r="H278" s="27" t="s">
        <v>1413</v>
      </c>
      <c r="I278" s="27">
        <v>30</v>
      </c>
      <c r="J278" s="45">
        <v>42900</v>
      </c>
      <c r="K278" s="32"/>
      <c r="L278" s="266">
        <v>42884</v>
      </c>
      <c r="M278" s="32"/>
      <c r="N278" s="32"/>
      <c r="O278" s="27" t="s">
        <v>2230</v>
      </c>
      <c r="P278" s="32"/>
      <c r="Q278" s="238" t="s">
        <v>1991</v>
      </c>
      <c r="R278" s="27" t="s">
        <v>2271</v>
      </c>
      <c r="S278" s="32"/>
    </row>
    <row r="279" spans="1:19" s="36" customFormat="1" ht="15.75" hidden="1" customHeight="1">
      <c r="A279" s="27">
        <v>499</v>
      </c>
      <c r="B279" s="28" t="s">
        <v>1913</v>
      </c>
      <c r="C279" s="241">
        <v>42870</v>
      </c>
      <c r="D279" s="244">
        <v>2300724</v>
      </c>
      <c r="E279" s="255">
        <f t="shared" si="25"/>
        <v>437137.56</v>
      </c>
      <c r="F279" s="255">
        <f t="shared" si="28"/>
        <v>2737861.56</v>
      </c>
      <c r="G279" s="27">
        <v>228520050</v>
      </c>
      <c r="H279" s="27" t="s">
        <v>1413</v>
      </c>
      <c r="I279" s="27">
        <v>30</v>
      </c>
      <c r="J279" s="45">
        <v>42900</v>
      </c>
      <c r="K279" s="32"/>
      <c r="L279" s="266">
        <v>42872</v>
      </c>
      <c r="M279" s="32"/>
      <c r="N279" s="32"/>
      <c r="O279" s="27" t="s">
        <v>2272</v>
      </c>
      <c r="P279" s="32"/>
      <c r="Q279" s="238" t="s">
        <v>1991</v>
      </c>
      <c r="R279" s="27" t="s">
        <v>574</v>
      </c>
      <c r="S279" s="32"/>
    </row>
    <row r="280" spans="1:19" s="36" customFormat="1" ht="15.75" hidden="1" customHeight="1">
      <c r="A280" s="27">
        <v>500</v>
      </c>
      <c r="B280" s="28" t="s">
        <v>2273</v>
      </c>
      <c r="C280" s="241">
        <v>42870</v>
      </c>
      <c r="D280" s="244">
        <v>1540000</v>
      </c>
      <c r="E280" s="255">
        <f t="shared" ref="E280:E311" si="29">D280*19%</f>
        <v>292600</v>
      </c>
      <c r="F280" s="255">
        <f t="shared" si="28"/>
        <v>1832600</v>
      </c>
      <c r="G280" s="27">
        <v>732210152</v>
      </c>
      <c r="H280" s="27" t="s">
        <v>1413</v>
      </c>
      <c r="I280" s="27">
        <v>30</v>
      </c>
      <c r="J280" s="45">
        <v>42900</v>
      </c>
      <c r="K280" s="32"/>
      <c r="L280" s="266">
        <v>42879</v>
      </c>
      <c r="M280" s="32"/>
      <c r="N280" s="32"/>
      <c r="O280" s="27" t="s">
        <v>2274</v>
      </c>
      <c r="P280" s="32"/>
      <c r="Q280" s="238" t="s">
        <v>2275</v>
      </c>
      <c r="R280" s="27" t="s">
        <v>2027</v>
      </c>
      <c r="S280" s="32"/>
    </row>
    <row r="281" spans="1:19" s="36" customFormat="1" ht="15.75" hidden="1" customHeight="1">
      <c r="A281" s="27">
        <v>501</v>
      </c>
      <c r="B281" s="28" t="s">
        <v>2276</v>
      </c>
      <c r="C281" s="241">
        <v>42870</v>
      </c>
      <c r="D281" s="244">
        <v>762205</v>
      </c>
      <c r="E281" s="255">
        <f t="shared" si="29"/>
        <v>144818.95000000001</v>
      </c>
      <c r="F281" s="255">
        <f t="shared" si="28"/>
        <v>907023.95</v>
      </c>
      <c r="G281" s="27">
        <v>732210152</v>
      </c>
      <c r="H281" s="27" t="s">
        <v>1413</v>
      </c>
      <c r="I281" s="27">
        <v>30</v>
      </c>
      <c r="J281" s="45">
        <v>42900</v>
      </c>
      <c r="K281" s="32"/>
      <c r="L281" s="266">
        <v>42879</v>
      </c>
      <c r="M281" s="32"/>
      <c r="N281" s="32"/>
      <c r="O281" s="27" t="s">
        <v>2274</v>
      </c>
      <c r="P281" s="32"/>
      <c r="Q281" s="238" t="s">
        <v>2275</v>
      </c>
      <c r="R281" s="27" t="s">
        <v>2027</v>
      </c>
      <c r="S281" s="32"/>
    </row>
    <row r="282" spans="1:19" s="36" customFormat="1" ht="15.75" hidden="1" customHeight="1">
      <c r="A282" s="27">
        <v>502</v>
      </c>
      <c r="B282" s="28" t="s">
        <v>2277</v>
      </c>
      <c r="C282" s="241">
        <v>42870</v>
      </c>
      <c r="D282" s="244">
        <v>1076254</v>
      </c>
      <c r="E282" s="255">
        <f t="shared" si="29"/>
        <v>204488.26</v>
      </c>
      <c r="F282" s="255">
        <f t="shared" si="28"/>
        <v>1280742.26</v>
      </c>
      <c r="G282" s="27">
        <v>552611989</v>
      </c>
      <c r="H282" s="27" t="s">
        <v>1413</v>
      </c>
      <c r="I282" s="27">
        <v>30</v>
      </c>
      <c r="J282" s="45">
        <v>42900</v>
      </c>
      <c r="K282" s="32"/>
      <c r="L282" s="266">
        <v>42900</v>
      </c>
      <c r="M282" s="32"/>
      <c r="N282" s="32"/>
      <c r="O282" s="27" t="s">
        <v>2278</v>
      </c>
      <c r="P282" s="32"/>
      <c r="Q282" s="238" t="s">
        <v>1508</v>
      </c>
      <c r="R282" s="27" t="s">
        <v>1773</v>
      </c>
      <c r="S282" s="32"/>
    </row>
    <row r="283" spans="1:19" s="36" customFormat="1" ht="15.75" hidden="1" customHeight="1">
      <c r="A283" s="27">
        <v>503</v>
      </c>
      <c r="B283" s="28" t="s">
        <v>2277</v>
      </c>
      <c r="C283" s="241">
        <v>42870</v>
      </c>
      <c r="D283" s="244">
        <v>293960</v>
      </c>
      <c r="E283" s="255">
        <f t="shared" si="29"/>
        <v>55852.4</v>
      </c>
      <c r="F283" s="255">
        <f t="shared" si="28"/>
        <v>349812.4</v>
      </c>
      <c r="G283" s="27">
        <v>552611989</v>
      </c>
      <c r="H283" s="27" t="s">
        <v>1413</v>
      </c>
      <c r="I283" s="27">
        <v>30</v>
      </c>
      <c r="J283" s="45">
        <v>42900</v>
      </c>
      <c r="K283" s="32"/>
      <c r="L283" s="266">
        <v>42900</v>
      </c>
      <c r="M283" s="32"/>
      <c r="N283" s="32"/>
      <c r="O283" s="27" t="s">
        <v>2278</v>
      </c>
      <c r="P283" s="32"/>
      <c r="Q283" s="238" t="s">
        <v>1508</v>
      </c>
      <c r="R283" s="27" t="s">
        <v>1773</v>
      </c>
      <c r="S283" s="32"/>
    </row>
    <row r="284" spans="1:19" s="36" customFormat="1" ht="15.75" hidden="1" customHeight="1">
      <c r="A284" s="27">
        <v>504</v>
      </c>
      <c r="B284" s="28" t="s">
        <v>1381</v>
      </c>
      <c r="C284" s="241">
        <v>42871</v>
      </c>
      <c r="D284" s="244">
        <v>479000</v>
      </c>
      <c r="E284" s="255">
        <f t="shared" si="29"/>
        <v>91010</v>
      </c>
      <c r="F284" s="255">
        <f t="shared" si="28"/>
        <v>570010</v>
      </c>
      <c r="G284" s="27">
        <v>26339204</v>
      </c>
      <c r="H284" s="27" t="s">
        <v>1413</v>
      </c>
      <c r="I284" s="27">
        <v>60</v>
      </c>
      <c r="J284" s="45">
        <v>42931</v>
      </c>
      <c r="K284" s="32"/>
      <c r="L284" s="266">
        <v>42969</v>
      </c>
      <c r="M284" s="32"/>
      <c r="N284" s="32"/>
      <c r="O284" s="27" t="s">
        <v>2279</v>
      </c>
      <c r="P284" s="32"/>
      <c r="Q284" s="238" t="s">
        <v>1383</v>
      </c>
      <c r="R284" s="27" t="s">
        <v>2280</v>
      </c>
      <c r="S284" s="32"/>
    </row>
    <row r="285" spans="1:19" s="36" customFormat="1" ht="15.75" hidden="1" customHeight="1">
      <c r="A285" s="27">
        <v>505</v>
      </c>
      <c r="B285" s="28" t="s">
        <v>1381</v>
      </c>
      <c r="C285" s="241">
        <v>42871</v>
      </c>
      <c r="D285" s="244">
        <v>2002220</v>
      </c>
      <c r="E285" s="255">
        <f t="shared" si="29"/>
        <v>380421.8</v>
      </c>
      <c r="F285" s="255">
        <f t="shared" si="28"/>
        <v>2382641.7999999998</v>
      </c>
      <c r="G285" s="27">
        <v>26339204</v>
      </c>
      <c r="H285" s="27" t="s">
        <v>1413</v>
      </c>
      <c r="I285" s="27">
        <v>60</v>
      </c>
      <c r="J285" s="45">
        <v>42931</v>
      </c>
      <c r="K285" s="32"/>
      <c r="L285" s="266">
        <v>42969</v>
      </c>
      <c r="M285" s="32"/>
      <c r="N285" s="32"/>
      <c r="O285" s="27" t="s">
        <v>2281</v>
      </c>
      <c r="P285" s="32"/>
      <c r="Q285" s="238" t="s">
        <v>1383</v>
      </c>
      <c r="R285" s="27" t="s">
        <v>2282</v>
      </c>
      <c r="S285" s="32"/>
    </row>
    <row r="286" spans="1:19" s="36" customFormat="1" ht="15.75" hidden="1" customHeight="1">
      <c r="A286" s="27">
        <v>506</v>
      </c>
      <c r="B286" s="28" t="s">
        <v>1381</v>
      </c>
      <c r="C286" s="241">
        <v>42871</v>
      </c>
      <c r="D286" s="244">
        <v>823716</v>
      </c>
      <c r="E286" s="255">
        <f t="shared" si="29"/>
        <v>156506.04</v>
      </c>
      <c r="F286" s="255">
        <f t="shared" si="28"/>
        <v>980222.04</v>
      </c>
      <c r="G286" s="27">
        <v>26339204</v>
      </c>
      <c r="H286" s="27" t="s">
        <v>1413</v>
      </c>
      <c r="I286" s="27">
        <v>60</v>
      </c>
      <c r="J286" s="45">
        <v>42931</v>
      </c>
      <c r="K286" s="32"/>
      <c r="L286" s="266">
        <v>42975</v>
      </c>
      <c r="M286" s="32"/>
      <c r="N286" s="32"/>
      <c r="O286" s="27" t="s">
        <v>2283</v>
      </c>
      <c r="P286" s="32"/>
      <c r="Q286" s="238" t="s">
        <v>1383</v>
      </c>
      <c r="R286" s="27" t="s">
        <v>2155</v>
      </c>
      <c r="S286" s="32"/>
    </row>
    <row r="287" spans="1:19" s="36" customFormat="1" ht="15.75" hidden="1" customHeight="1">
      <c r="A287" s="27">
        <v>507</v>
      </c>
      <c r="B287" s="28" t="s">
        <v>1381</v>
      </c>
      <c r="C287" s="241">
        <v>42871</v>
      </c>
      <c r="D287" s="244">
        <v>681696</v>
      </c>
      <c r="E287" s="255">
        <f t="shared" si="29"/>
        <v>129522.24000000001</v>
      </c>
      <c r="F287" s="255">
        <f t="shared" si="28"/>
        <v>811218.24</v>
      </c>
      <c r="G287" s="27">
        <v>26339204</v>
      </c>
      <c r="H287" s="27" t="s">
        <v>1413</v>
      </c>
      <c r="I287" s="27">
        <v>60</v>
      </c>
      <c r="J287" s="45">
        <v>42931</v>
      </c>
      <c r="K287" s="32"/>
      <c r="L287" s="266">
        <v>42975</v>
      </c>
      <c r="M287" s="32"/>
      <c r="N287" s="32"/>
      <c r="O287" s="27" t="s">
        <v>2284</v>
      </c>
      <c r="P287" s="32"/>
      <c r="Q287" s="238" t="s">
        <v>1383</v>
      </c>
      <c r="R287" s="27" t="s">
        <v>2285</v>
      </c>
      <c r="S287" s="32"/>
    </row>
    <row r="288" spans="1:19" s="36" customFormat="1" ht="15.75" hidden="1" customHeight="1">
      <c r="A288" s="27">
        <v>508</v>
      </c>
      <c r="B288" s="28" t="s">
        <v>1381</v>
      </c>
      <c r="C288" s="241">
        <v>42871</v>
      </c>
      <c r="D288" s="244">
        <v>3053430</v>
      </c>
      <c r="E288" s="255">
        <f t="shared" si="29"/>
        <v>580151.69999999995</v>
      </c>
      <c r="F288" s="255">
        <f t="shared" si="28"/>
        <v>3633581.7</v>
      </c>
      <c r="G288" s="27">
        <v>26339204</v>
      </c>
      <c r="H288" s="27" t="s">
        <v>1413</v>
      </c>
      <c r="I288" s="27">
        <v>60</v>
      </c>
      <c r="J288" s="45">
        <v>42931</v>
      </c>
      <c r="K288" s="32"/>
      <c r="L288" s="266">
        <v>42975</v>
      </c>
      <c r="M288" s="32"/>
      <c r="N288" s="32"/>
      <c r="O288" s="27" t="s">
        <v>2286</v>
      </c>
      <c r="P288" s="32"/>
      <c r="Q288" s="238" t="s">
        <v>1383</v>
      </c>
      <c r="R288" s="27" t="s">
        <v>1716</v>
      </c>
      <c r="S288" s="32"/>
    </row>
    <row r="289" spans="1:19" s="36" customFormat="1" ht="15.75" hidden="1" customHeight="1">
      <c r="A289" s="27">
        <v>509</v>
      </c>
      <c r="B289" s="28" t="s">
        <v>1381</v>
      </c>
      <c r="C289" s="241">
        <v>42871</v>
      </c>
      <c r="D289" s="244">
        <v>2045088</v>
      </c>
      <c r="E289" s="255">
        <f t="shared" si="29"/>
        <v>388566.72000000003</v>
      </c>
      <c r="F289" s="255">
        <f t="shared" si="28"/>
        <v>2433654.7200000002</v>
      </c>
      <c r="G289" s="27">
        <v>26339204</v>
      </c>
      <c r="H289" s="27" t="s">
        <v>1413</v>
      </c>
      <c r="I289" s="27">
        <v>60</v>
      </c>
      <c r="J289" s="45">
        <v>42931</v>
      </c>
      <c r="K289" s="32"/>
      <c r="L289" s="266">
        <v>42975</v>
      </c>
      <c r="M289" s="32"/>
      <c r="N289" s="32"/>
      <c r="O289" s="27" t="s">
        <v>2287</v>
      </c>
      <c r="P289" s="32"/>
      <c r="Q289" s="238" t="s">
        <v>1383</v>
      </c>
      <c r="R289" s="27" t="s">
        <v>1567</v>
      </c>
      <c r="S289" s="32"/>
    </row>
    <row r="290" spans="1:19" s="36" customFormat="1" ht="15.75" hidden="1" customHeight="1">
      <c r="A290" s="27">
        <v>510</v>
      </c>
      <c r="B290" s="28" t="s">
        <v>1381</v>
      </c>
      <c r="C290" s="241">
        <v>42871</v>
      </c>
      <c r="D290" s="244">
        <v>497070</v>
      </c>
      <c r="E290" s="255">
        <f t="shared" si="29"/>
        <v>94443.3</v>
      </c>
      <c r="F290" s="255">
        <f t="shared" si="28"/>
        <v>591513.30000000005</v>
      </c>
      <c r="G290" s="27">
        <v>26339204</v>
      </c>
      <c r="H290" s="27" t="s">
        <v>1413</v>
      </c>
      <c r="I290" s="27">
        <v>60</v>
      </c>
      <c r="J290" s="45">
        <v>42931</v>
      </c>
      <c r="K290" s="32"/>
      <c r="L290" s="266">
        <v>42975</v>
      </c>
      <c r="M290" s="32"/>
      <c r="N290" s="32"/>
      <c r="O290" s="27" t="s">
        <v>2287</v>
      </c>
      <c r="P290" s="32"/>
      <c r="Q290" s="238" t="s">
        <v>1383</v>
      </c>
      <c r="R290" s="27" t="s">
        <v>1567</v>
      </c>
      <c r="S290" s="32"/>
    </row>
    <row r="291" spans="1:19" s="36" customFormat="1" ht="15.75" hidden="1" customHeight="1">
      <c r="A291" s="27">
        <v>511</v>
      </c>
      <c r="B291" s="28" t="s">
        <v>2288</v>
      </c>
      <c r="C291" s="241">
        <v>42871</v>
      </c>
      <c r="D291" s="244">
        <v>1201490</v>
      </c>
      <c r="E291" s="255">
        <f t="shared" si="29"/>
        <v>228283.1</v>
      </c>
      <c r="F291" s="255">
        <f t="shared" si="28"/>
        <v>1429773.1</v>
      </c>
      <c r="G291" s="27">
        <v>223763400</v>
      </c>
      <c r="H291" s="27" t="s">
        <v>1413</v>
      </c>
      <c r="I291" s="27">
        <v>30</v>
      </c>
      <c r="J291" s="45">
        <v>42901</v>
      </c>
      <c r="K291" s="32"/>
      <c r="L291" s="266">
        <v>42879</v>
      </c>
      <c r="M291" s="32"/>
      <c r="N291" s="32"/>
      <c r="O291" s="27" t="s">
        <v>2289</v>
      </c>
      <c r="P291" s="32"/>
      <c r="Q291" s="238" t="s">
        <v>1412</v>
      </c>
      <c r="R291" s="27" t="s">
        <v>1628</v>
      </c>
      <c r="S291" s="32"/>
    </row>
    <row r="292" spans="1:19" s="36" customFormat="1" ht="15.75" hidden="1" customHeight="1">
      <c r="A292" s="27">
        <v>512</v>
      </c>
      <c r="B292" s="28" t="s">
        <v>2290</v>
      </c>
      <c r="C292" s="241">
        <v>42871</v>
      </c>
      <c r="D292" s="244">
        <v>6760139</v>
      </c>
      <c r="E292" s="255">
        <f t="shared" si="29"/>
        <v>1284426.4099999999</v>
      </c>
      <c r="F292" s="255">
        <f t="shared" si="28"/>
        <v>8044565.4100000001</v>
      </c>
      <c r="G292" s="27">
        <v>322223960</v>
      </c>
      <c r="H292" s="27" t="s">
        <v>1413</v>
      </c>
      <c r="I292" s="27">
        <v>30</v>
      </c>
      <c r="J292" s="45">
        <v>42901</v>
      </c>
      <c r="K292" s="32"/>
      <c r="L292" s="266">
        <v>42914</v>
      </c>
      <c r="M292" s="32"/>
      <c r="N292" s="32"/>
      <c r="O292" s="27" t="s">
        <v>2291</v>
      </c>
      <c r="P292" s="32"/>
      <c r="Q292" s="238" t="s">
        <v>1755</v>
      </c>
      <c r="R292" s="27" t="s">
        <v>1601</v>
      </c>
      <c r="S292" s="32"/>
    </row>
    <row r="293" spans="1:19" s="36" customFormat="1" ht="15.75" hidden="1" customHeight="1">
      <c r="A293" s="27">
        <v>513</v>
      </c>
      <c r="B293" s="28" t="s">
        <v>2109</v>
      </c>
      <c r="C293" s="241">
        <v>42871</v>
      </c>
      <c r="D293" s="244">
        <v>289769</v>
      </c>
      <c r="E293" s="255">
        <f t="shared" si="29"/>
        <v>55056.11</v>
      </c>
      <c r="F293" s="255">
        <f t="shared" si="28"/>
        <v>344825.11</v>
      </c>
      <c r="G293" s="27">
        <v>522213346</v>
      </c>
      <c r="H293" s="27" t="s">
        <v>1413</v>
      </c>
      <c r="I293" s="27">
        <v>30</v>
      </c>
      <c r="J293" s="45">
        <v>42901</v>
      </c>
      <c r="K293" s="32"/>
      <c r="L293" s="266">
        <v>42829</v>
      </c>
      <c r="M293" s="32"/>
      <c r="N293" s="32"/>
      <c r="O293" s="27" t="s">
        <v>2292</v>
      </c>
      <c r="P293" s="32"/>
      <c r="Q293" s="238" t="s">
        <v>1991</v>
      </c>
      <c r="R293" s="27" t="s">
        <v>1380</v>
      </c>
      <c r="S293" s="32"/>
    </row>
    <row r="294" spans="1:19" s="36" customFormat="1" ht="15.75" hidden="1" customHeight="1">
      <c r="A294" s="27">
        <v>514</v>
      </c>
      <c r="B294" s="28" t="s">
        <v>2293</v>
      </c>
      <c r="C294" s="241">
        <v>42871</v>
      </c>
      <c r="D294" s="244">
        <v>1813993</v>
      </c>
      <c r="E294" s="255">
        <f t="shared" si="29"/>
        <v>344658.67</v>
      </c>
      <c r="F294" s="255">
        <f t="shared" si="28"/>
        <v>2158651.67</v>
      </c>
      <c r="G294" s="27">
        <v>71342460</v>
      </c>
      <c r="H294" s="27" t="s">
        <v>1413</v>
      </c>
      <c r="I294" s="27">
        <v>30</v>
      </c>
      <c r="J294" s="45">
        <v>42901</v>
      </c>
      <c r="K294" s="32"/>
      <c r="L294" s="266">
        <v>42898</v>
      </c>
      <c r="M294" s="32"/>
      <c r="N294" s="32"/>
      <c r="O294" s="27" t="s">
        <v>2294</v>
      </c>
      <c r="P294" s="32"/>
      <c r="Q294" s="238" t="s">
        <v>1392</v>
      </c>
      <c r="R294" s="27" t="s">
        <v>1670</v>
      </c>
      <c r="S294" s="32"/>
    </row>
    <row r="295" spans="1:19" s="36" customFormat="1" ht="15.75" hidden="1" customHeight="1">
      <c r="A295" s="27">
        <v>515</v>
      </c>
      <c r="B295" s="28" t="s">
        <v>2295</v>
      </c>
      <c r="C295" s="241">
        <v>42871</v>
      </c>
      <c r="D295" s="244">
        <v>4846149</v>
      </c>
      <c r="E295" s="255">
        <f t="shared" si="29"/>
        <v>920768.31</v>
      </c>
      <c r="F295" s="255">
        <f t="shared" si="28"/>
        <v>5766917.3100000005</v>
      </c>
      <c r="G295" s="27">
        <v>412407300</v>
      </c>
      <c r="H295" s="27" t="s">
        <v>1413</v>
      </c>
      <c r="I295" s="27">
        <v>30</v>
      </c>
      <c r="J295" s="45">
        <v>42901</v>
      </c>
      <c r="K295" s="32"/>
      <c r="L295" s="266">
        <v>42954</v>
      </c>
      <c r="M295" s="32"/>
      <c r="N295" s="32"/>
      <c r="O295" s="27" t="s">
        <v>2296</v>
      </c>
      <c r="P295" s="32"/>
      <c r="Q295" s="238" t="s">
        <v>1392</v>
      </c>
      <c r="R295" s="27" t="s">
        <v>1393</v>
      </c>
      <c r="S295" s="32"/>
    </row>
    <row r="296" spans="1:19" s="36" customFormat="1" ht="15.75" hidden="1" customHeight="1">
      <c r="A296" s="27">
        <v>516</v>
      </c>
      <c r="B296" s="28" t="s">
        <v>2297</v>
      </c>
      <c r="C296" s="241">
        <v>42877</v>
      </c>
      <c r="D296" s="244">
        <v>3793816</v>
      </c>
      <c r="E296" s="255">
        <f t="shared" si="29"/>
        <v>720825.04</v>
      </c>
      <c r="F296" s="255">
        <f t="shared" si="28"/>
        <v>4514641.04</v>
      </c>
      <c r="G296" s="27">
        <v>323171512</v>
      </c>
      <c r="H296" s="27" t="s">
        <v>1413</v>
      </c>
      <c r="I296" s="27">
        <v>30</v>
      </c>
      <c r="J296" s="45">
        <v>42907</v>
      </c>
      <c r="K296" s="32"/>
      <c r="L296" s="266">
        <v>42879</v>
      </c>
      <c r="M296" s="32"/>
      <c r="N296" s="32"/>
      <c r="O296" s="27" t="s">
        <v>2298</v>
      </c>
      <c r="P296" s="32"/>
      <c r="Q296" s="238" t="s">
        <v>1755</v>
      </c>
      <c r="R296" s="27" t="s">
        <v>1864</v>
      </c>
      <c r="S296" s="32"/>
    </row>
    <row r="297" spans="1:19" s="36" customFormat="1" ht="15.75" hidden="1" customHeight="1">
      <c r="A297" s="27">
        <v>517</v>
      </c>
      <c r="B297" s="28" t="s">
        <v>2738</v>
      </c>
      <c r="C297" s="241">
        <v>42877</v>
      </c>
      <c r="D297" s="244">
        <v>1176227</v>
      </c>
      <c r="E297" s="255">
        <f t="shared" si="29"/>
        <v>223483.13</v>
      </c>
      <c r="F297" s="255">
        <f t="shared" si="28"/>
        <v>1399710.13</v>
      </c>
      <c r="G297" s="27">
        <v>45242087</v>
      </c>
      <c r="H297" s="27" t="s">
        <v>1413</v>
      </c>
      <c r="I297" s="27">
        <v>30</v>
      </c>
      <c r="J297" s="45">
        <v>42907</v>
      </c>
      <c r="K297" s="32"/>
      <c r="L297" s="266">
        <v>42871</v>
      </c>
      <c r="M297" s="32"/>
      <c r="N297" s="32"/>
      <c r="O297" s="27" t="s">
        <v>1468</v>
      </c>
      <c r="P297" s="32"/>
      <c r="Q297" s="238" t="s">
        <v>1371</v>
      </c>
      <c r="R297" s="27" t="s">
        <v>2299</v>
      </c>
      <c r="S297" s="32"/>
    </row>
    <row r="298" spans="1:19" s="36" customFormat="1" ht="15.75" hidden="1" customHeight="1">
      <c r="A298" s="260">
        <v>518</v>
      </c>
      <c r="B298" s="68" t="s">
        <v>2310</v>
      </c>
      <c r="C298" s="240">
        <v>42877</v>
      </c>
      <c r="D298" s="243">
        <v>5231429</v>
      </c>
      <c r="E298" s="254">
        <f t="shared" si="29"/>
        <v>993971.51</v>
      </c>
      <c r="F298" s="254">
        <f>SUM(E298+D298)-1037571-1037566-1037566-1037566-1037566</f>
        <v>1037565.5099999998</v>
      </c>
      <c r="G298" s="35">
        <v>512253856</v>
      </c>
      <c r="H298" s="333" t="s">
        <v>2173</v>
      </c>
      <c r="I298" s="35">
        <v>30</v>
      </c>
      <c r="J298" s="114">
        <v>42907</v>
      </c>
      <c r="K298" s="80"/>
      <c r="L298" s="330"/>
      <c r="M298" s="80"/>
      <c r="N298" s="80"/>
      <c r="O298" s="35" t="s">
        <v>2311</v>
      </c>
      <c r="P298" s="80"/>
      <c r="Q298" s="237" t="s">
        <v>1852</v>
      </c>
      <c r="R298" s="35" t="s">
        <v>1490</v>
      </c>
      <c r="S298" s="32"/>
    </row>
    <row r="299" spans="1:19" s="36" customFormat="1" ht="15.75" hidden="1" customHeight="1">
      <c r="A299" s="27">
        <v>519</v>
      </c>
      <c r="B299" s="28" t="s">
        <v>2506</v>
      </c>
      <c r="C299" s="241">
        <v>42877</v>
      </c>
      <c r="D299" s="244">
        <v>6225843</v>
      </c>
      <c r="E299" s="255">
        <f t="shared" si="29"/>
        <v>1182910.17</v>
      </c>
      <c r="F299" s="255">
        <f>SUM(E299+D299)-152103</f>
        <v>7256650.1699999999</v>
      </c>
      <c r="G299" s="27">
        <v>652622397</v>
      </c>
      <c r="H299" s="27" t="s">
        <v>1413</v>
      </c>
      <c r="I299" s="27">
        <v>30</v>
      </c>
      <c r="J299" s="45">
        <v>42907</v>
      </c>
      <c r="K299" s="32"/>
      <c r="L299" s="266">
        <v>42870</v>
      </c>
      <c r="M299" s="32">
        <v>58</v>
      </c>
      <c r="N299" s="32"/>
      <c r="O299" s="27" t="s">
        <v>2308</v>
      </c>
      <c r="P299" s="32"/>
      <c r="Q299" s="238" t="s">
        <v>1786</v>
      </c>
      <c r="R299" s="27" t="s">
        <v>2309</v>
      </c>
      <c r="S299" s="32"/>
    </row>
    <row r="300" spans="1:19" s="36" customFormat="1" ht="15.75" hidden="1" customHeight="1">
      <c r="A300" s="27">
        <v>520</v>
      </c>
      <c r="B300" s="28" t="s">
        <v>2307</v>
      </c>
      <c r="C300" s="241">
        <v>42877</v>
      </c>
      <c r="D300" s="244">
        <v>539676</v>
      </c>
      <c r="E300" s="255">
        <f t="shared" si="29"/>
        <v>102538.44</v>
      </c>
      <c r="F300" s="255">
        <f t="shared" ref="F300:F312" si="30">D300+E300</f>
        <v>642214.43999999994</v>
      </c>
      <c r="G300" s="27">
        <v>228520050</v>
      </c>
      <c r="H300" s="27" t="s">
        <v>1413</v>
      </c>
      <c r="I300" s="27">
        <v>30</v>
      </c>
      <c r="J300" s="45">
        <v>42907</v>
      </c>
      <c r="K300" s="32"/>
      <c r="L300" s="266">
        <v>42954</v>
      </c>
      <c r="M300" s="32"/>
      <c r="N300" s="32"/>
      <c r="O300" s="27" t="s">
        <v>574</v>
      </c>
      <c r="P300" s="32"/>
      <c r="Q300" s="238" t="s">
        <v>1991</v>
      </c>
      <c r="R300" s="27" t="s">
        <v>574</v>
      </c>
      <c r="S300" s="32"/>
    </row>
    <row r="301" spans="1:19" s="36" customFormat="1" ht="15.75" hidden="1" customHeight="1">
      <c r="A301" s="27">
        <v>521</v>
      </c>
      <c r="B301" s="28" t="s">
        <v>2305</v>
      </c>
      <c r="C301" s="241">
        <v>42877</v>
      </c>
      <c r="D301" s="244">
        <v>259930</v>
      </c>
      <c r="E301" s="255">
        <f t="shared" si="29"/>
        <v>49386.7</v>
      </c>
      <c r="F301" s="255">
        <f t="shared" si="30"/>
        <v>309316.7</v>
      </c>
      <c r="G301" s="27">
        <v>992566462</v>
      </c>
      <c r="H301" s="27" t="s">
        <v>1413</v>
      </c>
      <c r="I301" s="27">
        <v>30</v>
      </c>
      <c r="J301" s="45">
        <v>42907</v>
      </c>
      <c r="K301" s="32"/>
      <c r="L301" s="266">
        <v>42878</v>
      </c>
      <c r="M301" s="32"/>
      <c r="N301" s="32"/>
      <c r="O301" s="27" t="s">
        <v>2306</v>
      </c>
      <c r="P301" s="32"/>
      <c r="Q301" s="238" t="s">
        <v>1584</v>
      </c>
      <c r="R301" s="27" t="s">
        <v>2227</v>
      </c>
      <c r="S301" s="32"/>
    </row>
    <row r="302" spans="1:19" s="36" customFormat="1" ht="15.75" hidden="1" customHeight="1">
      <c r="A302" s="27">
        <v>522</v>
      </c>
      <c r="B302" s="28" t="s">
        <v>2305</v>
      </c>
      <c r="C302" s="241">
        <v>42877</v>
      </c>
      <c r="D302" s="244">
        <v>68629</v>
      </c>
      <c r="E302" s="255">
        <f t="shared" si="29"/>
        <v>13039.51</v>
      </c>
      <c r="F302" s="255">
        <f t="shared" si="30"/>
        <v>81668.509999999995</v>
      </c>
      <c r="G302" s="27">
        <v>992566462</v>
      </c>
      <c r="H302" s="27" t="s">
        <v>1413</v>
      </c>
      <c r="I302" s="27">
        <v>30</v>
      </c>
      <c r="J302" s="45">
        <v>42907</v>
      </c>
      <c r="K302" s="32"/>
      <c r="L302" s="266">
        <v>42878</v>
      </c>
      <c r="M302" s="32"/>
      <c r="N302" s="32"/>
      <c r="O302" s="27" t="s">
        <v>2306</v>
      </c>
      <c r="P302" s="32"/>
      <c r="Q302" s="238" t="s">
        <v>1584</v>
      </c>
      <c r="R302" s="27" t="s">
        <v>2227</v>
      </c>
      <c r="S302" s="32"/>
    </row>
    <row r="303" spans="1:19" s="36" customFormat="1" ht="15.75" hidden="1" customHeight="1">
      <c r="A303" s="27">
        <v>523</v>
      </c>
      <c r="B303" s="28" t="s">
        <v>2302</v>
      </c>
      <c r="C303" s="241">
        <v>42877</v>
      </c>
      <c r="D303" s="244">
        <v>10040</v>
      </c>
      <c r="E303" s="255">
        <f t="shared" si="29"/>
        <v>1907.6</v>
      </c>
      <c r="F303" s="255">
        <f t="shared" si="30"/>
        <v>11947.6</v>
      </c>
      <c r="G303" s="27">
        <v>22129494</v>
      </c>
      <c r="H303" s="27" t="s">
        <v>1413</v>
      </c>
      <c r="I303" s="27" t="s">
        <v>1896</v>
      </c>
      <c r="J303" s="45">
        <v>42877</v>
      </c>
      <c r="K303" s="32"/>
      <c r="L303" s="266">
        <v>42877</v>
      </c>
      <c r="M303" s="32"/>
      <c r="N303" s="32"/>
      <c r="O303" s="27" t="s">
        <v>2303</v>
      </c>
      <c r="P303" s="32"/>
      <c r="Q303" s="238" t="s">
        <v>1412</v>
      </c>
      <c r="R303" s="27" t="s">
        <v>2304</v>
      </c>
      <c r="S303" s="32"/>
    </row>
    <row r="304" spans="1:19" s="36" customFormat="1" ht="15.75" hidden="1" customHeight="1">
      <c r="A304" s="27">
        <v>524</v>
      </c>
      <c r="B304" s="28" t="s">
        <v>2300</v>
      </c>
      <c r="C304" s="241">
        <v>42877</v>
      </c>
      <c r="D304" s="244">
        <v>723016</v>
      </c>
      <c r="E304" s="255">
        <f t="shared" si="29"/>
        <v>137373.04</v>
      </c>
      <c r="F304" s="255">
        <f t="shared" si="30"/>
        <v>860389.04</v>
      </c>
      <c r="G304" s="27">
        <v>223763400</v>
      </c>
      <c r="H304" s="27" t="s">
        <v>1413</v>
      </c>
      <c r="I304" s="27">
        <v>30</v>
      </c>
      <c r="J304" s="45">
        <v>42907</v>
      </c>
      <c r="K304" s="32"/>
      <c r="L304" s="266">
        <v>42899</v>
      </c>
      <c r="M304" s="32"/>
      <c r="N304" s="32"/>
      <c r="O304" s="27" t="s">
        <v>2301</v>
      </c>
      <c r="P304" s="32"/>
      <c r="Q304" s="238" t="s">
        <v>1513</v>
      </c>
      <c r="R304" s="27" t="s">
        <v>1541</v>
      </c>
      <c r="S304" s="32"/>
    </row>
    <row r="305" spans="1:19" s="36" customFormat="1" ht="15.75" hidden="1" customHeight="1">
      <c r="A305" s="27">
        <v>525</v>
      </c>
      <c r="B305" s="28" t="s">
        <v>2312</v>
      </c>
      <c r="C305" s="241">
        <v>42877</v>
      </c>
      <c r="D305" s="244">
        <v>1278180</v>
      </c>
      <c r="E305" s="255">
        <f t="shared" si="29"/>
        <v>242854.2</v>
      </c>
      <c r="F305" s="255">
        <f t="shared" si="30"/>
        <v>1521034.2</v>
      </c>
      <c r="G305" s="27">
        <v>223858552</v>
      </c>
      <c r="H305" s="27" t="s">
        <v>1413</v>
      </c>
      <c r="I305" s="27">
        <v>30</v>
      </c>
      <c r="J305" s="45">
        <v>42907</v>
      </c>
      <c r="K305" s="32"/>
      <c r="L305" s="266">
        <v>42871</v>
      </c>
      <c r="M305" s="32"/>
      <c r="N305" s="32"/>
      <c r="O305" s="27" t="s">
        <v>2313</v>
      </c>
      <c r="P305" s="32"/>
      <c r="Q305" s="238" t="s">
        <v>1991</v>
      </c>
      <c r="R305" s="27" t="s">
        <v>1822</v>
      </c>
      <c r="S305" s="32"/>
    </row>
    <row r="306" spans="1:19" s="36" customFormat="1" ht="15.75" hidden="1" customHeight="1">
      <c r="A306" s="27">
        <v>526</v>
      </c>
      <c r="B306" s="28" t="s">
        <v>2314</v>
      </c>
      <c r="C306" s="241">
        <v>42878</v>
      </c>
      <c r="D306" s="244">
        <v>2540514</v>
      </c>
      <c r="E306" s="255">
        <f t="shared" si="29"/>
        <v>482697.66000000003</v>
      </c>
      <c r="F306" s="255">
        <f t="shared" si="30"/>
        <v>3023211.66</v>
      </c>
      <c r="G306" s="27" t="s">
        <v>2075</v>
      </c>
      <c r="H306" s="27" t="s">
        <v>1413</v>
      </c>
      <c r="I306" s="27">
        <v>30</v>
      </c>
      <c r="J306" s="45">
        <v>42908</v>
      </c>
      <c r="K306" s="32"/>
      <c r="L306" s="266">
        <v>42821</v>
      </c>
      <c r="M306" s="32"/>
      <c r="N306" s="32"/>
      <c r="O306" s="27" t="s">
        <v>2315</v>
      </c>
      <c r="P306" s="32"/>
      <c r="Q306" s="238" t="s">
        <v>1755</v>
      </c>
      <c r="R306" s="27" t="s">
        <v>1980</v>
      </c>
      <c r="S306" s="32"/>
    </row>
    <row r="307" spans="1:19" s="36" customFormat="1" ht="15.75" hidden="1" customHeight="1">
      <c r="A307" s="27">
        <v>527</v>
      </c>
      <c r="B307" s="28" t="s">
        <v>2316</v>
      </c>
      <c r="C307" s="241">
        <v>42879</v>
      </c>
      <c r="D307" s="244">
        <v>1911143</v>
      </c>
      <c r="E307" s="255">
        <f t="shared" si="29"/>
        <v>363117.17</v>
      </c>
      <c r="F307" s="255">
        <f t="shared" si="30"/>
        <v>2274260.17</v>
      </c>
      <c r="G307" s="27">
        <v>322982441</v>
      </c>
      <c r="H307" s="27" t="s">
        <v>1413</v>
      </c>
      <c r="I307" s="27" t="s">
        <v>1896</v>
      </c>
      <c r="J307" s="45">
        <v>42879</v>
      </c>
      <c r="K307" s="32"/>
      <c r="L307" s="266">
        <v>42877</v>
      </c>
      <c r="M307" s="32"/>
      <c r="N307" s="32"/>
      <c r="O307" s="27" t="s">
        <v>2317</v>
      </c>
      <c r="P307" s="32"/>
      <c r="Q307" s="238" t="s">
        <v>1755</v>
      </c>
      <c r="R307" s="27" t="s">
        <v>1864</v>
      </c>
      <c r="S307" s="32"/>
    </row>
    <row r="308" spans="1:19" s="36" customFormat="1" ht="15.75" hidden="1" customHeight="1">
      <c r="A308" s="260">
        <v>528</v>
      </c>
      <c r="B308" s="68" t="s">
        <v>2318</v>
      </c>
      <c r="C308" s="240">
        <v>42879</v>
      </c>
      <c r="D308" s="243">
        <v>18788712</v>
      </c>
      <c r="E308" s="254">
        <f t="shared" si="29"/>
        <v>3569855.2800000003</v>
      </c>
      <c r="F308" s="254">
        <f>SUM(E308+D308)-3194081-3194081-3194081-3194081</f>
        <v>9582243.2800000012</v>
      </c>
      <c r="G308" s="35">
        <v>432237605</v>
      </c>
      <c r="H308" s="333" t="s">
        <v>2173</v>
      </c>
      <c r="I308" s="35">
        <v>180</v>
      </c>
      <c r="J308" s="114">
        <v>43059</v>
      </c>
      <c r="K308" s="80"/>
      <c r="L308" s="330"/>
      <c r="M308" s="80"/>
      <c r="N308" s="80"/>
      <c r="O308" s="35" t="s">
        <v>2319</v>
      </c>
      <c r="P308" s="80"/>
      <c r="Q308" s="237" t="s">
        <v>1584</v>
      </c>
      <c r="R308" s="35" t="s">
        <v>1541</v>
      </c>
      <c r="S308" s="32"/>
    </row>
    <row r="309" spans="1:19" s="69" customFormat="1" ht="15.75" hidden="1" customHeight="1">
      <c r="A309" s="7">
        <v>529</v>
      </c>
      <c r="B309" s="6" t="s">
        <v>2320</v>
      </c>
      <c r="C309" s="251">
        <v>42879</v>
      </c>
      <c r="D309" s="252">
        <v>393579</v>
      </c>
      <c r="E309" s="329">
        <f t="shared" si="29"/>
        <v>74780.009999999995</v>
      </c>
      <c r="F309" s="329">
        <f t="shared" si="30"/>
        <v>468359.01</v>
      </c>
      <c r="G309" s="7">
        <v>2491069</v>
      </c>
      <c r="H309" s="7" t="s">
        <v>571</v>
      </c>
      <c r="I309" s="7">
        <v>30</v>
      </c>
      <c r="J309" s="5">
        <v>42909</v>
      </c>
      <c r="K309" s="4"/>
      <c r="L309" s="330"/>
      <c r="M309" s="4"/>
      <c r="N309" s="4"/>
      <c r="O309" s="7" t="s">
        <v>1463</v>
      </c>
      <c r="P309" s="4"/>
      <c r="Q309" s="253" t="s">
        <v>2198</v>
      </c>
      <c r="R309" s="7" t="s">
        <v>1464</v>
      </c>
      <c r="S309" s="4"/>
    </row>
    <row r="310" spans="1:19" s="36" customFormat="1" ht="15.75" hidden="1" customHeight="1">
      <c r="A310" s="27">
        <v>530</v>
      </c>
      <c r="B310" s="28" t="s">
        <v>2322</v>
      </c>
      <c r="C310" s="241">
        <v>42879</v>
      </c>
      <c r="D310" s="244">
        <v>1276819</v>
      </c>
      <c r="E310" s="255">
        <f t="shared" si="29"/>
        <v>242595.61000000002</v>
      </c>
      <c r="F310" s="255">
        <f t="shared" si="30"/>
        <v>1519414.61</v>
      </c>
      <c r="G310" s="27">
        <v>223763401</v>
      </c>
      <c r="H310" s="27" t="s">
        <v>1413</v>
      </c>
      <c r="I310" s="27">
        <v>30</v>
      </c>
      <c r="J310" s="45">
        <v>42909</v>
      </c>
      <c r="K310" s="32"/>
      <c r="L310" s="266">
        <v>42888</v>
      </c>
      <c r="M310" s="32"/>
      <c r="N310" s="32"/>
      <c r="O310" s="27" t="s">
        <v>2321</v>
      </c>
      <c r="P310" s="32"/>
      <c r="Q310" s="238" t="s">
        <v>1487</v>
      </c>
      <c r="R310" s="27" t="s">
        <v>1490</v>
      </c>
      <c r="S310" s="32"/>
    </row>
    <row r="311" spans="1:19" s="36" customFormat="1" ht="15.75" hidden="1" customHeight="1">
      <c r="A311" s="27">
        <v>531</v>
      </c>
      <c r="B311" s="28" t="s">
        <v>2323</v>
      </c>
      <c r="C311" s="241">
        <v>42879</v>
      </c>
      <c r="D311" s="244">
        <v>529086</v>
      </c>
      <c r="E311" s="255">
        <f t="shared" si="29"/>
        <v>100526.34</v>
      </c>
      <c r="F311" s="255">
        <f t="shared" si="30"/>
        <v>629612.34</v>
      </c>
      <c r="G311" s="27">
        <v>976081961</v>
      </c>
      <c r="H311" s="27" t="s">
        <v>1413</v>
      </c>
      <c r="I311" s="27">
        <v>30</v>
      </c>
      <c r="J311" s="45">
        <v>42909</v>
      </c>
      <c r="K311" s="32"/>
      <c r="L311" s="266">
        <v>42908</v>
      </c>
      <c r="M311" s="32"/>
      <c r="N311" s="32"/>
      <c r="O311" s="27" t="s">
        <v>2324</v>
      </c>
      <c r="P311" s="32"/>
      <c r="Q311" s="238" t="s">
        <v>1584</v>
      </c>
      <c r="R311" s="27" t="s">
        <v>1585</v>
      </c>
      <c r="S311" s="32"/>
    </row>
    <row r="312" spans="1:19" s="36" customFormat="1" ht="15.75" hidden="1" customHeight="1">
      <c r="A312" s="27">
        <v>532</v>
      </c>
      <c r="B312" s="28" t="s">
        <v>2325</v>
      </c>
      <c r="C312" s="241">
        <v>42882</v>
      </c>
      <c r="D312" s="244">
        <v>554181</v>
      </c>
      <c r="E312" s="255">
        <f>D312*19%</f>
        <v>105294.39</v>
      </c>
      <c r="F312" s="255">
        <f t="shared" si="30"/>
        <v>659475.39</v>
      </c>
      <c r="G312" s="27">
        <v>722260127</v>
      </c>
      <c r="H312" s="27" t="s">
        <v>1413</v>
      </c>
      <c r="I312" s="27">
        <v>30</v>
      </c>
      <c r="J312" s="45">
        <v>42878</v>
      </c>
      <c r="K312" s="32"/>
      <c r="L312" s="266">
        <v>42874</v>
      </c>
      <c r="M312" s="32"/>
      <c r="N312" s="32"/>
      <c r="O312" s="27" t="s">
        <v>2326</v>
      </c>
      <c r="P312" s="32"/>
      <c r="Q312" s="238" t="s">
        <v>573</v>
      </c>
      <c r="R312" s="27" t="s">
        <v>1848</v>
      </c>
      <c r="S312" s="32"/>
    </row>
    <row r="313" spans="1:19" s="277" customFormat="1" ht="15.75" hidden="1" customHeight="1">
      <c r="A313" s="273">
        <v>533</v>
      </c>
      <c r="B313" s="270" t="s">
        <v>2460</v>
      </c>
      <c r="C313" s="271">
        <v>42880</v>
      </c>
      <c r="D313" s="272"/>
      <c r="E313" s="278"/>
      <c r="F313" s="278"/>
      <c r="G313" s="273"/>
      <c r="H313" s="273" t="s">
        <v>190</v>
      </c>
      <c r="I313" s="273"/>
      <c r="J313" s="274">
        <v>42910</v>
      </c>
      <c r="K313" s="275"/>
      <c r="L313" s="331"/>
      <c r="M313" s="275">
        <v>54</v>
      </c>
      <c r="N313" s="275"/>
      <c r="O313" s="273" t="s">
        <v>2328</v>
      </c>
      <c r="P313" s="275"/>
      <c r="Q313" s="276" t="s">
        <v>1991</v>
      </c>
      <c r="R313" s="273" t="s">
        <v>1500</v>
      </c>
      <c r="S313" s="275"/>
    </row>
    <row r="314" spans="1:19" s="36" customFormat="1" ht="15.75" hidden="1" customHeight="1">
      <c r="A314" s="27">
        <v>534</v>
      </c>
      <c r="B314" s="28" t="s">
        <v>1598</v>
      </c>
      <c r="C314" s="241">
        <v>42880</v>
      </c>
      <c r="D314" s="244">
        <v>582282</v>
      </c>
      <c r="E314" s="255">
        <f t="shared" ref="E314:E345" si="31">D314*19%</f>
        <v>110633.58</v>
      </c>
      <c r="F314" s="255">
        <f>D314+E314</f>
        <v>692915.58</v>
      </c>
      <c r="G314" s="27">
        <v>25712500</v>
      </c>
      <c r="H314" s="27" t="s">
        <v>1413</v>
      </c>
      <c r="I314" s="27">
        <v>30</v>
      </c>
      <c r="J314" s="45">
        <v>42910</v>
      </c>
      <c r="K314" s="32"/>
      <c r="L314" s="266">
        <v>42887</v>
      </c>
      <c r="M314" s="32"/>
      <c r="N314" s="32"/>
      <c r="O314" s="27" t="s">
        <v>2329</v>
      </c>
      <c r="P314" s="32"/>
      <c r="Q314" s="238" t="s">
        <v>1508</v>
      </c>
      <c r="R314" s="27" t="s">
        <v>1456</v>
      </c>
      <c r="S314" s="32"/>
    </row>
    <row r="315" spans="1:19" s="36" customFormat="1" ht="15.75" hidden="1" customHeight="1">
      <c r="A315" s="27">
        <v>535</v>
      </c>
      <c r="B315" s="28" t="s">
        <v>1598</v>
      </c>
      <c r="C315" s="241">
        <v>42880</v>
      </c>
      <c r="D315" s="244">
        <v>582282</v>
      </c>
      <c r="E315" s="255">
        <f t="shared" si="31"/>
        <v>110633.58</v>
      </c>
      <c r="F315" s="255">
        <f>D315+E315</f>
        <v>692915.58</v>
      </c>
      <c r="G315" s="27">
        <v>25712500</v>
      </c>
      <c r="H315" s="27" t="s">
        <v>1413</v>
      </c>
      <c r="I315" s="27">
        <v>30</v>
      </c>
      <c r="J315" s="45">
        <v>42910</v>
      </c>
      <c r="K315" s="32"/>
      <c r="L315" s="266">
        <v>42887</v>
      </c>
      <c r="M315" s="32"/>
      <c r="N315" s="32"/>
      <c r="O315" s="27" t="s">
        <v>2329</v>
      </c>
      <c r="P315" s="32"/>
      <c r="Q315" s="238" t="s">
        <v>1508</v>
      </c>
      <c r="R315" s="27" t="s">
        <v>1456</v>
      </c>
      <c r="S315" s="32"/>
    </row>
    <row r="316" spans="1:19" s="36" customFormat="1" ht="15.75" hidden="1" customHeight="1">
      <c r="A316" s="27">
        <v>536</v>
      </c>
      <c r="B316" s="28" t="s">
        <v>1598</v>
      </c>
      <c r="C316" s="241">
        <v>42880</v>
      </c>
      <c r="D316" s="244">
        <v>577488</v>
      </c>
      <c r="E316" s="255">
        <f t="shared" si="31"/>
        <v>109722.72</v>
      </c>
      <c r="F316" s="255">
        <f>D316+E316</f>
        <v>687210.72</v>
      </c>
      <c r="G316" s="27">
        <v>25712500</v>
      </c>
      <c r="H316" s="27" t="s">
        <v>1413</v>
      </c>
      <c r="I316" s="27">
        <v>30</v>
      </c>
      <c r="J316" s="45">
        <v>42910</v>
      </c>
      <c r="K316" s="32"/>
      <c r="L316" s="266">
        <v>42887</v>
      </c>
      <c r="M316" s="32"/>
      <c r="N316" s="32"/>
      <c r="O316" s="27" t="s">
        <v>2329</v>
      </c>
      <c r="P316" s="32"/>
      <c r="Q316" s="238" t="s">
        <v>1508</v>
      </c>
      <c r="R316" s="27" t="s">
        <v>1456</v>
      </c>
      <c r="S316" s="32"/>
    </row>
    <row r="317" spans="1:19" s="36" customFormat="1" ht="15.75" hidden="1" customHeight="1">
      <c r="A317" s="27">
        <v>537</v>
      </c>
      <c r="B317" s="28" t="s">
        <v>1598</v>
      </c>
      <c r="C317" s="241">
        <v>42880</v>
      </c>
      <c r="D317" s="244">
        <v>563738</v>
      </c>
      <c r="E317" s="255">
        <f t="shared" si="31"/>
        <v>107110.22</v>
      </c>
      <c r="F317" s="255">
        <f>D317+E317</f>
        <v>670848.22</v>
      </c>
      <c r="G317" s="27">
        <v>25712500</v>
      </c>
      <c r="H317" s="27" t="s">
        <v>1413</v>
      </c>
      <c r="I317" s="27">
        <v>30</v>
      </c>
      <c r="J317" s="45">
        <v>42910</v>
      </c>
      <c r="K317" s="32"/>
      <c r="L317" s="266">
        <v>42887</v>
      </c>
      <c r="M317" s="32"/>
      <c r="N317" s="32"/>
      <c r="O317" s="27" t="s">
        <v>2329</v>
      </c>
      <c r="P317" s="32"/>
      <c r="Q317" s="238" t="s">
        <v>1508</v>
      </c>
      <c r="R317" s="27" t="s">
        <v>1456</v>
      </c>
      <c r="S317" s="32"/>
    </row>
    <row r="318" spans="1:19" s="277" customFormat="1" ht="15.75" hidden="1" customHeight="1">
      <c r="A318" s="273">
        <v>538</v>
      </c>
      <c r="B318" s="270" t="s">
        <v>2431</v>
      </c>
      <c r="C318" s="271">
        <v>42880</v>
      </c>
      <c r="D318" s="272">
        <v>591237</v>
      </c>
      <c r="E318" s="278">
        <f t="shared" si="31"/>
        <v>112335.03</v>
      </c>
      <c r="F318" s="278">
        <f>SUM(E318+D318)-703572</f>
        <v>3.0000000027939677E-2</v>
      </c>
      <c r="G318" s="273"/>
      <c r="H318" s="273" t="s">
        <v>190</v>
      </c>
      <c r="I318" s="273"/>
      <c r="J318" s="274"/>
      <c r="K318" s="275"/>
      <c r="L318" s="274"/>
      <c r="M318" s="275">
        <v>52</v>
      </c>
      <c r="N318" s="275"/>
      <c r="O318" s="273"/>
      <c r="P318" s="275"/>
      <c r="Q318" s="276"/>
      <c r="R318" s="273"/>
      <c r="S318" s="275"/>
    </row>
    <row r="319" spans="1:19" s="36" customFormat="1" ht="15.75" hidden="1" customHeight="1">
      <c r="A319" s="27">
        <v>539</v>
      </c>
      <c r="B319" s="28" t="s">
        <v>1598</v>
      </c>
      <c r="C319" s="241">
        <v>42880</v>
      </c>
      <c r="D319" s="244">
        <v>582282</v>
      </c>
      <c r="E319" s="255">
        <f t="shared" si="31"/>
        <v>110633.58</v>
      </c>
      <c r="F319" s="255">
        <f t="shared" ref="F319:F327" si="32">D319+E319</f>
        <v>692915.58</v>
      </c>
      <c r="G319" s="27">
        <v>25712500</v>
      </c>
      <c r="H319" s="27" t="s">
        <v>1413</v>
      </c>
      <c r="I319" s="27">
        <v>30</v>
      </c>
      <c r="J319" s="45">
        <v>42910</v>
      </c>
      <c r="K319" s="32"/>
      <c r="L319" s="266">
        <v>42887</v>
      </c>
      <c r="M319" s="32"/>
      <c r="N319" s="32"/>
      <c r="O319" s="27" t="s">
        <v>2329</v>
      </c>
      <c r="P319" s="32"/>
      <c r="Q319" s="238" t="s">
        <v>1508</v>
      </c>
      <c r="R319" s="27" t="s">
        <v>1456</v>
      </c>
      <c r="S319" s="32"/>
    </row>
    <row r="320" spans="1:19" s="36" customFormat="1" ht="15.75" hidden="1" customHeight="1">
      <c r="A320" s="27">
        <v>540</v>
      </c>
      <c r="B320" s="28" t="s">
        <v>1598</v>
      </c>
      <c r="C320" s="241">
        <v>42880</v>
      </c>
      <c r="D320" s="244">
        <v>582282</v>
      </c>
      <c r="E320" s="255">
        <f t="shared" si="31"/>
        <v>110633.58</v>
      </c>
      <c r="F320" s="255">
        <f t="shared" si="32"/>
        <v>692915.58</v>
      </c>
      <c r="G320" s="27">
        <v>25712500</v>
      </c>
      <c r="H320" s="27" t="s">
        <v>1413</v>
      </c>
      <c r="I320" s="27">
        <v>30</v>
      </c>
      <c r="J320" s="45">
        <v>42910</v>
      </c>
      <c r="K320" s="32"/>
      <c r="L320" s="266">
        <v>42887</v>
      </c>
      <c r="M320" s="32"/>
      <c r="N320" s="32"/>
      <c r="O320" s="27" t="s">
        <v>2329</v>
      </c>
      <c r="P320" s="32"/>
      <c r="Q320" s="238" t="s">
        <v>1508</v>
      </c>
      <c r="R320" s="27" t="s">
        <v>1456</v>
      </c>
      <c r="S320" s="32"/>
    </row>
    <row r="321" spans="1:19" s="36" customFormat="1" ht="15.75" hidden="1" customHeight="1">
      <c r="A321" s="27">
        <v>541</v>
      </c>
      <c r="B321" s="28" t="s">
        <v>1598</v>
      </c>
      <c r="C321" s="241">
        <v>42880</v>
      </c>
      <c r="D321" s="244">
        <v>412491</v>
      </c>
      <c r="E321" s="255">
        <f t="shared" si="31"/>
        <v>78373.290000000008</v>
      </c>
      <c r="F321" s="255">
        <f t="shared" si="32"/>
        <v>490864.29000000004</v>
      </c>
      <c r="G321" s="27">
        <v>25712500</v>
      </c>
      <c r="H321" s="27" t="s">
        <v>1413</v>
      </c>
      <c r="I321" s="27">
        <v>30</v>
      </c>
      <c r="J321" s="45">
        <v>42910</v>
      </c>
      <c r="K321" s="32"/>
      <c r="L321" s="266">
        <v>42887</v>
      </c>
      <c r="M321" s="32"/>
      <c r="N321" s="32"/>
      <c r="O321" s="27" t="s">
        <v>2329</v>
      </c>
      <c r="P321" s="32"/>
      <c r="Q321" s="238" t="s">
        <v>1508</v>
      </c>
      <c r="R321" s="27" t="s">
        <v>1456</v>
      </c>
      <c r="S321" s="32"/>
    </row>
    <row r="322" spans="1:19" s="36" customFormat="1" ht="15.75" hidden="1" customHeight="1">
      <c r="A322" s="27">
        <v>542</v>
      </c>
      <c r="B322" s="28" t="s">
        <v>2330</v>
      </c>
      <c r="C322" s="241">
        <v>42880</v>
      </c>
      <c r="D322" s="244">
        <v>5138905</v>
      </c>
      <c r="E322" s="255">
        <f t="shared" si="31"/>
        <v>976391.95</v>
      </c>
      <c r="F322" s="255">
        <f t="shared" si="32"/>
        <v>6115296.9500000002</v>
      </c>
      <c r="G322" s="27">
        <v>976081961</v>
      </c>
      <c r="H322" s="27" t="s">
        <v>1413</v>
      </c>
      <c r="I322" s="27">
        <v>30</v>
      </c>
      <c r="J322" s="45">
        <v>42910</v>
      </c>
      <c r="K322" s="32"/>
      <c r="L322" s="266">
        <v>42908</v>
      </c>
      <c r="M322" s="32"/>
      <c r="N322" s="32"/>
      <c r="O322" s="27" t="s">
        <v>2324</v>
      </c>
      <c r="P322" s="32"/>
      <c r="Q322" s="238" t="s">
        <v>1584</v>
      </c>
      <c r="R322" s="27" t="s">
        <v>1585</v>
      </c>
      <c r="S322" s="32"/>
    </row>
    <row r="323" spans="1:19" s="36" customFormat="1" ht="15.75" hidden="1" customHeight="1">
      <c r="A323" s="27">
        <v>543</v>
      </c>
      <c r="B323" s="28" t="s">
        <v>2331</v>
      </c>
      <c r="C323" s="241">
        <v>42880</v>
      </c>
      <c r="D323" s="244">
        <v>3138998</v>
      </c>
      <c r="E323" s="255">
        <f t="shared" si="31"/>
        <v>596409.62</v>
      </c>
      <c r="F323" s="255">
        <f t="shared" si="32"/>
        <v>3735407.62</v>
      </c>
      <c r="G323" s="27">
        <v>92330820</v>
      </c>
      <c r="H323" s="27" t="s">
        <v>1413</v>
      </c>
      <c r="I323" s="27">
        <v>30</v>
      </c>
      <c r="J323" s="45">
        <v>42910</v>
      </c>
      <c r="K323" s="32"/>
      <c r="L323" s="266">
        <v>42881</v>
      </c>
      <c r="M323" s="32"/>
      <c r="N323" s="32"/>
      <c r="O323" s="27" t="s">
        <v>2332</v>
      </c>
      <c r="P323" s="32"/>
      <c r="Q323" s="238" t="s">
        <v>1379</v>
      </c>
      <c r="R323" s="27" t="s">
        <v>1815</v>
      </c>
      <c r="S323" s="32"/>
    </row>
    <row r="324" spans="1:19" s="36" customFormat="1" ht="15.75" hidden="1" customHeight="1">
      <c r="A324" s="27">
        <v>544</v>
      </c>
      <c r="B324" s="28" t="s">
        <v>1598</v>
      </c>
      <c r="C324" s="241">
        <v>42880</v>
      </c>
      <c r="D324" s="244">
        <v>577488</v>
      </c>
      <c r="E324" s="255">
        <f t="shared" si="31"/>
        <v>109722.72</v>
      </c>
      <c r="F324" s="255">
        <f t="shared" si="32"/>
        <v>687210.72</v>
      </c>
      <c r="G324" s="27">
        <v>25712500</v>
      </c>
      <c r="H324" s="27" t="s">
        <v>1413</v>
      </c>
      <c r="I324" s="27">
        <v>30</v>
      </c>
      <c r="J324" s="45">
        <v>42910</v>
      </c>
      <c r="K324" s="32"/>
      <c r="L324" s="266">
        <v>42887</v>
      </c>
      <c r="M324" s="32"/>
      <c r="N324" s="32"/>
      <c r="O324" s="27" t="s">
        <v>2329</v>
      </c>
      <c r="P324" s="32"/>
      <c r="Q324" s="238" t="s">
        <v>1508</v>
      </c>
      <c r="R324" s="27" t="s">
        <v>1456</v>
      </c>
      <c r="S324" s="32"/>
    </row>
    <row r="325" spans="1:19" s="36" customFormat="1" ht="15.75" hidden="1" customHeight="1">
      <c r="A325" s="27">
        <v>545</v>
      </c>
      <c r="B325" s="28" t="s">
        <v>1598</v>
      </c>
      <c r="C325" s="241">
        <v>42880</v>
      </c>
      <c r="D325" s="244">
        <v>577488</v>
      </c>
      <c r="E325" s="255">
        <f t="shared" si="31"/>
        <v>109722.72</v>
      </c>
      <c r="F325" s="255">
        <f t="shared" si="32"/>
        <v>687210.72</v>
      </c>
      <c r="G325" s="27">
        <v>25712500</v>
      </c>
      <c r="H325" s="27" t="s">
        <v>1413</v>
      </c>
      <c r="I325" s="27">
        <v>30</v>
      </c>
      <c r="J325" s="45">
        <v>42910</v>
      </c>
      <c r="K325" s="32"/>
      <c r="L325" s="266">
        <v>42887</v>
      </c>
      <c r="M325" s="32"/>
      <c r="N325" s="32"/>
      <c r="O325" s="27" t="s">
        <v>2329</v>
      </c>
      <c r="P325" s="32"/>
      <c r="Q325" s="238" t="s">
        <v>1508</v>
      </c>
      <c r="R325" s="27" t="s">
        <v>1456</v>
      </c>
      <c r="S325" s="32"/>
    </row>
    <row r="326" spans="1:19" s="36" customFormat="1" ht="15.75" hidden="1" customHeight="1">
      <c r="A326" s="27">
        <v>546</v>
      </c>
      <c r="B326" s="28" t="s">
        <v>1598</v>
      </c>
      <c r="C326" s="241">
        <v>42880</v>
      </c>
      <c r="D326" s="244">
        <v>582282</v>
      </c>
      <c r="E326" s="255">
        <f t="shared" si="31"/>
        <v>110633.58</v>
      </c>
      <c r="F326" s="255">
        <f t="shared" si="32"/>
        <v>692915.58</v>
      </c>
      <c r="G326" s="27">
        <v>25712500</v>
      </c>
      <c r="H326" s="27" t="s">
        <v>1413</v>
      </c>
      <c r="I326" s="27">
        <v>30</v>
      </c>
      <c r="J326" s="45">
        <v>42910</v>
      </c>
      <c r="K326" s="32"/>
      <c r="L326" s="266">
        <v>42887</v>
      </c>
      <c r="M326" s="32"/>
      <c r="N326" s="32"/>
      <c r="O326" s="27" t="s">
        <v>2329</v>
      </c>
      <c r="P326" s="32"/>
      <c r="Q326" s="238" t="s">
        <v>1508</v>
      </c>
      <c r="R326" s="27" t="s">
        <v>1456</v>
      </c>
      <c r="S326" s="32"/>
    </row>
    <row r="327" spans="1:19" s="36" customFormat="1" ht="15.75" hidden="1" customHeight="1">
      <c r="A327" s="27">
        <v>547</v>
      </c>
      <c r="B327" s="28" t="s">
        <v>1598</v>
      </c>
      <c r="C327" s="241">
        <v>42880</v>
      </c>
      <c r="D327" s="244">
        <v>582282</v>
      </c>
      <c r="E327" s="255">
        <f t="shared" si="31"/>
        <v>110633.58</v>
      </c>
      <c r="F327" s="255">
        <f t="shared" si="32"/>
        <v>692915.58</v>
      </c>
      <c r="G327" s="27">
        <v>25712500</v>
      </c>
      <c r="H327" s="27" t="s">
        <v>1413</v>
      </c>
      <c r="I327" s="27">
        <v>30</v>
      </c>
      <c r="J327" s="45">
        <v>42910</v>
      </c>
      <c r="K327" s="32"/>
      <c r="L327" s="266">
        <v>42887</v>
      </c>
      <c r="M327" s="32"/>
      <c r="N327" s="32"/>
      <c r="O327" s="27" t="s">
        <v>2329</v>
      </c>
      <c r="P327" s="32"/>
      <c r="Q327" s="238" t="s">
        <v>1508</v>
      </c>
      <c r="R327" s="27" t="s">
        <v>1456</v>
      </c>
      <c r="S327" s="32"/>
    </row>
    <row r="328" spans="1:19" s="36" customFormat="1" ht="15.75" hidden="1" customHeight="1">
      <c r="A328" s="27">
        <v>548</v>
      </c>
      <c r="B328" s="28" t="s">
        <v>2333</v>
      </c>
      <c r="C328" s="241">
        <v>42880</v>
      </c>
      <c r="D328" s="244">
        <v>3587688</v>
      </c>
      <c r="E328" s="255">
        <f t="shared" si="31"/>
        <v>681660.72</v>
      </c>
      <c r="F328" s="255">
        <f>SUM(E328+D328)</f>
        <v>4269348.72</v>
      </c>
      <c r="G328" s="27" t="s">
        <v>2334</v>
      </c>
      <c r="H328" s="27" t="s">
        <v>1413</v>
      </c>
      <c r="I328" s="27">
        <v>60</v>
      </c>
      <c r="J328" s="45">
        <v>42910</v>
      </c>
      <c r="K328" s="32"/>
      <c r="L328" s="266">
        <v>42941</v>
      </c>
      <c r="M328" s="32"/>
      <c r="N328" s="32"/>
      <c r="O328" s="27" t="s">
        <v>2335</v>
      </c>
      <c r="P328" s="32"/>
      <c r="Q328" s="238" t="s">
        <v>2336</v>
      </c>
      <c r="R328" s="27" t="s">
        <v>1719</v>
      </c>
      <c r="S328" s="32"/>
    </row>
    <row r="329" spans="1:19" s="36" customFormat="1" ht="15.75" hidden="1" customHeight="1">
      <c r="A329" s="27">
        <v>549</v>
      </c>
      <c r="B329" s="28" t="s">
        <v>1598</v>
      </c>
      <c r="C329" s="241">
        <v>42880</v>
      </c>
      <c r="D329" s="244">
        <v>582282</v>
      </c>
      <c r="E329" s="255">
        <f t="shared" si="31"/>
        <v>110633.58</v>
      </c>
      <c r="F329" s="255">
        <f t="shared" ref="F329:F360" si="33">D329+E329</f>
        <v>692915.58</v>
      </c>
      <c r="G329" s="27">
        <v>25712500</v>
      </c>
      <c r="H329" s="27" t="s">
        <v>1413</v>
      </c>
      <c r="I329" s="27">
        <v>30</v>
      </c>
      <c r="J329" s="45">
        <v>42910</v>
      </c>
      <c r="K329" s="32"/>
      <c r="L329" s="266">
        <v>42887</v>
      </c>
      <c r="M329" s="32"/>
      <c r="N329" s="32"/>
      <c r="O329" s="27" t="s">
        <v>2329</v>
      </c>
      <c r="P329" s="32"/>
      <c r="Q329" s="238" t="s">
        <v>1508</v>
      </c>
      <c r="R329" s="27" t="s">
        <v>1456</v>
      </c>
      <c r="S329" s="32"/>
    </row>
    <row r="330" spans="1:19" s="36" customFormat="1" ht="15.75" hidden="1" customHeight="1">
      <c r="A330" s="27">
        <v>550</v>
      </c>
      <c r="B330" s="28" t="s">
        <v>1598</v>
      </c>
      <c r="C330" s="241">
        <v>42880</v>
      </c>
      <c r="D330" s="244">
        <v>577488</v>
      </c>
      <c r="E330" s="255">
        <f t="shared" si="31"/>
        <v>109722.72</v>
      </c>
      <c r="F330" s="255">
        <f t="shared" si="33"/>
        <v>687210.72</v>
      </c>
      <c r="G330" s="27">
        <v>25712500</v>
      </c>
      <c r="H330" s="27" t="s">
        <v>1413</v>
      </c>
      <c r="I330" s="27">
        <v>30</v>
      </c>
      <c r="J330" s="45">
        <v>42910</v>
      </c>
      <c r="K330" s="32"/>
      <c r="L330" s="266">
        <v>42887</v>
      </c>
      <c r="M330" s="32"/>
      <c r="N330" s="32"/>
      <c r="O330" s="27" t="s">
        <v>2329</v>
      </c>
      <c r="P330" s="32"/>
      <c r="Q330" s="238" t="s">
        <v>1508</v>
      </c>
      <c r="R330" s="27" t="s">
        <v>1456</v>
      </c>
      <c r="S330" s="32"/>
    </row>
    <row r="331" spans="1:19" s="36" customFormat="1" ht="15.75" hidden="1" customHeight="1">
      <c r="A331" s="27">
        <v>551</v>
      </c>
      <c r="B331" s="28" t="s">
        <v>1598</v>
      </c>
      <c r="C331" s="241">
        <v>42880</v>
      </c>
      <c r="D331" s="244">
        <v>577488</v>
      </c>
      <c r="E331" s="255">
        <f t="shared" si="31"/>
        <v>109722.72</v>
      </c>
      <c r="F331" s="255">
        <f t="shared" si="33"/>
        <v>687210.72</v>
      </c>
      <c r="G331" s="27">
        <v>25712500</v>
      </c>
      <c r="H331" s="27" t="s">
        <v>1413</v>
      </c>
      <c r="I331" s="27">
        <v>30</v>
      </c>
      <c r="J331" s="45">
        <v>42910</v>
      </c>
      <c r="K331" s="32"/>
      <c r="L331" s="266">
        <v>42887</v>
      </c>
      <c r="M331" s="32"/>
      <c r="N331" s="32"/>
      <c r="O331" s="27" t="s">
        <v>2329</v>
      </c>
      <c r="P331" s="32"/>
      <c r="Q331" s="238" t="s">
        <v>1508</v>
      </c>
      <c r="R331" s="27" t="s">
        <v>1456</v>
      </c>
      <c r="S331" s="32"/>
    </row>
    <row r="332" spans="1:19" s="36" customFormat="1" ht="15.75" hidden="1" customHeight="1">
      <c r="A332" s="27">
        <v>552</v>
      </c>
      <c r="B332" s="28" t="s">
        <v>1598</v>
      </c>
      <c r="C332" s="241">
        <v>42880</v>
      </c>
      <c r="D332" s="244">
        <v>426060</v>
      </c>
      <c r="E332" s="255">
        <f t="shared" si="31"/>
        <v>80951.399999999994</v>
      </c>
      <c r="F332" s="255">
        <f t="shared" si="33"/>
        <v>507011.4</v>
      </c>
      <c r="G332" s="27">
        <v>25712500</v>
      </c>
      <c r="H332" s="27" t="s">
        <v>1413</v>
      </c>
      <c r="I332" s="27">
        <v>30</v>
      </c>
      <c r="J332" s="45">
        <v>42910</v>
      </c>
      <c r="K332" s="32"/>
      <c r="L332" s="266">
        <v>42887</v>
      </c>
      <c r="M332" s="32"/>
      <c r="N332" s="32"/>
      <c r="O332" s="27" t="s">
        <v>2329</v>
      </c>
      <c r="P332" s="32"/>
      <c r="Q332" s="238" t="s">
        <v>1508</v>
      </c>
      <c r="R332" s="27" t="s">
        <v>1456</v>
      </c>
      <c r="S332" s="32"/>
    </row>
    <row r="333" spans="1:19" s="36" customFormat="1" ht="15.75" hidden="1" customHeight="1">
      <c r="A333" s="27">
        <v>553</v>
      </c>
      <c r="B333" s="28" t="s">
        <v>1598</v>
      </c>
      <c r="C333" s="241">
        <v>42880</v>
      </c>
      <c r="D333" s="244">
        <v>269113</v>
      </c>
      <c r="E333" s="255">
        <f t="shared" si="31"/>
        <v>51131.47</v>
      </c>
      <c r="F333" s="255">
        <f t="shared" si="33"/>
        <v>320244.46999999997</v>
      </c>
      <c r="G333" s="27">
        <v>25712500</v>
      </c>
      <c r="H333" s="27" t="s">
        <v>1413</v>
      </c>
      <c r="I333" s="27">
        <v>30</v>
      </c>
      <c r="J333" s="45">
        <v>42910</v>
      </c>
      <c r="K333" s="32"/>
      <c r="L333" s="266">
        <v>42887</v>
      </c>
      <c r="M333" s="32"/>
      <c r="N333" s="32"/>
      <c r="O333" s="27" t="s">
        <v>2329</v>
      </c>
      <c r="P333" s="32"/>
      <c r="Q333" s="238" t="s">
        <v>1508</v>
      </c>
      <c r="R333" s="27" t="s">
        <v>1456</v>
      </c>
      <c r="S333" s="32"/>
    </row>
    <row r="334" spans="1:19" s="36" customFormat="1" ht="15.75" hidden="1" customHeight="1">
      <c r="A334" s="27">
        <v>554</v>
      </c>
      <c r="B334" s="28" t="s">
        <v>1381</v>
      </c>
      <c r="C334" s="241">
        <v>42881</v>
      </c>
      <c r="D334" s="244">
        <v>170424</v>
      </c>
      <c r="E334" s="255">
        <f t="shared" si="31"/>
        <v>32380.560000000001</v>
      </c>
      <c r="F334" s="255">
        <f t="shared" si="33"/>
        <v>202804.56</v>
      </c>
      <c r="G334" s="27">
        <v>226339204</v>
      </c>
      <c r="H334" s="27" t="s">
        <v>1413</v>
      </c>
      <c r="I334" s="27">
        <v>60</v>
      </c>
      <c r="J334" s="45">
        <v>42944</v>
      </c>
      <c r="K334" s="32"/>
      <c r="L334" s="266">
        <v>42975</v>
      </c>
      <c r="M334" s="32"/>
      <c r="N334" s="32"/>
      <c r="O334" s="27" t="s">
        <v>2337</v>
      </c>
      <c r="P334" s="32"/>
      <c r="Q334" s="238" t="s">
        <v>1383</v>
      </c>
      <c r="R334" s="27" t="s">
        <v>1456</v>
      </c>
      <c r="S334" s="32"/>
    </row>
    <row r="335" spans="1:19" s="69" customFormat="1" ht="15.75" hidden="1" customHeight="1">
      <c r="A335" s="7">
        <v>555</v>
      </c>
      <c r="B335" s="6" t="s">
        <v>2063</v>
      </c>
      <c r="C335" s="251">
        <v>42881</v>
      </c>
      <c r="D335" s="252">
        <v>75126</v>
      </c>
      <c r="E335" s="329">
        <f t="shared" si="31"/>
        <v>14273.94</v>
      </c>
      <c r="F335" s="329">
        <f t="shared" si="33"/>
        <v>89399.94</v>
      </c>
      <c r="G335" s="7">
        <v>26211788</v>
      </c>
      <c r="H335" s="7" t="s">
        <v>571</v>
      </c>
      <c r="I335" s="7">
        <v>30</v>
      </c>
      <c r="J335" s="5">
        <v>42912</v>
      </c>
      <c r="K335" s="4"/>
      <c r="L335" s="330"/>
      <c r="M335" s="4"/>
      <c r="N335" s="4"/>
      <c r="O335" s="7" t="s">
        <v>2338</v>
      </c>
      <c r="P335" s="4"/>
      <c r="Q335" s="253" t="s">
        <v>1379</v>
      </c>
      <c r="R335" s="7" t="s">
        <v>2065</v>
      </c>
      <c r="S335" s="4"/>
    </row>
    <row r="336" spans="1:19" s="36" customFormat="1" ht="15.75" hidden="1" customHeight="1">
      <c r="A336" s="27">
        <v>556</v>
      </c>
      <c r="B336" s="28" t="s">
        <v>1633</v>
      </c>
      <c r="C336" s="241">
        <v>42884</v>
      </c>
      <c r="D336" s="244">
        <v>1917598</v>
      </c>
      <c r="E336" s="255">
        <f t="shared" si="31"/>
        <v>364343.62</v>
      </c>
      <c r="F336" s="255">
        <f t="shared" si="33"/>
        <v>2281941.62</v>
      </c>
      <c r="G336" s="27" t="s">
        <v>1130</v>
      </c>
      <c r="H336" s="27" t="s">
        <v>1413</v>
      </c>
      <c r="I336" s="27">
        <v>60</v>
      </c>
      <c r="J336" s="45">
        <v>42944</v>
      </c>
      <c r="K336" s="32"/>
      <c r="L336" s="266">
        <v>42926</v>
      </c>
      <c r="M336" s="32"/>
      <c r="N336" s="32"/>
      <c r="O336" s="27" t="s">
        <v>2339</v>
      </c>
      <c r="P336" s="32"/>
      <c r="Q336" s="238" t="s">
        <v>1379</v>
      </c>
      <c r="R336" s="27" t="s">
        <v>1441</v>
      </c>
      <c r="S336" s="32"/>
    </row>
    <row r="337" spans="1:19" s="36" customFormat="1" ht="15.75" hidden="1" customHeight="1">
      <c r="A337" s="27">
        <v>557</v>
      </c>
      <c r="B337" s="28" t="s">
        <v>2340</v>
      </c>
      <c r="C337" s="241">
        <v>42884</v>
      </c>
      <c r="D337" s="244">
        <v>2932763</v>
      </c>
      <c r="E337" s="255">
        <f t="shared" si="31"/>
        <v>557224.97</v>
      </c>
      <c r="F337" s="255">
        <f t="shared" si="33"/>
        <v>3489987.9699999997</v>
      </c>
      <c r="G337" s="27">
        <v>322187190</v>
      </c>
      <c r="H337" s="27" t="s">
        <v>1413</v>
      </c>
      <c r="I337" s="27">
        <v>30</v>
      </c>
      <c r="J337" s="45">
        <v>42915</v>
      </c>
      <c r="K337" s="32"/>
      <c r="L337" s="266">
        <v>42950</v>
      </c>
      <c r="M337" s="32"/>
      <c r="N337" s="32"/>
      <c r="O337" s="27" t="s">
        <v>2341</v>
      </c>
      <c r="P337" s="32"/>
      <c r="Q337" s="238" t="s">
        <v>1755</v>
      </c>
      <c r="R337" s="27" t="s">
        <v>1601</v>
      </c>
      <c r="S337" s="32"/>
    </row>
    <row r="338" spans="1:19" s="36" customFormat="1" ht="15.75" hidden="1" customHeight="1">
      <c r="A338" s="260">
        <v>558</v>
      </c>
      <c r="B338" s="68" t="s">
        <v>2241</v>
      </c>
      <c r="C338" s="240">
        <v>42884</v>
      </c>
      <c r="D338" s="243">
        <v>834076</v>
      </c>
      <c r="E338" s="254">
        <f t="shared" si="31"/>
        <v>158474.44</v>
      </c>
      <c r="F338" s="254">
        <f>SUM(E338+D338)-28224-330850</f>
        <v>633476.43999999994</v>
      </c>
      <c r="G338" s="35" t="s">
        <v>2342</v>
      </c>
      <c r="H338" s="336" t="s">
        <v>2678</v>
      </c>
      <c r="I338" s="35">
        <v>60</v>
      </c>
      <c r="J338" s="114">
        <v>42944</v>
      </c>
      <c r="K338" s="80"/>
      <c r="L338" s="330"/>
      <c r="M338" s="80"/>
      <c r="N338" s="80"/>
      <c r="O338" s="35" t="s">
        <v>2242</v>
      </c>
      <c r="P338" s="80"/>
      <c r="Q338" s="237" t="s">
        <v>1508</v>
      </c>
      <c r="R338" s="35" t="s">
        <v>1594</v>
      </c>
      <c r="S338" s="32"/>
    </row>
    <row r="339" spans="1:19" s="36" customFormat="1" ht="15.75" hidden="1" customHeight="1">
      <c r="A339" s="27">
        <v>559</v>
      </c>
      <c r="B339" s="28" t="s">
        <v>2343</v>
      </c>
      <c r="C339" s="241">
        <v>42884</v>
      </c>
      <c r="D339" s="244">
        <v>212224</v>
      </c>
      <c r="E339" s="255">
        <f t="shared" si="31"/>
        <v>40322.559999999998</v>
      </c>
      <c r="F339" s="255">
        <f t="shared" si="33"/>
        <v>252546.56</v>
      </c>
      <c r="G339" s="27">
        <v>332441035</v>
      </c>
      <c r="H339" s="27" t="s">
        <v>1413</v>
      </c>
      <c r="I339" s="27">
        <v>30</v>
      </c>
      <c r="J339" s="45">
        <v>42915</v>
      </c>
      <c r="K339" s="32"/>
      <c r="L339" s="266">
        <v>42940</v>
      </c>
      <c r="M339" s="32"/>
      <c r="N339" s="32"/>
      <c r="O339" s="27" t="s">
        <v>2344</v>
      </c>
      <c r="P339" s="32"/>
      <c r="Q339" s="238" t="s">
        <v>1755</v>
      </c>
      <c r="R339" s="27" t="s">
        <v>2345</v>
      </c>
      <c r="S339" s="32"/>
    </row>
    <row r="340" spans="1:19" s="36" customFormat="1" ht="15.75" hidden="1" customHeight="1">
      <c r="A340" s="27">
        <v>560</v>
      </c>
      <c r="B340" s="28" t="s">
        <v>2346</v>
      </c>
      <c r="C340" s="241">
        <v>42884</v>
      </c>
      <c r="D340" s="244">
        <v>351532</v>
      </c>
      <c r="E340" s="255">
        <f t="shared" si="31"/>
        <v>66791.08</v>
      </c>
      <c r="F340" s="255">
        <f t="shared" si="33"/>
        <v>418323.08</v>
      </c>
      <c r="G340" s="27"/>
      <c r="H340" s="27" t="s">
        <v>1413</v>
      </c>
      <c r="I340" s="27" t="s">
        <v>1896</v>
      </c>
      <c r="J340" s="45">
        <v>42884</v>
      </c>
      <c r="K340" s="32"/>
      <c r="L340" s="266">
        <v>42884</v>
      </c>
      <c r="M340" s="32"/>
      <c r="N340" s="32"/>
      <c r="O340" s="27" t="s">
        <v>2347</v>
      </c>
      <c r="P340" s="32"/>
      <c r="Q340" s="238" t="s">
        <v>2198</v>
      </c>
      <c r="R340" s="27" t="s">
        <v>2009</v>
      </c>
      <c r="S340" s="32"/>
    </row>
    <row r="341" spans="1:19" s="36" customFormat="1" ht="15.75" hidden="1" customHeight="1">
      <c r="A341" s="27">
        <v>561</v>
      </c>
      <c r="B341" s="28" t="s">
        <v>1551</v>
      </c>
      <c r="C341" s="241">
        <v>42884</v>
      </c>
      <c r="D341" s="244">
        <v>616092</v>
      </c>
      <c r="E341" s="255">
        <f t="shared" si="31"/>
        <v>117057.48</v>
      </c>
      <c r="F341" s="255">
        <f>SUM(E341+D341)-135203</f>
        <v>597946.48</v>
      </c>
      <c r="G341" s="27">
        <v>25920420</v>
      </c>
      <c r="H341" s="27" t="s">
        <v>1413</v>
      </c>
      <c r="I341" s="27">
        <v>30</v>
      </c>
      <c r="J341" s="45">
        <v>42915</v>
      </c>
      <c r="K341" s="32"/>
      <c r="L341" s="266">
        <v>42934</v>
      </c>
      <c r="M341" s="32"/>
      <c r="N341" s="32"/>
      <c r="O341" s="27" t="s">
        <v>2348</v>
      </c>
      <c r="P341" s="32"/>
      <c r="Q341" s="238" t="s">
        <v>1991</v>
      </c>
      <c r="R341" s="27" t="s">
        <v>1500</v>
      </c>
      <c r="S341" s="32"/>
    </row>
    <row r="342" spans="1:19" s="36" customFormat="1" ht="15.75" hidden="1" customHeight="1">
      <c r="A342" s="27">
        <v>562</v>
      </c>
      <c r="B342" s="28" t="s">
        <v>2349</v>
      </c>
      <c r="C342" s="241">
        <v>42885</v>
      </c>
      <c r="D342" s="244">
        <v>4201681</v>
      </c>
      <c r="E342" s="255">
        <f t="shared" si="31"/>
        <v>798319.39</v>
      </c>
      <c r="F342" s="255">
        <f t="shared" si="33"/>
        <v>5000000.3899999997</v>
      </c>
      <c r="G342" s="27"/>
      <c r="H342" s="27" t="s">
        <v>1413</v>
      </c>
      <c r="I342" s="27" t="s">
        <v>2350</v>
      </c>
      <c r="J342" s="45">
        <v>42885</v>
      </c>
      <c r="K342" s="32"/>
      <c r="L342" s="266">
        <v>42892</v>
      </c>
      <c r="M342" s="32"/>
      <c r="N342" s="32"/>
      <c r="O342" s="27" t="s">
        <v>2351</v>
      </c>
      <c r="P342" s="32"/>
      <c r="Q342" s="238" t="s">
        <v>1379</v>
      </c>
      <c r="R342" s="27" t="s">
        <v>1387</v>
      </c>
      <c r="S342" s="32"/>
    </row>
    <row r="343" spans="1:19" s="36" customFormat="1" ht="15.75" hidden="1" customHeight="1">
      <c r="A343" s="27">
        <v>563</v>
      </c>
      <c r="B343" s="28" t="s">
        <v>2039</v>
      </c>
      <c r="C343" s="241">
        <v>42886</v>
      </c>
      <c r="D343" s="244">
        <v>1749346</v>
      </c>
      <c r="E343" s="255">
        <f t="shared" si="31"/>
        <v>332375.74</v>
      </c>
      <c r="F343" s="255">
        <f t="shared" si="33"/>
        <v>2081721.74</v>
      </c>
      <c r="G343" s="27">
        <v>22682903</v>
      </c>
      <c r="H343" s="27" t="s">
        <v>1413</v>
      </c>
      <c r="I343" s="27">
        <v>60</v>
      </c>
      <c r="J343" s="45">
        <v>42946</v>
      </c>
      <c r="K343" s="32"/>
      <c r="L343" s="266">
        <v>42905</v>
      </c>
      <c r="M343" s="32"/>
      <c r="N343" s="32"/>
      <c r="O343" s="27" t="s">
        <v>2040</v>
      </c>
      <c r="P343" s="32"/>
      <c r="Q343" s="238" t="s">
        <v>1379</v>
      </c>
      <c r="R343" s="27" t="s">
        <v>574</v>
      </c>
      <c r="S343" s="32"/>
    </row>
    <row r="344" spans="1:19" s="36" customFormat="1" ht="15.75" hidden="1" customHeight="1">
      <c r="A344" s="27">
        <v>564</v>
      </c>
      <c r="B344" s="28" t="s">
        <v>2039</v>
      </c>
      <c r="C344" s="241">
        <v>42886</v>
      </c>
      <c r="D344" s="244">
        <v>500774</v>
      </c>
      <c r="E344" s="255">
        <f t="shared" si="31"/>
        <v>95147.06</v>
      </c>
      <c r="F344" s="255">
        <f t="shared" si="33"/>
        <v>595921.06000000006</v>
      </c>
      <c r="G344" s="27">
        <v>22682903</v>
      </c>
      <c r="H344" s="27" t="s">
        <v>1413</v>
      </c>
      <c r="I344" s="27">
        <v>60</v>
      </c>
      <c r="J344" s="45">
        <v>42946</v>
      </c>
      <c r="K344" s="32"/>
      <c r="L344" s="266">
        <v>42905</v>
      </c>
      <c r="M344" s="32"/>
      <c r="N344" s="32"/>
      <c r="O344" s="27" t="s">
        <v>2040</v>
      </c>
      <c r="P344" s="32"/>
      <c r="Q344" s="238" t="s">
        <v>1379</v>
      </c>
      <c r="R344" s="27" t="s">
        <v>574</v>
      </c>
      <c r="S344" s="32"/>
    </row>
    <row r="345" spans="1:19" s="36" customFormat="1" ht="15.75" hidden="1" customHeight="1">
      <c r="A345" s="27">
        <v>565</v>
      </c>
      <c r="B345" s="28" t="s">
        <v>2352</v>
      </c>
      <c r="C345" s="241">
        <v>42888</v>
      </c>
      <c r="D345" s="244">
        <v>1562185</v>
      </c>
      <c r="E345" s="255">
        <f t="shared" si="31"/>
        <v>296815.15000000002</v>
      </c>
      <c r="F345" s="255">
        <f t="shared" si="33"/>
        <v>1859000.15</v>
      </c>
      <c r="G345" s="27" t="s">
        <v>2353</v>
      </c>
      <c r="H345" s="27" t="s">
        <v>1413</v>
      </c>
      <c r="I345" s="27" t="s">
        <v>1896</v>
      </c>
      <c r="J345" s="45">
        <v>42888</v>
      </c>
      <c r="K345" s="32"/>
      <c r="L345" s="266">
        <v>42860</v>
      </c>
      <c r="M345" s="32"/>
      <c r="N345" s="32"/>
      <c r="O345" s="27" t="s">
        <v>2354</v>
      </c>
      <c r="P345" s="32"/>
      <c r="Q345" s="238" t="s">
        <v>1379</v>
      </c>
      <c r="R345" s="27" t="s">
        <v>1490</v>
      </c>
      <c r="S345" s="32"/>
    </row>
    <row r="346" spans="1:19" s="277" customFormat="1" ht="15.75" hidden="1" customHeight="1">
      <c r="A346" s="273">
        <v>566</v>
      </c>
      <c r="B346" s="270" t="s">
        <v>2462</v>
      </c>
      <c r="C346" s="271"/>
      <c r="D346" s="272"/>
      <c r="E346" s="278">
        <f t="shared" ref="E346:E377" si="34">D346*19%</f>
        <v>0</v>
      </c>
      <c r="F346" s="278">
        <f t="shared" si="33"/>
        <v>0</v>
      </c>
      <c r="G346" s="273"/>
      <c r="H346" s="273" t="s">
        <v>190</v>
      </c>
      <c r="I346" s="273"/>
      <c r="J346" s="274"/>
      <c r="K346" s="275"/>
      <c r="L346" s="331"/>
      <c r="M346" s="275">
        <v>56</v>
      </c>
      <c r="N346" s="275"/>
      <c r="O346" s="273"/>
      <c r="P346" s="275"/>
      <c r="Q346" s="276"/>
      <c r="R346" s="273"/>
      <c r="S346" s="275"/>
    </row>
    <row r="347" spans="1:19" s="277" customFormat="1" ht="15.75" hidden="1" customHeight="1">
      <c r="A347" s="273">
        <v>567</v>
      </c>
      <c r="B347" s="270" t="s">
        <v>2544</v>
      </c>
      <c r="C347" s="271"/>
      <c r="D347" s="272"/>
      <c r="E347" s="278"/>
      <c r="F347" s="278"/>
      <c r="G347" s="273"/>
      <c r="H347" s="273" t="s">
        <v>190</v>
      </c>
      <c r="I347" s="273"/>
      <c r="J347" s="274"/>
      <c r="K347" s="275"/>
      <c r="L347" s="274"/>
      <c r="M347" s="275">
        <v>62</v>
      </c>
      <c r="N347" s="275"/>
      <c r="O347" s="273"/>
      <c r="P347" s="275"/>
      <c r="Q347" s="276"/>
      <c r="R347" s="273"/>
      <c r="S347" s="275"/>
    </row>
    <row r="348" spans="1:19" s="36" customFormat="1" ht="15.75" hidden="1" customHeight="1">
      <c r="A348" s="27">
        <v>568</v>
      </c>
      <c r="B348" s="28" t="s">
        <v>1381</v>
      </c>
      <c r="C348" s="241">
        <v>42888</v>
      </c>
      <c r="D348" s="244">
        <v>99414</v>
      </c>
      <c r="E348" s="255">
        <f t="shared" si="34"/>
        <v>18888.66</v>
      </c>
      <c r="F348" s="255">
        <f t="shared" si="33"/>
        <v>118302.66</v>
      </c>
      <c r="G348" s="27" t="s">
        <v>1849</v>
      </c>
      <c r="H348" s="27" t="s">
        <v>1413</v>
      </c>
      <c r="I348" s="27">
        <v>60</v>
      </c>
      <c r="J348" s="45">
        <v>42948</v>
      </c>
      <c r="K348" s="32"/>
      <c r="L348" s="45">
        <v>42985</v>
      </c>
      <c r="M348" s="32"/>
      <c r="N348" s="32"/>
      <c r="O348" s="27" t="s">
        <v>2356</v>
      </c>
      <c r="P348" s="32"/>
      <c r="Q348" s="238" t="s">
        <v>2004</v>
      </c>
      <c r="R348" s="27" t="s">
        <v>1485</v>
      </c>
      <c r="S348" s="32"/>
    </row>
    <row r="349" spans="1:19" s="36" customFormat="1" ht="15.75" hidden="1" customHeight="1">
      <c r="A349" s="27">
        <v>569</v>
      </c>
      <c r="B349" s="28" t="s">
        <v>2357</v>
      </c>
      <c r="C349" s="241">
        <v>42891</v>
      </c>
      <c r="D349" s="244">
        <v>1503605</v>
      </c>
      <c r="E349" s="255">
        <f t="shared" si="34"/>
        <v>285684.95</v>
      </c>
      <c r="F349" s="255">
        <f t="shared" si="33"/>
        <v>1789289.95</v>
      </c>
      <c r="G349" s="27">
        <v>23763400</v>
      </c>
      <c r="H349" s="27" t="s">
        <v>1413</v>
      </c>
      <c r="I349" s="27">
        <v>30</v>
      </c>
      <c r="J349" s="45">
        <v>42921</v>
      </c>
      <c r="K349" s="32"/>
      <c r="L349" s="266">
        <v>43018</v>
      </c>
      <c r="M349" s="32"/>
      <c r="N349" s="32"/>
      <c r="O349" s="27" t="s">
        <v>2358</v>
      </c>
      <c r="P349" s="32"/>
      <c r="Q349" s="238" t="s">
        <v>1392</v>
      </c>
      <c r="R349" s="27" t="s">
        <v>1405</v>
      </c>
      <c r="S349" s="32"/>
    </row>
    <row r="350" spans="1:19" s="36" customFormat="1" ht="15.75" hidden="1" customHeight="1">
      <c r="A350" s="27">
        <v>570</v>
      </c>
      <c r="B350" s="28" t="s">
        <v>2276</v>
      </c>
      <c r="C350" s="241">
        <v>42891</v>
      </c>
      <c r="D350" s="244">
        <v>2315795</v>
      </c>
      <c r="E350" s="255">
        <f t="shared" si="34"/>
        <v>440001.05</v>
      </c>
      <c r="F350" s="255">
        <f t="shared" si="33"/>
        <v>2755796.05</v>
      </c>
      <c r="G350" s="27">
        <v>732210152</v>
      </c>
      <c r="H350" s="27" t="s">
        <v>1413</v>
      </c>
      <c r="I350" s="27">
        <v>30</v>
      </c>
      <c r="J350" s="45">
        <v>42921</v>
      </c>
      <c r="K350" s="32"/>
      <c r="L350" s="266">
        <v>42900</v>
      </c>
      <c r="M350" s="32"/>
      <c r="N350" s="32"/>
      <c r="O350" s="27" t="s">
        <v>2359</v>
      </c>
      <c r="P350" s="32"/>
      <c r="Q350" s="238" t="s">
        <v>2275</v>
      </c>
      <c r="R350" s="27" t="s">
        <v>2027</v>
      </c>
      <c r="S350" s="32"/>
    </row>
    <row r="351" spans="1:19" s="36" customFormat="1" ht="15.75" hidden="1" customHeight="1">
      <c r="A351" s="27">
        <v>571</v>
      </c>
      <c r="B351" s="28" t="s">
        <v>1381</v>
      </c>
      <c r="C351" s="241">
        <v>42891</v>
      </c>
      <c r="D351" s="244">
        <v>2783592</v>
      </c>
      <c r="E351" s="255">
        <f t="shared" si="34"/>
        <v>528882.48</v>
      </c>
      <c r="F351" s="255">
        <f t="shared" si="33"/>
        <v>3312474.48</v>
      </c>
      <c r="G351" s="27" t="s">
        <v>1849</v>
      </c>
      <c r="H351" s="27" t="s">
        <v>1413</v>
      </c>
      <c r="I351" s="27">
        <v>60</v>
      </c>
      <c r="J351" s="45">
        <v>42951</v>
      </c>
      <c r="K351" s="32"/>
      <c r="L351" s="45">
        <v>42985</v>
      </c>
      <c r="M351" s="32"/>
      <c r="N351" s="32"/>
      <c r="O351" s="27" t="s">
        <v>2360</v>
      </c>
      <c r="P351" s="32"/>
      <c r="Q351" s="238" t="s">
        <v>2004</v>
      </c>
      <c r="R351" s="27" t="s">
        <v>2361</v>
      </c>
      <c r="S351" s="32"/>
    </row>
    <row r="352" spans="1:19" s="36" customFormat="1" ht="15.75" hidden="1" customHeight="1">
      <c r="A352" s="27">
        <v>572</v>
      </c>
      <c r="B352" s="28" t="s">
        <v>1381</v>
      </c>
      <c r="C352" s="241">
        <v>42891</v>
      </c>
      <c r="D352" s="244">
        <v>1675836</v>
      </c>
      <c r="E352" s="255">
        <f t="shared" si="34"/>
        <v>318408.84000000003</v>
      </c>
      <c r="F352" s="255">
        <f t="shared" si="33"/>
        <v>1994244.84</v>
      </c>
      <c r="G352" s="27">
        <v>226339204</v>
      </c>
      <c r="H352" s="27" t="s">
        <v>1413</v>
      </c>
      <c r="I352" s="27">
        <v>60</v>
      </c>
      <c r="J352" s="45">
        <v>42951</v>
      </c>
      <c r="K352" s="32"/>
      <c r="L352" s="45">
        <v>42985</v>
      </c>
      <c r="M352" s="32"/>
      <c r="N352" s="32"/>
      <c r="O352" s="27" t="s">
        <v>2362</v>
      </c>
      <c r="P352" s="32"/>
      <c r="Q352" s="238" t="s">
        <v>2004</v>
      </c>
      <c r="R352" s="27" t="s">
        <v>2363</v>
      </c>
      <c r="S352" s="32"/>
    </row>
    <row r="353" spans="1:19" s="36" customFormat="1" ht="15.75" hidden="1" customHeight="1">
      <c r="A353" s="27">
        <v>573</v>
      </c>
      <c r="B353" s="28" t="s">
        <v>1381</v>
      </c>
      <c r="C353" s="241">
        <v>42891</v>
      </c>
      <c r="D353" s="244">
        <v>852120</v>
      </c>
      <c r="E353" s="255">
        <f t="shared" si="34"/>
        <v>161902.79999999999</v>
      </c>
      <c r="F353" s="255">
        <f t="shared" si="33"/>
        <v>1014022.8</v>
      </c>
      <c r="G353" s="27">
        <v>226339204</v>
      </c>
      <c r="H353" s="27" t="s">
        <v>1413</v>
      </c>
      <c r="I353" s="27">
        <v>60</v>
      </c>
      <c r="J353" s="45">
        <v>42951</v>
      </c>
      <c r="K353" s="32"/>
      <c r="L353" s="45">
        <v>42985</v>
      </c>
      <c r="M353" s="32"/>
      <c r="N353" s="32"/>
      <c r="O353" s="27" t="s">
        <v>2364</v>
      </c>
      <c r="P353" s="32"/>
      <c r="Q353" s="238" t="s">
        <v>2004</v>
      </c>
      <c r="R353" s="27" t="s">
        <v>2365</v>
      </c>
      <c r="S353" s="32"/>
    </row>
    <row r="354" spans="1:19" s="36" customFormat="1" ht="15.75" hidden="1" customHeight="1">
      <c r="A354" s="27">
        <v>574</v>
      </c>
      <c r="B354" s="28" t="s">
        <v>1381</v>
      </c>
      <c r="C354" s="241">
        <v>42891</v>
      </c>
      <c r="D354" s="244">
        <v>2883006</v>
      </c>
      <c r="E354" s="255">
        <f t="shared" si="34"/>
        <v>547771.14</v>
      </c>
      <c r="F354" s="255">
        <f t="shared" si="33"/>
        <v>3430777.14</v>
      </c>
      <c r="G354" s="27">
        <v>226339204</v>
      </c>
      <c r="H354" s="27" t="s">
        <v>1413</v>
      </c>
      <c r="I354" s="27">
        <v>60</v>
      </c>
      <c r="J354" s="45">
        <v>42951</v>
      </c>
      <c r="K354" s="32"/>
      <c r="L354" s="45">
        <v>42985</v>
      </c>
      <c r="M354" s="32"/>
      <c r="N354" s="32"/>
      <c r="O354" s="27" t="s">
        <v>2366</v>
      </c>
      <c r="P354" s="32"/>
      <c r="Q354" s="238" t="s">
        <v>2004</v>
      </c>
      <c r="R354" s="27" t="s">
        <v>2367</v>
      </c>
      <c r="S354" s="32"/>
    </row>
    <row r="355" spans="1:19" s="36" customFormat="1" ht="15.75" hidden="1" customHeight="1">
      <c r="A355" s="27">
        <v>575</v>
      </c>
      <c r="B355" s="28" t="s">
        <v>1381</v>
      </c>
      <c r="C355" s="241">
        <v>42891</v>
      </c>
      <c r="D355" s="244">
        <v>3420200</v>
      </c>
      <c r="E355" s="255">
        <f t="shared" si="34"/>
        <v>649838</v>
      </c>
      <c r="F355" s="255">
        <f t="shared" si="33"/>
        <v>4070038</v>
      </c>
      <c r="G355" s="27">
        <v>226339204</v>
      </c>
      <c r="H355" s="27" t="s">
        <v>1413</v>
      </c>
      <c r="I355" s="27">
        <v>60</v>
      </c>
      <c r="J355" s="45">
        <v>42951</v>
      </c>
      <c r="K355" s="32"/>
      <c r="L355" s="45">
        <v>42985</v>
      </c>
      <c r="M355" s="32"/>
      <c r="N355" s="32"/>
      <c r="O355" s="27" t="s">
        <v>2368</v>
      </c>
      <c r="P355" s="32"/>
      <c r="Q355" s="238" t="s">
        <v>2004</v>
      </c>
      <c r="R355" s="27" t="s">
        <v>1960</v>
      </c>
      <c r="S355" s="32"/>
    </row>
    <row r="356" spans="1:19" s="36" customFormat="1" ht="15.75" hidden="1" customHeight="1">
      <c r="A356" s="27">
        <v>576</v>
      </c>
      <c r="B356" s="28" t="s">
        <v>1381</v>
      </c>
      <c r="C356" s="241">
        <v>42891</v>
      </c>
      <c r="D356" s="244">
        <v>1903068</v>
      </c>
      <c r="E356" s="255">
        <f t="shared" si="34"/>
        <v>361582.92</v>
      </c>
      <c r="F356" s="255">
        <f t="shared" si="33"/>
        <v>2264650.92</v>
      </c>
      <c r="G356" s="27">
        <v>226339204</v>
      </c>
      <c r="H356" s="27" t="s">
        <v>1413</v>
      </c>
      <c r="I356" s="27">
        <v>60</v>
      </c>
      <c r="J356" s="45">
        <v>42951</v>
      </c>
      <c r="K356" s="32"/>
      <c r="L356" s="45">
        <v>42985</v>
      </c>
      <c r="M356" s="32"/>
      <c r="N356" s="32"/>
      <c r="O356" s="27" t="s">
        <v>2369</v>
      </c>
      <c r="P356" s="32"/>
      <c r="Q356" s="238" t="s">
        <v>2004</v>
      </c>
      <c r="R356" s="27" t="s">
        <v>2370</v>
      </c>
      <c r="S356" s="32"/>
    </row>
    <row r="357" spans="1:19" s="36" customFormat="1" ht="15.75" hidden="1" customHeight="1">
      <c r="A357" s="27">
        <v>577</v>
      </c>
      <c r="B357" s="28" t="s">
        <v>2371</v>
      </c>
      <c r="C357" s="241">
        <v>42891</v>
      </c>
      <c r="D357" s="244">
        <v>3240096</v>
      </c>
      <c r="E357" s="255">
        <f t="shared" si="34"/>
        <v>615618.24</v>
      </c>
      <c r="F357" s="255">
        <f>SUM(E357+D357)-1373394</f>
        <v>2482320.2400000002</v>
      </c>
      <c r="G357" s="27" t="s">
        <v>2372</v>
      </c>
      <c r="H357" s="27" t="s">
        <v>1413</v>
      </c>
      <c r="I357" s="27">
        <v>60</v>
      </c>
      <c r="J357" s="45">
        <v>42951</v>
      </c>
      <c r="K357" s="32"/>
      <c r="L357" s="266">
        <v>42948</v>
      </c>
      <c r="M357" s="32"/>
      <c r="N357" s="32"/>
      <c r="O357" s="27" t="s">
        <v>2373</v>
      </c>
      <c r="P357" s="32"/>
      <c r="Q357" s="238" t="s">
        <v>1584</v>
      </c>
      <c r="R357" s="27" t="s">
        <v>2374</v>
      </c>
      <c r="S357" s="32"/>
    </row>
    <row r="358" spans="1:19" s="36" customFormat="1" ht="15.75" hidden="1" customHeight="1">
      <c r="A358" s="27">
        <v>578</v>
      </c>
      <c r="B358" s="28" t="s">
        <v>2371</v>
      </c>
      <c r="C358" s="241">
        <v>42891</v>
      </c>
      <c r="D358" s="244">
        <v>606947</v>
      </c>
      <c r="E358" s="255">
        <f t="shared" si="34"/>
        <v>115319.93000000001</v>
      </c>
      <c r="F358" s="255">
        <f t="shared" si="33"/>
        <v>722266.93</v>
      </c>
      <c r="G358" s="27" t="s">
        <v>2372</v>
      </c>
      <c r="H358" s="27" t="s">
        <v>1413</v>
      </c>
      <c r="I358" s="27">
        <v>60</v>
      </c>
      <c r="J358" s="45">
        <v>42951</v>
      </c>
      <c r="K358" s="32"/>
      <c r="L358" s="266">
        <v>42948</v>
      </c>
      <c r="M358" s="32"/>
      <c r="N358" s="32"/>
      <c r="O358" s="27" t="s">
        <v>2373</v>
      </c>
      <c r="P358" s="32"/>
      <c r="Q358" s="238" t="s">
        <v>1584</v>
      </c>
      <c r="R358" s="27" t="s">
        <v>2374</v>
      </c>
      <c r="S358" s="32"/>
    </row>
    <row r="359" spans="1:19" s="36" customFormat="1" ht="15.75" hidden="1" customHeight="1">
      <c r="A359" s="27">
        <v>579</v>
      </c>
      <c r="B359" s="28" t="s">
        <v>1978</v>
      </c>
      <c r="C359" s="241">
        <v>42891</v>
      </c>
      <c r="D359" s="244">
        <v>529207</v>
      </c>
      <c r="E359" s="255">
        <f t="shared" si="34"/>
        <v>100549.33</v>
      </c>
      <c r="F359" s="255">
        <f t="shared" si="33"/>
        <v>629756.32999999996</v>
      </c>
      <c r="G359" s="27">
        <v>323243469</v>
      </c>
      <c r="H359" s="27" t="s">
        <v>1413</v>
      </c>
      <c r="I359" s="27">
        <v>30</v>
      </c>
      <c r="J359" s="45">
        <v>42921</v>
      </c>
      <c r="K359" s="32"/>
      <c r="L359" s="266">
        <v>42919</v>
      </c>
      <c r="M359" s="32"/>
      <c r="N359" s="32"/>
      <c r="O359" s="27" t="s">
        <v>2375</v>
      </c>
      <c r="P359" s="32"/>
      <c r="Q359" s="238" t="s">
        <v>1376</v>
      </c>
      <c r="R359" s="27" t="s">
        <v>1980</v>
      </c>
      <c r="S359" s="32"/>
    </row>
    <row r="360" spans="1:19" s="36" customFormat="1" ht="15.75" hidden="1" customHeight="1">
      <c r="A360" s="27">
        <v>580</v>
      </c>
      <c r="B360" s="28" t="s">
        <v>1978</v>
      </c>
      <c r="C360" s="241">
        <v>42892</v>
      </c>
      <c r="D360" s="244">
        <v>644497</v>
      </c>
      <c r="E360" s="255">
        <f t="shared" si="34"/>
        <v>122454.43000000001</v>
      </c>
      <c r="F360" s="255">
        <f t="shared" si="33"/>
        <v>766951.43</v>
      </c>
      <c r="G360" s="27"/>
      <c r="H360" s="27" t="s">
        <v>1413</v>
      </c>
      <c r="I360" s="27">
        <v>30</v>
      </c>
      <c r="J360" s="45">
        <v>42922</v>
      </c>
      <c r="K360" s="32"/>
      <c r="L360" s="266">
        <v>42906</v>
      </c>
      <c r="M360" s="32"/>
      <c r="N360" s="32"/>
      <c r="O360" s="27" t="s">
        <v>2260</v>
      </c>
      <c r="P360" s="32"/>
      <c r="Q360" s="238" t="s">
        <v>1755</v>
      </c>
      <c r="R360" s="27" t="s">
        <v>1980</v>
      </c>
      <c r="S360" s="32"/>
    </row>
    <row r="361" spans="1:19" s="36" customFormat="1" ht="15.75" hidden="1" customHeight="1">
      <c r="A361" s="27">
        <v>581</v>
      </c>
      <c r="B361" s="28" t="s">
        <v>2023</v>
      </c>
      <c r="C361" s="241">
        <v>42892</v>
      </c>
      <c r="D361" s="244">
        <v>710100</v>
      </c>
      <c r="E361" s="255">
        <f t="shared" si="34"/>
        <v>134919</v>
      </c>
      <c r="F361" s="255">
        <f t="shared" ref="F361:F381" si="35">D361+E361</f>
        <v>845019</v>
      </c>
      <c r="G361" s="27">
        <v>2311618</v>
      </c>
      <c r="H361" s="27" t="s">
        <v>1413</v>
      </c>
      <c r="I361" s="27">
        <v>30</v>
      </c>
      <c r="J361" s="45">
        <v>42922</v>
      </c>
      <c r="K361" s="32"/>
      <c r="L361" s="266">
        <v>42908</v>
      </c>
      <c r="M361" s="32"/>
      <c r="N361" s="32"/>
      <c r="O361" s="27" t="s">
        <v>1540</v>
      </c>
      <c r="P361" s="32"/>
      <c r="Q361" s="238" t="s">
        <v>1392</v>
      </c>
      <c r="R361" s="27" t="s">
        <v>1541</v>
      </c>
      <c r="S361" s="32"/>
    </row>
    <row r="362" spans="1:19" s="36" customFormat="1" ht="15.75" hidden="1" customHeight="1">
      <c r="A362" s="27">
        <v>582</v>
      </c>
      <c r="B362" s="28" t="s">
        <v>2243</v>
      </c>
      <c r="C362" s="241">
        <v>42893</v>
      </c>
      <c r="D362" s="244">
        <v>1972492</v>
      </c>
      <c r="E362" s="255">
        <f t="shared" si="34"/>
        <v>374773.48</v>
      </c>
      <c r="F362" s="255">
        <f t="shared" si="35"/>
        <v>2347265.48</v>
      </c>
      <c r="G362" s="27">
        <v>70350200</v>
      </c>
      <c r="H362" s="27" t="s">
        <v>1413</v>
      </c>
      <c r="I362" s="27">
        <v>30</v>
      </c>
      <c r="J362" s="45">
        <v>42923</v>
      </c>
      <c r="K362" s="32"/>
      <c r="L362" s="266">
        <v>42873</v>
      </c>
      <c r="M362" s="32"/>
      <c r="N362" s="32"/>
      <c r="O362" s="27" t="s">
        <v>1576</v>
      </c>
      <c r="P362" s="32"/>
      <c r="Q362" s="238" t="s">
        <v>1487</v>
      </c>
      <c r="R362" s="27" t="s">
        <v>1474</v>
      </c>
      <c r="S362" s="32"/>
    </row>
    <row r="363" spans="1:19" s="36" customFormat="1" ht="15.75" hidden="1" customHeight="1">
      <c r="A363" s="27">
        <v>583</v>
      </c>
      <c r="B363" s="28" t="s">
        <v>1381</v>
      </c>
      <c r="C363" s="241">
        <v>42893</v>
      </c>
      <c r="D363" s="244">
        <v>2684178</v>
      </c>
      <c r="E363" s="255">
        <f t="shared" si="34"/>
        <v>509993.82</v>
      </c>
      <c r="F363" s="255">
        <f t="shared" si="35"/>
        <v>3194171.82</v>
      </c>
      <c r="G363" s="27">
        <v>26339204</v>
      </c>
      <c r="H363" s="27" t="s">
        <v>1413</v>
      </c>
      <c r="I363" s="27">
        <v>60</v>
      </c>
      <c r="J363" s="45">
        <v>42953</v>
      </c>
      <c r="K363" s="32"/>
      <c r="L363" s="266">
        <v>43004</v>
      </c>
      <c r="M363" s="32"/>
      <c r="N363" s="32"/>
      <c r="O363" s="27" t="s">
        <v>2377</v>
      </c>
      <c r="P363" s="32"/>
      <c r="Q363" s="238" t="s">
        <v>2004</v>
      </c>
      <c r="R363" s="27" t="s">
        <v>2376</v>
      </c>
      <c r="S363" s="32"/>
    </row>
    <row r="364" spans="1:19" s="36" customFormat="1" ht="15.75" hidden="1" customHeight="1">
      <c r="A364" s="27">
        <v>584</v>
      </c>
      <c r="B364" s="28" t="s">
        <v>1381</v>
      </c>
      <c r="C364" s="241">
        <v>42893</v>
      </c>
      <c r="D364" s="244">
        <v>3493692</v>
      </c>
      <c r="E364" s="255">
        <f t="shared" si="34"/>
        <v>663801.48</v>
      </c>
      <c r="F364" s="255">
        <f t="shared" si="35"/>
        <v>4157493.48</v>
      </c>
      <c r="G364" s="27">
        <v>26339204</v>
      </c>
      <c r="H364" s="27" t="s">
        <v>1413</v>
      </c>
      <c r="I364" s="27">
        <v>60</v>
      </c>
      <c r="J364" s="45">
        <v>42953</v>
      </c>
      <c r="K364" s="32"/>
      <c r="L364" s="266">
        <v>43004</v>
      </c>
      <c r="M364" s="32"/>
      <c r="N364" s="32"/>
      <c r="O364" s="27" t="s">
        <v>2378</v>
      </c>
      <c r="P364" s="32"/>
      <c r="Q364" s="238" t="s">
        <v>2004</v>
      </c>
      <c r="R364" s="27" t="s">
        <v>2379</v>
      </c>
      <c r="S364" s="32"/>
    </row>
    <row r="365" spans="1:19" s="36" customFormat="1" ht="15.75" hidden="1" customHeight="1">
      <c r="A365" s="27">
        <v>585</v>
      </c>
      <c r="B365" s="28" t="s">
        <v>1381</v>
      </c>
      <c r="C365" s="241">
        <v>42893</v>
      </c>
      <c r="D365" s="244">
        <v>2016684</v>
      </c>
      <c r="E365" s="255">
        <f t="shared" si="34"/>
        <v>383169.96</v>
      </c>
      <c r="F365" s="255">
        <f t="shared" si="35"/>
        <v>2399853.96</v>
      </c>
      <c r="G365" s="27">
        <v>26339204</v>
      </c>
      <c r="H365" s="27" t="s">
        <v>1413</v>
      </c>
      <c r="I365" s="27">
        <v>60</v>
      </c>
      <c r="J365" s="45">
        <v>42953</v>
      </c>
      <c r="K365" s="32"/>
      <c r="L365" s="266">
        <v>43004</v>
      </c>
      <c r="M365" s="32"/>
      <c r="N365" s="32"/>
      <c r="O365" s="27" t="s">
        <v>2380</v>
      </c>
      <c r="P365" s="32"/>
      <c r="Q365" s="238" t="s">
        <v>2004</v>
      </c>
      <c r="R365" s="27" t="s">
        <v>2282</v>
      </c>
      <c r="S365" s="32"/>
    </row>
    <row r="366" spans="1:19" s="277" customFormat="1" ht="15.75" hidden="1" customHeight="1">
      <c r="A366" s="273">
        <v>586</v>
      </c>
      <c r="B366" s="270" t="s">
        <v>2507</v>
      </c>
      <c r="C366" s="271"/>
      <c r="D366" s="272"/>
      <c r="E366" s="278"/>
      <c r="F366" s="278"/>
      <c r="G366" s="273"/>
      <c r="H366" s="273" t="s">
        <v>190</v>
      </c>
      <c r="I366" s="273"/>
      <c r="J366" s="274"/>
      <c r="K366" s="275"/>
      <c r="L366" s="331"/>
      <c r="M366" s="275">
        <v>59</v>
      </c>
      <c r="N366" s="275"/>
      <c r="O366" s="273" t="s">
        <v>2356</v>
      </c>
      <c r="P366" s="275"/>
      <c r="Q366" s="276" t="s">
        <v>2004</v>
      </c>
      <c r="R366" s="273" t="s">
        <v>1485</v>
      </c>
      <c r="S366" s="275"/>
    </row>
    <row r="367" spans="1:19" s="36" customFormat="1" ht="15.75" hidden="1" customHeight="1">
      <c r="A367" s="27">
        <v>587</v>
      </c>
      <c r="B367" s="28" t="s">
        <v>1381</v>
      </c>
      <c r="C367" s="241">
        <v>42893</v>
      </c>
      <c r="D367" s="244">
        <v>2753196</v>
      </c>
      <c r="E367" s="255">
        <f t="shared" si="34"/>
        <v>523107.24</v>
      </c>
      <c r="F367" s="255">
        <f t="shared" si="35"/>
        <v>3276303.24</v>
      </c>
      <c r="G367" s="27">
        <v>26339204</v>
      </c>
      <c r="H367" s="27" t="s">
        <v>1413</v>
      </c>
      <c r="I367" s="27">
        <v>60</v>
      </c>
      <c r="J367" s="45">
        <v>42953</v>
      </c>
      <c r="K367" s="32"/>
      <c r="L367" s="266">
        <v>43004</v>
      </c>
      <c r="M367" s="32"/>
      <c r="N367" s="32"/>
      <c r="O367" s="27" t="s">
        <v>2381</v>
      </c>
      <c r="P367" s="32"/>
      <c r="Q367" s="238" t="s">
        <v>2004</v>
      </c>
      <c r="R367" s="27" t="s">
        <v>2382</v>
      </c>
      <c r="S367" s="32"/>
    </row>
    <row r="368" spans="1:19" s="36" customFormat="1" ht="15.75" hidden="1" customHeight="1">
      <c r="A368" s="27">
        <v>588</v>
      </c>
      <c r="B368" s="28" t="s">
        <v>2039</v>
      </c>
      <c r="C368" s="241">
        <v>42893</v>
      </c>
      <c r="D368" s="244">
        <v>2198520</v>
      </c>
      <c r="E368" s="255">
        <f t="shared" si="34"/>
        <v>417718.8</v>
      </c>
      <c r="F368" s="255">
        <f t="shared" si="35"/>
        <v>2616238.7999999998</v>
      </c>
      <c r="G368" s="27">
        <v>22682903</v>
      </c>
      <c r="H368" s="27" t="s">
        <v>1413</v>
      </c>
      <c r="I368" s="27" t="s">
        <v>1896</v>
      </c>
      <c r="J368" s="45">
        <v>42893</v>
      </c>
      <c r="K368" s="32"/>
      <c r="L368" s="266">
        <v>42892</v>
      </c>
      <c r="M368" s="32"/>
      <c r="N368" s="32"/>
      <c r="O368" s="27" t="s">
        <v>2040</v>
      </c>
      <c r="P368" s="32"/>
      <c r="Q368" s="238" t="s">
        <v>1379</v>
      </c>
      <c r="R368" s="27" t="s">
        <v>574</v>
      </c>
      <c r="S368" s="32"/>
    </row>
    <row r="369" spans="1:19" s="69" customFormat="1" ht="15.75" hidden="1" customHeight="1">
      <c r="A369" s="7">
        <v>589</v>
      </c>
      <c r="B369" s="6" t="s">
        <v>1381</v>
      </c>
      <c r="C369" s="251">
        <v>42893</v>
      </c>
      <c r="D369" s="252">
        <v>13307274</v>
      </c>
      <c r="E369" s="329">
        <f t="shared" si="34"/>
        <v>2528382.06</v>
      </c>
      <c r="F369" s="329">
        <f t="shared" si="35"/>
        <v>15835656.060000001</v>
      </c>
      <c r="G369" s="7">
        <v>26339204</v>
      </c>
      <c r="H369" s="7" t="s">
        <v>571</v>
      </c>
      <c r="I369" s="7">
        <v>60</v>
      </c>
      <c r="J369" s="5">
        <v>42953</v>
      </c>
      <c r="K369" s="4"/>
      <c r="L369" s="330"/>
      <c r="M369" s="4"/>
      <c r="N369" s="4"/>
      <c r="O369" s="7" t="s">
        <v>2383</v>
      </c>
      <c r="P369" s="4"/>
      <c r="Q369" s="253" t="s">
        <v>2004</v>
      </c>
      <c r="R369" s="7" t="s">
        <v>1601</v>
      </c>
      <c r="S369" s="4"/>
    </row>
    <row r="370" spans="1:19" s="36" customFormat="1" ht="15.75" hidden="1" customHeight="1">
      <c r="A370" s="27">
        <v>590</v>
      </c>
      <c r="B370" s="28" t="s">
        <v>1381</v>
      </c>
      <c r="C370" s="241">
        <v>42893</v>
      </c>
      <c r="D370" s="244">
        <v>2954016</v>
      </c>
      <c r="E370" s="255">
        <f t="shared" si="34"/>
        <v>561263.04</v>
      </c>
      <c r="F370" s="255">
        <f t="shared" si="35"/>
        <v>3515279.04</v>
      </c>
      <c r="G370" s="27">
        <v>26339204</v>
      </c>
      <c r="H370" s="27" t="s">
        <v>1413</v>
      </c>
      <c r="I370" s="27">
        <v>60</v>
      </c>
      <c r="J370" s="45">
        <v>42953</v>
      </c>
      <c r="K370" s="32"/>
      <c r="L370" s="266">
        <v>43020</v>
      </c>
      <c r="M370" s="32"/>
      <c r="N370" s="32"/>
      <c r="O370" s="27" t="s">
        <v>2384</v>
      </c>
      <c r="P370" s="32"/>
      <c r="Q370" s="238" t="s">
        <v>2004</v>
      </c>
      <c r="R370" s="27" t="s">
        <v>1389</v>
      </c>
      <c r="S370" s="32"/>
    </row>
    <row r="371" spans="1:19" s="36" customFormat="1" ht="15.75" hidden="1" customHeight="1">
      <c r="A371" s="27">
        <v>591</v>
      </c>
      <c r="B371" s="28" t="s">
        <v>2385</v>
      </c>
      <c r="C371" s="241">
        <v>42894</v>
      </c>
      <c r="D371" s="244">
        <v>2100000</v>
      </c>
      <c r="E371" s="255">
        <f t="shared" si="34"/>
        <v>399000</v>
      </c>
      <c r="F371" s="255">
        <f t="shared" si="35"/>
        <v>2499000</v>
      </c>
      <c r="G371" s="27">
        <v>28153313</v>
      </c>
      <c r="H371" s="27" t="s">
        <v>1413</v>
      </c>
      <c r="I371" s="27">
        <v>30</v>
      </c>
      <c r="J371" s="45">
        <v>42924</v>
      </c>
      <c r="K371" s="32"/>
      <c r="L371" s="266">
        <v>42989</v>
      </c>
      <c r="M371" s="32"/>
      <c r="N371" s="32"/>
      <c r="O371" s="27" t="s">
        <v>2386</v>
      </c>
      <c r="P371" s="32"/>
      <c r="Q371" s="238" t="s">
        <v>1467</v>
      </c>
      <c r="R371" s="27" t="s">
        <v>1920</v>
      </c>
      <c r="S371" s="32"/>
    </row>
    <row r="372" spans="1:19" s="36" customFormat="1" ht="15.75" hidden="1" customHeight="1">
      <c r="A372" s="27">
        <v>592</v>
      </c>
      <c r="B372" s="28" t="s">
        <v>1381</v>
      </c>
      <c r="C372" s="241">
        <v>42894</v>
      </c>
      <c r="D372" s="244">
        <v>1789452</v>
      </c>
      <c r="E372" s="255">
        <f t="shared" si="34"/>
        <v>339995.88</v>
      </c>
      <c r="F372" s="255">
        <f t="shared" si="35"/>
        <v>2129447.88</v>
      </c>
      <c r="G372" s="27">
        <v>26339204</v>
      </c>
      <c r="H372" s="27" t="s">
        <v>1413</v>
      </c>
      <c r="I372" s="27">
        <v>60</v>
      </c>
      <c r="J372" s="45">
        <v>42954</v>
      </c>
      <c r="K372" s="32"/>
      <c r="L372" s="266">
        <v>43020</v>
      </c>
      <c r="M372" s="32"/>
      <c r="N372" s="32"/>
      <c r="O372" s="27" t="s">
        <v>2387</v>
      </c>
      <c r="P372" s="32"/>
      <c r="Q372" s="238" t="s">
        <v>2004</v>
      </c>
      <c r="R372" s="27" t="s">
        <v>2388</v>
      </c>
      <c r="S372" s="32"/>
    </row>
    <row r="373" spans="1:19" s="36" customFormat="1" ht="15.75" hidden="1" customHeight="1">
      <c r="A373" s="27">
        <v>593</v>
      </c>
      <c r="B373" s="28" t="s">
        <v>1381</v>
      </c>
      <c r="C373" s="241">
        <v>42894</v>
      </c>
      <c r="D373" s="244">
        <v>2840400</v>
      </c>
      <c r="E373" s="255">
        <f t="shared" si="34"/>
        <v>539676</v>
      </c>
      <c r="F373" s="255">
        <f t="shared" si="35"/>
        <v>3380076</v>
      </c>
      <c r="G373" s="27">
        <v>26339204</v>
      </c>
      <c r="H373" s="27" t="s">
        <v>1413</v>
      </c>
      <c r="I373" s="27">
        <v>60</v>
      </c>
      <c r="J373" s="45">
        <v>42954</v>
      </c>
      <c r="K373" s="32"/>
      <c r="L373" s="266">
        <v>43020</v>
      </c>
      <c r="M373" s="32"/>
      <c r="N373" s="32"/>
      <c r="O373" s="27" t="s">
        <v>2389</v>
      </c>
      <c r="P373" s="32"/>
      <c r="Q373" s="238" t="s">
        <v>2004</v>
      </c>
      <c r="R373" s="27" t="s">
        <v>1372</v>
      </c>
      <c r="S373" s="32"/>
    </row>
    <row r="374" spans="1:19" s="36" customFormat="1" ht="15.75" hidden="1" customHeight="1">
      <c r="A374" s="27">
        <v>594</v>
      </c>
      <c r="B374" s="28" t="s">
        <v>1381</v>
      </c>
      <c r="C374" s="241">
        <v>42894</v>
      </c>
      <c r="D374" s="244">
        <v>99414</v>
      </c>
      <c r="E374" s="255">
        <f t="shared" si="34"/>
        <v>18888.66</v>
      </c>
      <c r="F374" s="255">
        <f t="shared" si="35"/>
        <v>118302.66</v>
      </c>
      <c r="G374" s="27">
        <v>26339204</v>
      </c>
      <c r="H374" s="27" t="s">
        <v>1413</v>
      </c>
      <c r="I374" s="27">
        <v>60</v>
      </c>
      <c r="J374" s="45">
        <v>42954</v>
      </c>
      <c r="K374" s="32"/>
      <c r="L374" s="266">
        <v>43020</v>
      </c>
      <c r="M374" s="32"/>
      <c r="N374" s="32"/>
      <c r="O374" s="27" t="s">
        <v>2390</v>
      </c>
      <c r="P374" s="32"/>
      <c r="Q374" s="238" t="s">
        <v>2004</v>
      </c>
      <c r="R374" s="27" t="s">
        <v>1779</v>
      </c>
      <c r="S374" s="32"/>
    </row>
    <row r="375" spans="1:19" s="36" customFormat="1" ht="15.75" hidden="1" customHeight="1">
      <c r="A375" s="27">
        <v>595</v>
      </c>
      <c r="B375" s="28" t="s">
        <v>1381</v>
      </c>
      <c r="C375" s="241">
        <v>42894</v>
      </c>
      <c r="D375" s="244">
        <v>19832</v>
      </c>
      <c r="E375" s="255">
        <f t="shared" si="34"/>
        <v>3768.08</v>
      </c>
      <c r="F375" s="255">
        <f t="shared" si="35"/>
        <v>23600.080000000002</v>
      </c>
      <c r="G375" s="27">
        <v>26339204</v>
      </c>
      <c r="H375" s="27" t="s">
        <v>1413</v>
      </c>
      <c r="I375" s="27">
        <v>60</v>
      </c>
      <c r="J375" s="45">
        <v>42954</v>
      </c>
      <c r="K375" s="32"/>
      <c r="L375" s="266">
        <v>43020</v>
      </c>
      <c r="M375" s="32"/>
      <c r="N375" s="32"/>
      <c r="O375" s="27" t="s">
        <v>2391</v>
      </c>
      <c r="P375" s="32"/>
      <c r="Q375" s="238" t="s">
        <v>2004</v>
      </c>
      <c r="R375" s="27" t="s">
        <v>2299</v>
      </c>
      <c r="S375" s="32"/>
    </row>
    <row r="376" spans="1:19" s="69" customFormat="1" ht="15.75" hidden="1" customHeight="1">
      <c r="A376" s="7">
        <v>596</v>
      </c>
      <c r="B376" s="6" t="s">
        <v>1381</v>
      </c>
      <c r="C376" s="251">
        <v>42894</v>
      </c>
      <c r="D376" s="252">
        <v>2698380</v>
      </c>
      <c r="E376" s="329">
        <f t="shared" si="34"/>
        <v>512692.2</v>
      </c>
      <c r="F376" s="329">
        <f t="shared" si="35"/>
        <v>3211072.2</v>
      </c>
      <c r="G376" s="7">
        <v>26339204</v>
      </c>
      <c r="H376" s="7" t="s">
        <v>571</v>
      </c>
      <c r="I376" s="7">
        <v>60</v>
      </c>
      <c r="J376" s="5">
        <v>42954</v>
      </c>
      <c r="K376" s="4"/>
      <c r="L376" s="330"/>
      <c r="M376" s="4"/>
      <c r="N376" s="4"/>
      <c r="O376" s="7" t="s">
        <v>2392</v>
      </c>
      <c r="P376" s="4"/>
      <c r="Q376" s="253" t="s">
        <v>2004</v>
      </c>
      <c r="R376" s="7" t="s">
        <v>2393</v>
      </c>
      <c r="S376" s="4"/>
    </row>
    <row r="377" spans="1:19" s="69" customFormat="1" ht="15.75" hidden="1" customHeight="1">
      <c r="A377" s="7">
        <v>597</v>
      </c>
      <c r="B377" s="6" t="s">
        <v>1381</v>
      </c>
      <c r="C377" s="251">
        <v>42894</v>
      </c>
      <c r="D377" s="252">
        <v>10410066</v>
      </c>
      <c r="E377" s="329">
        <f t="shared" si="34"/>
        <v>1977912.54</v>
      </c>
      <c r="F377" s="329">
        <f t="shared" si="35"/>
        <v>12387978.539999999</v>
      </c>
      <c r="G377" s="7">
        <v>26339204</v>
      </c>
      <c r="H377" s="7" t="s">
        <v>571</v>
      </c>
      <c r="I377" s="7">
        <v>60</v>
      </c>
      <c r="J377" s="5">
        <v>42954</v>
      </c>
      <c r="K377" s="4"/>
      <c r="L377" s="330"/>
      <c r="M377" s="4"/>
      <c r="N377" s="4"/>
      <c r="O377" s="7" t="s">
        <v>2394</v>
      </c>
      <c r="P377" s="4"/>
      <c r="Q377" s="253" t="s">
        <v>2004</v>
      </c>
      <c r="R377" s="7" t="s">
        <v>2395</v>
      </c>
      <c r="S377" s="4"/>
    </row>
    <row r="378" spans="1:19" s="69" customFormat="1" ht="15.75" hidden="1" customHeight="1">
      <c r="A378" s="7">
        <v>598</v>
      </c>
      <c r="B378" s="6" t="s">
        <v>1381</v>
      </c>
      <c r="C378" s="251">
        <v>42894</v>
      </c>
      <c r="D378" s="252">
        <v>2101896</v>
      </c>
      <c r="E378" s="329">
        <f t="shared" ref="E378:E400" si="36">D378*19%</f>
        <v>399360.24</v>
      </c>
      <c r="F378" s="329">
        <f t="shared" si="35"/>
        <v>2501256.2400000002</v>
      </c>
      <c r="G378" s="7">
        <v>26339204</v>
      </c>
      <c r="H378" s="7" t="s">
        <v>571</v>
      </c>
      <c r="I378" s="7">
        <v>60</v>
      </c>
      <c r="J378" s="5">
        <v>42954</v>
      </c>
      <c r="K378" s="4"/>
      <c r="L378" s="330"/>
      <c r="M378" s="4"/>
      <c r="N378" s="4"/>
      <c r="O378" s="7" t="s">
        <v>2396</v>
      </c>
      <c r="P378" s="4"/>
      <c r="Q378" s="253" t="s">
        <v>2004</v>
      </c>
      <c r="R378" s="7" t="s">
        <v>1832</v>
      </c>
      <c r="S378" s="4"/>
    </row>
    <row r="379" spans="1:19" s="69" customFormat="1" ht="15.75" hidden="1" customHeight="1">
      <c r="A379" s="7">
        <v>599</v>
      </c>
      <c r="B379" s="6" t="s">
        <v>1381</v>
      </c>
      <c r="C379" s="251">
        <v>42894</v>
      </c>
      <c r="D379" s="252">
        <v>639090</v>
      </c>
      <c r="E379" s="329">
        <f t="shared" si="36"/>
        <v>121427.1</v>
      </c>
      <c r="F379" s="329">
        <f t="shared" si="35"/>
        <v>760517.1</v>
      </c>
      <c r="G379" s="7">
        <v>26339204</v>
      </c>
      <c r="H379" s="7" t="s">
        <v>571</v>
      </c>
      <c r="I379" s="7">
        <v>60</v>
      </c>
      <c r="J379" s="5">
        <v>42954</v>
      </c>
      <c r="K379" s="4"/>
      <c r="L379" s="330"/>
      <c r="M379" s="4"/>
      <c r="N379" s="4"/>
      <c r="O379" s="7" t="s">
        <v>2378</v>
      </c>
      <c r="P379" s="4"/>
      <c r="Q379" s="253" t="s">
        <v>2004</v>
      </c>
      <c r="R379" s="7" t="s">
        <v>2379</v>
      </c>
      <c r="S379" s="4"/>
    </row>
    <row r="380" spans="1:19" s="69" customFormat="1" ht="15.75" hidden="1" customHeight="1">
      <c r="A380" s="7">
        <v>600</v>
      </c>
      <c r="B380" s="6" t="s">
        <v>1381</v>
      </c>
      <c r="C380" s="251">
        <v>42894</v>
      </c>
      <c r="D380" s="252">
        <v>596484</v>
      </c>
      <c r="E380" s="329">
        <f t="shared" si="36"/>
        <v>113331.96</v>
      </c>
      <c r="F380" s="329">
        <f t="shared" si="35"/>
        <v>709815.96</v>
      </c>
      <c r="G380" s="7">
        <v>26339204</v>
      </c>
      <c r="H380" s="7" t="s">
        <v>571</v>
      </c>
      <c r="I380" s="7">
        <v>60</v>
      </c>
      <c r="J380" s="5">
        <v>42954</v>
      </c>
      <c r="K380" s="4"/>
      <c r="L380" s="330"/>
      <c r="M380" s="4"/>
      <c r="N380" s="4"/>
      <c r="O380" s="7" t="s">
        <v>2378</v>
      </c>
      <c r="P380" s="4"/>
      <c r="Q380" s="253" t="s">
        <v>2004</v>
      </c>
      <c r="R380" s="7" t="s">
        <v>2379</v>
      </c>
      <c r="S380" s="4"/>
    </row>
    <row r="381" spans="1:19" s="36" customFormat="1" ht="15.75" hidden="1" customHeight="1">
      <c r="A381" s="27">
        <v>601</v>
      </c>
      <c r="B381" s="28" t="s">
        <v>2397</v>
      </c>
      <c r="C381" s="241">
        <v>42894</v>
      </c>
      <c r="D381" s="244">
        <v>255840</v>
      </c>
      <c r="E381" s="255">
        <f t="shared" si="36"/>
        <v>48609.599999999999</v>
      </c>
      <c r="F381" s="255">
        <f t="shared" si="35"/>
        <v>304449.59999999998</v>
      </c>
      <c r="G381" s="27">
        <v>26339204</v>
      </c>
      <c r="H381" s="27" t="s">
        <v>1413</v>
      </c>
      <c r="I381" s="27">
        <v>60</v>
      </c>
      <c r="J381" s="45">
        <v>42954</v>
      </c>
      <c r="K381" s="32"/>
      <c r="L381" s="266">
        <v>42975</v>
      </c>
      <c r="M381" s="32"/>
      <c r="N381" s="32"/>
      <c r="O381" s="27" t="s">
        <v>2398</v>
      </c>
      <c r="P381" s="32"/>
      <c r="Q381" s="238" t="s">
        <v>1379</v>
      </c>
      <c r="R381" s="27" t="s">
        <v>1372</v>
      </c>
      <c r="S381" s="32"/>
    </row>
    <row r="382" spans="1:19" s="36" customFormat="1" ht="15.75" hidden="1" customHeight="1">
      <c r="A382" s="260">
        <v>602</v>
      </c>
      <c r="B382" s="68" t="s">
        <v>2399</v>
      </c>
      <c r="C382" s="240">
        <v>42894</v>
      </c>
      <c r="D382" s="243">
        <v>4128332</v>
      </c>
      <c r="E382" s="254">
        <f t="shared" si="36"/>
        <v>784383.08</v>
      </c>
      <c r="F382" s="254">
        <f>SUM(E382+D382)-3000000</f>
        <v>1912715.08</v>
      </c>
      <c r="G382" s="35" t="s">
        <v>2400</v>
      </c>
      <c r="H382" s="336" t="s">
        <v>2678</v>
      </c>
      <c r="I382" s="35">
        <v>60</v>
      </c>
      <c r="J382" s="114">
        <v>42954</v>
      </c>
      <c r="K382" s="80"/>
      <c r="L382" s="330"/>
      <c r="M382" s="80"/>
      <c r="N382" s="80"/>
      <c r="O382" s="35" t="s">
        <v>2401</v>
      </c>
      <c r="P382" s="80"/>
      <c r="Q382" s="237" t="s">
        <v>1379</v>
      </c>
      <c r="R382" s="35" t="s">
        <v>1848</v>
      </c>
      <c r="S382" s="32"/>
    </row>
    <row r="383" spans="1:19" s="69" customFormat="1" ht="15.75" hidden="1" customHeight="1">
      <c r="A383" s="7">
        <v>603</v>
      </c>
      <c r="B383" s="6" t="s">
        <v>2399</v>
      </c>
      <c r="C383" s="251">
        <v>42894</v>
      </c>
      <c r="D383" s="252">
        <v>323916</v>
      </c>
      <c r="E383" s="329">
        <f t="shared" si="36"/>
        <v>61544.04</v>
      </c>
      <c r="F383" s="329">
        <f t="shared" ref="F383:F400" si="37">D383+E383</f>
        <v>385460.04</v>
      </c>
      <c r="G383" s="7" t="s">
        <v>2400</v>
      </c>
      <c r="H383" s="7" t="s">
        <v>571</v>
      </c>
      <c r="I383" s="7">
        <v>60</v>
      </c>
      <c r="J383" s="5">
        <v>42954</v>
      </c>
      <c r="K383" s="4"/>
      <c r="L383" s="330"/>
      <c r="M383" s="4"/>
      <c r="N383" s="4"/>
      <c r="O383" s="7" t="s">
        <v>2401</v>
      </c>
      <c r="P383" s="4"/>
      <c r="Q383" s="253" t="s">
        <v>1379</v>
      </c>
      <c r="R383" s="7" t="s">
        <v>1848</v>
      </c>
      <c r="S383" s="4"/>
    </row>
    <row r="384" spans="1:19" s="69" customFormat="1" ht="15.75" hidden="1" customHeight="1">
      <c r="A384" s="7">
        <v>604</v>
      </c>
      <c r="B384" s="6" t="s">
        <v>2402</v>
      </c>
      <c r="C384" s="251">
        <v>42894</v>
      </c>
      <c r="D384" s="252">
        <v>932195</v>
      </c>
      <c r="E384" s="329">
        <f t="shared" si="36"/>
        <v>177117.05</v>
      </c>
      <c r="F384" s="329">
        <f t="shared" si="37"/>
        <v>1109312.05</v>
      </c>
      <c r="G384" s="7">
        <v>2246551</v>
      </c>
      <c r="H384" s="7" t="s">
        <v>571</v>
      </c>
      <c r="I384" s="7">
        <v>60</v>
      </c>
      <c r="J384" s="5">
        <v>42954</v>
      </c>
      <c r="K384" s="4"/>
      <c r="L384" s="330"/>
      <c r="M384" s="4"/>
      <c r="N384" s="4"/>
      <c r="O384" s="7" t="s">
        <v>2403</v>
      </c>
      <c r="P384" s="4"/>
      <c r="Q384" s="253" t="s">
        <v>1852</v>
      </c>
      <c r="R384" s="7" t="s">
        <v>1490</v>
      </c>
      <c r="S384" s="4"/>
    </row>
    <row r="385" spans="1:19" s="277" customFormat="1" ht="15.75" hidden="1" customHeight="1">
      <c r="A385" s="273">
        <v>605</v>
      </c>
      <c r="B385" s="270" t="s">
        <v>190</v>
      </c>
      <c r="C385" s="271"/>
      <c r="D385" s="272"/>
      <c r="E385" s="278">
        <f t="shared" si="36"/>
        <v>0</v>
      </c>
      <c r="F385" s="278">
        <f t="shared" si="37"/>
        <v>0</v>
      </c>
      <c r="G385" s="273"/>
      <c r="H385" s="273" t="s">
        <v>190</v>
      </c>
      <c r="I385" s="273"/>
      <c r="J385" s="274"/>
      <c r="K385" s="275"/>
      <c r="L385" s="331"/>
      <c r="M385" s="275">
        <v>57</v>
      </c>
      <c r="N385" s="275"/>
      <c r="O385" s="273"/>
      <c r="P385" s="275"/>
      <c r="Q385" s="276"/>
      <c r="R385" s="273"/>
      <c r="S385" s="275"/>
    </row>
    <row r="386" spans="1:19" s="36" customFormat="1" ht="15.75" hidden="1" customHeight="1">
      <c r="A386" s="27">
        <v>606</v>
      </c>
      <c r="B386" s="28" t="s">
        <v>1564</v>
      </c>
      <c r="C386" s="241">
        <v>42895</v>
      </c>
      <c r="D386" s="244">
        <v>3066376</v>
      </c>
      <c r="E386" s="255">
        <f t="shared" si="36"/>
        <v>582611.44000000006</v>
      </c>
      <c r="F386" s="255">
        <f t="shared" si="37"/>
        <v>3648987.44</v>
      </c>
      <c r="G386" s="27">
        <v>452332233</v>
      </c>
      <c r="H386" s="27" t="s">
        <v>1413</v>
      </c>
      <c r="I386" s="27">
        <v>30</v>
      </c>
      <c r="J386" s="45">
        <v>42925</v>
      </c>
      <c r="K386" s="32"/>
      <c r="L386" s="266">
        <v>42895</v>
      </c>
      <c r="M386" s="32"/>
      <c r="N386" s="32"/>
      <c r="O386" s="27" t="s">
        <v>2466</v>
      </c>
      <c r="P386" s="32"/>
      <c r="Q386" s="238" t="s">
        <v>1371</v>
      </c>
      <c r="R386" s="27" t="s">
        <v>2299</v>
      </c>
      <c r="S386" s="32"/>
    </row>
    <row r="387" spans="1:19" s="36" customFormat="1" ht="15.75" hidden="1" customHeight="1">
      <c r="A387" s="27">
        <v>607</v>
      </c>
      <c r="B387" s="28" t="s">
        <v>2325</v>
      </c>
      <c r="C387" s="241">
        <v>42898</v>
      </c>
      <c r="D387" s="244">
        <v>254072</v>
      </c>
      <c r="E387" s="255">
        <f t="shared" si="36"/>
        <v>48273.68</v>
      </c>
      <c r="F387" s="255">
        <f t="shared" si="37"/>
        <v>302345.68</v>
      </c>
      <c r="G387" s="27">
        <v>722260127</v>
      </c>
      <c r="H387" s="27" t="s">
        <v>1413</v>
      </c>
      <c r="I387" s="27" t="s">
        <v>1896</v>
      </c>
      <c r="J387" s="45">
        <v>42898</v>
      </c>
      <c r="K387" s="32"/>
      <c r="L387" s="266">
        <v>42898</v>
      </c>
      <c r="M387" s="32"/>
      <c r="N387" s="32"/>
      <c r="O387" s="27" t="s">
        <v>2467</v>
      </c>
      <c r="P387" s="32"/>
      <c r="Q387" s="238" t="s">
        <v>2468</v>
      </c>
      <c r="R387" s="27" t="s">
        <v>1848</v>
      </c>
      <c r="S387" s="32"/>
    </row>
    <row r="388" spans="1:19" s="36" customFormat="1" ht="15.75" hidden="1" customHeight="1">
      <c r="A388" s="27">
        <v>608</v>
      </c>
      <c r="B388" s="28" t="s">
        <v>2109</v>
      </c>
      <c r="C388" s="241">
        <v>42898</v>
      </c>
      <c r="D388" s="244">
        <v>289769</v>
      </c>
      <c r="E388" s="255">
        <f t="shared" si="36"/>
        <v>55056.11</v>
      </c>
      <c r="F388" s="255">
        <f t="shared" si="37"/>
        <v>344825.11</v>
      </c>
      <c r="G388" s="27">
        <v>2213346</v>
      </c>
      <c r="H388" s="27" t="s">
        <v>1413</v>
      </c>
      <c r="I388" s="27" t="s">
        <v>1896</v>
      </c>
      <c r="J388" s="45">
        <v>42898</v>
      </c>
      <c r="K388" s="32"/>
      <c r="L388" s="266">
        <v>42850</v>
      </c>
      <c r="M388" s="32"/>
      <c r="N388" s="32"/>
      <c r="O388" s="27" t="s">
        <v>2110</v>
      </c>
      <c r="P388" s="32"/>
      <c r="Q388" s="238" t="s">
        <v>1991</v>
      </c>
      <c r="R388" s="27" t="s">
        <v>1380</v>
      </c>
      <c r="S388" s="32"/>
    </row>
    <row r="389" spans="1:19" s="36" customFormat="1" ht="15.75" hidden="1" customHeight="1">
      <c r="A389" s="27">
        <v>609</v>
      </c>
      <c r="B389" s="28" t="s">
        <v>2469</v>
      </c>
      <c r="C389" s="241">
        <v>42898</v>
      </c>
      <c r="D389" s="244">
        <v>1752596</v>
      </c>
      <c r="E389" s="255">
        <f t="shared" si="36"/>
        <v>332993.24</v>
      </c>
      <c r="F389" s="255">
        <f t="shared" si="37"/>
        <v>2085589.24</v>
      </c>
      <c r="G389" s="27">
        <v>26972593</v>
      </c>
      <c r="H389" s="27" t="s">
        <v>1413</v>
      </c>
      <c r="I389" s="27">
        <v>60</v>
      </c>
      <c r="J389" s="45">
        <v>42958</v>
      </c>
      <c r="K389" s="32"/>
      <c r="L389" s="266">
        <v>42951</v>
      </c>
      <c r="M389" s="32"/>
      <c r="N389" s="32"/>
      <c r="O389" s="27" t="s">
        <v>2470</v>
      </c>
      <c r="P389" s="32"/>
      <c r="Q389" s="238" t="s">
        <v>1379</v>
      </c>
      <c r="R389" s="27" t="s">
        <v>1387</v>
      </c>
      <c r="S389" s="32"/>
    </row>
    <row r="390" spans="1:19" s="36" customFormat="1" ht="15.75" hidden="1" customHeight="1">
      <c r="A390" s="27">
        <v>610</v>
      </c>
      <c r="B390" s="28" t="s">
        <v>2469</v>
      </c>
      <c r="C390" s="241">
        <v>42898</v>
      </c>
      <c r="D390" s="244">
        <v>13325474</v>
      </c>
      <c r="E390" s="255">
        <f t="shared" si="36"/>
        <v>2531840.06</v>
      </c>
      <c r="F390" s="255">
        <f t="shared" si="37"/>
        <v>15857314.060000001</v>
      </c>
      <c r="G390" s="27">
        <v>26972593</v>
      </c>
      <c r="H390" s="27" t="s">
        <v>1413</v>
      </c>
      <c r="I390" s="27">
        <v>60</v>
      </c>
      <c r="J390" s="45">
        <v>42958</v>
      </c>
      <c r="K390" s="32"/>
      <c r="L390" s="266">
        <v>42951</v>
      </c>
      <c r="M390" s="32"/>
      <c r="N390" s="32"/>
      <c r="O390" s="27" t="s">
        <v>2470</v>
      </c>
      <c r="P390" s="32"/>
      <c r="Q390" s="238" t="s">
        <v>1379</v>
      </c>
      <c r="R390" s="27" t="s">
        <v>1387</v>
      </c>
      <c r="S390" s="32"/>
    </row>
    <row r="391" spans="1:19" s="36" customFormat="1" ht="15.75" hidden="1" customHeight="1">
      <c r="A391" s="27">
        <v>611</v>
      </c>
      <c r="B391" s="28" t="s">
        <v>2469</v>
      </c>
      <c r="C391" s="241">
        <v>42898</v>
      </c>
      <c r="D391" s="244">
        <v>385582</v>
      </c>
      <c r="E391" s="255">
        <f t="shared" si="36"/>
        <v>73260.58</v>
      </c>
      <c r="F391" s="255">
        <f t="shared" si="37"/>
        <v>458842.58</v>
      </c>
      <c r="G391" s="27">
        <v>26972593</v>
      </c>
      <c r="H391" s="27" t="s">
        <v>1413</v>
      </c>
      <c r="I391" s="27">
        <v>60</v>
      </c>
      <c r="J391" s="45">
        <v>42958</v>
      </c>
      <c r="K391" s="32"/>
      <c r="L391" s="266">
        <v>42951</v>
      </c>
      <c r="M391" s="32"/>
      <c r="N391" s="32"/>
      <c r="O391" s="27" t="s">
        <v>2470</v>
      </c>
      <c r="P391" s="32"/>
      <c r="Q391" s="238" t="s">
        <v>1379</v>
      </c>
      <c r="R391" s="27" t="s">
        <v>1387</v>
      </c>
      <c r="S391" s="32"/>
    </row>
    <row r="392" spans="1:19" s="36" customFormat="1" ht="15.75" hidden="1" customHeight="1">
      <c r="A392" s="27">
        <v>612</v>
      </c>
      <c r="B392" s="28" t="s">
        <v>1639</v>
      </c>
      <c r="C392" s="241">
        <v>42898</v>
      </c>
      <c r="D392" s="244">
        <v>659556</v>
      </c>
      <c r="E392" s="255">
        <f t="shared" si="36"/>
        <v>125315.64</v>
      </c>
      <c r="F392" s="255">
        <f t="shared" si="37"/>
        <v>784871.64</v>
      </c>
      <c r="G392" s="27" t="s">
        <v>795</v>
      </c>
      <c r="H392" s="27" t="s">
        <v>1413</v>
      </c>
      <c r="I392" s="27">
        <v>60</v>
      </c>
      <c r="J392" s="45">
        <v>42958</v>
      </c>
      <c r="K392" s="32"/>
      <c r="L392" s="266">
        <v>42926</v>
      </c>
      <c r="M392" s="32"/>
      <c r="N392" s="32"/>
      <c r="O392" s="27" t="s">
        <v>2471</v>
      </c>
      <c r="P392" s="32"/>
      <c r="Q392" s="238" t="s">
        <v>1379</v>
      </c>
      <c r="R392" s="27" t="s">
        <v>1369</v>
      </c>
      <c r="S392" s="32"/>
    </row>
    <row r="393" spans="1:19" s="69" customFormat="1" ht="15.75" hidden="1" customHeight="1">
      <c r="A393" s="7">
        <v>613</v>
      </c>
      <c r="B393" s="6" t="s">
        <v>1381</v>
      </c>
      <c r="C393" s="251">
        <v>42898</v>
      </c>
      <c r="D393" s="252">
        <v>7669080</v>
      </c>
      <c r="E393" s="329">
        <f t="shared" si="36"/>
        <v>1457125.2</v>
      </c>
      <c r="F393" s="329">
        <f t="shared" si="37"/>
        <v>9126205.1999999993</v>
      </c>
      <c r="G393" s="7">
        <v>26339204</v>
      </c>
      <c r="H393" s="7" t="s">
        <v>571</v>
      </c>
      <c r="I393" s="7">
        <v>60</v>
      </c>
      <c r="J393" s="5">
        <v>42958</v>
      </c>
      <c r="K393" s="4"/>
      <c r="L393" s="330"/>
      <c r="M393" s="4"/>
      <c r="N393" s="4"/>
      <c r="O393" s="7" t="s">
        <v>2472</v>
      </c>
      <c r="P393" s="4"/>
      <c r="Q393" s="253" t="s">
        <v>1383</v>
      </c>
      <c r="R393" s="7" t="s">
        <v>1498</v>
      </c>
      <c r="S393" s="4"/>
    </row>
    <row r="394" spans="1:19" s="69" customFormat="1" ht="15.75" hidden="1" customHeight="1">
      <c r="A394" s="7">
        <v>614</v>
      </c>
      <c r="B394" s="6" t="s">
        <v>1381</v>
      </c>
      <c r="C394" s="251">
        <v>42898</v>
      </c>
      <c r="D394" s="252">
        <v>426060</v>
      </c>
      <c r="E394" s="329">
        <f t="shared" si="36"/>
        <v>80951.399999999994</v>
      </c>
      <c r="F394" s="329">
        <f t="shared" si="37"/>
        <v>507011.4</v>
      </c>
      <c r="G394" s="7">
        <v>26339204</v>
      </c>
      <c r="H394" s="7" t="s">
        <v>571</v>
      </c>
      <c r="I394" s="7">
        <v>60</v>
      </c>
      <c r="J394" s="5">
        <v>42958</v>
      </c>
      <c r="K394" s="4"/>
      <c r="L394" s="330"/>
      <c r="M394" s="4"/>
      <c r="N394" s="4"/>
      <c r="O394" s="7" t="s">
        <v>2473</v>
      </c>
      <c r="P394" s="4"/>
      <c r="Q394" s="253" t="s">
        <v>1383</v>
      </c>
      <c r="R394" s="7" t="s">
        <v>1496</v>
      </c>
      <c r="S394" s="4"/>
    </row>
    <row r="395" spans="1:19" s="69" customFormat="1" ht="15.75" hidden="1" customHeight="1">
      <c r="A395" s="7">
        <v>615</v>
      </c>
      <c r="B395" s="6" t="s">
        <v>1381</v>
      </c>
      <c r="C395" s="251">
        <v>42898</v>
      </c>
      <c r="D395" s="252">
        <v>227323</v>
      </c>
      <c r="E395" s="329">
        <f t="shared" si="36"/>
        <v>43191.37</v>
      </c>
      <c r="F395" s="329">
        <f t="shared" si="37"/>
        <v>270514.37</v>
      </c>
      <c r="G395" s="7">
        <v>26339204</v>
      </c>
      <c r="H395" s="7" t="s">
        <v>571</v>
      </c>
      <c r="I395" s="7">
        <v>60</v>
      </c>
      <c r="J395" s="5">
        <v>42958</v>
      </c>
      <c r="K395" s="4"/>
      <c r="L395" s="330"/>
      <c r="M395" s="4"/>
      <c r="N395" s="4"/>
      <c r="O395" s="7" t="s">
        <v>2474</v>
      </c>
      <c r="P395" s="4"/>
      <c r="Q395" s="253" t="s">
        <v>1383</v>
      </c>
      <c r="R395" s="7" t="s">
        <v>2475</v>
      </c>
      <c r="S395" s="4"/>
    </row>
    <row r="396" spans="1:19" s="69" customFormat="1" ht="15.75" hidden="1" customHeight="1">
      <c r="A396" s="7">
        <v>616</v>
      </c>
      <c r="B396" s="6" t="s">
        <v>1381</v>
      </c>
      <c r="C396" s="251">
        <v>42898</v>
      </c>
      <c r="D396" s="252">
        <v>2627370</v>
      </c>
      <c r="E396" s="329">
        <f t="shared" si="36"/>
        <v>499200.3</v>
      </c>
      <c r="F396" s="329">
        <f t="shared" si="37"/>
        <v>3126570.3</v>
      </c>
      <c r="G396" s="7">
        <v>26339204</v>
      </c>
      <c r="H396" s="7" t="s">
        <v>571</v>
      </c>
      <c r="I396" s="7">
        <v>60</v>
      </c>
      <c r="J396" s="5">
        <v>42958</v>
      </c>
      <c r="K396" s="4"/>
      <c r="L396" s="330"/>
      <c r="M396" s="4"/>
      <c r="N396" s="4"/>
      <c r="O396" s="7" t="s">
        <v>2476</v>
      </c>
      <c r="P396" s="4"/>
      <c r="Q396" s="253" t="s">
        <v>1383</v>
      </c>
      <c r="R396" s="7" t="s">
        <v>1474</v>
      </c>
      <c r="S396" s="4"/>
    </row>
    <row r="397" spans="1:19" s="36" customFormat="1" ht="15.75" hidden="1" customHeight="1">
      <c r="A397" s="27">
        <v>617</v>
      </c>
      <c r="B397" s="28" t="s">
        <v>2477</v>
      </c>
      <c r="C397" s="241">
        <v>42899</v>
      </c>
      <c r="D397" s="244">
        <v>446261</v>
      </c>
      <c r="E397" s="255">
        <f t="shared" si="36"/>
        <v>84789.59</v>
      </c>
      <c r="F397" s="255">
        <f>SUM(E397+D397)</f>
        <v>531050.59</v>
      </c>
      <c r="G397" s="27">
        <v>453736767</v>
      </c>
      <c r="H397" s="27" t="s">
        <v>1413</v>
      </c>
      <c r="I397" s="27">
        <v>30</v>
      </c>
      <c r="J397" s="45">
        <v>42929</v>
      </c>
      <c r="K397" s="32"/>
      <c r="L397" s="266">
        <v>42928</v>
      </c>
      <c r="M397" s="32"/>
      <c r="N397" s="32"/>
      <c r="O397" s="27" t="s">
        <v>2478</v>
      </c>
      <c r="P397" s="32"/>
      <c r="Q397" s="238" t="s">
        <v>1371</v>
      </c>
      <c r="R397" s="27" t="s">
        <v>1372</v>
      </c>
      <c r="S397" s="32"/>
    </row>
    <row r="398" spans="1:19" s="36" customFormat="1" ht="15.75" hidden="1" customHeight="1">
      <c r="A398" s="27">
        <v>618</v>
      </c>
      <c r="B398" s="28" t="s">
        <v>2479</v>
      </c>
      <c r="C398" s="241">
        <v>42899</v>
      </c>
      <c r="D398" s="244">
        <v>4006192</v>
      </c>
      <c r="E398" s="255">
        <f t="shared" si="36"/>
        <v>761176.48</v>
      </c>
      <c r="F398" s="255">
        <f>SUM(E398+D398)</f>
        <v>4767368.4800000004</v>
      </c>
      <c r="G398" s="27">
        <v>2233526</v>
      </c>
      <c r="H398" s="54" t="s">
        <v>1413</v>
      </c>
      <c r="I398" s="27">
        <v>60</v>
      </c>
      <c r="J398" s="45">
        <v>42959</v>
      </c>
      <c r="K398" s="32"/>
      <c r="L398" s="266">
        <v>42984</v>
      </c>
      <c r="M398" s="32"/>
      <c r="N398" s="32"/>
      <c r="O398" s="27" t="s">
        <v>2480</v>
      </c>
      <c r="P398" s="32"/>
      <c r="Q398" s="238" t="s">
        <v>1379</v>
      </c>
      <c r="R398" s="27" t="s">
        <v>1498</v>
      </c>
      <c r="S398" s="32"/>
    </row>
    <row r="399" spans="1:19" s="69" customFormat="1" ht="15.75" hidden="1" customHeight="1">
      <c r="A399" s="7">
        <v>619</v>
      </c>
      <c r="B399" s="6" t="s">
        <v>1381</v>
      </c>
      <c r="C399" s="251">
        <v>42899</v>
      </c>
      <c r="D399" s="252">
        <v>1065150</v>
      </c>
      <c r="E399" s="329">
        <f t="shared" si="36"/>
        <v>202378.5</v>
      </c>
      <c r="F399" s="329">
        <f t="shared" si="37"/>
        <v>1267528.5</v>
      </c>
      <c r="G399" s="7">
        <v>26339204</v>
      </c>
      <c r="H399" s="7" t="s">
        <v>571</v>
      </c>
      <c r="I399" s="7">
        <v>60</v>
      </c>
      <c r="J399" s="5">
        <v>42959</v>
      </c>
      <c r="K399" s="4"/>
      <c r="L399" s="330"/>
      <c r="M399" s="4"/>
      <c r="N399" s="4"/>
      <c r="O399" s="7" t="s">
        <v>2481</v>
      </c>
      <c r="P399" s="4"/>
      <c r="Q399" s="253" t="s">
        <v>1383</v>
      </c>
      <c r="R399" s="7" t="s">
        <v>1567</v>
      </c>
      <c r="S399" s="4"/>
    </row>
    <row r="400" spans="1:19" s="69" customFormat="1" ht="15.75" hidden="1" customHeight="1">
      <c r="A400" s="7">
        <v>620</v>
      </c>
      <c r="B400" s="6" t="s">
        <v>2482</v>
      </c>
      <c r="C400" s="251">
        <v>42899</v>
      </c>
      <c r="D400" s="252">
        <v>127818</v>
      </c>
      <c r="E400" s="329">
        <f t="shared" si="36"/>
        <v>24285.420000000002</v>
      </c>
      <c r="F400" s="329">
        <f t="shared" si="37"/>
        <v>152103.42000000001</v>
      </c>
      <c r="G400" s="7" t="s">
        <v>2483</v>
      </c>
      <c r="H400" s="7" t="s">
        <v>571</v>
      </c>
      <c r="I400" s="7">
        <v>30</v>
      </c>
      <c r="J400" s="5">
        <v>42929</v>
      </c>
      <c r="K400" s="4"/>
      <c r="L400" s="330"/>
      <c r="M400" s="4"/>
      <c r="N400" s="4"/>
      <c r="O400" s="7" t="s">
        <v>2484</v>
      </c>
      <c r="P400" s="4"/>
      <c r="Q400" s="253" t="s">
        <v>1379</v>
      </c>
      <c r="R400" s="7" t="s">
        <v>2309</v>
      </c>
      <c r="S400" s="4"/>
    </row>
    <row r="401" spans="1:19" s="277" customFormat="1" ht="15.75" hidden="1" customHeight="1">
      <c r="A401" s="273">
        <v>621</v>
      </c>
      <c r="B401" s="270" t="s">
        <v>2509</v>
      </c>
      <c r="C401" s="271"/>
      <c r="D401" s="272"/>
      <c r="E401" s="278"/>
      <c r="F401" s="278"/>
      <c r="G401" s="273"/>
      <c r="H401" s="273" t="s">
        <v>190</v>
      </c>
      <c r="I401" s="273"/>
      <c r="J401" s="274"/>
      <c r="K401" s="275"/>
      <c r="L401" s="331"/>
      <c r="M401" s="275">
        <v>61</v>
      </c>
      <c r="N401" s="275"/>
      <c r="O401" s="273"/>
      <c r="P401" s="275"/>
      <c r="Q401" s="276"/>
      <c r="R401" s="273"/>
      <c r="S401" s="275"/>
    </row>
    <row r="402" spans="1:19" s="36" customFormat="1" ht="15.75" hidden="1" customHeight="1">
      <c r="A402" s="27">
        <v>622</v>
      </c>
      <c r="B402" s="28" t="s">
        <v>2485</v>
      </c>
      <c r="C402" s="241">
        <v>42900</v>
      </c>
      <c r="D402" s="244">
        <v>4700862</v>
      </c>
      <c r="E402" s="255">
        <f t="shared" ref="E402:E453" si="38">D402*19%</f>
        <v>893163.78</v>
      </c>
      <c r="F402" s="255">
        <f t="shared" ref="F402:F453" si="39">D402+E402</f>
        <v>5594025.7800000003</v>
      </c>
      <c r="G402" s="27">
        <v>29417911</v>
      </c>
      <c r="H402" s="27" t="s">
        <v>1413</v>
      </c>
      <c r="I402" s="27">
        <v>30</v>
      </c>
      <c r="J402" s="45">
        <v>42930</v>
      </c>
      <c r="K402" s="32"/>
      <c r="L402" s="266">
        <v>42965</v>
      </c>
      <c r="M402" s="32"/>
      <c r="N402" s="32"/>
      <c r="O402" s="27" t="s">
        <v>2486</v>
      </c>
      <c r="P402" s="32"/>
      <c r="Q402" s="238" t="s">
        <v>1412</v>
      </c>
      <c r="R402" s="27" t="s">
        <v>1528</v>
      </c>
      <c r="S402" s="32"/>
    </row>
    <row r="403" spans="1:19" s="36" customFormat="1" ht="15.75" hidden="1" customHeight="1">
      <c r="A403" s="27">
        <v>623</v>
      </c>
      <c r="B403" s="28" t="s">
        <v>2487</v>
      </c>
      <c r="C403" s="241">
        <v>42901</v>
      </c>
      <c r="D403" s="244">
        <v>1220372</v>
      </c>
      <c r="E403" s="255">
        <f t="shared" si="38"/>
        <v>231870.68</v>
      </c>
      <c r="F403" s="255">
        <f t="shared" si="39"/>
        <v>1452242.68</v>
      </c>
      <c r="G403" s="27">
        <v>522503012</v>
      </c>
      <c r="H403" s="27" t="s">
        <v>1413</v>
      </c>
      <c r="I403" s="27">
        <v>30</v>
      </c>
      <c r="J403" s="45">
        <v>42930</v>
      </c>
      <c r="K403" s="32"/>
      <c r="L403" s="266">
        <v>42972</v>
      </c>
      <c r="M403" s="32"/>
      <c r="N403" s="32"/>
      <c r="O403" s="27" t="s">
        <v>2488</v>
      </c>
      <c r="P403" s="32"/>
      <c r="Q403" s="238" t="s">
        <v>1852</v>
      </c>
      <c r="R403" s="27" t="s">
        <v>1380</v>
      </c>
      <c r="S403" s="32"/>
    </row>
    <row r="404" spans="1:19" s="69" customFormat="1" ht="15.75" hidden="1" customHeight="1">
      <c r="A404" s="7">
        <v>624</v>
      </c>
      <c r="B404" s="6" t="s">
        <v>2489</v>
      </c>
      <c r="C404" s="251">
        <v>42901</v>
      </c>
      <c r="D404" s="252">
        <v>6816960</v>
      </c>
      <c r="E404" s="329">
        <f t="shared" si="38"/>
        <v>1295222.3999999999</v>
      </c>
      <c r="F404" s="329">
        <f t="shared" si="39"/>
        <v>8112182.4000000004</v>
      </c>
      <c r="G404" s="7">
        <v>64237531</v>
      </c>
      <c r="H404" s="7" t="s">
        <v>571</v>
      </c>
      <c r="I404" s="7">
        <v>30</v>
      </c>
      <c r="J404" s="5">
        <v>42931</v>
      </c>
      <c r="K404" s="4"/>
      <c r="L404" s="330"/>
      <c r="M404" s="4"/>
      <c r="N404" s="4"/>
      <c r="O404" s="7" t="s">
        <v>2490</v>
      </c>
      <c r="P404" s="4"/>
      <c r="Q404" s="253" t="s">
        <v>1487</v>
      </c>
      <c r="R404" s="7" t="s">
        <v>2140</v>
      </c>
      <c r="S404" s="4"/>
    </row>
    <row r="405" spans="1:19" s="36" customFormat="1" ht="15.75" hidden="1" customHeight="1">
      <c r="A405" s="260">
        <v>625</v>
      </c>
      <c r="B405" s="68" t="s">
        <v>1640</v>
      </c>
      <c r="C405" s="240">
        <v>42901</v>
      </c>
      <c r="D405" s="243">
        <v>7044192</v>
      </c>
      <c r="E405" s="254">
        <f t="shared" si="38"/>
        <v>1338396.48</v>
      </c>
      <c r="F405" s="254">
        <f>SUM(E405+D405)-2095647-2095647-2095647</f>
        <v>2095647.4800000004</v>
      </c>
      <c r="G405" s="35">
        <v>22824938</v>
      </c>
      <c r="H405" s="333" t="s">
        <v>2173</v>
      </c>
      <c r="I405" s="35">
        <v>30</v>
      </c>
      <c r="J405" s="114">
        <v>42931</v>
      </c>
      <c r="K405" s="80"/>
      <c r="L405" s="330"/>
      <c r="M405" s="80"/>
      <c r="N405" s="80"/>
      <c r="O405" s="35" t="s">
        <v>2491</v>
      </c>
      <c r="P405" s="80"/>
      <c r="Q405" s="237" t="s">
        <v>1991</v>
      </c>
      <c r="R405" s="35" t="s">
        <v>1514</v>
      </c>
      <c r="S405" s="32"/>
    </row>
    <row r="406" spans="1:19" s="36" customFormat="1" ht="15.75" hidden="1" customHeight="1">
      <c r="A406" s="27">
        <v>626</v>
      </c>
      <c r="B406" s="28" t="s">
        <v>2492</v>
      </c>
      <c r="C406" s="241">
        <v>42901</v>
      </c>
      <c r="D406" s="244">
        <v>2807242</v>
      </c>
      <c r="E406" s="255">
        <f t="shared" si="38"/>
        <v>533375.98</v>
      </c>
      <c r="F406" s="255">
        <f t="shared" si="39"/>
        <v>3340617.98</v>
      </c>
      <c r="G406" s="27">
        <v>322694038</v>
      </c>
      <c r="H406" s="27" t="s">
        <v>1413</v>
      </c>
      <c r="I406" s="27" t="s">
        <v>1896</v>
      </c>
      <c r="J406" s="45">
        <v>42901</v>
      </c>
      <c r="K406" s="32"/>
      <c r="L406" s="266">
        <v>42901</v>
      </c>
      <c r="M406" s="32"/>
      <c r="N406" s="32"/>
      <c r="O406" s="27" t="s">
        <v>2493</v>
      </c>
      <c r="P406" s="32"/>
      <c r="Q406" s="238" t="s">
        <v>1379</v>
      </c>
      <c r="R406" s="27" t="s">
        <v>2494</v>
      </c>
      <c r="S406" s="32"/>
    </row>
    <row r="407" spans="1:19" s="36" customFormat="1" ht="15.75" hidden="1" customHeight="1">
      <c r="A407" s="27">
        <v>627</v>
      </c>
      <c r="B407" s="28" t="s">
        <v>2492</v>
      </c>
      <c r="C407" s="241">
        <v>42901</v>
      </c>
      <c r="D407" s="244">
        <v>6412350</v>
      </c>
      <c r="E407" s="255">
        <f t="shared" si="38"/>
        <v>1218346.5</v>
      </c>
      <c r="F407" s="255">
        <f t="shared" si="39"/>
        <v>7630696.5</v>
      </c>
      <c r="G407" s="27">
        <v>322694038</v>
      </c>
      <c r="H407" s="27" t="s">
        <v>1413</v>
      </c>
      <c r="I407" s="27" t="s">
        <v>1896</v>
      </c>
      <c r="J407" s="45">
        <v>42901</v>
      </c>
      <c r="K407" s="32"/>
      <c r="L407" s="266">
        <v>42901</v>
      </c>
      <c r="M407" s="32"/>
      <c r="N407" s="32"/>
      <c r="O407" s="27" t="s">
        <v>2493</v>
      </c>
      <c r="P407" s="32"/>
      <c r="Q407" s="238" t="s">
        <v>1379</v>
      </c>
      <c r="R407" s="27" t="s">
        <v>2494</v>
      </c>
      <c r="S407" s="32"/>
    </row>
    <row r="408" spans="1:19" s="36" customFormat="1" ht="15.75" hidden="1" customHeight="1">
      <c r="A408" s="27">
        <v>628</v>
      </c>
      <c r="B408" s="28" t="s">
        <v>2174</v>
      </c>
      <c r="C408" s="241">
        <v>42901</v>
      </c>
      <c r="D408" s="244">
        <v>122140</v>
      </c>
      <c r="E408" s="255">
        <f t="shared" si="38"/>
        <v>23206.6</v>
      </c>
      <c r="F408" s="255">
        <f t="shared" si="39"/>
        <v>145346.6</v>
      </c>
      <c r="G408" s="27">
        <v>582232091</v>
      </c>
      <c r="H408" s="27" t="s">
        <v>1413</v>
      </c>
      <c r="I408" s="27">
        <v>60</v>
      </c>
      <c r="J408" s="45">
        <v>42961</v>
      </c>
      <c r="K408" s="32"/>
      <c r="L408" s="266">
        <v>42961</v>
      </c>
      <c r="M408" s="32"/>
      <c r="N408" s="32"/>
      <c r="O408" s="27" t="s">
        <v>2176</v>
      </c>
      <c r="P408" s="32"/>
      <c r="Q408" s="238" t="s">
        <v>1379</v>
      </c>
      <c r="R408" s="27" t="s">
        <v>1960</v>
      </c>
      <c r="S408" s="32"/>
    </row>
    <row r="409" spans="1:19" s="36" customFormat="1" ht="15.75" hidden="1" customHeight="1">
      <c r="A409" s="27">
        <v>629</v>
      </c>
      <c r="B409" s="28" t="s">
        <v>2495</v>
      </c>
      <c r="C409" s="241">
        <v>42905</v>
      </c>
      <c r="D409" s="244">
        <v>731813</v>
      </c>
      <c r="E409" s="255">
        <f t="shared" si="38"/>
        <v>139044.47</v>
      </c>
      <c r="F409" s="255">
        <f>SUM(E409+D409)</f>
        <v>870857.47</v>
      </c>
      <c r="G409" s="27">
        <v>452811240</v>
      </c>
      <c r="H409" s="27" t="s">
        <v>1413</v>
      </c>
      <c r="I409" s="27">
        <v>30</v>
      </c>
      <c r="J409" s="45">
        <v>42935</v>
      </c>
      <c r="K409" s="32"/>
      <c r="L409" s="266">
        <v>42943</v>
      </c>
      <c r="M409" s="32"/>
      <c r="N409" s="32"/>
      <c r="O409" s="27" t="s">
        <v>2496</v>
      </c>
      <c r="P409" s="32"/>
      <c r="Q409" s="238" t="s">
        <v>2497</v>
      </c>
      <c r="R409" s="27" t="s">
        <v>1263</v>
      </c>
      <c r="S409" s="32"/>
    </row>
    <row r="410" spans="1:19" s="36" customFormat="1" ht="15.75" hidden="1" customHeight="1">
      <c r="A410" s="27">
        <v>630</v>
      </c>
      <c r="B410" s="28" t="s">
        <v>2325</v>
      </c>
      <c r="C410" s="241">
        <v>42906</v>
      </c>
      <c r="D410" s="244">
        <v>554181</v>
      </c>
      <c r="E410" s="255">
        <f t="shared" si="38"/>
        <v>105294.39</v>
      </c>
      <c r="F410" s="255">
        <f t="shared" si="39"/>
        <v>659475.39</v>
      </c>
      <c r="G410" s="27">
        <v>722260127</v>
      </c>
      <c r="H410" s="27" t="s">
        <v>1413</v>
      </c>
      <c r="I410" s="27" t="s">
        <v>1896</v>
      </c>
      <c r="J410" s="45"/>
      <c r="K410" s="32"/>
      <c r="L410" s="266">
        <v>42905</v>
      </c>
      <c r="M410" s="32"/>
      <c r="N410" s="32"/>
      <c r="O410" s="27" t="s">
        <v>2498</v>
      </c>
      <c r="P410" s="32"/>
      <c r="Q410" s="238" t="s">
        <v>31</v>
      </c>
      <c r="R410" s="27" t="s">
        <v>307</v>
      </c>
      <c r="S410" s="32"/>
    </row>
    <row r="411" spans="1:19" s="152" customFormat="1" ht="15.75" hidden="1" customHeight="1">
      <c r="A411" s="7">
        <v>631</v>
      </c>
      <c r="B411" s="6" t="s">
        <v>1381</v>
      </c>
      <c r="C411" s="251">
        <v>42907</v>
      </c>
      <c r="D411" s="252">
        <v>3692520</v>
      </c>
      <c r="E411" s="329">
        <f t="shared" si="38"/>
        <v>701578.8</v>
      </c>
      <c r="F411" s="329">
        <f t="shared" si="39"/>
        <v>4394098.8</v>
      </c>
      <c r="G411" s="7">
        <v>226339204</v>
      </c>
      <c r="H411" s="7" t="s">
        <v>571</v>
      </c>
      <c r="I411" s="7">
        <v>60</v>
      </c>
      <c r="J411" s="5">
        <v>42967</v>
      </c>
      <c r="K411" s="4"/>
      <c r="L411" s="330"/>
      <c r="M411" s="4"/>
      <c r="N411" s="4"/>
      <c r="O411" s="7" t="s">
        <v>2499</v>
      </c>
      <c r="P411" s="4"/>
      <c r="Q411" s="253" t="s">
        <v>1383</v>
      </c>
      <c r="R411" s="7" t="s">
        <v>1709</v>
      </c>
      <c r="S411" s="149"/>
    </row>
    <row r="412" spans="1:19" s="69" customFormat="1" ht="15.75" hidden="1" customHeight="1">
      <c r="A412" s="7">
        <v>632</v>
      </c>
      <c r="B412" s="6" t="s">
        <v>2500</v>
      </c>
      <c r="C412" s="251">
        <v>42908</v>
      </c>
      <c r="D412" s="252">
        <v>5210121</v>
      </c>
      <c r="E412" s="329">
        <f t="shared" si="38"/>
        <v>989922.99</v>
      </c>
      <c r="F412" s="329">
        <f t="shared" si="39"/>
        <v>6200043.9900000002</v>
      </c>
      <c r="G412" s="7">
        <v>558341508</v>
      </c>
      <c r="H412" s="7" t="s">
        <v>571</v>
      </c>
      <c r="I412" s="7">
        <v>30</v>
      </c>
      <c r="J412" s="5">
        <v>42938</v>
      </c>
      <c r="K412" s="4"/>
      <c r="L412" s="330"/>
      <c r="M412" s="4"/>
      <c r="N412" s="4"/>
      <c r="O412" s="7" t="s">
        <v>2501</v>
      </c>
      <c r="P412" s="4"/>
      <c r="Q412" s="253" t="s">
        <v>1412</v>
      </c>
      <c r="R412" s="7" t="s">
        <v>1509</v>
      </c>
      <c r="S412" s="4"/>
    </row>
    <row r="413" spans="1:19" s="36" customFormat="1" ht="15.75" hidden="1" customHeight="1">
      <c r="A413" s="27">
        <v>633</v>
      </c>
      <c r="B413" s="28" t="s">
        <v>2502</v>
      </c>
      <c r="C413" s="241">
        <v>42908</v>
      </c>
      <c r="D413" s="244">
        <v>12430</v>
      </c>
      <c r="E413" s="255">
        <f t="shared" si="38"/>
        <v>2361.6999999999998</v>
      </c>
      <c r="F413" s="255">
        <f t="shared" si="39"/>
        <v>14791.7</v>
      </c>
      <c r="G413" s="27"/>
      <c r="H413" s="27" t="s">
        <v>1413</v>
      </c>
      <c r="I413" s="27" t="s">
        <v>1896</v>
      </c>
      <c r="J413" s="45">
        <v>42908</v>
      </c>
      <c r="K413" s="32"/>
      <c r="L413" s="266">
        <v>42908</v>
      </c>
      <c r="M413" s="266"/>
      <c r="N413" s="32"/>
      <c r="O413" s="27" t="s">
        <v>2503</v>
      </c>
      <c r="P413" s="32"/>
      <c r="Q413" s="238" t="s">
        <v>1379</v>
      </c>
      <c r="R413" s="27" t="s">
        <v>2304</v>
      </c>
      <c r="S413" s="32"/>
    </row>
    <row r="414" spans="1:19" s="36" customFormat="1" ht="15.75" hidden="1" customHeight="1">
      <c r="A414" s="27">
        <v>634</v>
      </c>
      <c r="B414" s="28" t="s">
        <v>2504</v>
      </c>
      <c r="C414" s="241">
        <v>42908</v>
      </c>
      <c r="D414" s="244">
        <v>160714</v>
      </c>
      <c r="E414" s="255">
        <f t="shared" si="38"/>
        <v>30535.66</v>
      </c>
      <c r="F414" s="255">
        <f t="shared" si="39"/>
        <v>191249.66</v>
      </c>
      <c r="G414" s="27">
        <v>225641460</v>
      </c>
      <c r="H414" s="27" t="s">
        <v>1413</v>
      </c>
      <c r="I414" s="27" t="s">
        <v>1896</v>
      </c>
      <c r="J414" s="45">
        <v>42908</v>
      </c>
      <c r="K414" s="32"/>
      <c r="L414" s="266">
        <v>42908</v>
      </c>
      <c r="M414" s="266"/>
      <c r="N414" s="32"/>
      <c r="O414" s="27" t="s">
        <v>2505</v>
      </c>
      <c r="P414" s="32"/>
      <c r="Q414" s="238" t="s">
        <v>1379</v>
      </c>
      <c r="R414" s="27" t="s">
        <v>1554</v>
      </c>
      <c r="S414" s="32"/>
    </row>
    <row r="415" spans="1:19" s="69" customFormat="1" ht="15.75" hidden="1" customHeight="1">
      <c r="A415" s="7">
        <v>635</v>
      </c>
      <c r="B415" s="6" t="s">
        <v>2510</v>
      </c>
      <c r="C415" s="251">
        <v>42909</v>
      </c>
      <c r="D415" s="252">
        <v>6878593</v>
      </c>
      <c r="E415" s="329">
        <f t="shared" si="38"/>
        <v>1306932.67</v>
      </c>
      <c r="F415" s="329">
        <f t="shared" si="39"/>
        <v>8185525.6699999999</v>
      </c>
      <c r="G415" s="7">
        <v>572391434</v>
      </c>
      <c r="H415" s="7" t="s">
        <v>571</v>
      </c>
      <c r="I415" s="7">
        <v>60</v>
      </c>
      <c r="J415" s="5">
        <v>42969</v>
      </c>
      <c r="K415" s="4"/>
      <c r="L415" s="330"/>
      <c r="M415" s="330"/>
      <c r="N415" s="4"/>
      <c r="O415" s="7" t="s">
        <v>1593</v>
      </c>
      <c r="P415" s="4"/>
      <c r="Q415" s="253" t="s">
        <v>1379</v>
      </c>
      <c r="R415" s="7" t="s">
        <v>1594</v>
      </c>
      <c r="S415" s="4"/>
    </row>
    <row r="416" spans="1:19" s="69" customFormat="1" ht="15.75" hidden="1" customHeight="1">
      <c r="A416" s="7">
        <v>636</v>
      </c>
      <c r="B416" s="6" t="s">
        <v>2510</v>
      </c>
      <c r="C416" s="251">
        <v>42909</v>
      </c>
      <c r="D416" s="252">
        <v>85498</v>
      </c>
      <c r="E416" s="329">
        <f t="shared" si="38"/>
        <v>16244.62</v>
      </c>
      <c r="F416" s="329">
        <f t="shared" si="39"/>
        <v>101742.62</v>
      </c>
      <c r="G416" s="7">
        <v>572391434</v>
      </c>
      <c r="H416" s="7" t="s">
        <v>571</v>
      </c>
      <c r="I416" s="7">
        <v>60</v>
      </c>
      <c r="J416" s="5">
        <v>42969</v>
      </c>
      <c r="K416" s="4"/>
      <c r="L416" s="330"/>
      <c r="M416" s="330"/>
      <c r="N416" s="4"/>
      <c r="O416" s="7" t="s">
        <v>1593</v>
      </c>
      <c r="P416" s="4"/>
      <c r="Q416" s="253" t="s">
        <v>1379</v>
      </c>
      <c r="R416" s="7" t="s">
        <v>1594</v>
      </c>
      <c r="S416" s="4"/>
    </row>
    <row r="417" spans="1:19" s="69" customFormat="1" ht="15.75" hidden="1" customHeight="1">
      <c r="A417" s="7">
        <v>637</v>
      </c>
      <c r="B417" s="6" t="s">
        <v>2511</v>
      </c>
      <c r="C417" s="251">
        <v>42909</v>
      </c>
      <c r="D417" s="252">
        <v>17955934</v>
      </c>
      <c r="E417" s="329">
        <f t="shared" si="38"/>
        <v>3411627.46</v>
      </c>
      <c r="F417" s="329">
        <f t="shared" si="39"/>
        <v>21367561.460000001</v>
      </c>
      <c r="G417" s="7">
        <v>552451200</v>
      </c>
      <c r="H417" s="7" t="s">
        <v>571</v>
      </c>
      <c r="I417" s="7">
        <v>60</v>
      </c>
      <c r="J417" s="5">
        <v>42969</v>
      </c>
      <c r="K417" s="4"/>
      <c r="L417" s="330"/>
      <c r="M417" s="330"/>
      <c r="N417" s="4"/>
      <c r="O417" s="7" t="s">
        <v>1402</v>
      </c>
      <c r="P417" s="4"/>
      <c r="Q417" s="253" t="s">
        <v>1379</v>
      </c>
      <c r="R417" s="7" t="s">
        <v>1401</v>
      </c>
      <c r="S417" s="4"/>
    </row>
    <row r="418" spans="1:19" s="36" customFormat="1" ht="15.75" hidden="1" customHeight="1">
      <c r="A418" s="27">
        <v>638</v>
      </c>
      <c r="B418" s="28" t="s">
        <v>2512</v>
      </c>
      <c r="C418" s="241">
        <v>42909</v>
      </c>
      <c r="D418" s="244">
        <v>32232</v>
      </c>
      <c r="E418" s="255">
        <f t="shared" si="38"/>
        <v>6124.08</v>
      </c>
      <c r="F418" s="255">
        <f t="shared" si="39"/>
        <v>38356.080000000002</v>
      </c>
      <c r="G418" s="27">
        <v>229190053</v>
      </c>
      <c r="H418" s="27" t="s">
        <v>1413</v>
      </c>
      <c r="I418" s="27" t="s">
        <v>1896</v>
      </c>
      <c r="J418" s="45">
        <v>42909</v>
      </c>
      <c r="K418" s="32"/>
      <c r="L418" s="266">
        <v>42909</v>
      </c>
      <c r="M418" s="330"/>
      <c r="N418" s="32"/>
      <c r="O418" s="27" t="s">
        <v>2520</v>
      </c>
      <c r="P418" s="32"/>
      <c r="Q418" s="238" t="s">
        <v>1379</v>
      </c>
      <c r="R418" s="27" t="s">
        <v>1456</v>
      </c>
      <c r="S418" s="32"/>
    </row>
    <row r="419" spans="1:19" s="36" customFormat="1" ht="15.75" hidden="1" customHeight="1">
      <c r="A419" s="27">
        <v>639</v>
      </c>
      <c r="B419" s="28" t="s">
        <v>2531</v>
      </c>
      <c r="C419" s="241">
        <v>42909</v>
      </c>
      <c r="D419" s="244">
        <v>4122968</v>
      </c>
      <c r="E419" s="255">
        <f t="shared" si="38"/>
        <v>783363.92</v>
      </c>
      <c r="F419" s="255">
        <f t="shared" si="39"/>
        <v>4906331.92</v>
      </c>
      <c r="G419" s="27">
        <v>75313277</v>
      </c>
      <c r="H419" s="27" t="s">
        <v>1413</v>
      </c>
      <c r="I419" s="27">
        <v>60</v>
      </c>
      <c r="J419" s="45">
        <v>42969</v>
      </c>
      <c r="K419" s="32"/>
      <c r="L419" s="266">
        <v>42933</v>
      </c>
      <c r="M419" s="330"/>
      <c r="N419" s="32"/>
      <c r="O419" s="27" t="s">
        <v>2532</v>
      </c>
      <c r="P419" s="32"/>
      <c r="Q419" s="238" t="s">
        <v>1379</v>
      </c>
      <c r="R419" s="27" t="s">
        <v>1405</v>
      </c>
      <c r="S419" s="32"/>
    </row>
    <row r="420" spans="1:19" s="36" customFormat="1" ht="15.75" hidden="1" customHeight="1">
      <c r="A420" s="27">
        <v>640</v>
      </c>
      <c r="B420" s="28" t="s">
        <v>1633</v>
      </c>
      <c r="C420" s="241">
        <v>42909</v>
      </c>
      <c r="D420" s="244">
        <v>5367624</v>
      </c>
      <c r="E420" s="255">
        <f t="shared" si="38"/>
        <v>1019848.56</v>
      </c>
      <c r="F420" s="255">
        <f t="shared" si="39"/>
        <v>6387472.5600000005</v>
      </c>
      <c r="G420" s="27">
        <v>51227310</v>
      </c>
      <c r="H420" s="27" t="s">
        <v>1413</v>
      </c>
      <c r="I420" s="27">
        <v>60</v>
      </c>
      <c r="J420" s="45">
        <v>42969</v>
      </c>
      <c r="K420" s="32"/>
      <c r="L420" s="266">
        <v>42919</v>
      </c>
      <c r="M420" s="330"/>
      <c r="N420" s="32"/>
      <c r="O420" s="27" t="s">
        <v>2533</v>
      </c>
      <c r="P420" s="32"/>
      <c r="Q420" s="238" t="s">
        <v>1379</v>
      </c>
      <c r="R420" s="27" t="s">
        <v>1490</v>
      </c>
      <c r="S420" s="32"/>
    </row>
    <row r="421" spans="1:19" s="36" customFormat="1" ht="15.75" hidden="1" customHeight="1">
      <c r="A421" s="27">
        <v>641</v>
      </c>
      <c r="B421" s="28" t="s">
        <v>1598</v>
      </c>
      <c r="C421" s="241">
        <v>42913</v>
      </c>
      <c r="D421" s="244">
        <v>585470</v>
      </c>
      <c r="E421" s="255">
        <f t="shared" si="38"/>
        <v>111239.3</v>
      </c>
      <c r="F421" s="255">
        <f t="shared" si="39"/>
        <v>696709.3</v>
      </c>
      <c r="G421" s="27">
        <v>225712500</v>
      </c>
      <c r="H421" s="27" t="s">
        <v>1413</v>
      </c>
      <c r="I421" s="27">
        <v>30</v>
      </c>
      <c r="J421" s="45">
        <v>42943</v>
      </c>
      <c r="K421" s="32"/>
      <c r="L421" s="266">
        <v>42915</v>
      </c>
      <c r="M421" s="330"/>
      <c r="N421" s="32"/>
      <c r="O421" s="27" t="s">
        <v>2529</v>
      </c>
      <c r="P421" s="32"/>
      <c r="Q421" s="238" t="s">
        <v>1508</v>
      </c>
      <c r="R421" s="27" t="s">
        <v>1456</v>
      </c>
      <c r="S421" s="32"/>
    </row>
    <row r="422" spans="1:19" s="36" customFormat="1" ht="15.75" hidden="1" customHeight="1">
      <c r="A422" s="27">
        <v>642</v>
      </c>
      <c r="B422" s="28" t="s">
        <v>1598</v>
      </c>
      <c r="C422" s="241">
        <v>42913</v>
      </c>
      <c r="D422" s="244">
        <v>568080</v>
      </c>
      <c r="E422" s="255">
        <f t="shared" si="38"/>
        <v>107935.2</v>
      </c>
      <c r="F422" s="255">
        <f t="shared" si="39"/>
        <v>676015.2</v>
      </c>
      <c r="G422" s="27">
        <v>225712500</v>
      </c>
      <c r="H422" s="27" t="s">
        <v>1413</v>
      </c>
      <c r="I422" s="27">
        <v>30</v>
      </c>
      <c r="J422" s="45">
        <v>42943</v>
      </c>
      <c r="K422" s="32"/>
      <c r="L422" s="266">
        <v>42915</v>
      </c>
      <c r="M422" s="330"/>
      <c r="N422" s="32"/>
      <c r="O422" s="27" t="s">
        <v>2529</v>
      </c>
      <c r="P422" s="32"/>
      <c r="Q422" s="238" t="s">
        <v>1508</v>
      </c>
      <c r="R422" s="27" t="s">
        <v>1456</v>
      </c>
      <c r="S422" s="32"/>
    </row>
    <row r="423" spans="1:19" s="36" customFormat="1" ht="15.75" hidden="1" customHeight="1">
      <c r="A423" s="27">
        <v>643</v>
      </c>
      <c r="B423" s="28" t="s">
        <v>1598</v>
      </c>
      <c r="C423" s="241">
        <v>42913</v>
      </c>
      <c r="D423" s="244">
        <v>532522</v>
      </c>
      <c r="E423" s="255">
        <f t="shared" si="38"/>
        <v>101179.18000000001</v>
      </c>
      <c r="F423" s="255">
        <f t="shared" si="39"/>
        <v>633701.18000000005</v>
      </c>
      <c r="G423" s="27">
        <v>225712500</v>
      </c>
      <c r="H423" s="27" t="s">
        <v>1413</v>
      </c>
      <c r="I423" s="27">
        <v>30</v>
      </c>
      <c r="J423" s="45">
        <v>42943</v>
      </c>
      <c r="K423" s="32"/>
      <c r="L423" s="266">
        <v>42915</v>
      </c>
      <c r="M423" s="330"/>
      <c r="N423" s="32"/>
      <c r="O423" s="27" t="s">
        <v>2529</v>
      </c>
      <c r="P423" s="32"/>
      <c r="Q423" s="238" t="s">
        <v>1508</v>
      </c>
      <c r="R423" s="27" t="s">
        <v>1456</v>
      </c>
      <c r="S423" s="32"/>
    </row>
    <row r="424" spans="1:19" s="69" customFormat="1" ht="15.75" hidden="1" customHeight="1">
      <c r="A424" s="7">
        <v>644</v>
      </c>
      <c r="B424" s="6" t="s">
        <v>1381</v>
      </c>
      <c r="C424" s="251">
        <v>42913</v>
      </c>
      <c r="D424" s="252">
        <v>3465288</v>
      </c>
      <c r="E424" s="329">
        <f t="shared" si="38"/>
        <v>658404.72</v>
      </c>
      <c r="F424" s="329">
        <f t="shared" si="39"/>
        <v>4123692.7199999997</v>
      </c>
      <c r="G424" s="7">
        <v>226339204</v>
      </c>
      <c r="H424" s="7" t="s">
        <v>571</v>
      </c>
      <c r="I424" s="7">
        <v>60</v>
      </c>
      <c r="J424" s="5">
        <v>42973</v>
      </c>
      <c r="K424" s="4"/>
      <c r="L424" s="330"/>
      <c r="M424" s="330"/>
      <c r="N424" s="4"/>
      <c r="O424" s="7" t="s">
        <v>2528</v>
      </c>
      <c r="P424" s="4"/>
      <c r="Q424" s="253" t="s">
        <v>1379</v>
      </c>
      <c r="R424" s="7" t="s">
        <v>1387</v>
      </c>
      <c r="S424" s="4"/>
    </row>
    <row r="425" spans="1:19" s="69" customFormat="1" ht="15.75" hidden="1" customHeight="1">
      <c r="A425" s="7">
        <v>645</v>
      </c>
      <c r="B425" s="6" t="s">
        <v>1381</v>
      </c>
      <c r="C425" s="251">
        <v>42913</v>
      </c>
      <c r="D425" s="252">
        <v>1249776</v>
      </c>
      <c r="E425" s="329">
        <f t="shared" si="38"/>
        <v>237457.44</v>
      </c>
      <c r="F425" s="329">
        <f t="shared" si="39"/>
        <v>1487233.44</v>
      </c>
      <c r="G425" s="7">
        <v>226339204</v>
      </c>
      <c r="H425" s="7" t="s">
        <v>571</v>
      </c>
      <c r="I425" s="7">
        <v>60</v>
      </c>
      <c r="J425" s="5">
        <v>42973</v>
      </c>
      <c r="K425" s="4"/>
      <c r="L425" s="330"/>
      <c r="M425" s="330"/>
      <c r="N425" s="4"/>
      <c r="O425" s="7" t="s">
        <v>2149</v>
      </c>
      <c r="P425" s="4"/>
      <c r="Q425" s="253" t="s">
        <v>1379</v>
      </c>
      <c r="R425" s="7" t="s">
        <v>1387</v>
      </c>
      <c r="S425" s="4"/>
    </row>
    <row r="426" spans="1:19" s="69" customFormat="1" ht="15.75" hidden="1" customHeight="1">
      <c r="A426" s="7">
        <v>646</v>
      </c>
      <c r="B426" s="6" t="s">
        <v>1381</v>
      </c>
      <c r="C426" s="251">
        <v>42913</v>
      </c>
      <c r="D426" s="252">
        <v>3195450</v>
      </c>
      <c r="E426" s="329">
        <f t="shared" si="38"/>
        <v>607135.5</v>
      </c>
      <c r="F426" s="329">
        <f t="shared" si="39"/>
        <v>3802585.5</v>
      </c>
      <c r="G426" s="7">
        <v>226339204</v>
      </c>
      <c r="H426" s="7" t="s">
        <v>571</v>
      </c>
      <c r="I426" s="7">
        <v>60</v>
      </c>
      <c r="J426" s="5">
        <v>42973</v>
      </c>
      <c r="K426" s="4"/>
      <c r="L426" s="330"/>
      <c r="M426" s="330"/>
      <c r="N426" s="4"/>
      <c r="O426" s="7" t="s">
        <v>2527</v>
      </c>
      <c r="P426" s="4"/>
      <c r="Q426" s="253" t="s">
        <v>1379</v>
      </c>
      <c r="R426" s="7" t="s">
        <v>1387</v>
      </c>
      <c r="S426" s="4"/>
    </row>
    <row r="427" spans="1:19" s="69" customFormat="1" ht="15.75" hidden="1" customHeight="1">
      <c r="A427" s="7">
        <v>647</v>
      </c>
      <c r="B427" s="6" t="s">
        <v>1381</v>
      </c>
      <c r="C427" s="251">
        <v>42913</v>
      </c>
      <c r="D427" s="252">
        <v>7914502</v>
      </c>
      <c r="E427" s="329">
        <f t="shared" si="38"/>
        <v>1503755.3800000001</v>
      </c>
      <c r="F427" s="329">
        <f t="shared" si="39"/>
        <v>9418257.3800000008</v>
      </c>
      <c r="G427" s="7">
        <v>226339204</v>
      </c>
      <c r="H427" s="7" t="s">
        <v>571</v>
      </c>
      <c r="I427" s="7">
        <v>60</v>
      </c>
      <c r="J427" s="5">
        <v>42973</v>
      </c>
      <c r="K427" s="4"/>
      <c r="L427" s="330"/>
      <c r="M427" s="330"/>
      <c r="N427" s="4"/>
      <c r="O427" s="7" t="s">
        <v>2526</v>
      </c>
      <c r="P427" s="4"/>
      <c r="Q427" s="253" t="s">
        <v>1379</v>
      </c>
      <c r="R427" s="7" t="s">
        <v>1387</v>
      </c>
      <c r="S427" s="4"/>
    </row>
    <row r="428" spans="1:19" s="36" customFormat="1" ht="15.75" hidden="1" customHeight="1">
      <c r="A428" s="27">
        <v>648</v>
      </c>
      <c r="B428" s="28" t="s">
        <v>2513</v>
      </c>
      <c r="C428" s="241">
        <v>42913</v>
      </c>
      <c r="D428" s="244">
        <v>270969</v>
      </c>
      <c r="E428" s="255">
        <f t="shared" si="38"/>
        <v>51484.11</v>
      </c>
      <c r="F428" s="255">
        <f t="shared" si="39"/>
        <v>322453.11</v>
      </c>
      <c r="G428" s="27">
        <v>512244208</v>
      </c>
      <c r="H428" s="27" t="s">
        <v>1413</v>
      </c>
      <c r="I428" s="27">
        <v>30</v>
      </c>
      <c r="J428" s="45">
        <v>42943</v>
      </c>
      <c r="K428" s="32"/>
      <c r="L428" s="266">
        <v>42914</v>
      </c>
      <c r="M428" s="330"/>
      <c r="N428" s="32"/>
      <c r="O428" s="27" t="s">
        <v>2525</v>
      </c>
      <c r="P428" s="32"/>
      <c r="Q428" s="238" t="s">
        <v>1487</v>
      </c>
      <c r="R428" s="27" t="s">
        <v>1490</v>
      </c>
      <c r="S428" s="32"/>
    </row>
    <row r="429" spans="1:19" s="36" customFormat="1" ht="15.75" hidden="1" customHeight="1">
      <c r="A429" s="27">
        <v>649</v>
      </c>
      <c r="B429" s="28" t="s">
        <v>2184</v>
      </c>
      <c r="C429" s="241">
        <v>42914</v>
      </c>
      <c r="D429" s="244">
        <v>4445896</v>
      </c>
      <c r="E429" s="255">
        <f t="shared" si="38"/>
        <v>844720.24</v>
      </c>
      <c r="F429" s="255">
        <f t="shared" si="39"/>
        <v>5290616.24</v>
      </c>
      <c r="G429" s="27">
        <v>71223820</v>
      </c>
      <c r="H429" s="27" t="s">
        <v>1413</v>
      </c>
      <c r="I429" s="27">
        <v>60</v>
      </c>
      <c r="J429" s="45">
        <v>42974</v>
      </c>
      <c r="K429" s="32"/>
      <c r="L429" s="266">
        <v>42949</v>
      </c>
      <c r="M429" s="330"/>
      <c r="N429" s="32"/>
      <c r="O429" s="27" t="s">
        <v>2186</v>
      </c>
      <c r="P429" s="32"/>
      <c r="Q429" s="238" t="s">
        <v>1379</v>
      </c>
      <c r="R429" s="27" t="s">
        <v>1670</v>
      </c>
      <c r="S429" s="32"/>
    </row>
    <row r="430" spans="1:19" s="36" customFormat="1" ht="15.75" hidden="1" customHeight="1">
      <c r="A430" s="27">
        <v>650</v>
      </c>
      <c r="B430" s="28" t="s">
        <v>2184</v>
      </c>
      <c r="C430" s="241">
        <v>42914</v>
      </c>
      <c r="D430" s="244">
        <v>1708718</v>
      </c>
      <c r="E430" s="255">
        <f t="shared" si="38"/>
        <v>324656.42</v>
      </c>
      <c r="F430" s="255">
        <f t="shared" si="39"/>
        <v>2033374.42</v>
      </c>
      <c r="G430" s="27">
        <v>71223820</v>
      </c>
      <c r="H430" s="27" t="s">
        <v>1413</v>
      </c>
      <c r="I430" s="27">
        <v>60</v>
      </c>
      <c r="J430" s="45">
        <v>42974</v>
      </c>
      <c r="K430" s="32"/>
      <c r="L430" s="266">
        <v>42949</v>
      </c>
      <c r="M430" s="330"/>
      <c r="N430" s="32"/>
      <c r="O430" s="27" t="s">
        <v>2186</v>
      </c>
      <c r="P430" s="32"/>
      <c r="Q430" s="238" t="s">
        <v>1379</v>
      </c>
      <c r="R430" s="27" t="s">
        <v>1670</v>
      </c>
      <c r="S430" s="32"/>
    </row>
    <row r="431" spans="1:19" s="36" customFormat="1" ht="15.75" customHeight="1">
      <c r="A431" s="27">
        <v>651</v>
      </c>
      <c r="B431" s="28" t="s">
        <v>2514</v>
      </c>
      <c r="C431" s="241">
        <v>42914</v>
      </c>
      <c r="D431" s="244">
        <v>818338</v>
      </c>
      <c r="E431" s="255">
        <f t="shared" si="38"/>
        <v>155484.22</v>
      </c>
      <c r="F431" s="255">
        <f t="shared" si="39"/>
        <v>973822.22</v>
      </c>
      <c r="G431" s="27">
        <v>28213865</v>
      </c>
      <c r="H431" s="27" t="s">
        <v>1413</v>
      </c>
      <c r="I431" s="27">
        <v>60</v>
      </c>
      <c r="J431" s="45">
        <v>42974</v>
      </c>
      <c r="K431" s="32"/>
      <c r="L431" s="266">
        <v>42979</v>
      </c>
      <c r="M431" s="266"/>
      <c r="N431" s="32"/>
      <c r="O431" s="27" t="s">
        <v>2524</v>
      </c>
      <c r="P431" s="32"/>
      <c r="Q431" s="238" t="s">
        <v>1379</v>
      </c>
      <c r="R431" s="27" t="s">
        <v>1604</v>
      </c>
      <c r="S431" s="32"/>
    </row>
    <row r="432" spans="1:19" s="36" customFormat="1" ht="15.75" hidden="1" customHeight="1">
      <c r="A432" s="27">
        <v>652</v>
      </c>
      <c r="B432" s="28" t="s">
        <v>2515</v>
      </c>
      <c r="C432" s="241">
        <v>42914</v>
      </c>
      <c r="D432" s="244">
        <v>2516084</v>
      </c>
      <c r="E432" s="255">
        <f t="shared" si="38"/>
        <v>478055.96</v>
      </c>
      <c r="F432" s="255">
        <f t="shared" si="39"/>
        <v>2994139.96</v>
      </c>
      <c r="G432" s="27">
        <v>222427709</v>
      </c>
      <c r="H432" s="27" t="s">
        <v>1413</v>
      </c>
      <c r="I432" s="27">
        <v>60</v>
      </c>
      <c r="J432" s="45">
        <v>42974</v>
      </c>
      <c r="K432" s="32"/>
      <c r="L432" s="266">
        <v>42975</v>
      </c>
      <c r="M432" s="266"/>
      <c r="N432" s="32"/>
      <c r="O432" s="27" t="s">
        <v>2523</v>
      </c>
      <c r="P432" s="32"/>
      <c r="Q432" s="238" t="s">
        <v>1379</v>
      </c>
      <c r="R432" s="27" t="s">
        <v>1728</v>
      </c>
      <c r="S432" s="32"/>
    </row>
    <row r="433" spans="1:19" s="36" customFormat="1" ht="15.75" hidden="1" customHeight="1">
      <c r="A433" s="27">
        <v>653</v>
      </c>
      <c r="B433" s="28" t="s">
        <v>2516</v>
      </c>
      <c r="C433" s="241">
        <v>42914</v>
      </c>
      <c r="D433" s="244">
        <v>2674866</v>
      </c>
      <c r="E433" s="255">
        <f t="shared" si="38"/>
        <v>508224.54</v>
      </c>
      <c r="F433" s="255">
        <f t="shared" si="39"/>
        <v>3183090.54</v>
      </c>
      <c r="G433" s="27">
        <v>652256650</v>
      </c>
      <c r="H433" s="27" t="s">
        <v>1413</v>
      </c>
      <c r="I433" s="27">
        <v>30</v>
      </c>
      <c r="J433" s="45">
        <v>42944</v>
      </c>
      <c r="K433" s="32"/>
      <c r="L433" s="266">
        <v>42950</v>
      </c>
      <c r="M433" s="330"/>
      <c r="N433" s="32"/>
      <c r="O433" s="27" t="s">
        <v>2042</v>
      </c>
      <c r="P433" s="32"/>
      <c r="Q433" s="238" t="s">
        <v>1379</v>
      </c>
      <c r="R433" s="27" t="s">
        <v>1719</v>
      </c>
      <c r="S433" s="32"/>
    </row>
    <row r="434" spans="1:19" s="36" customFormat="1" ht="15.75" hidden="1" customHeight="1">
      <c r="A434" s="27">
        <v>654</v>
      </c>
      <c r="B434" s="28" t="s">
        <v>2516</v>
      </c>
      <c r="C434" s="241">
        <v>42914</v>
      </c>
      <c r="D434" s="244">
        <v>1416824</v>
      </c>
      <c r="E434" s="255">
        <f t="shared" si="38"/>
        <v>269196.56</v>
      </c>
      <c r="F434" s="255">
        <f t="shared" si="39"/>
        <v>1686020.56</v>
      </c>
      <c r="G434" s="27">
        <v>652256650</v>
      </c>
      <c r="H434" s="27" t="s">
        <v>1413</v>
      </c>
      <c r="I434" s="27">
        <v>60</v>
      </c>
      <c r="J434" s="45">
        <v>42974</v>
      </c>
      <c r="K434" s="32"/>
      <c r="L434" s="266">
        <v>43021</v>
      </c>
      <c r="M434" s="266"/>
      <c r="N434" s="32"/>
      <c r="O434" s="27" t="s">
        <v>2042</v>
      </c>
      <c r="P434" s="32"/>
      <c r="Q434" s="238" t="s">
        <v>1379</v>
      </c>
      <c r="R434" s="27" t="s">
        <v>1719</v>
      </c>
      <c r="S434" s="32"/>
    </row>
    <row r="435" spans="1:19" s="36" customFormat="1" ht="15.75" hidden="1" customHeight="1">
      <c r="A435" s="27">
        <v>655</v>
      </c>
      <c r="B435" s="28" t="s">
        <v>1992</v>
      </c>
      <c r="C435" s="241">
        <v>42914</v>
      </c>
      <c r="D435" s="244">
        <v>781696</v>
      </c>
      <c r="E435" s="255">
        <f t="shared" si="38"/>
        <v>148522.23999999999</v>
      </c>
      <c r="F435" s="255">
        <f t="shared" si="39"/>
        <v>930218.24</v>
      </c>
      <c r="G435" s="27"/>
      <c r="H435" s="27" t="s">
        <v>1413</v>
      </c>
      <c r="I435" s="27">
        <v>60</v>
      </c>
      <c r="J435" s="45">
        <v>42974</v>
      </c>
      <c r="K435" s="32"/>
      <c r="L435" s="266">
        <v>42976</v>
      </c>
      <c r="M435" s="266"/>
      <c r="N435" s="32"/>
      <c r="O435" s="27" t="s">
        <v>1993</v>
      </c>
      <c r="P435" s="32"/>
      <c r="Q435" s="238" t="s">
        <v>1379</v>
      </c>
      <c r="R435" s="27" t="s">
        <v>1719</v>
      </c>
      <c r="S435" s="32"/>
    </row>
    <row r="436" spans="1:19" s="36" customFormat="1" ht="15.75" hidden="1" customHeight="1">
      <c r="A436" s="27">
        <v>656</v>
      </c>
      <c r="B436" s="28" t="s">
        <v>1633</v>
      </c>
      <c r="C436" s="241">
        <v>42914</v>
      </c>
      <c r="D436" s="244">
        <v>1416824</v>
      </c>
      <c r="E436" s="255">
        <f t="shared" si="38"/>
        <v>269196.56</v>
      </c>
      <c r="F436" s="255">
        <f t="shared" si="39"/>
        <v>1686020.56</v>
      </c>
      <c r="G436" s="27">
        <v>412797828</v>
      </c>
      <c r="H436" s="27" t="s">
        <v>1413</v>
      </c>
      <c r="I436" s="27">
        <v>60</v>
      </c>
      <c r="J436" s="45">
        <v>42974</v>
      </c>
      <c r="K436" s="32"/>
      <c r="L436" s="266">
        <v>42965</v>
      </c>
      <c r="M436" s="266"/>
      <c r="N436" s="32"/>
      <c r="O436" s="27" t="s">
        <v>2522</v>
      </c>
      <c r="P436" s="32"/>
      <c r="Q436" s="238" t="s">
        <v>1379</v>
      </c>
      <c r="R436" s="27" t="s">
        <v>1441</v>
      </c>
      <c r="S436" s="32"/>
    </row>
    <row r="437" spans="1:19" s="36" customFormat="1" ht="15.75" hidden="1" customHeight="1">
      <c r="A437" s="260">
        <v>657</v>
      </c>
      <c r="B437" s="68" t="s">
        <v>2517</v>
      </c>
      <c r="C437" s="240">
        <v>42915</v>
      </c>
      <c r="D437" s="243">
        <v>8586442</v>
      </c>
      <c r="E437" s="254">
        <f t="shared" si="38"/>
        <v>1631423.98</v>
      </c>
      <c r="F437" s="254">
        <f>SUM(E437+D437)-3835341-3835341</f>
        <v>2547183.9800000004</v>
      </c>
      <c r="G437" s="35">
        <v>222319000</v>
      </c>
      <c r="H437" s="336" t="s">
        <v>2678</v>
      </c>
      <c r="I437" s="35">
        <v>60</v>
      </c>
      <c r="J437" s="114">
        <v>42975</v>
      </c>
      <c r="K437" s="80"/>
      <c r="L437" s="330"/>
      <c r="M437" s="330"/>
      <c r="N437" s="80"/>
      <c r="O437" s="35" t="s">
        <v>1407</v>
      </c>
      <c r="P437" s="80"/>
      <c r="Q437" s="237" t="s">
        <v>1379</v>
      </c>
      <c r="R437" s="35" t="s">
        <v>1563</v>
      </c>
      <c r="S437" s="32"/>
    </row>
    <row r="438" spans="1:19" s="36" customFormat="1" ht="15.75" hidden="1" customHeight="1">
      <c r="A438" s="27">
        <v>658</v>
      </c>
      <c r="B438" s="28" t="s">
        <v>2039</v>
      </c>
      <c r="C438" s="241">
        <v>42915</v>
      </c>
      <c r="D438" s="244">
        <v>56808</v>
      </c>
      <c r="E438" s="255">
        <f t="shared" si="38"/>
        <v>10793.52</v>
      </c>
      <c r="F438" s="255">
        <f t="shared" si="39"/>
        <v>67601.52</v>
      </c>
      <c r="G438" s="27">
        <v>222682903</v>
      </c>
      <c r="H438" s="27" t="s">
        <v>1413</v>
      </c>
      <c r="I438" s="27" t="s">
        <v>1896</v>
      </c>
      <c r="J438" s="45">
        <v>42915</v>
      </c>
      <c r="K438" s="32"/>
      <c r="L438" s="266">
        <v>42915</v>
      </c>
      <c r="M438" s="330"/>
      <c r="N438" s="32"/>
      <c r="O438" s="27" t="s">
        <v>2040</v>
      </c>
      <c r="P438" s="32"/>
      <c r="Q438" s="238" t="s">
        <v>1379</v>
      </c>
      <c r="R438" s="27" t="s">
        <v>574</v>
      </c>
      <c r="S438" s="32"/>
    </row>
    <row r="439" spans="1:19" s="69" customFormat="1" ht="15.75" hidden="1" customHeight="1">
      <c r="A439" s="7">
        <v>659</v>
      </c>
      <c r="B439" s="6" t="s">
        <v>2517</v>
      </c>
      <c r="C439" s="251">
        <v>42915</v>
      </c>
      <c r="D439" s="252">
        <v>1082486</v>
      </c>
      <c r="E439" s="329">
        <f t="shared" si="38"/>
        <v>205672.34</v>
      </c>
      <c r="F439" s="329">
        <f>D439+E439</f>
        <v>1288158.3400000001</v>
      </c>
      <c r="G439" s="7">
        <v>222319000</v>
      </c>
      <c r="H439" s="7" t="s">
        <v>571</v>
      </c>
      <c r="I439" s="7">
        <v>60</v>
      </c>
      <c r="J439" s="5">
        <v>42975</v>
      </c>
      <c r="K439" s="4"/>
      <c r="L439" s="330"/>
      <c r="M439" s="330"/>
      <c r="N439" s="4"/>
      <c r="O439" s="7" t="s">
        <v>1407</v>
      </c>
      <c r="P439" s="4"/>
      <c r="Q439" s="253" t="s">
        <v>1379</v>
      </c>
      <c r="R439" s="7" t="s">
        <v>1563</v>
      </c>
      <c r="S439" s="4"/>
    </row>
    <row r="440" spans="1:19" s="36" customFormat="1" ht="15.75" hidden="1" customHeight="1">
      <c r="A440" s="27">
        <v>660</v>
      </c>
      <c r="B440" s="28" t="s">
        <v>1381</v>
      </c>
      <c r="C440" s="241">
        <v>42915</v>
      </c>
      <c r="D440" s="244">
        <v>3423268</v>
      </c>
      <c r="E440" s="255">
        <f t="shared" si="38"/>
        <v>650420.92000000004</v>
      </c>
      <c r="F440" s="255">
        <f t="shared" si="39"/>
        <v>4073688.92</v>
      </c>
      <c r="G440" s="27">
        <v>226339204</v>
      </c>
      <c r="H440" s="27" t="s">
        <v>1413</v>
      </c>
      <c r="I440" s="27">
        <v>60</v>
      </c>
      <c r="J440" s="45">
        <v>42975</v>
      </c>
      <c r="K440" s="32"/>
      <c r="L440" s="266">
        <v>43004</v>
      </c>
      <c r="M440" s="266"/>
      <c r="N440" s="32"/>
      <c r="O440" s="27" t="s">
        <v>2521</v>
      </c>
      <c r="P440" s="32"/>
      <c r="Q440" s="238" t="s">
        <v>1379</v>
      </c>
      <c r="R440" s="27" t="s">
        <v>1387</v>
      </c>
      <c r="S440" s="32"/>
    </row>
    <row r="441" spans="1:19" s="36" customFormat="1" ht="15.75" hidden="1" customHeight="1">
      <c r="A441" s="27">
        <v>661</v>
      </c>
      <c r="B441" s="28" t="s">
        <v>1381</v>
      </c>
      <c r="C441" s="241">
        <v>42915</v>
      </c>
      <c r="D441" s="244">
        <v>16195764</v>
      </c>
      <c r="E441" s="255">
        <f t="shared" si="38"/>
        <v>3077195.16</v>
      </c>
      <c r="F441" s="255">
        <f>SUM(E441+D441)</f>
        <v>19272959.16</v>
      </c>
      <c r="G441" s="27">
        <v>226339204</v>
      </c>
      <c r="H441" s="27" t="s">
        <v>1413</v>
      </c>
      <c r="I441" s="27">
        <v>60</v>
      </c>
      <c r="J441" s="45">
        <v>42975</v>
      </c>
      <c r="K441" s="32"/>
      <c r="L441" s="266">
        <v>43004</v>
      </c>
      <c r="M441" s="266"/>
      <c r="N441" s="32"/>
      <c r="O441" s="27" t="s">
        <v>2521</v>
      </c>
      <c r="P441" s="32"/>
      <c r="Q441" s="238" t="s">
        <v>1379</v>
      </c>
      <c r="R441" s="27" t="s">
        <v>1387</v>
      </c>
      <c r="S441" s="32"/>
    </row>
    <row r="442" spans="1:19" s="36" customFormat="1" ht="15.75" hidden="1" customHeight="1">
      <c r="A442" s="27">
        <v>662</v>
      </c>
      <c r="B442" s="28" t="s">
        <v>1381</v>
      </c>
      <c r="C442" s="241">
        <v>42915</v>
      </c>
      <c r="D442" s="244">
        <v>471628</v>
      </c>
      <c r="E442" s="255">
        <f t="shared" si="38"/>
        <v>89609.32</v>
      </c>
      <c r="F442" s="255">
        <f t="shared" si="39"/>
        <v>561237.32000000007</v>
      </c>
      <c r="G442" s="27">
        <v>226339204</v>
      </c>
      <c r="H442" s="27" t="s">
        <v>1413</v>
      </c>
      <c r="I442" s="27">
        <v>60</v>
      </c>
      <c r="J442" s="45">
        <v>42975</v>
      </c>
      <c r="K442" s="32"/>
      <c r="L442" s="266">
        <v>43004</v>
      </c>
      <c r="M442" s="266"/>
      <c r="N442" s="32"/>
      <c r="O442" s="27" t="s">
        <v>2521</v>
      </c>
      <c r="P442" s="32"/>
      <c r="Q442" s="238" t="s">
        <v>1379</v>
      </c>
      <c r="R442" s="27" t="s">
        <v>1387</v>
      </c>
      <c r="S442" s="32"/>
    </row>
    <row r="443" spans="1:19" s="36" customFormat="1" ht="15.75" hidden="1" customHeight="1">
      <c r="A443" s="27">
        <v>663</v>
      </c>
      <c r="B443" s="28" t="s">
        <v>1378</v>
      </c>
      <c r="C443" s="241">
        <v>42915</v>
      </c>
      <c r="D443" s="244">
        <v>2003096</v>
      </c>
      <c r="E443" s="255">
        <f t="shared" si="38"/>
        <v>380588.24</v>
      </c>
      <c r="F443" s="255">
        <f t="shared" si="39"/>
        <v>2383684.2400000002</v>
      </c>
      <c r="G443" s="27">
        <v>51236119</v>
      </c>
      <c r="H443" s="27" t="s">
        <v>1413</v>
      </c>
      <c r="I443" s="27">
        <v>60</v>
      </c>
      <c r="J443" s="45">
        <v>42975</v>
      </c>
      <c r="K443" s="32"/>
      <c r="L443" s="266"/>
      <c r="M443" s="266"/>
      <c r="N443" s="32"/>
      <c r="O443" s="27" t="s">
        <v>1420</v>
      </c>
      <c r="P443" s="32"/>
      <c r="Q443" s="238" t="s">
        <v>1379</v>
      </c>
      <c r="R443" s="27" t="s">
        <v>1380</v>
      </c>
      <c r="S443" s="32"/>
    </row>
    <row r="444" spans="1:19" s="36" customFormat="1" ht="15.75" hidden="1" customHeight="1">
      <c r="A444" s="27">
        <v>664</v>
      </c>
      <c r="B444" s="28" t="s">
        <v>1378</v>
      </c>
      <c r="C444" s="241">
        <v>42915</v>
      </c>
      <c r="D444" s="244">
        <v>4792674</v>
      </c>
      <c r="E444" s="255">
        <f t="shared" si="38"/>
        <v>910608.06</v>
      </c>
      <c r="F444" s="255">
        <f t="shared" si="39"/>
        <v>5703282.0600000005</v>
      </c>
      <c r="G444" s="27">
        <v>51236119</v>
      </c>
      <c r="H444" s="27" t="s">
        <v>1413</v>
      </c>
      <c r="I444" s="27">
        <v>60</v>
      </c>
      <c r="J444" s="45">
        <v>42975</v>
      </c>
      <c r="K444" s="32"/>
      <c r="L444" s="266"/>
      <c r="M444" s="266"/>
      <c r="N444" s="32"/>
      <c r="O444" s="27" t="s">
        <v>1420</v>
      </c>
      <c r="P444" s="32"/>
      <c r="Q444" s="238" t="s">
        <v>1379</v>
      </c>
      <c r="R444" s="27" t="s">
        <v>1380</v>
      </c>
      <c r="S444" s="32"/>
    </row>
    <row r="445" spans="1:19" s="36" customFormat="1" ht="15.75" hidden="1" customHeight="1">
      <c r="A445" s="27">
        <v>665</v>
      </c>
      <c r="B445" s="28" t="s">
        <v>2512</v>
      </c>
      <c r="C445" s="241">
        <v>42915</v>
      </c>
      <c r="D445" s="244">
        <v>5279262</v>
      </c>
      <c r="E445" s="255">
        <f t="shared" si="38"/>
        <v>1003059.78</v>
      </c>
      <c r="F445" s="255">
        <f>SUM(E445+D445)-3282322</f>
        <v>2999999.7800000003</v>
      </c>
      <c r="G445" s="27">
        <v>29190053</v>
      </c>
      <c r="H445" s="27" t="s">
        <v>1413</v>
      </c>
      <c r="I445" s="27">
        <v>60</v>
      </c>
      <c r="J445" s="45">
        <v>42975</v>
      </c>
      <c r="K445" s="32"/>
      <c r="L445" s="266">
        <v>42963</v>
      </c>
      <c r="M445" s="266"/>
      <c r="N445" s="32"/>
      <c r="O445" s="27" t="s">
        <v>2520</v>
      </c>
      <c r="P445" s="32"/>
      <c r="Q445" s="238" t="s">
        <v>1379</v>
      </c>
      <c r="R445" s="27" t="s">
        <v>1456</v>
      </c>
      <c r="S445" s="32"/>
    </row>
    <row r="446" spans="1:19" s="36" customFormat="1" ht="15.75" hidden="1" customHeight="1">
      <c r="A446" s="27">
        <v>666</v>
      </c>
      <c r="B446" s="28" t="s">
        <v>2518</v>
      </c>
      <c r="C446" s="241">
        <v>42915</v>
      </c>
      <c r="D446" s="244">
        <v>11699780</v>
      </c>
      <c r="E446" s="255">
        <f t="shared" si="38"/>
        <v>2222958.2000000002</v>
      </c>
      <c r="F446" s="255">
        <f t="shared" si="39"/>
        <v>13922738.199999999</v>
      </c>
      <c r="G446" s="27">
        <v>227383187</v>
      </c>
      <c r="H446" s="27" t="s">
        <v>1413</v>
      </c>
      <c r="I446" s="27">
        <v>60</v>
      </c>
      <c r="J446" s="45">
        <v>42975</v>
      </c>
      <c r="K446" s="32"/>
      <c r="L446" s="266">
        <v>42982</v>
      </c>
      <c r="M446" s="266"/>
      <c r="N446" s="32"/>
      <c r="O446" s="27" t="s">
        <v>2519</v>
      </c>
      <c r="P446" s="32"/>
      <c r="Q446" s="238" t="s">
        <v>1379</v>
      </c>
      <c r="R446" s="27" t="s">
        <v>1728</v>
      </c>
      <c r="S446" s="32"/>
    </row>
    <row r="447" spans="1:19" s="69" customFormat="1" ht="15.75" hidden="1" customHeight="1">
      <c r="A447" s="7">
        <v>667</v>
      </c>
      <c r="B447" s="6" t="s">
        <v>1381</v>
      </c>
      <c r="C447" s="251">
        <v>42916</v>
      </c>
      <c r="D447" s="252">
        <v>7214616</v>
      </c>
      <c r="E447" s="329">
        <f t="shared" si="38"/>
        <v>1370777.04</v>
      </c>
      <c r="F447" s="329">
        <f t="shared" si="39"/>
        <v>8585393.0399999991</v>
      </c>
      <c r="G447" s="7">
        <v>26339204</v>
      </c>
      <c r="H447" s="7" t="s">
        <v>571</v>
      </c>
      <c r="I447" s="7">
        <v>60</v>
      </c>
      <c r="J447" s="5">
        <v>42976</v>
      </c>
      <c r="K447" s="4"/>
      <c r="L447" s="330"/>
      <c r="M447" s="330"/>
      <c r="N447" s="4"/>
      <c r="O447" s="7" t="s">
        <v>2534</v>
      </c>
      <c r="P447" s="4"/>
      <c r="Q447" s="253" t="s">
        <v>1383</v>
      </c>
      <c r="R447" s="7" t="s">
        <v>1832</v>
      </c>
      <c r="S447" s="4"/>
    </row>
    <row r="448" spans="1:19" s="36" customFormat="1" ht="15.75" hidden="1" customHeight="1">
      <c r="A448" s="27">
        <v>668</v>
      </c>
      <c r="B448" s="28" t="s">
        <v>2535</v>
      </c>
      <c r="C448" s="241">
        <v>42916</v>
      </c>
      <c r="D448" s="244">
        <v>11392162</v>
      </c>
      <c r="E448" s="255">
        <f t="shared" si="38"/>
        <v>2164510.7799999998</v>
      </c>
      <c r="F448" s="255">
        <f t="shared" si="39"/>
        <v>13556672.779999999</v>
      </c>
      <c r="G448" s="27" t="s">
        <v>2536</v>
      </c>
      <c r="H448" s="27" t="s">
        <v>1413</v>
      </c>
      <c r="I448" s="27">
        <v>30</v>
      </c>
      <c r="J448" s="45">
        <v>42946</v>
      </c>
      <c r="K448" s="32"/>
      <c r="L448" s="266">
        <v>42989</v>
      </c>
      <c r="M448" s="266"/>
      <c r="N448" s="32"/>
      <c r="O448" s="27" t="s">
        <v>2537</v>
      </c>
      <c r="P448" s="32"/>
      <c r="Q448" s="238" t="s">
        <v>2538</v>
      </c>
      <c r="R448" s="27" t="s">
        <v>2539</v>
      </c>
      <c r="S448" s="32"/>
    </row>
    <row r="449" spans="1:19" s="36" customFormat="1" ht="15.75" hidden="1" customHeight="1">
      <c r="A449" s="27">
        <v>669</v>
      </c>
      <c r="B449" s="28" t="s">
        <v>2535</v>
      </c>
      <c r="C449" s="241">
        <v>42916</v>
      </c>
      <c r="D449" s="244">
        <v>10402178</v>
      </c>
      <c r="E449" s="255">
        <f t="shared" si="38"/>
        <v>1976413.82</v>
      </c>
      <c r="F449" s="255">
        <f t="shared" si="39"/>
        <v>12378591.82</v>
      </c>
      <c r="G449" s="27" t="s">
        <v>2536</v>
      </c>
      <c r="H449" s="27" t="s">
        <v>1413</v>
      </c>
      <c r="I449" s="27">
        <v>30</v>
      </c>
      <c r="J449" s="45">
        <v>42946</v>
      </c>
      <c r="K449" s="32"/>
      <c r="L449" s="266">
        <v>42989</v>
      </c>
      <c r="M449" s="266"/>
      <c r="N449" s="32"/>
      <c r="O449" s="27" t="s">
        <v>2540</v>
      </c>
      <c r="P449" s="32"/>
      <c r="Q449" s="238" t="s">
        <v>573</v>
      </c>
      <c r="R449" s="27" t="s">
        <v>2539</v>
      </c>
      <c r="S449" s="32"/>
    </row>
    <row r="450" spans="1:19" s="36" customFormat="1" ht="15.75" hidden="1" customHeight="1">
      <c r="A450" s="27">
        <v>670</v>
      </c>
      <c r="B450" s="28" t="s">
        <v>2535</v>
      </c>
      <c r="C450" s="241">
        <v>42916</v>
      </c>
      <c r="D450" s="244">
        <v>2510</v>
      </c>
      <c r="E450" s="255">
        <f t="shared" si="38"/>
        <v>476.9</v>
      </c>
      <c r="F450" s="255">
        <f t="shared" si="39"/>
        <v>2986.9</v>
      </c>
      <c r="G450" s="27" t="s">
        <v>2536</v>
      </c>
      <c r="H450" s="27" t="s">
        <v>1413</v>
      </c>
      <c r="I450" s="27" t="s">
        <v>1896</v>
      </c>
      <c r="J450" s="45">
        <v>42916</v>
      </c>
      <c r="K450" s="32"/>
      <c r="L450" s="266">
        <v>42916</v>
      </c>
      <c r="M450" s="330"/>
      <c r="N450" s="32"/>
      <c r="O450" s="27" t="s">
        <v>2541</v>
      </c>
      <c r="P450" s="32"/>
      <c r="Q450" s="238" t="s">
        <v>1379</v>
      </c>
      <c r="R450" s="27" t="s">
        <v>2539</v>
      </c>
      <c r="S450" s="32"/>
    </row>
    <row r="451" spans="1:19" s="36" customFormat="1" ht="15.75" hidden="1" customHeight="1">
      <c r="A451" s="27">
        <v>671</v>
      </c>
      <c r="B451" s="28" t="s">
        <v>2355</v>
      </c>
      <c r="C451" s="241">
        <v>42916</v>
      </c>
      <c r="D451" s="244">
        <v>695898</v>
      </c>
      <c r="E451" s="255">
        <f t="shared" si="38"/>
        <v>132220.62</v>
      </c>
      <c r="F451" s="255">
        <f t="shared" si="39"/>
        <v>828118.62</v>
      </c>
      <c r="G451" s="27" t="s">
        <v>2542</v>
      </c>
      <c r="H451" s="27" t="s">
        <v>1413</v>
      </c>
      <c r="I451" s="27">
        <v>30</v>
      </c>
      <c r="J451" s="45">
        <v>42946</v>
      </c>
      <c r="K451" s="32"/>
      <c r="L451" s="266">
        <v>42929</v>
      </c>
      <c r="M451" s="330"/>
      <c r="N451" s="32"/>
      <c r="O451" s="27" t="s">
        <v>2543</v>
      </c>
      <c r="P451" s="32"/>
      <c r="Q451" s="238" t="s">
        <v>1379</v>
      </c>
      <c r="R451" s="27" t="s">
        <v>1541</v>
      </c>
      <c r="S451" s="32"/>
    </row>
    <row r="452" spans="1:19" s="36" customFormat="1" ht="15.75" hidden="1" customHeight="1">
      <c r="A452" s="27">
        <v>672</v>
      </c>
      <c r="B452" s="28" t="s">
        <v>2545</v>
      </c>
      <c r="C452" s="241">
        <v>42916</v>
      </c>
      <c r="D452" s="244">
        <v>12543778</v>
      </c>
      <c r="E452" s="255">
        <f t="shared" si="38"/>
        <v>2383317.8199999998</v>
      </c>
      <c r="F452" s="255">
        <f t="shared" si="39"/>
        <v>14927095.82</v>
      </c>
      <c r="G452" s="27" t="s">
        <v>2546</v>
      </c>
      <c r="H452" s="27" t="s">
        <v>1413</v>
      </c>
      <c r="I452" s="27">
        <v>60</v>
      </c>
      <c r="J452" s="45">
        <v>42976</v>
      </c>
      <c r="K452" s="32"/>
      <c r="L452" s="266">
        <v>42982</v>
      </c>
      <c r="M452" s="266"/>
      <c r="N452" s="32"/>
      <c r="O452" s="27" t="s">
        <v>2547</v>
      </c>
      <c r="P452" s="32"/>
      <c r="Q452" s="238" t="s">
        <v>1379</v>
      </c>
      <c r="R452" s="27" t="s">
        <v>2304</v>
      </c>
      <c r="S452" s="32"/>
    </row>
    <row r="453" spans="1:19" s="36" customFormat="1" ht="15.75" hidden="1" customHeight="1">
      <c r="A453" s="27">
        <v>673</v>
      </c>
      <c r="B453" s="28" t="s">
        <v>2545</v>
      </c>
      <c r="C453" s="241">
        <v>42916</v>
      </c>
      <c r="D453" s="244">
        <v>1905384</v>
      </c>
      <c r="E453" s="255">
        <f t="shared" si="38"/>
        <v>362022.96</v>
      </c>
      <c r="F453" s="255">
        <f t="shared" si="39"/>
        <v>2267406.96</v>
      </c>
      <c r="G453" s="27" t="s">
        <v>2546</v>
      </c>
      <c r="H453" s="27" t="s">
        <v>1413</v>
      </c>
      <c r="I453" s="27">
        <v>60</v>
      </c>
      <c r="J453" s="45">
        <v>42976</v>
      </c>
      <c r="K453" s="32"/>
      <c r="L453" s="266">
        <v>42982</v>
      </c>
      <c r="M453" s="266"/>
      <c r="N453" s="32"/>
      <c r="O453" s="27" t="s">
        <v>2548</v>
      </c>
      <c r="P453" s="32"/>
      <c r="Q453" s="238" t="s">
        <v>1379</v>
      </c>
      <c r="R453" s="27" t="s">
        <v>2549</v>
      </c>
      <c r="S453" s="32"/>
    </row>
    <row r="454" spans="1:19" s="36" customFormat="1" ht="15.75" hidden="1" customHeight="1">
      <c r="A454" s="27">
        <v>674</v>
      </c>
      <c r="B454" s="28" t="s">
        <v>1403</v>
      </c>
      <c r="C454" s="241">
        <v>42916</v>
      </c>
      <c r="D454" s="244">
        <v>4557390</v>
      </c>
      <c r="E454" s="255">
        <f t="shared" ref="E454:E466" si="40">D454*19%</f>
        <v>865904.1</v>
      </c>
      <c r="F454" s="255">
        <f t="shared" ref="F454:F466" si="41">D454+E454</f>
        <v>5423294.0999999996</v>
      </c>
      <c r="G454" s="27">
        <v>94193007</v>
      </c>
      <c r="H454" s="27" t="s">
        <v>1413</v>
      </c>
      <c r="I454" s="27">
        <v>60</v>
      </c>
      <c r="J454" s="45">
        <v>42976</v>
      </c>
      <c r="K454" s="32"/>
      <c r="L454" s="266">
        <v>42956</v>
      </c>
      <c r="M454" s="330"/>
      <c r="N454" s="32"/>
      <c r="O454" s="27" t="s">
        <v>1844</v>
      </c>
      <c r="P454" s="32"/>
      <c r="Q454" s="238" t="s">
        <v>1379</v>
      </c>
      <c r="R454" s="27" t="s">
        <v>1405</v>
      </c>
      <c r="S454" s="32"/>
    </row>
    <row r="455" spans="1:19" s="277" customFormat="1" ht="15.75" hidden="1" customHeight="1">
      <c r="A455" s="273">
        <v>675</v>
      </c>
      <c r="B455" s="270" t="s">
        <v>2550</v>
      </c>
      <c r="C455" s="271"/>
      <c r="D455" s="272"/>
      <c r="E455" s="278">
        <f t="shared" si="40"/>
        <v>0</v>
      </c>
      <c r="F455" s="278">
        <f t="shared" si="41"/>
        <v>0</v>
      </c>
      <c r="G455" s="273"/>
      <c r="H455" s="273" t="s">
        <v>190</v>
      </c>
      <c r="I455" s="273"/>
      <c r="J455" s="274"/>
      <c r="K455" s="275"/>
      <c r="L455" s="274"/>
      <c r="M455" s="330">
        <v>63</v>
      </c>
      <c r="N455" s="275"/>
      <c r="O455" s="273"/>
      <c r="P455" s="275"/>
      <c r="Q455" s="276"/>
      <c r="R455" s="273"/>
      <c r="S455" s="275"/>
    </row>
    <row r="456" spans="1:19" s="69" customFormat="1" ht="15.75" hidden="1" customHeight="1">
      <c r="A456" s="7">
        <v>676</v>
      </c>
      <c r="B456" s="6" t="s">
        <v>1408</v>
      </c>
      <c r="C456" s="251">
        <v>42916</v>
      </c>
      <c r="D456" s="252">
        <v>2797006</v>
      </c>
      <c r="E456" s="329">
        <f t="shared" si="40"/>
        <v>531431.14</v>
      </c>
      <c r="F456" s="329">
        <f t="shared" si="41"/>
        <v>3328437.14</v>
      </c>
      <c r="G456" s="7">
        <v>226787111</v>
      </c>
      <c r="H456" s="7" t="s">
        <v>2173</v>
      </c>
      <c r="I456" s="7">
        <v>60</v>
      </c>
      <c r="J456" s="5">
        <v>42976</v>
      </c>
      <c r="K456" s="4"/>
      <c r="L456" s="330"/>
      <c r="M456" s="330"/>
      <c r="N456" s="4"/>
      <c r="O456" s="7" t="s">
        <v>1409</v>
      </c>
      <c r="P456" s="4"/>
      <c r="Q456" s="253" t="s">
        <v>1379</v>
      </c>
      <c r="R456" s="7" t="s">
        <v>1563</v>
      </c>
      <c r="S456" s="4"/>
    </row>
    <row r="457" spans="1:19" s="69" customFormat="1" ht="15.75" hidden="1" customHeight="1">
      <c r="A457" s="7">
        <v>677</v>
      </c>
      <c r="B457" s="6" t="s">
        <v>1408</v>
      </c>
      <c r="C457" s="251">
        <v>42916</v>
      </c>
      <c r="D457" s="252">
        <v>260894</v>
      </c>
      <c r="E457" s="329">
        <f t="shared" si="40"/>
        <v>49569.86</v>
      </c>
      <c r="F457" s="329">
        <f t="shared" si="41"/>
        <v>310463.86</v>
      </c>
      <c r="G457" s="7">
        <v>226787111</v>
      </c>
      <c r="H457" s="7" t="s">
        <v>2173</v>
      </c>
      <c r="I457" s="7">
        <v>60</v>
      </c>
      <c r="J457" s="5">
        <v>42976</v>
      </c>
      <c r="K457" s="4"/>
      <c r="L457" s="330"/>
      <c r="M457" s="330"/>
      <c r="N457" s="4"/>
      <c r="O457" s="7" t="s">
        <v>1409</v>
      </c>
      <c r="P457" s="4"/>
      <c r="Q457" s="253" t="s">
        <v>1379</v>
      </c>
      <c r="R457" s="7" t="s">
        <v>1563</v>
      </c>
      <c r="S457" s="4"/>
    </row>
    <row r="458" spans="1:19" s="69" customFormat="1" ht="15.75" hidden="1" customHeight="1">
      <c r="A458" s="7">
        <v>678</v>
      </c>
      <c r="B458" s="6" t="s">
        <v>1408</v>
      </c>
      <c r="C458" s="251">
        <v>42916</v>
      </c>
      <c r="D458" s="252">
        <v>147278</v>
      </c>
      <c r="E458" s="329">
        <f t="shared" si="40"/>
        <v>27982.82</v>
      </c>
      <c r="F458" s="329">
        <f t="shared" si="41"/>
        <v>175260.82</v>
      </c>
      <c r="G458" s="7">
        <v>226787111</v>
      </c>
      <c r="H458" s="7" t="s">
        <v>2173</v>
      </c>
      <c r="I458" s="7">
        <v>60</v>
      </c>
      <c r="J458" s="5">
        <v>42976</v>
      </c>
      <c r="K458" s="4"/>
      <c r="L458" s="330"/>
      <c r="M458" s="330"/>
      <c r="N458" s="4"/>
      <c r="O458" s="7" t="s">
        <v>1409</v>
      </c>
      <c r="P458" s="4"/>
      <c r="Q458" s="253" t="s">
        <v>1379</v>
      </c>
      <c r="R458" s="7" t="s">
        <v>1563</v>
      </c>
      <c r="S458" s="4"/>
    </row>
    <row r="459" spans="1:19" s="36" customFormat="1" ht="15.75" hidden="1" customHeight="1">
      <c r="A459" s="27">
        <v>679</v>
      </c>
      <c r="B459" s="28" t="s">
        <v>2551</v>
      </c>
      <c r="C459" s="241">
        <v>42916</v>
      </c>
      <c r="D459" s="244">
        <v>149580</v>
      </c>
      <c r="E459" s="255">
        <f t="shared" si="40"/>
        <v>28420.2</v>
      </c>
      <c r="F459" s="255">
        <f t="shared" si="41"/>
        <v>178000.2</v>
      </c>
      <c r="G459" s="27">
        <v>984284776</v>
      </c>
      <c r="H459" s="27" t="s">
        <v>1413</v>
      </c>
      <c r="I459" s="27">
        <v>60</v>
      </c>
      <c r="J459" s="45">
        <v>42976</v>
      </c>
      <c r="K459" s="32"/>
      <c r="L459" s="266">
        <v>43015</v>
      </c>
      <c r="M459" s="330"/>
      <c r="N459" s="32"/>
      <c r="O459" s="27" t="s">
        <v>2552</v>
      </c>
      <c r="P459" s="32"/>
      <c r="Q459" s="238" t="s">
        <v>1379</v>
      </c>
      <c r="R459" s="27" t="s">
        <v>1405</v>
      </c>
      <c r="S459" s="32"/>
    </row>
    <row r="460" spans="1:19" s="36" customFormat="1" ht="15.75" hidden="1" customHeight="1">
      <c r="A460" s="27">
        <v>680</v>
      </c>
      <c r="B460" s="28" t="s">
        <v>2385</v>
      </c>
      <c r="C460" s="241">
        <v>42920</v>
      </c>
      <c r="D460" s="244">
        <v>2250000</v>
      </c>
      <c r="E460" s="255">
        <f t="shared" si="40"/>
        <v>427500</v>
      </c>
      <c r="F460" s="255">
        <f t="shared" si="41"/>
        <v>2677500</v>
      </c>
      <c r="G460" s="27">
        <v>228153313</v>
      </c>
      <c r="H460" s="27" t="s">
        <v>1413</v>
      </c>
      <c r="I460" s="27">
        <v>30</v>
      </c>
      <c r="J460" s="45">
        <v>42950</v>
      </c>
      <c r="K460" s="32"/>
      <c r="L460" s="266">
        <v>42989</v>
      </c>
      <c r="M460" s="266"/>
      <c r="N460" s="32"/>
      <c r="O460" s="27" t="s">
        <v>2553</v>
      </c>
      <c r="P460" s="32"/>
      <c r="Q460" s="238" t="s">
        <v>1467</v>
      </c>
      <c r="R460" s="27" t="s">
        <v>1920</v>
      </c>
      <c r="S460" s="32"/>
    </row>
    <row r="461" spans="1:19" s="36" customFormat="1" ht="15.75" hidden="1" customHeight="1">
      <c r="A461" s="27">
        <v>681</v>
      </c>
      <c r="B461" s="28" t="s">
        <v>2554</v>
      </c>
      <c r="C461" s="241">
        <v>42920</v>
      </c>
      <c r="D461" s="244">
        <v>2176093</v>
      </c>
      <c r="E461" s="255">
        <f t="shared" si="40"/>
        <v>413457.67</v>
      </c>
      <c r="F461" s="255">
        <f t="shared" si="41"/>
        <v>2589550.67</v>
      </c>
      <c r="G461" s="27">
        <v>642253990</v>
      </c>
      <c r="H461" s="27" t="s">
        <v>1413</v>
      </c>
      <c r="I461" s="27">
        <v>30</v>
      </c>
      <c r="J461" s="45">
        <v>42950</v>
      </c>
      <c r="K461" s="32"/>
      <c r="L461" s="266">
        <v>42927</v>
      </c>
      <c r="M461" s="330"/>
      <c r="N461" s="32"/>
      <c r="O461" s="27" t="s">
        <v>2555</v>
      </c>
      <c r="P461" s="32"/>
      <c r="Q461" s="238" t="s">
        <v>1786</v>
      </c>
      <c r="R461" s="27" t="s">
        <v>1395</v>
      </c>
      <c r="S461" s="32"/>
    </row>
    <row r="462" spans="1:19" s="36" customFormat="1" ht="15.75" hidden="1" customHeight="1">
      <c r="A462" s="27">
        <v>682</v>
      </c>
      <c r="B462" s="28" t="s">
        <v>2556</v>
      </c>
      <c r="C462" s="241">
        <v>42920</v>
      </c>
      <c r="D462" s="244">
        <v>3664200</v>
      </c>
      <c r="E462" s="255">
        <f t="shared" si="40"/>
        <v>696198</v>
      </c>
      <c r="F462" s="255">
        <f t="shared" si="41"/>
        <v>4360398</v>
      </c>
      <c r="G462" s="27" t="s">
        <v>1046</v>
      </c>
      <c r="H462" s="27" t="s">
        <v>1413</v>
      </c>
      <c r="I462" s="27">
        <v>60</v>
      </c>
      <c r="J462" s="45">
        <v>42981</v>
      </c>
      <c r="K462" s="32"/>
      <c r="L462" s="266">
        <v>43011</v>
      </c>
      <c r="M462" s="266"/>
      <c r="N462" s="32"/>
      <c r="O462" s="27" t="s">
        <v>2557</v>
      </c>
      <c r="P462" s="32"/>
      <c r="Q462" s="238" t="s">
        <v>1379</v>
      </c>
      <c r="R462" s="27" t="s">
        <v>1441</v>
      </c>
      <c r="S462" s="32"/>
    </row>
    <row r="463" spans="1:19" s="36" customFormat="1" ht="15.75" hidden="1" customHeight="1">
      <c r="A463" s="27">
        <v>683</v>
      </c>
      <c r="B463" s="28" t="s">
        <v>2558</v>
      </c>
      <c r="C463" s="241">
        <v>42922</v>
      </c>
      <c r="D463" s="244">
        <v>42606</v>
      </c>
      <c r="E463" s="255">
        <f t="shared" si="40"/>
        <v>8095.14</v>
      </c>
      <c r="F463" s="255">
        <f t="shared" si="41"/>
        <v>50701.14</v>
      </c>
      <c r="G463" s="27">
        <v>954206636</v>
      </c>
      <c r="H463" s="27" t="s">
        <v>1413</v>
      </c>
      <c r="I463" s="27" t="s">
        <v>2350</v>
      </c>
      <c r="J463" s="45">
        <v>42922</v>
      </c>
      <c r="K463" s="32"/>
      <c r="L463" s="266">
        <v>42922</v>
      </c>
      <c r="M463" s="330"/>
      <c r="N463" s="32"/>
      <c r="O463" s="27" t="s">
        <v>2559</v>
      </c>
      <c r="P463" s="32"/>
      <c r="Q463" s="238" t="s">
        <v>1379</v>
      </c>
      <c r="R463" s="27" t="s">
        <v>1528</v>
      </c>
      <c r="S463" s="32"/>
    </row>
    <row r="464" spans="1:19" s="36" customFormat="1" ht="15.75" hidden="1" customHeight="1">
      <c r="A464" s="27">
        <v>684</v>
      </c>
      <c r="B464" s="28" t="s">
        <v>1952</v>
      </c>
      <c r="C464" s="241">
        <v>42922</v>
      </c>
      <c r="D464" s="244">
        <v>1600000</v>
      </c>
      <c r="E464" s="255">
        <f t="shared" si="40"/>
        <v>304000</v>
      </c>
      <c r="F464" s="255">
        <f t="shared" si="41"/>
        <v>1904000</v>
      </c>
      <c r="G464" s="27">
        <v>22360357</v>
      </c>
      <c r="H464" s="27" t="s">
        <v>1413</v>
      </c>
      <c r="I464" s="27">
        <v>30</v>
      </c>
      <c r="J464" s="45">
        <v>42952</v>
      </c>
      <c r="K464" s="32"/>
      <c r="L464" s="266">
        <v>43024</v>
      </c>
      <c r="M464" s="266"/>
      <c r="N464" s="32"/>
      <c r="O464" s="27" t="s">
        <v>2560</v>
      </c>
      <c r="P464" s="32"/>
      <c r="Q464" s="238" t="s">
        <v>1991</v>
      </c>
      <c r="R464" s="27" t="s">
        <v>1563</v>
      </c>
      <c r="S464" s="32"/>
    </row>
    <row r="465" spans="1:19" s="69" customFormat="1" ht="15.75" hidden="1" customHeight="1">
      <c r="A465" s="7">
        <v>685</v>
      </c>
      <c r="B465" s="6" t="s">
        <v>2561</v>
      </c>
      <c r="C465" s="251">
        <v>42922</v>
      </c>
      <c r="D465" s="252">
        <v>2133387</v>
      </c>
      <c r="E465" s="329">
        <f t="shared" si="40"/>
        <v>405343.53</v>
      </c>
      <c r="F465" s="329">
        <f t="shared" si="41"/>
        <v>2538730.5300000003</v>
      </c>
      <c r="G465" s="7">
        <v>2611603</v>
      </c>
      <c r="H465" s="7" t="s">
        <v>571</v>
      </c>
      <c r="I465" s="7">
        <v>30</v>
      </c>
      <c r="J465" s="5">
        <v>42952</v>
      </c>
      <c r="K465" s="4"/>
      <c r="L465" s="330"/>
      <c r="M465" s="330"/>
      <c r="N465" s="4"/>
      <c r="O465" s="7" t="s">
        <v>2562</v>
      </c>
      <c r="P465" s="4"/>
      <c r="Q465" s="253" t="s">
        <v>1786</v>
      </c>
      <c r="R465" s="7" t="s">
        <v>2563</v>
      </c>
      <c r="S465" s="4"/>
    </row>
    <row r="466" spans="1:19" s="69" customFormat="1" ht="15.75" hidden="1" customHeight="1">
      <c r="A466" s="7">
        <v>686</v>
      </c>
      <c r="B466" s="6" t="s">
        <v>1381</v>
      </c>
      <c r="C466" s="251">
        <v>42927</v>
      </c>
      <c r="D466" s="252">
        <v>4573044</v>
      </c>
      <c r="E466" s="329">
        <f t="shared" si="40"/>
        <v>868878.36</v>
      </c>
      <c r="F466" s="329">
        <f t="shared" si="41"/>
        <v>5441922.3600000003</v>
      </c>
      <c r="G466" s="7">
        <v>26339204</v>
      </c>
      <c r="H466" s="7" t="s">
        <v>571</v>
      </c>
      <c r="I466" s="7">
        <v>60</v>
      </c>
      <c r="J466" s="5">
        <v>42987</v>
      </c>
      <c r="K466" s="4"/>
      <c r="L466" s="330"/>
      <c r="M466" s="330"/>
      <c r="N466" s="4"/>
      <c r="O466" s="7" t="s">
        <v>2564</v>
      </c>
      <c r="P466" s="4"/>
      <c r="Q466" s="253" t="s">
        <v>1383</v>
      </c>
      <c r="R466" s="7" t="s">
        <v>2285</v>
      </c>
      <c r="S466" s="4"/>
    </row>
    <row r="467" spans="1:19" s="69" customFormat="1" ht="15.75" hidden="1" customHeight="1">
      <c r="A467" s="7">
        <v>687</v>
      </c>
      <c r="B467" s="6" t="s">
        <v>1381</v>
      </c>
      <c r="C467" s="251">
        <v>42927</v>
      </c>
      <c r="D467" s="252">
        <v>1661634</v>
      </c>
      <c r="E467" s="329">
        <f t="shared" ref="E467:E537" si="42">D467*19%</f>
        <v>315710.46000000002</v>
      </c>
      <c r="F467" s="329">
        <f t="shared" ref="F467:F537" si="43">D467+E467</f>
        <v>1977344.46</v>
      </c>
      <c r="G467" s="7">
        <v>26339204</v>
      </c>
      <c r="H467" s="7" t="s">
        <v>571</v>
      </c>
      <c r="I467" s="7">
        <v>60</v>
      </c>
      <c r="J467" s="5">
        <v>42987</v>
      </c>
      <c r="K467" s="4"/>
      <c r="L467" s="330"/>
      <c r="M467" s="330"/>
      <c r="N467" s="4"/>
      <c r="O467" s="7" t="s">
        <v>2566</v>
      </c>
      <c r="P467" s="4"/>
      <c r="Q467" s="253" t="s">
        <v>1383</v>
      </c>
      <c r="R467" s="7" t="s">
        <v>2565</v>
      </c>
      <c r="S467" s="4"/>
    </row>
    <row r="468" spans="1:19" s="69" customFormat="1" ht="15.75" hidden="1" customHeight="1">
      <c r="A468" s="7">
        <v>688</v>
      </c>
      <c r="B468" s="6" t="s">
        <v>1381</v>
      </c>
      <c r="C468" s="251">
        <v>42927</v>
      </c>
      <c r="D468" s="252">
        <v>2601310</v>
      </c>
      <c r="E468" s="329">
        <f t="shared" si="42"/>
        <v>494248.9</v>
      </c>
      <c r="F468" s="329">
        <f t="shared" si="43"/>
        <v>3095558.9</v>
      </c>
      <c r="G468" s="7">
        <v>26339204</v>
      </c>
      <c r="H468" s="7" t="s">
        <v>571</v>
      </c>
      <c r="I468" s="7">
        <v>60</v>
      </c>
      <c r="J468" s="5">
        <v>42987</v>
      </c>
      <c r="K468" s="4"/>
      <c r="L468" s="330"/>
      <c r="M468" s="330"/>
      <c r="N468" s="4"/>
      <c r="O468" s="7" t="s">
        <v>2567</v>
      </c>
      <c r="P468" s="4"/>
      <c r="Q468" s="253" t="s">
        <v>1383</v>
      </c>
      <c r="R468" s="7" t="s">
        <v>2568</v>
      </c>
      <c r="S468" s="4"/>
    </row>
    <row r="469" spans="1:19" s="69" customFormat="1" ht="15.75" hidden="1" customHeight="1">
      <c r="A469" s="7">
        <v>689</v>
      </c>
      <c r="B469" s="6" t="s">
        <v>1381</v>
      </c>
      <c r="C469" s="251">
        <v>42927</v>
      </c>
      <c r="D469" s="252">
        <v>1485736</v>
      </c>
      <c r="E469" s="329">
        <f t="shared" si="42"/>
        <v>282289.84000000003</v>
      </c>
      <c r="F469" s="329">
        <f t="shared" si="43"/>
        <v>1768025.84</v>
      </c>
      <c r="G469" s="7">
        <v>26339204</v>
      </c>
      <c r="H469" s="7" t="s">
        <v>571</v>
      </c>
      <c r="I469" s="7">
        <v>60</v>
      </c>
      <c r="J469" s="5">
        <v>42987</v>
      </c>
      <c r="K469" s="4"/>
      <c r="L469" s="330"/>
      <c r="M469" s="330"/>
      <c r="N469" s="4"/>
      <c r="O469" s="7" t="s">
        <v>2569</v>
      </c>
      <c r="P469" s="4"/>
      <c r="Q469" s="253" t="s">
        <v>1383</v>
      </c>
      <c r="R469" s="7" t="s">
        <v>1393</v>
      </c>
      <c r="S469" s="4"/>
    </row>
    <row r="470" spans="1:19" s="69" customFormat="1" ht="15.75" hidden="1" customHeight="1">
      <c r="A470" s="7">
        <v>690</v>
      </c>
      <c r="B470" s="6" t="s">
        <v>1381</v>
      </c>
      <c r="C470" s="251">
        <v>42927</v>
      </c>
      <c r="D470" s="252">
        <v>7008418</v>
      </c>
      <c r="E470" s="329">
        <f t="shared" si="42"/>
        <v>1331599.42</v>
      </c>
      <c r="F470" s="329">
        <f t="shared" si="43"/>
        <v>8340017.4199999999</v>
      </c>
      <c r="G470" s="7">
        <v>26339204</v>
      </c>
      <c r="H470" s="7" t="s">
        <v>571</v>
      </c>
      <c r="I470" s="7">
        <v>60</v>
      </c>
      <c r="J470" s="5">
        <v>42987</v>
      </c>
      <c r="K470" s="4"/>
      <c r="L470" s="330"/>
      <c r="M470" s="330"/>
      <c r="N470" s="4"/>
      <c r="O470" s="7" t="s">
        <v>2570</v>
      </c>
      <c r="P470" s="4"/>
      <c r="Q470" s="253" t="s">
        <v>1383</v>
      </c>
      <c r="R470" s="7" t="s">
        <v>2073</v>
      </c>
      <c r="S470" s="4"/>
    </row>
    <row r="471" spans="1:19" s="69" customFormat="1" ht="15.75" hidden="1" customHeight="1">
      <c r="A471" s="7">
        <v>691</v>
      </c>
      <c r="B471" s="6" t="s">
        <v>1381</v>
      </c>
      <c r="C471" s="251">
        <v>42927</v>
      </c>
      <c r="D471" s="252">
        <v>2414340</v>
      </c>
      <c r="E471" s="329">
        <f t="shared" si="42"/>
        <v>458724.6</v>
      </c>
      <c r="F471" s="329">
        <f t="shared" si="43"/>
        <v>2873064.6</v>
      </c>
      <c r="G471" s="7">
        <v>26339204</v>
      </c>
      <c r="H471" s="7" t="s">
        <v>571</v>
      </c>
      <c r="I471" s="7">
        <v>60</v>
      </c>
      <c r="J471" s="5">
        <v>42987</v>
      </c>
      <c r="K471" s="4"/>
      <c r="L471" s="330"/>
      <c r="M471" s="330"/>
      <c r="N471" s="4"/>
      <c r="O471" s="7" t="s">
        <v>2571</v>
      </c>
      <c r="P471" s="4"/>
      <c r="Q471" s="253" t="s">
        <v>1383</v>
      </c>
      <c r="R471" s="7" t="s">
        <v>1998</v>
      </c>
      <c r="S471" s="4"/>
    </row>
    <row r="472" spans="1:19" s="69" customFormat="1" ht="15.75" hidden="1" customHeight="1">
      <c r="A472" s="7">
        <v>692</v>
      </c>
      <c r="B472" s="6" t="s">
        <v>1381</v>
      </c>
      <c r="C472" s="251">
        <v>42927</v>
      </c>
      <c r="D472" s="252">
        <v>5374040</v>
      </c>
      <c r="E472" s="329">
        <f t="shared" si="42"/>
        <v>1021067.6</v>
      </c>
      <c r="F472" s="329">
        <f t="shared" si="43"/>
        <v>6395107.5999999996</v>
      </c>
      <c r="G472" s="7">
        <v>26339204</v>
      </c>
      <c r="H472" s="7" t="s">
        <v>571</v>
      </c>
      <c r="I472" s="7">
        <v>60</v>
      </c>
      <c r="J472" s="5">
        <v>42987</v>
      </c>
      <c r="K472" s="4"/>
      <c r="L472" s="330"/>
      <c r="M472" s="330"/>
      <c r="N472" s="4"/>
      <c r="O472" s="7" t="s">
        <v>2572</v>
      </c>
      <c r="P472" s="4"/>
      <c r="Q472" s="253" t="s">
        <v>1383</v>
      </c>
      <c r="R472" s="7" t="s">
        <v>2573</v>
      </c>
      <c r="S472" s="4"/>
    </row>
    <row r="473" spans="1:19" s="69" customFormat="1" ht="15.75" hidden="1" customHeight="1">
      <c r="A473" s="7">
        <v>693</v>
      </c>
      <c r="B473" s="6" t="s">
        <v>1381</v>
      </c>
      <c r="C473" s="251">
        <v>42927</v>
      </c>
      <c r="D473" s="252">
        <v>71010</v>
      </c>
      <c r="E473" s="329">
        <f t="shared" si="42"/>
        <v>13491.9</v>
      </c>
      <c r="F473" s="329">
        <f t="shared" si="43"/>
        <v>84501.9</v>
      </c>
      <c r="G473" s="7">
        <v>26339204</v>
      </c>
      <c r="H473" s="7" t="s">
        <v>571</v>
      </c>
      <c r="I473" s="7">
        <v>60</v>
      </c>
      <c r="J473" s="5">
        <v>42987</v>
      </c>
      <c r="K473" s="4"/>
      <c r="L473" s="330"/>
      <c r="M473" s="330"/>
      <c r="N473" s="4"/>
      <c r="O473" s="7" t="s">
        <v>2574</v>
      </c>
      <c r="P473" s="4"/>
      <c r="Q473" s="253" t="s">
        <v>1383</v>
      </c>
      <c r="R473" s="7" t="s">
        <v>2575</v>
      </c>
      <c r="S473" s="4"/>
    </row>
    <row r="474" spans="1:19" s="69" customFormat="1" ht="15.75" hidden="1" customHeight="1">
      <c r="A474" s="7">
        <v>694</v>
      </c>
      <c r="B474" s="6" t="s">
        <v>1381</v>
      </c>
      <c r="C474" s="251">
        <v>42927</v>
      </c>
      <c r="D474" s="252">
        <v>262770</v>
      </c>
      <c r="E474" s="329">
        <f t="shared" si="42"/>
        <v>49926.3</v>
      </c>
      <c r="F474" s="329">
        <f t="shared" si="43"/>
        <v>312696.3</v>
      </c>
      <c r="G474" s="7">
        <v>26339204</v>
      </c>
      <c r="H474" s="7" t="s">
        <v>571</v>
      </c>
      <c r="I474" s="7">
        <v>60</v>
      </c>
      <c r="J474" s="5">
        <v>42987</v>
      </c>
      <c r="K474" s="4"/>
      <c r="L474" s="330"/>
      <c r="M474" s="330"/>
      <c r="N474" s="4"/>
      <c r="O474" s="7" t="s">
        <v>2574</v>
      </c>
      <c r="P474" s="4"/>
      <c r="Q474" s="253" t="s">
        <v>1383</v>
      </c>
      <c r="R474" s="7" t="s">
        <v>2575</v>
      </c>
      <c r="S474" s="4"/>
    </row>
    <row r="475" spans="1:19" s="36" customFormat="1" ht="15.75" hidden="1" customHeight="1">
      <c r="A475" s="27">
        <v>695</v>
      </c>
      <c r="B475" s="28" t="s">
        <v>2676</v>
      </c>
      <c r="C475" s="241">
        <v>42927</v>
      </c>
      <c r="D475" s="244">
        <v>5153314</v>
      </c>
      <c r="E475" s="255">
        <f t="shared" si="42"/>
        <v>979129.66</v>
      </c>
      <c r="F475" s="255">
        <f t="shared" si="43"/>
        <v>6132443.6600000001</v>
      </c>
      <c r="G475" s="27">
        <v>27985500</v>
      </c>
      <c r="H475" s="27" t="s">
        <v>1413</v>
      </c>
      <c r="I475" s="27">
        <v>30</v>
      </c>
      <c r="J475" s="45">
        <v>42957</v>
      </c>
      <c r="K475" s="32"/>
      <c r="L475" s="266">
        <v>42956</v>
      </c>
      <c r="M475" s="330"/>
      <c r="N475" s="32"/>
      <c r="O475" s="27" t="s">
        <v>2576</v>
      </c>
      <c r="P475" s="32"/>
      <c r="Q475" s="238" t="s">
        <v>1508</v>
      </c>
      <c r="R475" s="27" t="s">
        <v>1401</v>
      </c>
      <c r="S475" s="32"/>
    </row>
    <row r="476" spans="1:19" s="69" customFormat="1" ht="15.75" hidden="1" customHeight="1">
      <c r="A476" s="7">
        <v>696</v>
      </c>
      <c r="B476" s="6" t="s">
        <v>2577</v>
      </c>
      <c r="C476" s="251">
        <v>42927</v>
      </c>
      <c r="D476" s="252">
        <v>1278180</v>
      </c>
      <c r="E476" s="329">
        <f t="shared" si="42"/>
        <v>242854.2</v>
      </c>
      <c r="F476" s="329">
        <f t="shared" si="43"/>
        <v>1521034.2</v>
      </c>
      <c r="G476" s="7">
        <v>224955500</v>
      </c>
      <c r="H476" s="7" t="s">
        <v>571</v>
      </c>
      <c r="I476" s="7">
        <v>30</v>
      </c>
      <c r="J476" s="5">
        <v>42957</v>
      </c>
      <c r="K476" s="4"/>
      <c r="L476" s="330"/>
      <c r="M476" s="330"/>
      <c r="N476" s="4"/>
      <c r="O476" s="7" t="s">
        <v>2578</v>
      </c>
      <c r="P476" s="4"/>
      <c r="Q476" s="253" t="s">
        <v>573</v>
      </c>
      <c r="R476" s="7" t="s">
        <v>574</v>
      </c>
      <c r="S476" s="4"/>
    </row>
    <row r="477" spans="1:19" s="36" customFormat="1" ht="15.75" hidden="1" customHeight="1">
      <c r="A477" s="27">
        <v>697</v>
      </c>
      <c r="B477" s="28" t="s">
        <v>1853</v>
      </c>
      <c r="C477" s="241">
        <v>42927</v>
      </c>
      <c r="D477" s="244">
        <v>2142916</v>
      </c>
      <c r="E477" s="255">
        <f t="shared" si="42"/>
        <v>407154.04</v>
      </c>
      <c r="F477" s="255">
        <f t="shared" si="43"/>
        <v>2550070.04</v>
      </c>
      <c r="G477" s="27" t="s">
        <v>2579</v>
      </c>
      <c r="H477" s="27" t="s">
        <v>1413</v>
      </c>
      <c r="I477" s="27">
        <v>30</v>
      </c>
      <c r="J477" s="45">
        <v>42957</v>
      </c>
      <c r="K477" s="32"/>
      <c r="L477" s="266">
        <v>42949</v>
      </c>
      <c r="M477" s="330"/>
      <c r="N477" s="32"/>
      <c r="O477" s="27" t="s">
        <v>2580</v>
      </c>
      <c r="P477" s="32"/>
      <c r="Q477" s="238" t="s">
        <v>1487</v>
      </c>
      <c r="R477" s="27" t="s">
        <v>1474</v>
      </c>
      <c r="S477" s="32"/>
    </row>
    <row r="478" spans="1:19" s="69" customFormat="1" ht="15.75" hidden="1" customHeight="1">
      <c r="A478" s="7">
        <v>698</v>
      </c>
      <c r="B478" s="6" t="s">
        <v>1381</v>
      </c>
      <c r="C478" s="251">
        <v>42928</v>
      </c>
      <c r="D478" s="252">
        <v>13349880</v>
      </c>
      <c r="E478" s="329">
        <f t="shared" si="42"/>
        <v>2536477.2000000002</v>
      </c>
      <c r="F478" s="329">
        <f t="shared" si="43"/>
        <v>15886357.199999999</v>
      </c>
      <c r="G478" s="7">
        <v>26339204</v>
      </c>
      <c r="H478" s="7" t="s">
        <v>571</v>
      </c>
      <c r="I478" s="7">
        <v>60</v>
      </c>
      <c r="J478" s="5">
        <v>42988</v>
      </c>
      <c r="K478" s="4"/>
      <c r="L478" s="330"/>
      <c r="M478" s="330"/>
      <c r="N478" s="4"/>
      <c r="O478" s="7" t="s">
        <v>2581</v>
      </c>
      <c r="P478" s="4"/>
      <c r="Q478" s="253" t="s">
        <v>1383</v>
      </c>
      <c r="R478" s="7" t="s">
        <v>1456</v>
      </c>
      <c r="S478" s="4"/>
    </row>
    <row r="479" spans="1:19" s="69" customFormat="1" ht="15.75" hidden="1" customHeight="1">
      <c r="A479" s="7">
        <v>699</v>
      </c>
      <c r="B479" s="6" t="s">
        <v>2511</v>
      </c>
      <c r="C479" s="251">
        <v>42930</v>
      </c>
      <c r="D479" s="252">
        <v>219852</v>
      </c>
      <c r="E479" s="329">
        <f t="shared" si="42"/>
        <v>41771.879999999997</v>
      </c>
      <c r="F479" s="329">
        <f t="shared" si="43"/>
        <v>261623.88</v>
      </c>
      <c r="G479" s="7" t="s">
        <v>1400</v>
      </c>
      <c r="H479" s="7" t="s">
        <v>571</v>
      </c>
      <c r="I479" s="7">
        <v>30</v>
      </c>
      <c r="J479" s="5">
        <v>42929</v>
      </c>
      <c r="K479" s="4"/>
      <c r="L479" s="330"/>
      <c r="M479" s="330"/>
      <c r="N479" s="4"/>
      <c r="O479" s="7" t="s">
        <v>1402</v>
      </c>
      <c r="P479" s="4"/>
      <c r="Q479" s="253" t="s">
        <v>1379</v>
      </c>
      <c r="R479" s="7" t="s">
        <v>1401</v>
      </c>
      <c r="S479" s="4"/>
    </row>
    <row r="480" spans="1:19" s="36" customFormat="1" ht="15.75" hidden="1" customHeight="1">
      <c r="A480" s="27">
        <v>700</v>
      </c>
      <c r="B480" s="28" t="s">
        <v>2582</v>
      </c>
      <c r="C480" s="241">
        <v>42930</v>
      </c>
      <c r="D480" s="244">
        <v>2597092</v>
      </c>
      <c r="E480" s="255">
        <f t="shared" si="42"/>
        <v>493447.48</v>
      </c>
      <c r="F480" s="255">
        <f t="shared" si="43"/>
        <v>3090539.48</v>
      </c>
      <c r="G480" s="27">
        <v>452463917</v>
      </c>
      <c r="H480" s="27" t="s">
        <v>1413</v>
      </c>
      <c r="I480" s="27" t="s">
        <v>1896</v>
      </c>
      <c r="J480" s="45">
        <v>42930</v>
      </c>
      <c r="K480" s="32"/>
      <c r="L480" s="266">
        <v>42930</v>
      </c>
      <c r="M480" s="330"/>
      <c r="N480" s="32"/>
      <c r="O480" s="27" t="s">
        <v>2583</v>
      </c>
      <c r="P480" s="32"/>
      <c r="Q480" s="238" t="s">
        <v>2336</v>
      </c>
      <c r="R480" s="27" t="s">
        <v>2584</v>
      </c>
      <c r="S480" s="32"/>
    </row>
    <row r="481" spans="1:19" s="69" customFormat="1" ht="15.75" hidden="1" customHeight="1">
      <c r="A481" s="7">
        <v>701</v>
      </c>
      <c r="B481" s="6" t="s">
        <v>1381</v>
      </c>
      <c r="C481" s="251">
        <v>42930</v>
      </c>
      <c r="D481" s="252">
        <v>85212</v>
      </c>
      <c r="E481" s="329">
        <f t="shared" si="42"/>
        <v>16190.28</v>
      </c>
      <c r="F481" s="329">
        <f t="shared" si="43"/>
        <v>101402.28</v>
      </c>
      <c r="G481" s="7" t="s">
        <v>1382</v>
      </c>
      <c r="H481" s="7" t="s">
        <v>571</v>
      </c>
      <c r="I481" s="7">
        <v>60</v>
      </c>
      <c r="J481" s="5">
        <v>42990</v>
      </c>
      <c r="K481" s="4"/>
      <c r="L481" s="330"/>
      <c r="M481" s="330"/>
      <c r="N481" s="4"/>
      <c r="O481" s="7" t="s">
        <v>2567</v>
      </c>
      <c r="P481" s="4"/>
      <c r="Q481" s="253" t="s">
        <v>1383</v>
      </c>
      <c r="R481" s="7" t="s">
        <v>2568</v>
      </c>
      <c r="S481" s="4"/>
    </row>
    <row r="482" spans="1:19" s="69" customFormat="1" ht="15.75" hidden="1" customHeight="1">
      <c r="A482" s="7">
        <v>702</v>
      </c>
      <c r="B482" s="6" t="s">
        <v>1381</v>
      </c>
      <c r="C482" s="251">
        <v>42930</v>
      </c>
      <c r="D482" s="252">
        <v>2142382</v>
      </c>
      <c r="E482" s="329">
        <f t="shared" si="42"/>
        <v>407052.58</v>
      </c>
      <c r="F482" s="329">
        <f t="shared" si="43"/>
        <v>2549434.58</v>
      </c>
      <c r="G482" s="7" t="s">
        <v>1382</v>
      </c>
      <c r="H482" s="7" t="s">
        <v>571</v>
      </c>
      <c r="I482" s="7">
        <v>60</v>
      </c>
      <c r="J482" s="5">
        <v>42990</v>
      </c>
      <c r="K482" s="4"/>
      <c r="L482" s="330"/>
      <c r="M482" s="330"/>
      <c r="N482" s="4"/>
      <c r="O482" s="7" t="s">
        <v>2585</v>
      </c>
      <c r="P482" s="4"/>
      <c r="Q482" s="253" t="s">
        <v>1383</v>
      </c>
      <c r="R482" s="7" t="s">
        <v>1441</v>
      </c>
      <c r="S482" s="4"/>
    </row>
    <row r="483" spans="1:19" s="69" customFormat="1" ht="15.75" hidden="1" customHeight="1">
      <c r="A483" s="7">
        <v>703</v>
      </c>
      <c r="B483" s="6" t="s">
        <v>1381</v>
      </c>
      <c r="C483" s="251">
        <v>42930</v>
      </c>
      <c r="D483" s="252">
        <v>2954016</v>
      </c>
      <c r="E483" s="329">
        <f t="shared" si="42"/>
        <v>561263.04</v>
      </c>
      <c r="F483" s="329">
        <f t="shared" si="43"/>
        <v>3515279.04</v>
      </c>
      <c r="G483" s="7" t="s">
        <v>1382</v>
      </c>
      <c r="H483" s="7" t="s">
        <v>571</v>
      </c>
      <c r="I483" s="7">
        <v>60</v>
      </c>
      <c r="J483" s="5">
        <v>42990</v>
      </c>
      <c r="K483" s="4"/>
      <c r="L483" s="330"/>
      <c r="M483" s="330"/>
      <c r="N483" s="4"/>
      <c r="O483" s="7" t="s">
        <v>2476</v>
      </c>
      <c r="P483" s="4"/>
      <c r="Q483" s="253" t="s">
        <v>1383</v>
      </c>
      <c r="R483" s="7" t="s">
        <v>1474</v>
      </c>
      <c r="S483" s="4"/>
    </row>
    <row r="484" spans="1:19" s="277" customFormat="1" ht="15.75" hidden="1" customHeight="1">
      <c r="A484" s="273">
        <v>704</v>
      </c>
      <c r="B484" s="270" t="s">
        <v>2586</v>
      </c>
      <c r="C484" s="271"/>
      <c r="D484" s="272"/>
      <c r="E484" s="278">
        <f t="shared" si="42"/>
        <v>0</v>
      </c>
      <c r="F484" s="278">
        <f t="shared" si="43"/>
        <v>0</v>
      </c>
      <c r="G484" s="273"/>
      <c r="H484" s="273" t="s">
        <v>190</v>
      </c>
      <c r="I484" s="273"/>
      <c r="J484" s="274"/>
      <c r="K484" s="275"/>
      <c r="L484" s="274"/>
      <c r="M484" s="330">
        <v>64</v>
      </c>
      <c r="N484" s="275"/>
      <c r="O484" s="273"/>
      <c r="P484" s="275"/>
      <c r="Q484" s="276"/>
      <c r="R484" s="273"/>
      <c r="S484" s="275"/>
    </row>
    <row r="485" spans="1:19" s="36" customFormat="1" ht="15.75" hidden="1" customHeight="1">
      <c r="A485" s="27">
        <v>705</v>
      </c>
      <c r="B485" s="28" t="s">
        <v>1381</v>
      </c>
      <c r="C485" s="241">
        <v>42936</v>
      </c>
      <c r="D485" s="244">
        <v>56808</v>
      </c>
      <c r="E485" s="255">
        <f t="shared" si="42"/>
        <v>10793.52</v>
      </c>
      <c r="F485" s="255">
        <f t="shared" si="43"/>
        <v>67601.52</v>
      </c>
      <c r="G485" s="27" t="s">
        <v>1382</v>
      </c>
      <c r="H485" s="27" t="s">
        <v>1413</v>
      </c>
      <c r="I485" s="27">
        <v>30</v>
      </c>
      <c r="J485" s="45">
        <v>42967</v>
      </c>
      <c r="K485" s="32"/>
      <c r="L485" s="266">
        <v>43004</v>
      </c>
      <c r="M485" s="266"/>
      <c r="N485" s="32"/>
      <c r="O485" s="27" t="s">
        <v>2521</v>
      </c>
      <c r="P485" s="32"/>
      <c r="Q485" s="238" t="s">
        <v>1379</v>
      </c>
      <c r="R485" s="27" t="s">
        <v>1387</v>
      </c>
      <c r="S485" s="32"/>
    </row>
    <row r="486" spans="1:19" s="69" customFormat="1" ht="15.75" hidden="1" customHeight="1">
      <c r="A486" s="7">
        <v>706</v>
      </c>
      <c r="B486" s="6" t="s">
        <v>1381</v>
      </c>
      <c r="C486" s="251">
        <v>42940</v>
      </c>
      <c r="D486" s="252">
        <v>752706</v>
      </c>
      <c r="E486" s="329">
        <f t="shared" si="42"/>
        <v>143014.14000000001</v>
      </c>
      <c r="F486" s="329">
        <f t="shared" si="43"/>
        <v>895720.14</v>
      </c>
      <c r="G486" s="7" t="s">
        <v>1382</v>
      </c>
      <c r="H486" s="7" t="s">
        <v>571</v>
      </c>
      <c r="I486" s="7">
        <v>60</v>
      </c>
      <c r="J486" s="5">
        <v>43000</v>
      </c>
      <c r="K486" s="4"/>
      <c r="L486" s="330"/>
      <c r="M486" s="330"/>
      <c r="N486" s="4"/>
      <c r="O486" s="7" t="s">
        <v>2587</v>
      </c>
      <c r="P486" s="4"/>
      <c r="Q486" s="253" t="s">
        <v>1383</v>
      </c>
      <c r="R486" s="7" t="s">
        <v>1709</v>
      </c>
      <c r="S486" s="4"/>
    </row>
    <row r="487" spans="1:19" s="36" customFormat="1" ht="15.75" hidden="1" customHeight="1">
      <c r="A487" s="27">
        <v>707</v>
      </c>
      <c r="B487" s="28" t="s">
        <v>2325</v>
      </c>
      <c r="C487" s="241">
        <v>42940</v>
      </c>
      <c r="D487" s="244">
        <v>554181</v>
      </c>
      <c r="E487" s="255">
        <f t="shared" si="42"/>
        <v>105294.39</v>
      </c>
      <c r="F487" s="255">
        <f t="shared" si="43"/>
        <v>659475.39</v>
      </c>
      <c r="G487" s="27">
        <v>722260127</v>
      </c>
      <c r="H487" s="27" t="s">
        <v>1413</v>
      </c>
      <c r="I487" s="27">
        <v>30</v>
      </c>
      <c r="J487" s="45">
        <v>42970</v>
      </c>
      <c r="K487" s="32"/>
      <c r="L487" s="266">
        <v>42941</v>
      </c>
      <c r="M487" s="330"/>
      <c r="N487" s="32"/>
      <c r="O487" s="27" t="s">
        <v>2588</v>
      </c>
      <c r="P487" s="32"/>
      <c r="Q487" s="238" t="s">
        <v>573</v>
      </c>
      <c r="R487" s="27" t="s">
        <v>1848</v>
      </c>
      <c r="S487" s="32"/>
    </row>
    <row r="488" spans="1:19" s="36" customFormat="1" ht="15.75" hidden="1" customHeight="1">
      <c r="A488" s="27">
        <v>708</v>
      </c>
      <c r="B488" s="28" t="s">
        <v>2589</v>
      </c>
      <c r="C488" s="241">
        <v>42940</v>
      </c>
      <c r="D488" s="244">
        <v>3440925</v>
      </c>
      <c r="E488" s="255">
        <f t="shared" si="42"/>
        <v>653775.75</v>
      </c>
      <c r="F488" s="255">
        <f t="shared" si="43"/>
        <v>4094700.75</v>
      </c>
      <c r="G488" s="27" t="s">
        <v>2590</v>
      </c>
      <c r="H488" s="27" t="s">
        <v>1413</v>
      </c>
      <c r="I488" s="27">
        <v>30</v>
      </c>
      <c r="J488" s="45">
        <v>42970</v>
      </c>
      <c r="K488" s="32"/>
      <c r="L488" s="266">
        <v>43005</v>
      </c>
      <c r="M488" s="266"/>
      <c r="N488" s="32"/>
      <c r="O488" s="27" t="s">
        <v>2591</v>
      </c>
      <c r="P488" s="32"/>
      <c r="Q488" s="238" t="s">
        <v>1508</v>
      </c>
      <c r="R488" s="27" t="s">
        <v>1594</v>
      </c>
      <c r="S488" s="32"/>
    </row>
    <row r="489" spans="1:19" s="36" customFormat="1" ht="15.75" hidden="1" customHeight="1">
      <c r="A489" s="27">
        <v>709</v>
      </c>
      <c r="B489" s="28" t="s">
        <v>2589</v>
      </c>
      <c r="C489" s="241">
        <v>42940</v>
      </c>
      <c r="D489" s="244">
        <v>1835570</v>
      </c>
      <c r="E489" s="255">
        <f t="shared" si="42"/>
        <v>348758.3</v>
      </c>
      <c r="F489" s="255">
        <f t="shared" si="43"/>
        <v>2184328.2999999998</v>
      </c>
      <c r="G489" s="27" t="s">
        <v>2590</v>
      </c>
      <c r="H489" s="27" t="s">
        <v>1413</v>
      </c>
      <c r="I489" s="27">
        <v>30</v>
      </c>
      <c r="J489" s="45">
        <v>42970</v>
      </c>
      <c r="K489" s="32"/>
      <c r="L489" s="266">
        <v>43005</v>
      </c>
      <c r="M489" s="266"/>
      <c r="N489" s="32"/>
      <c r="O489" s="27" t="s">
        <v>2591</v>
      </c>
      <c r="P489" s="32"/>
      <c r="Q489" s="238" t="s">
        <v>1508</v>
      </c>
      <c r="R489" s="27" t="s">
        <v>1594</v>
      </c>
      <c r="S489" s="32"/>
    </row>
    <row r="490" spans="1:19" s="36" customFormat="1" ht="15.75" hidden="1" customHeight="1">
      <c r="A490" s="27">
        <v>710</v>
      </c>
      <c r="B490" s="28" t="s">
        <v>2320</v>
      </c>
      <c r="C490" s="241">
        <v>42941</v>
      </c>
      <c r="D490" s="244">
        <v>722996</v>
      </c>
      <c r="E490" s="255">
        <f t="shared" si="42"/>
        <v>137369.24</v>
      </c>
      <c r="F490" s="255">
        <f t="shared" si="43"/>
        <v>860365.24</v>
      </c>
      <c r="G490" s="27" t="s">
        <v>2592</v>
      </c>
      <c r="H490" s="27" t="s">
        <v>1413</v>
      </c>
      <c r="I490" s="27">
        <v>30</v>
      </c>
      <c r="J490" s="45">
        <v>42971</v>
      </c>
      <c r="K490" s="32"/>
      <c r="L490" s="266">
        <v>43343</v>
      </c>
      <c r="M490" s="266"/>
      <c r="N490" s="32"/>
      <c r="O490" s="27" t="s">
        <v>2593</v>
      </c>
      <c r="P490" s="32"/>
      <c r="Q490" s="238" t="s">
        <v>573</v>
      </c>
      <c r="R490" s="27" t="s">
        <v>1464</v>
      </c>
      <c r="S490" s="32"/>
    </row>
    <row r="491" spans="1:19" s="36" customFormat="1" ht="15.75" hidden="1" customHeight="1">
      <c r="A491" s="27">
        <v>711</v>
      </c>
      <c r="B491" s="28" t="s">
        <v>2594</v>
      </c>
      <c r="C491" s="241">
        <v>42941</v>
      </c>
      <c r="D491" s="244">
        <v>1060013</v>
      </c>
      <c r="E491" s="255">
        <f t="shared" si="42"/>
        <v>201402.47</v>
      </c>
      <c r="F491" s="255">
        <f t="shared" si="43"/>
        <v>1261415.47</v>
      </c>
      <c r="G491" s="27" t="s">
        <v>2595</v>
      </c>
      <c r="H491" s="27" t="s">
        <v>1413</v>
      </c>
      <c r="I491" s="27">
        <v>30</v>
      </c>
      <c r="J491" s="45">
        <v>42971</v>
      </c>
      <c r="K491" s="32"/>
      <c r="L491" s="266">
        <v>42943</v>
      </c>
      <c r="M491" s="330"/>
      <c r="N491" s="32"/>
      <c r="O491" s="27" t="s">
        <v>2596</v>
      </c>
      <c r="P491" s="32"/>
      <c r="Q491" s="238" t="s">
        <v>1852</v>
      </c>
      <c r="R491" s="27" t="s">
        <v>1474</v>
      </c>
      <c r="S491" s="32"/>
    </row>
    <row r="492" spans="1:19" s="69" customFormat="1" ht="15.75" hidden="1" customHeight="1">
      <c r="A492" s="7">
        <v>712</v>
      </c>
      <c r="B492" s="6" t="s">
        <v>1577</v>
      </c>
      <c r="C492" s="251">
        <v>42941</v>
      </c>
      <c r="D492" s="252">
        <v>3247572</v>
      </c>
      <c r="E492" s="329">
        <f t="shared" si="42"/>
        <v>617038.68000000005</v>
      </c>
      <c r="F492" s="329">
        <f t="shared" si="43"/>
        <v>3864610.68</v>
      </c>
      <c r="G492" s="7" t="s">
        <v>2597</v>
      </c>
      <c r="H492" s="7" t="s">
        <v>571</v>
      </c>
      <c r="I492" s="7">
        <v>30</v>
      </c>
      <c r="J492" s="5">
        <v>42971</v>
      </c>
      <c r="K492" s="4"/>
      <c r="L492" s="330"/>
      <c r="M492" s="330"/>
      <c r="N492" s="4"/>
      <c r="O492" s="7" t="s">
        <v>2598</v>
      </c>
      <c r="P492" s="4"/>
      <c r="Q492" s="253" t="s">
        <v>1755</v>
      </c>
      <c r="R492" s="7" t="s">
        <v>1601</v>
      </c>
      <c r="S492" s="4"/>
    </row>
    <row r="493" spans="1:19" s="36" customFormat="1" ht="15.75" hidden="1" customHeight="1">
      <c r="A493" s="27">
        <v>713</v>
      </c>
      <c r="B493" s="28" t="s">
        <v>2103</v>
      </c>
      <c r="C493" s="241">
        <v>42941</v>
      </c>
      <c r="D493" s="244">
        <v>1102618</v>
      </c>
      <c r="E493" s="255">
        <f t="shared" si="42"/>
        <v>209497.42</v>
      </c>
      <c r="F493" s="255">
        <f t="shared" si="43"/>
        <v>1312115.42</v>
      </c>
      <c r="G493" s="27" t="s">
        <v>2599</v>
      </c>
      <c r="H493" s="27" t="s">
        <v>1413</v>
      </c>
      <c r="I493" s="27" t="s">
        <v>1896</v>
      </c>
      <c r="J493" s="45">
        <v>42971</v>
      </c>
      <c r="K493" s="32"/>
      <c r="L493" s="266">
        <v>42919</v>
      </c>
      <c r="M493" s="330"/>
      <c r="N493" s="32"/>
      <c r="O493" s="27" t="s">
        <v>2104</v>
      </c>
      <c r="P493" s="32"/>
      <c r="Q493" s="238" t="s">
        <v>1487</v>
      </c>
      <c r="R493" s="27" t="s">
        <v>1474</v>
      </c>
      <c r="S493" s="32"/>
    </row>
    <row r="494" spans="1:19" s="36" customFormat="1" ht="15.75" hidden="1" customHeight="1">
      <c r="A494" s="27">
        <v>714</v>
      </c>
      <c r="B494" s="28" t="s">
        <v>2600</v>
      </c>
      <c r="C494" s="241">
        <v>42941</v>
      </c>
      <c r="D494" s="244">
        <v>116014</v>
      </c>
      <c r="E494" s="255">
        <f t="shared" si="42"/>
        <v>22042.66</v>
      </c>
      <c r="F494" s="255">
        <f t="shared" si="43"/>
        <v>138056.66</v>
      </c>
      <c r="G494" s="27" t="s">
        <v>2601</v>
      </c>
      <c r="H494" s="27" t="s">
        <v>1413</v>
      </c>
      <c r="I494" s="27">
        <v>30</v>
      </c>
      <c r="J494" s="45">
        <v>42941</v>
      </c>
      <c r="K494" s="32"/>
      <c r="L494" s="266">
        <v>42941</v>
      </c>
      <c r="M494" s="330"/>
      <c r="N494" s="32"/>
      <c r="O494" s="27" t="s">
        <v>2602</v>
      </c>
      <c r="P494" s="32"/>
      <c r="Q494" s="238" t="s">
        <v>2198</v>
      </c>
      <c r="R494" s="27" t="s">
        <v>1617</v>
      </c>
      <c r="S494" s="32"/>
    </row>
    <row r="495" spans="1:19" s="36" customFormat="1" ht="15.75" hidden="1" customHeight="1">
      <c r="A495" s="27">
        <v>715</v>
      </c>
      <c r="B495" s="28" t="s">
        <v>2603</v>
      </c>
      <c r="C495" s="241">
        <v>42942</v>
      </c>
      <c r="D495" s="244">
        <v>6731803</v>
      </c>
      <c r="E495" s="255">
        <f t="shared" si="42"/>
        <v>1279042.57</v>
      </c>
      <c r="F495" s="255">
        <f t="shared" si="43"/>
        <v>8010845.5700000003</v>
      </c>
      <c r="G495" s="27">
        <v>572544713</v>
      </c>
      <c r="H495" s="27" t="s">
        <v>1413</v>
      </c>
      <c r="I495" s="27">
        <v>30</v>
      </c>
      <c r="J495" s="45">
        <v>42972</v>
      </c>
      <c r="K495" s="32"/>
      <c r="L495" s="266">
        <v>43006</v>
      </c>
      <c r="M495" s="266"/>
      <c r="N495" s="32"/>
      <c r="O495" s="27" t="s">
        <v>2604</v>
      </c>
      <c r="P495" s="32"/>
      <c r="Q495" s="238" t="s">
        <v>2198</v>
      </c>
      <c r="R495" s="27" t="s">
        <v>1594</v>
      </c>
      <c r="S495" s="32"/>
    </row>
    <row r="496" spans="1:19" s="36" customFormat="1" ht="15.75" hidden="1" customHeight="1">
      <c r="A496" s="27">
        <v>716</v>
      </c>
      <c r="B496" s="28" t="s">
        <v>1978</v>
      </c>
      <c r="C496" s="241">
        <v>42942</v>
      </c>
      <c r="D496" s="244">
        <v>1629730</v>
      </c>
      <c r="E496" s="255">
        <f t="shared" si="42"/>
        <v>309648.7</v>
      </c>
      <c r="F496" s="255">
        <f t="shared" si="43"/>
        <v>1939378.7</v>
      </c>
      <c r="G496" s="27" t="s">
        <v>2605</v>
      </c>
      <c r="H496" s="27" t="s">
        <v>1413</v>
      </c>
      <c r="I496" s="27">
        <v>30</v>
      </c>
      <c r="J496" s="45">
        <v>42972</v>
      </c>
      <c r="K496" s="32"/>
      <c r="L496" s="266">
        <v>42969</v>
      </c>
      <c r="M496" s="266"/>
      <c r="N496" s="32"/>
      <c r="O496" s="27" t="s">
        <v>2606</v>
      </c>
      <c r="P496" s="32"/>
      <c r="Q496" s="238" t="s">
        <v>1376</v>
      </c>
      <c r="R496" s="27" t="s">
        <v>1980</v>
      </c>
      <c r="S496" s="32"/>
    </row>
    <row r="497" spans="1:19" s="36" customFormat="1" ht="15.75" hidden="1" customHeight="1">
      <c r="A497" s="27">
        <v>717</v>
      </c>
      <c r="B497" s="28" t="s">
        <v>2607</v>
      </c>
      <c r="C497" s="241">
        <v>42942</v>
      </c>
      <c r="D497" s="244">
        <v>923130</v>
      </c>
      <c r="E497" s="255">
        <f t="shared" si="42"/>
        <v>175394.7</v>
      </c>
      <c r="F497" s="255">
        <f t="shared" si="43"/>
        <v>1098524.7</v>
      </c>
      <c r="G497" s="27" t="s">
        <v>2608</v>
      </c>
      <c r="H497" s="27" t="s">
        <v>1413</v>
      </c>
      <c r="I497" s="27">
        <v>30</v>
      </c>
      <c r="J497" s="45">
        <v>42972</v>
      </c>
      <c r="K497" s="32"/>
      <c r="L497" s="266">
        <v>42964</v>
      </c>
      <c r="M497" s="266"/>
      <c r="N497" s="32"/>
      <c r="O497" s="27" t="s">
        <v>2609</v>
      </c>
      <c r="P497" s="32"/>
      <c r="Q497" s="238" t="s">
        <v>1755</v>
      </c>
      <c r="R497" s="27" t="s">
        <v>2610</v>
      </c>
      <c r="S497" s="32"/>
    </row>
    <row r="498" spans="1:19" s="36" customFormat="1" ht="15" hidden="1" customHeight="1">
      <c r="A498" s="27">
        <v>718</v>
      </c>
      <c r="B498" s="28" t="s">
        <v>2611</v>
      </c>
      <c r="C498" s="241">
        <v>42942</v>
      </c>
      <c r="D498" s="244">
        <v>2270675</v>
      </c>
      <c r="E498" s="244">
        <f t="shared" si="42"/>
        <v>431428.25</v>
      </c>
      <c r="F498" s="244">
        <f>SUM(E498+D498)</f>
        <v>2702103.25</v>
      </c>
      <c r="G498" s="27" t="s">
        <v>2612</v>
      </c>
      <c r="H498" s="54" t="s">
        <v>1413</v>
      </c>
      <c r="I498" s="27">
        <v>30</v>
      </c>
      <c r="J498" s="45">
        <v>42972</v>
      </c>
      <c r="K498" s="32"/>
      <c r="L498" s="266">
        <v>42982</v>
      </c>
      <c r="M498" s="266"/>
      <c r="N498" s="32"/>
      <c r="O498" s="27" t="s">
        <v>2613</v>
      </c>
      <c r="P498" s="32"/>
      <c r="Q498" s="238" t="s">
        <v>1755</v>
      </c>
      <c r="R498" s="27" t="s">
        <v>2614</v>
      </c>
    </row>
    <row r="499" spans="1:19" s="36" customFormat="1" ht="15.75" hidden="1" customHeight="1">
      <c r="A499" s="27">
        <v>719</v>
      </c>
      <c r="B499" s="28" t="s">
        <v>1633</v>
      </c>
      <c r="C499" s="241">
        <v>42942</v>
      </c>
      <c r="D499" s="244">
        <v>14202</v>
      </c>
      <c r="E499" s="255">
        <f t="shared" si="42"/>
        <v>2698.38</v>
      </c>
      <c r="F499" s="255">
        <f t="shared" si="43"/>
        <v>16900.38</v>
      </c>
      <c r="G499" s="27" t="s">
        <v>1130</v>
      </c>
      <c r="H499" s="27" t="s">
        <v>1413</v>
      </c>
      <c r="I499" s="27">
        <v>30</v>
      </c>
      <c r="J499" s="45">
        <v>42972</v>
      </c>
      <c r="K499" s="32"/>
      <c r="L499" s="266">
        <v>42965</v>
      </c>
      <c r="M499" s="266"/>
      <c r="N499" s="32"/>
      <c r="O499" s="27" t="s">
        <v>2615</v>
      </c>
      <c r="P499" s="32"/>
      <c r="Q499" s="238" t="s">
        <v>1379</v>
      </c>
      <c r="R499" s="27" t="s">
        <v>1441</v>
      </c>
      <c r="S499" s="32"/>
    </row>
    <row r="500" spans="1:19" s="36" customFormat="1" ht="15.75" hidden="1" customHeight="1">
      <c r="A500" s="27">
        <v>720</v>
      </c>
      <c r="B500" s="28" t="s">
        <v>1633</v>
      </c>
      <c r="C500" s="241">
        <v>42942</v>
      </c>
      <c r="D500" s="244">
        <v>14202</v>
      </c>
      <c r="E500" s="255">
        <f t="shared" si="42"/>
        <v>2698.38</v>
      </c>
      <c r="F500" s="255">
        <f t="shared" si="43"/>
        <v>16900.38</v>
      </c>
      <c r="G500" s="27" t="s">
        <v>1130</v>
      </c>
      <c r="H500" s="27" t="s">
        <v>1413</v>
      </c>
      <c r="I500" s="27">
        <v>30</v>
      </c>
      <c r="J500" s="45">
        <v>42972</v>
      </c>
      <c r="K500" s="32"/>
      <c r="L500" s="266">
        <v>42965</v>
      </c>
      <c r="M500" s="266"/>
      <c r="N500" s="32"/>
      <c r="O500" s="27" t="s">
        <v>2615</v>
      </c>
      <c r="P500" s="32"/>
      <c r="Q500" s="238" t="s">
        <v>1379</v>
      </c>
      <c r="R500" s="27" t="s">
        <v>1441</v>
      </c>
      <c r="S500" s="32"/>
    </row>
    <row r="501" spans="1:19" s="36" customFormat="1" ht="15.75" hidden="1" customHeight="1">
      <c r="A501" s="27">
        <v>721</v>
      </c>
      <c r="B501" s="28" t="s">
        <v>1598</v>
      </c>
      <c r="C501" s="241">
        <v>42943</v>
      </c>
      <c r="D501" s="244">
        <v>582282</v>
      </c>
      <c r="E501" s="255">
        <f t="shared" si="42"/>
        <v>110633.58</v>
      </c>
      <c r="F501" s="255">
        <f t="shared" si="43"/>
        <v>692915.58</v>
      </c>
      <c r="G501" s="27">
        <v>25712500</v>
      </c>
      <c r="H501" s="27" t="s">
        <v>1413</v>
      </c>
      <c r="I501" s="27" t="s">
        <v>2350</v>
      </c>
      <c r="J501" s="45">
        <v>42973</v>
      </c>
      <c r="K501" s="32"/>
      <c r="L501" s="266">
        <v>42944</v>
      </c>
      <c r="M501" s="330"/>
      <c r="N501" s="32"/>
      <c r="O501" s="27" t="s">
        <v>2616</v>
      </c>
      <c r="P501" s="32"/>
      <c r="Q501" s="238" t="s">
        <v>1508</v>
      </c>
      <c r="R501" s="27" t="s">
        <v>1456</v>
      </c>
      <c r="S501" s="32"/>
    </row>
    <row r="502" spans="1:19" s="36" customFormat="1" ht="15.75" hidden="1" customHeight="1">
      <c r="A502" s="27">
        <v>722</v>
      </c>
      <c r="B502" s="28" t="s">
        <v>1598</v>
      </c>
      <c r="C502" s="241">
        <v>42943</v>
      </c>
      <c r="D502" s="244">
        <v>411858</v>
      </c>
      <c r="E502" s="255">
        <f t="shared" si="42"/>
        <v>78253.02</v>
      </c>
      <c r="F502" s="255">
        <f t="shared" si="43"/>
        <v>490111.02</v>
      </c>
      <c r="G502" s="27">
        <v>25712500</v>
      </c>
      <c r="H502" s="27" t="s">
        <v>1413</v>
      </c>
      <c r="I502" s="27" t="s">
        <v>2350</v>
      </c>
      <c r="J502" s="45">
        <v>42973</v>
      </c>
      <c r="K502" s="32"/>
      <c r="L502" s="266">
        <v>42944</v>
      </c>
      <c r="M502" s="330"/>
      <c r="N502" s="32"/>
      <c r="O502" s="27" t="s">
        <v>2616</v>
      </c>
      <c r="P502" s="32"/>
      <c r="Q502" s="238" t="s">
        <v>1508</v>
      </c>
      <c r="R502" s="27" t="s">
        <v>1456</v>
      </c>
      <c r="S502" s="32"/>
    </row>
    <row r="503" spans="1:19" s="36" customFormat="1" ht="15.75" hidden="1" customHeight="1">
      <c r="A503" s="27">
        <v>723</v>
      </c>
      <c r="B503" s="28" t="s">
        <v>2617</v>
      </c>
      <c r="C503" s="241">
        <v>42943</v>
      </c>
      <c r="D503" s="244">
        <v>9724207</v>
      </c>
      <c r="E503" s="255">
        <f t="shared" si="42"/>
        <v>1847599.33</v>
      </c>
      <c r="F503" s="255">
        <f t="shared" si="43"/>
        <v>11571806.33</v>
      </c>
      <c r="G503" s="27" t="s">
        <v>2618</v>
      </c>
      <c r="H503" s="27" t="s">
        <v>1413</v>
      </c>
      <c r="I503" s="27">
        <v>30</v>
      </c>
      <c r="J503" s="45">
        <v>42973</v>
      </c>
      <c r="K503" s="32"/>
      <c r="L503" s="266">
        <v>42965</v>
      </c>
      <c r="M503" s="266"/>
      <c r="N503" s="32"/>
      <c r="O503" s="27" t="s">
        <v>2619</v>
      </c>
      <c r="P503" s="32"/>
      <c r="Q503" s="238" t="s">
        <v>1584</v>
      </c>
      <c r="R503" s="27" t="s">
        <v>1441</v>
      </c>
      <c r="S503" s="32"/>
    </row>
    <row r="504" spans="1:19" s="36" customFormat="1" ht="15.75" hidden="1" customHeight="1">
      <c r="A504" s="27">
        <v>724</v>
      </c>
      <c r="B504" s="28" t="s">
        <v>2620</v>
      </c>
      <c r="C504" s="241">
        <v>42943</v>
      </c>
      <c r="D504" s="244">
        <v>189900</v>
      </c>
      <c r="E504" s="255">
        <f t="shared" si="42"/>
        <v>36081</v>
      </c>
      <c r="F504" s="255">
        <f t="shared" si="43"/>
        <v>225981</v>
      </c>
      <c r="G504" s="27">
        <v>994426913</v>
      </c>
      <c r="H504" s="27" t="s">
        <v>1413</v>
      </c>
      <c r="I504" s="27">
        <v>30</v>
      </c>
      <c r="J504" s="45">
        <v>42973</v>
      </c>
      <c r="K504" s="32"/>
      <c r="L504" s="266">
        <v>42963</v>
      </c>
      <c r="M504" s="266"/>
      <c r="N504" s="32"/>
      <c r="O504" s="27" t="s">
        <v>1441</v>
      </c>
      <c r="P504" s="32"/>
      <c r="Q504" s="238" t="s">
        <v>1584</v>
      </c>
      <c r="R504" s="27" t="s">
        <v>1541</v>
      </c>
      <c r="S504" s="32"/>
    </row>
    <row r="505" spans="1:19" s="69" customFormat="1" ht="15.75" hidden="1" customHeight="1">
      <c r="A505" s="7">
        <v>725</v>
      </c>
      <c r="B505" s="6" t="s">
        <v>1381</v>
      </c>
      <c r="C505" s="251">
        <v>42944</v>
      </c>
      <c r="D505" s="252">
        <v>260910</v>
      </c>
      <c r="E505" s="329">
        <f t="shared" si="42"/>
        <v>49572.9</v>
      </c>
      <c r="F505" s="329">
        <f t="shared" si="43"/>
        <v>310482.90000000002</v>
      </c>
      <c r="G505" s="7">
        <v>226339204</v>
      </c>
      <c r="H505" s="7" t="s">
        <v>571</v>
      </c>
      <c r="I505" s="7">
        <v>60</v>
      </c>
      <c r="J505" s="5">
        <v>43004</v>
      </c>
      <c r="K505" s="4"/>
      <c r="L505" s="330"/>
      <c r="M505" s="330"/>
      <c r="N505" s="4"/>
      <c r="O505" s="7" t="s">
        <v>2621</v>
      </c>
      <c r="P505" s="4"/>
      <c r="Q505" s="253" t="s">
        <v>1383</v>
      </c>
      <c r="R505" s="7" t="s">
        <v>1458</v>
      </c>
      <c r="S505" s="4"/>
    </row>
    <row r="506" spans="1:19" s="69" customFormat="1" ht="15.75" hidden="1" customHeight="1">
      <c r="A506" s="7">
        <v>726</v>
      </c>
      <c r="B506" s="6" t="s">
        <v>1381</v>
      </c>
      <c r="C506" s="251">
        <v>42944</v>
      </c>
      <c r="D506" s="252">
        <v>397656</v>
      </c>
      <c r="E506" s="329">
        <f t="shared" si="42"/>
        <v>75554.64</v>
      </c>
      <c r="F506" s="329">
        <f t="shared" si="43"/>
        <v>473210.64</v>
      </c>
      <c r="G506" s="7">
        <v>226339204</v>
      </c>
      <c r="H506" s="7" t="s">
        <v>571</v>
      </c>
      <c r="I506" s="7">
        <v>60</v>
      </c>
      <c r="J506" s="5">
        <v>43004</v>
      </c>
      <c r="K506" s="4"/>
      <c r="L506" s="330"/>
      <c r="M506" s="330"/>
      <c r="N506" s="4"/>
      <c r="O506" s="7" t="s">
        <v>2622</v>
      </c>
      <c r="P506" s="4"/>
      <c r="Q506" s="253" t="s">
        <v>1383</v>
      </c>
      <c r="R506" s="7" t="s">
        <v>2247</v>
      </c>
      <c r="S506" s="4"/>
    </row>
    <row r="507" spans="1:19" s="69" customFormat="1" ht="15.75" hidden="1" customHeight="1">
      <c r="A507" s="7">
        <v>727</v>
      </c>
      <c r="B507" s="68" t="s">
        <v>2738</v>
      </c>
      <c r="C507" s="251">
        <v>42944</v>
      </c>
      <c r="D507" s="252">
        <v>163614</v>
      </c>
      <c r="E507" s="329">
        <f t="shared" si="42"/>
        <v>31086.66</v>
      </c>
      <c r="F507" s="329">
        <f t="shared" si="43"/>
        <v>194700.66</v>
      </c>
      <c r="G507" s="7">
        <v>22420148</v>
      </c>
      <c r="H507" s="7" t="s">
        <v>571</v>
      </c>
      <c r="I507" s="7">
        <v>30</v>
      </c>
      <c r="J507" s="5">
        <v>42973</v>
      </c>
      <c r="K507" s="4"/>
      <c r="L507" s="330"/>
      <c r="M507" s="330"/>
      <c r="N507" s="4"/>
      <c r="O507" s="7" t="s">
        <v>2623</v>
      </c>
      <c r="P507" s="4"/>
      <c r="Q507" s="253" t="s">
        <v>1467</v>
      </c>
      <c r="R507" s="7" t="s">
        <v>1468</v>
      </c>
      <c r="S507" s="4"/>
    </row>
    <row r="508" spans="1:19" s="69" customFormat="1" ht="15.75" hidden="1" customHeight="1">
      <c r="A508" s="7">
        <v>728</v>
      </c>
      <c r="B508" s="68" t="s">
        <v>2738</v>
      </c>
      <c r="C508" s="251">
        <v>42944</v>
      </c>
      <c r="D508" s="252">
        <v>163614</v>
      </c>
      <c r="E508" s="329">
        <f t="shared" si="42"/>
        <v>31086.66</v>
      </c>
      <c r="F508" s="329">
        <f>D508+E508</f>
        <v>194700.66</v>
      </c>
      <c r="G508" s="7">
        <v>22420148</v>
      </c>
      <c r="H508" s="7" t="s">
        <v>571</v>
      </c>
      <c r="I508" s="7">
        <v>30</v>
      </c>
      <c r="J508" s="5">
        <v>42974</v>
      </c>
      <c r="K508" s="4"/>
      <c r="L508" s="330"/>
      <c r="M508" s="330"/>
      <c r="N508" s="4"/>
      <c r="O508" s="7" t="s">
        <v>2624</v>
      </c>
      <c r="P508" s="4"/>
      <c r="Q508" s="253" t="s">
        <v>1467</v>
      </c>
      <c r="R508" s="7" t="s">
        <v>1468</v>
      </c>
      <c r="S508" s="4"/>
    </row>
    <row r="509" spans="1:19" s="69" customFormat="1" ht="15.75" hidden="1" customHeight="1">
      <c r="A509" s="7">
        <v>729</v>
      </c>
      <c r="B509" s="68" t="s">
        <v>2738</v>
      </c>
      <c r="C509" s="251">
        <v>42944</v>
      </c>
      <c r="D509" s="252">
        <v>163614</v>
      </c>
      <c r="E509" s="329">
        <f t="shared" si="42"/>
        <v>31086.66</v>
      </c>
      <c r="F509" s="329">
        <f t="shared" si="43"/>
        <v>194700.66</v>
      </c>
      <c r="G509" s="7">
        <v>22420148</v>
      </c>
      <c r="H509" s="7" t="s">
        <v>571</v>
      </c>
      <c r="I509" s="7">
        <v>30</v>
      </c>
      <c r="J509" s="5">
        <v>42974</v>
      </c>
      <c r="K509" s="4"/>
      <c r="L509" s="330"/>
      <c r="M509" s="330"/>
      <c r="N509" s="4"/>
      <c r="O509" s="7" t="s">
        <v>2625</v>
      </c>
      <c r="P509" s="4"/>
      <c r="Q509" s="253" t="s">
        <v>1467</v>
      </c>
      <c r="R509" s="7" t="s">
        <v>1468</v>
      </c>
      <c r="S509" s="4"/>
    </row>
    <row r="510" spans="1:19" s="69" customFormat="1" ht="15.75" hidden="1" customHeight="1">
      <c r="A510" s="7">
        <v>730</v>
      </c>
      <c r="B510" s="68" t="s">
        <v>2738</v>
      </c>
      <c r="C510" s="251">
        <v>42944</v>
      </c>
      <c r="D510" s="252">
        <v>163614</v>
      </c>
      <c r="E510" s="329">
        <f t="shared" si="42"/>
        <v>31086.66</v>
      </c>
      <c r="F510" s="329">
        <f t="shared" si="43"/>
        <v>194700.66</v>
      </c>
      <c r="G510" s="7">
        <v>22420148</v>
      </c>
      <c r="H510" s="7" t="s">
        <v>571</v>
      </c>
      <c r="I510" s="7">
        <v>30</v>
      </c>
      <c r="J510" s="5">
        <v>42974</v>
      </c>
      <c r="K510" s="4"/>
      <c r="L510" s="330"/>
      <c r="M510" s="330"/>
      <c r="N510" s="4"/>
      <c r="O510" s="7" t="s">
        <v>2626</v>
      </c>
      <c r="P510" s="4"/>
      <c r="Q510" s="253" t="s">
        <v>1467</v>
      </c>
      <c r="R510" s="7" t="s">
        <v>1468</v>
      </c>
      <c r="S510" s="4"/>
    </row>
    <row r="511" spans="1:19" s="36" customFormat="1" ht="15.75" hidden="1" customHeight="1">
      <c r="A511" s="27">
        <v>731</v>
      </c>
      <c r="B511" s="28" t="s">
        <v>1598</v>
      </c>
      <c r="C511" s="241">
        <v>42947</v>
      </c>
      <c r="D511" s="244">
        <v>900</v>
      </c>
      <c r="E511" s="255">
        <f t="shared" si="42"/>
        <v>171</v>
      </c>
      <c r="F511" s="255">
        <f t="shared" si="43"/>
        <v>1071</v>
      </c>
      <c r="G511" s="27"/>
      <c r="H511" s="27" t="s">
        <v>1413</v>
      </c>
      <c r="I511" s="27" t="s">
        <v>1896</v>
      </c>
      <c r="J511" s="45">
        <v>42947</v>
      </c>
      <c r="K511" s="32"/>
      <c r="L511" s="266">
        <v>42947</v>
      </c>
      <c r="M511" s="330"/>
      <c r="N511" s="32"/>
      <c r="O511" s="27" t="s">
        <v>1556</v>
      </c>
      <c r="P511" s="32"/>
      <c r="Q511" s="238" t="s">
        <v>1379</v>
      </c>
      <c r="R511" s="27" t="s">
        <v>1456</v>
      </c>
      <c r="S511" s="32"/>
    </row>
    <row r="512" spans="1:19" s="69" customFormat="1" ht="15.75" hidden="1" customHeight="1">
      <c r="A512" s="7">
        <v>732</v>
      </c>
      <c r="B512" s="6" t="s">
        <v>2627</v>
      </c>
      <c r="C512" s="251">
        <v>42947</v>
      </c>
      <c r="D512" s="252">
        <v>1647432</v>
      </c>
      <c r="E512" s="329">
        <f t="shared" si="42"/>
        <v>313012.08</v>
      </c>
      <c r="F512" s="329">
        <f t="shared" si="43"/>
        <v>1960444.08</v>
      </c>
      <c r="G512" s="7">
        <v>29397000</v>
      </c>
      <c r="H512" s="7" t="s">
        <v>571</v>
      </c>
      <c r="I512" s="7">
        <v>30</v>
      </c>
      <c r="J512" s="5">
        <v>42977</v>
      </c>
      <c r="K512" s="4"/>
      <c r="L512" s="330"/>
      <c r="M512" s="330"/>
      <c r="N512" s="4"/>
      <c r="O512" s="7" t="s">
        <v>2628</v>
      </c>
      <c r="P512" s="4"/>
      <c r="Q512" s="253" t="s">
        <v>1467</v>
      </c>
      <c r="R512" s="7" t="s">
        <v>1454</v>
      </c>
      <c r="S512" s="4"/>
    </row>
    <row r="513" spans="1:19" s="36" customFormat="1" ht="15.75" hidden="1" customHeight="1">
      <c r="A513" s="27">
        <v>733</v>
      </c>
      <c r="B513" s="28" t="s">
        <v>2629</v>
      </c>
      <c r="C513" s="241">
        <v>42947</v>
      </c>
      <c r="D513" s="244">
        <v>1903068</v>
      </c>
      <c r="E513" s="255">
        <f t="shared" si="42"/>
        <v>361582.92</v>
      </c>
      <c r="F513" s="255">
        <f t="shared" si="43"/>
        <v>2264650.92</v>
      </c>
      <c r="G513" s="27">
        <v>225292558</v>
      </c>
      <c r="H513" s="27" t="s">
        <v>1413</v>
      </c>
      <c r="I513" s="27" t="s">
        <v>2350</v>
      </c>
      <c r="J513" s="45">
        <v>42947</v>
      </c>
      <c r="K513" s="32"/>
      <c r="L513" s="266">
        <v>42944</v>
      </c>
      <c r="M513" s="330"/>
      <c r="N513" s="32"/>
      <c r="O513" s="27" t="s">
        <v>1628</v>
      </c>
      <c r="P513" s="32"/>
      <c r="Q513" s="238" t="s">
        <v>573</v>
      </c>
      <c r="R513" s="27" t="s">
        <v>1628</v>
      </c>
      <c r="S513" s="32"/>
    </row>
    <row r="514" spans="1:19" s="36" customFormat="1" ht="15.75" hidden="1" customHeight="1">
      <c r="A514" s="27">
        <v>734</v>
      </c>
      <c r="B514" s="28" t="s">
        <v>1378</v>
      </c>
      <c r="C514" s="241">
        <v>42947</v>
      </c>
      <c r="D514" s="244">
        <v>1832100</v>
      </c>
      <c r="E514" s="255">
        <f t="shared" si="42"/>
        <v>348099</v>
      </c>
      <c r="F514" s="255">
        <f t="shared" si="43"/>
        <v>2180199</v>
      </c>
      <c r="G514" s="27" t="s">
        <v>1313</v>
      </c>
      <c r="H514" s="27" t="s">
        <v>1413</v>
      </c>
      <c r="I514" s="27">
        <v>30</v>
      </c>
      <c r="J514" s="45">
        <v>42977</v>
      </c>
      <c r="K514" s="32"/>
      <c r="L514" s="266"/>
      <c r="M514" s="266"/>
      <c r="N514" s="32"/>
      <c r="O514" s="27" t="s">
        <v>1420</v>
      </c>
      <c r="P514" s="32"/>
      <c r="Q514" s="238" t="s">
        <v>1379</v>
      </c>
      <c r="R514" s="27" t="s">
        <v>1380</v>
      </c>
      <c r="S514" s="32"/>
    </row>
    <row r="515" spans="1:19" s="36" customFormat="1" ht="15.75" hidden="1" customHeight="1">
      <c r="A515" s="27">
        <v>735</v>
      </c>
      <c r="B515" s="28" t="s">
        <v>1378</v>
      </c>
      <c r="C515" s="241">
        <v>42947</v>
      </c>
      <c r="D515" s="244">
        <v>4794916</v>
      </c>
      <c r="E515" s="255">
        <f t="shared" si="42"/>
        <v>911034.04</v>
      </c>
      <c r="F515" s="255">
        <f t="shared" si="43"/>
        <v>5705950.04</v>
      </c>
      <c r="G515" s="27" t="s">
        <v>1313</v>
      </c>
      <c r="H515" s="27" t="s">
        <v>1413</v>
      </c>
      <c r="I515" s="27">
        <v>30</v>
      </c>
      <c r="J515" s="45">
        <v>42977</v>
      </c>
      <c r="K515" s="32"/>
      <c r="L515" s="266"/>
      <c r="M515" s="266"/>
      <c r="N515" s="32"/>
      <c r="O515" s="27" t="s">
        <v>1420</v>
      </c>
      <c r="P515" s="32"/>
      <c r="Q515" s="238" t="s">
        <v>1379</v>
      </c>
      <c r="R515" s="27" t="s">
        <v>1380</v>
      </c>
      <c r="S515" s="32"/>
    </row>
    <row r="516" spans="1:19" ht="15" hidden="1" customHeight="1">
      <c r="A516" s="7">
        <v>736</v>
      </c>
      <c r="B516" s="68" t="s">
        <v>1381</v>
      </c>
      <c r="C516" s="240">
        <v>42947</v>
      </c>
      <c r="D516" s="243">
        <v>1301010</v>
      </c>
      <c r="E516" s="243">
        <f t="shared" si="42"/>
        <v>247191.9</v>
      </c>
      <c r="F516" s="243">
        <f t="shared" si="43"/>
        <v>1548201.9</v>
      </c>
      <c r="G516" s="35">
        <v>226339204</v>
      </c>
      <c r="H516" s="35" t="s">
        <v>571</v>
      </c>
      <c r="I516" s="35">
        <v>60</v>
      </c>
      <c r="J516" s="114">
        <v>43007</v>
      </c>
      <c r="K516" s="80"/>
      <c r="L516" s="330"/>
      <c r="M516" s="330"/>
      <c r="N516" s="80"/>
      <c r="O516" s="35" t="s">
        <v>2630</v>
      </c>
      <c r="P516" s="80"/>
      <c r="Q516" s="237" t="s">
        <v>1383</v>
      </c>
      <c r="R516" s="35" t="s">
        <v>2370</v>
      </c>
    </row>
    <row r="517" spans="1:19" ht="15" hidden="1" customHeight="1">
      <c r="A517" s="7">
        <v>737</v>
      </c>
      <c r="B517" s="68" t="s">
        <v>1381</v>
      </c>
      <c r="C517" s="240">
        <v>42947</v>
      </c>
      <c r="D517" s="243">
        <v>11773320</v>
      </c>
      <c r="E517" s="243">
        <f t="shared" si="42"/>
        <v>2236930.7999999998</v>
      </c>
      <c r="F517" s="243">
        <f t="shared" si="43"/>
        <v>14010250.800000001</v>
      </c>
      <c r="G517" s="35">
        <v>226339204</v>
      </c>
      <c r="H517" s="35" t="s">
        <v>571</v>
      </c>
      <c r="I517" s="35">
        <v>60</v>
      </c>
      <c r="J517" s="114">
        <v>43007</v>
      </c>
      <c r="K517" s="80"/>
      <c r="L517" s="330"/>
      <c r="M517" s="330"/>
      <c r="N517" s="80"/>
      <c r="O517" s="35" t="s">
        <v>2631</v>
      </c>
      <c r="P517" s="80"/>
      <c r="Q517" s="237" t="s">
        <v>1383</v>
      </c>
      <c r="R517" s="35" t="s">
        <v>1496</v>
      </c>
    </row>
    <row r="518" spans="1:19" ht="15" hidden="1" customHeight="1">
      <c r="A518" s="7">
        <v>738</v>
      </c>
      <c r="B518" s="68" t="s">
        <v>1381</v>
      </c>
      <c r="C518" s="240">
        <v>42947</v>
      </c>
      <c r="D518" s="243">
        <v>5922234</v>
      </c>
      <c r="E518" s="243">
        <f t="shared" si="42"/>
        <v>1125224.46</v>
      </c>
      <c r="F518" s="243">
        <f t="shared" si="43"/>
        <v>7047458.46</v>
      </c>
      <c r="G518" s="35">
        <v>226339204</v>
      </c>
      <c r="H518" s="35" t="s">
        <v>571</v>
      </c>
      <c r="I518" s="35">
        <v>60</v>
      </c>
      <c r="J518" s="114">
        <v>43007</v>
      </c>
      <c r="K518" s="80"/>
      <c r="L518" s="330"/>
      <c r="M518" s="330"/>
      <c r="N518" s="80"/>
      <c r="O518" s="35" t="s">
        <v>2383</v>
      </c>
      <c r="P518" s="80"/>
      <c r="Q518" s="237" t="s">
        <v>1383</v>
      </c>
      <c r="R518" s="35" t="s">
        <v>1601</v>
      </c>
    </row>
    <row r="519" spans="1:19" ht="15" hidden="1" customHeight="1">
      <c r="A519" s="7">
        <v>739</v>
      </c>
      <c r="B519" s="68" t="s">
        <v>1381</v>
      </c>
      <c r="C519" s="240">
        <v>42947</v>
      </c>
      <c r="D519" s="243">
        <v>894726</v>
      </c>
      <c r="E519" s="243">
        <f t="shared" si="42"/>
        <v>169997.94</v>
      </c>
      <c r="F519" s="243">
        <f t="shared" si="43"/>
        <v>1064723.94</v>
      </c>
      <c r="G519" s="35">
        <v>226339204</v>
      </c>
      <c r="H519" s="35" t="s">
        <v>571</v>
      </c>
      <c r="I519" s="35">
        <v>60</v>
      </c>
      <c r="J519" s="114">
        <v>43007</v>
      </c>
      <c r="K519" s="80"/>
      <c r="L519" s="330"/>
      <c r="M519" s="330"/>
      <c r="N519" s="80"/>
      <c r="O519" s="35" t="s">
        <v>2632</v>
      </c>
      <c r="P519" s="80"/>
      <c r="Q519" s="237" t="s">
        <v>1383</v>
      </c>
      <c r="R519" s="35" t="s">
        <v>2633</v>
      </c>
    </row>
    <row r="520" spans="1:19" s="36" customFormat="1" ht="15" hidden="1" customHeight="1">
      <c r="A520" s="27">
        <v>740</v>
      </c>
      <c r="B520" s="28" t="s">
        <v>2638</v>
      </c>
      <c r="C520" s="241">
        <v>42949</v>
      </c>
      <c r="D520" s="244">
        <v>1600000</v>
      </c>
      <c r="E520" s="244">
        <f t="shared" si="42"/>
        <v>304000</v>
      </c>
      <c r="F520" s="244">
        <f t="shared" si="43"/>
        <v>1904000</v>
      </c>
      <c r="G520" s="27">
        <v>26469732</v>
      </c>
      <c r="H520" s="27" t="s">
        <v>1413</v>
      </c>
      <c r="I520" s="27" t="s">
        <v>2350</v>
      </c>
      <c r="J520" s="45">
        <v>42949</v>
      </c>
      <c r="K520" s="32"/>
      <c r="L520" s="45">
        <v>42947</v>
      </c>
      <c r="M520" s="330"/>
      <c r="N520" s="32"/>
      <c r="O520" s="27" t="s">
        <v>2639</v>
      </c>
      <c r="P520" s="32"/>
      <c r="Q520" s="238" t="s">
        <v>1508</v>
      </c>
      <c r="R520" s="27" t="s">
        <v>2640</v>
      </c>
    </row>
    <row r="521" spans="1:19" s="36" customFormat="1" ht="15" hidden="1" customHeight="1">
      <c r="A521" s="27">
        <v>741</v>
      </c>
      <c r="B521" s="28" t="s">
        <v>2203</v>
      </c>
      <c r="C521" s="241">
        <v>42949</v>
      </c>
      <c r="D521" s="244">
        <v>529086</v>
      </c>
      <c r="E521" s="244">
        <f t="shared" si="42"/>
        <v>100526.34</v>
      </c>
      <c r="F521" s="244">
        <f t="shared" si="43"/>
        <v>629612.34</v>
      </c>
      <c r="G521" s="27">
        <v>432362168</v>
      </c>
      <c r="H521" s="27" t="s">
        <v>1413</v>
      </c>
      <c r="I521" s="27">
        <v>30</v>
      </c>
      <c r="J521" s="45">
        <v>42979</v>
      </c>
      <c r="K521" s="32"/>
      <c r="L521" s="45">
        <v>42954</v>
      </c>
      <c r="M521" s="330"/>
      <c r="N521" s="32"/>
      <c r="O521" s="27" t="s">
        <v>1742</v>
      </c>
      <c r="P521" s="32"/>
      <c r="Q521" s="238" t="s">
        <v>1392</v>
      </c>
      <c r="R521" s="27" t="s">
        <v>1541</v>
      </c>
    </row>
    <row r="522" spans="1:19" ht="15" hidden="1" customHeight="1">
      <c r="A522" s="260">
        <v>742</v>
      </c>
      <c r="B522" s="68" t="s">
        <v>2641</v>
      </c>
      <c r="C522" s="240">
        <v>42949</v>
      </c>
      <c r="D522" s="243">
        <v>10878732</v>
      </c>
      <c r="E522" s="243">
        <f t="shared" si="42"/>
        <v>2066959.08</v>
      </c>
      <c r="F522" s="243">
        <f>SUM(E522+D522)-2800000-2800000</f>
        <v>7345691.0800000001</v>
      </c>
      <c r="G522" s="35">
        <v>2252222414</v>
      </c>
      <c r="H522" s="35" t="s">
        <v>2678</v>
      </c>
      <c r="I522" s="35">
        <v>30</v>
      </c>
      <c r="J522" s="114">
        <v>42979</v>
      </c>
      <c r="K522" s="80"/>
      <c r="L522" s="80"/>
      <c r="M522" s="330"/>
      <c r="N522" s="80"/>
      <c r="O522" s="35" t="s">
        <v>2642</v>
      </c>
      <c r="P522" s="80"/>
      <c r="Q522" s="237" t="s">
        <v>1467</v>
      </c>
      <c r="R522" s="35" t="s">
        <v>2643</v>
      </c>
    </row>
    <row r="523" spans="1:19" s="277" customFormat="1" ht="15" hidden="1" customHeight="1">
      <c r="A523" s="273">
        <v>743</v>
      </c>
      <c r="B523" s="270" t="s">
        <v>2663</v>
      </c>
      <c r="C523" s="271"/>
      <c r="D523" s="272"/>
      <c r="E523" s="272"/>
      <c r="F523" s="272"/>
      <c r="G523" s="273"/>
      <c r="H523" s="273" t="s">
        <v>190</v>
      </c>
      <c r="I523" s="273"/>
      <c r="J523" s="274"/>
      <c r="K523" s="275"/>
      <c r="L523" s="274"/>
      <c r="M523" s="330">
        <v>67</v>
      </c>
      <c r="N523" s="275"/>
      <c r="O523" s="273" t="s">
        <v>2645</v>
      </c>
      <c r="P523" s="275"/>
      <c r="Q523" s="276" t="s">
        <v>1487</v>
      </c>
      <c r="R523" s="273" t="s">
        <v>1387</v>
      </c>
    </row>
    <row r="524" spans="1:19" s="36" customFormat="1" ht="15" hidden="1" customHeight="1">
      <c r="A524" s="27">
        <v>744</v>
      </c>
      <c r="B524" s="28" t="s">
        <v>2167</v>
      </c>
      <c r="C524" s="241">
        <v>42951</v>
      </c>
      <c r="D524" s="244">
        <v>1175984</v>
      </c>
      <c r="E524" s="244">
        <f t="shared" si="42"/>
        <v>223436.96</v>
      </c>
      <c r="F524" s="244">
        <f t="shared" si="43"/>
        <v>1399420.96</v>
      </c>
      <c r="G524" s="27" t="s">
        <v>2646</v>
      </c>
      <c r="H524" s="27" t="s">
        <v>1413</v>
      </c>
      <c r="I524" s="27" t="s">
        <v>2350</v>
      </c>
      <c r="J524" s="45">
        <v>42951</v>
      </c>
      <c r="K524" s="32"/>
      <c r="L524" s="45">
        <v>42949</v>
      </c>
      <c r="M524" s="330"/>
      <c r="N524" s="32"/>
      <c r="O524" s="27" t="s">
        <v>2647</v>
      </c>
      <c r="P524" s="32"/>
      <c r="Q524" s="238" t="s">
        <v>1487</v>
      </c>
      <c r="R524" s="27" t="s">
        <v>1490</v>
      </c>
    </row>
    <row r="525" spans="1:19" ht="15" hidden="1" customHeight="1">
      <c r="A525" s="7">
        <v>745</v>
      </c>
      <c r="B525" s="68" t="s">
        <v>1381</v>
      </c>
      <c r="C525" s="240">
        <v>42951</v>
      </c>
      <c r="D525" s="243">
        <v>1477008</v>
      </c>
      <c r="E525" s="243">
        <f t="shared" si="42"/>
        <v>280631.52</v>
      </c>
      <c r="F525" s="243">
        <f t="shared" si="43"/>
        <v>1757639.52</v>
      </c>
      <c r="G525" s="35">
        <v>226339204</v>
      </c>
      <c r="H525" s="35" t="s">
        <v>571</v>
      </c>
      <c r="I525" s="35">
        <v>60</v>
      </c>
      <c r="J525" s="114">
        <v>43011</v>
      </c>
      <c r="K525" s="80"/>
      <c r="L525" s="80"/>
      <c r="M525" s="330"/>
      <c r="N525" s="80"/>
      <c r="O525" s="35" t="s">
        <v>2648</v>
      </c>
      <c r="P525" s="80"/>
      <c r="Q525" s="237" t="s">
        <v>1383</v>
      </c>
      <c r="R525" s="35" t="s">
        <v>1744</v>
      </c>
    </row>
    <row r="526" spans="1:19" ht="15" hidden="1" customHeight="1">
      <c r="A526" s="7">
        <v>746</v>
      </c>
      <c r="B526" s="68" t="s">
        <v>1381</v>
      </c>
      <c r="C526" s="240">
        <v>42951</v>
      </c>
      <c r="D526" s="243">
        <v>1661634</v>
      </c>
      <c r="E526" s="243">
        <f t="shared" si="42"/>
        <v>315710.46000000002</v>
      </c>
      <c r="F526" s="243">
        <f t="shared" si="43"/>
        <v>1977344.46</v>
      </c>
      <c r="G526" s="35">
        <v>226339204</v>
      </c>
      <c r="H526" s="35" t="s">
        <v>571</v>
      </c>
      <c r="I526" s="35">
        <v>60</v>
      </c>
      <c r="J526" s="114">
        <v>43011</v>
      </c>
      <c r="K526" s="80"/>
      <c r="L526" s="80"/>
      <c r="M526" s="330"/>
      <c r="N526" s="80"/>
      <c r="O526" s="35" t="s">
        <v>2649</v>
      </c>
      <c r="P526" s="80"/>
      <c r="Q526" s="237" t="s">
        <v>1383</v>
      </c>
      <c r="R526" s="35" t="s">
        <v>2650</v>
      </c>
    </row>
    <row r="527" spans="1:19" s="277" customFormat="1" ht="15" hidden="1" customHeight="1">
      <c r="A527" s="273">
        <v>747</v>
      </c>
      <c r="B527" s="270" t="s">
        <v>2644</v>
      </c>
      <c r="C527" s="271"/>
      <c r="D527" s="272"/>
      <c r="E527" s="272">
        <f t="shared" si="42"/>
        <v>0</v>
      </c>
      <c r="F527" s="272">
        <f t="shared" si="43"/>
        <v>0</v>
      </c>
      <c r="G527" s="273"/>
      <c r="H527" s="273"/>
      <c r="I527" s="273"/>
      <c r="J527" s="275"/>
      <c r="K527" s="275"/>
      <c r="L527" s="275"/>
      <c r="M527" s="330"/>
      <c r="N527" s="275"/>
      <c r="O527" s="273"/>
      <c r="P527" s="275"/>
      <c r="Q527" s="276"/>
      <c r="R527" s="273"/>
    </row>
    <row r="528" spans="1:19" s="36" customFormat="1" ht="15" hidden="1" customHeight="1">
      <c r="A528" s="27">
        <v>748</v>
      </c>
      <c r="B528" s="28" t="s">
        <v>2644</v>
      </c>
      <c r="C528" s="241">
        <v>42956</v>
      </c>
      <c r="D528" s="244">
        <v>1150362</v>
      </c>
      <c r="E528" s="244">
        <f t="shared" si="42"/>
        <v>218568.78</v>
      </c>
      <c r="F528" s="244">
        <f t="shared" si="43"/>
        <v>1368930.78</v>
      </c>
      <c r="G528" s="27">
        <v>223654360</v>
      </c>
      <c r="H528" s="27" t="s">
        <v>1413</v>
      </c>
      <c r="I528" s="27">
        <v>60</v>
      </c>
      <c r="J528" s="45">
        <v>42986</v>
      </c>
      <c r="K528" s="32"/>
      <c r="L528" s="45">
        <v>42958</v>
      </c>
      <c r="M528" s="330"/>
      <c r="N528" s="32"/>
      <c r="O528" s="27" t="s">
        <v>2651</v>
      </c>
      <c r="P528" s="32"/>
      <c r="Q528" s="238" t="s">
        <v>1487</v>
      </c>
      <c r="R528" s="27" t="s">
        <v>1387</v>
      </c>
    </row>
    <row r="529" spans="1:18" s="36" customFormat="1" ht="15" hidden="1" customHeight="1">
      <c r="A529" s="27">
        <v>749</v>
      </c>
      <c r="B529" s="28" t="s">
        <v>2652</v>
      </c>
      <c r="C529" s="241">
        <v>42957</v>
      </c>
      <c r="D529" s="244">
        <v>2428542</v>
      </c>
      <c r="E529" s="244">
        <f t="shared" si="42"/>
        <v>461422.98</v>
      </c>
      <c r="F529" s="244">
        <f t="shared" si="43"/>
        <v>2889964.98</v>
      </c>
      <c r="G529" s="27">
        <v>227075800</v>
      </c>
      <c r="H529" s="27" t="s">
        <v>1413</v>
      </c>
      <c r="I529" s="27">
        <v>30</v>
      </c>
      <c r="J529" s="45">
        <f>C529+I529</f>
        <v>42987</v>
      </c>
      <c r="K529" s="32"/>
      <c r="L529" s="45">
        <v>42979</v>
      </c>
      <c r="M529" s="266"/>
      <c r="N529" s="32"/>
      <c r="O529" s="27" t="s">
        <v>2653</v>
      </c>
      <c r="P529" s="32"/>
      <c r="Q529" s="238" t="s">
        <v>1991</v>
      </c>
      <c r="R529" s="27" t="s">
        <v>1387</v>
      </c>
    </row>
    <row r="530" spans="1:18" s="36" customFormat="1" ht="15" hidden="1" customHeight="1">
      <c r="A530" s="27">
        <v>750</v>
      </c>
      <c r="B530" s="28" t="s">
        <v>2654</v>
      </c>
      <c r="C530" s="241">
        <v>42957</v>
      </c>
      <c r="D530" s="244">
        <v>88500</v>
      </c>
      <c r="E530" s="244">
        <f t="shared" si="42"/>
        <v>16815</v>
      </c>
      <c r="F530" s="244">
        <f t="shared" si="43"/>
        <v>105315</v>
      </c>
      <c r="G530" s="27">
        <v>432314006</v>
      </c>
      <c r="H530" s="27" t="s">
        <v>1413</v>
      </c>
      <c r="I530" s="27" t="s">
        <v>1896</v>
      </c>
      <c r="J530" s="45">
        <v>42957</v>
      </c>
      <c r="K530" s="32"/>
      <c r="L530" s="45">
        <v>42955</v>
      </c>
      <c r="M530" s="266"/>
      <c r="N530" s="32"/>
      <c r="O530" s="27" t="s">
        <v>2655</v>
      </c>
      <c r="P530" s="32"/>
      <c r="Q530" s="238" t="s">
        <v>2656</v>
      </c>
      <c r="R530" s="27" t="s">
        <v>1541</v>
      </c>
    </row>
    <row r="531" spans="1:18" s="36" customFormat="1" ht="15" hidden="1" customHeight="1">
      <c r="A531" s="27">
        <v>751</v>
      </c>
      <c r="B531" s="28" t="s">
        <v>2259</v>
      </c>
      <c r="C531" s="241">
        <v>42957</v>
      </c>
      <c r="D531" s="244">
        <v>2026455</v>
      </c>
      <c r="E531" s="244">
        <f t="shared" si="42"/>
        <v>385026.45</v>
      </c>
      <c r="F531" s="244">
        <f t="shared" si="43"/>
        <v>2411481.4500000002</v>
      </c>
      <c r="G531" s="27">
        <v>22388579</v>
      </c>
      <c r="H531" s="27" t="s">
        <v>1413</v>
      </c>
      <c r="I531" s="27">
        <v>30</v>
      </c>
      <c r="J531" s="45">
        <f>C531+I531</f>
        <v>42987</v>
      </c>
      <c r="K531" s="32"/>
      <c r="L531" s="45">
        <v>42965</v>
      </c>
      <c r="M531" s="266"/>
      <c r="N531" s="32"/>
      <c r="O531" s="27" t="s">
        <v>2657</v>
      </c>
      <c r="P531" s="32"/>
      <c r="Q531" s="238" t="s">
        <v>2198</v>
      </c>
      <c r="R531" s="27" t="s">
        <v>1894</v>
      </c>
    </row>
    <row r="532" spans="1:18" s="36" customFormat="1" ht="15" hidden="1" customHeight="1">
      <c r="A532" s="27">
        <v>752</v>
      </c>
      <c r="B532" s="28" t="s">
        <v>2594</v>
      </c>
      <c r="C532" s="241">
        <v>42957</v>
      </c>
      <c r="D532" s="244">
        <v>58948</v>
      </c>
      <c r="E532" s="244">
        <f t="shared" si="42"/>
        <v>11200.12</v>
      </c>
      <c r="F532" s="244">
        <f t="shared" si="43"/>
        <v>70148.12</v>
      </c>
      <c r="G532" s="27">
        <v>512672760</v>
      </c>
      <c r="H532" s="27" t="s">
        <v>1413</v>
      </c>
      <c r="I532" s="27" t="s">
        <v>1896</v>
      </c>
      <c r="J532" s="45">
        <v>42957</v>
      </c>
      <c r="K532" s="32"/>
      <c r="L532" s="45">
        <v>42956</v>
      </c>
      <c r="M532" s="266"/>
      <c r="N532" s="32"/>
      <c r="O532" s="27" t="s">
        <v>2596</v>
      </c>
      <c r="P532" s="32"/>
      <c r="Q532" s="238" t="s">
        <v>1487</v>
      </c>
      <c r="R532" s="27" t="s">
        <v>1474</v>
      </c>
    </row>
    <row r="533" spans="1:18" ht="15" hidden="1" customHeight="1">
      <c r="A533" s="7">
        <v>753</v>
      </c>
      <c r="B533" s="68" t="s">
        <v>1381</v>
      </c>
      <c r="C533" s="240">
        <v>42957</v>
      </c>
      <c r="D533" s="243">
        <v>298242</v>
      </c>
      <c r="E533" s="243">
        <f t="shared" si="42"/>
        <v>56665.98</v>
      </c>
      <c r="F533" s="243">
        <f t="shared" si="43"/>
        <v>354907.98</v>
      </c>
      <c r="G533" s="35">
        <v>226339204</v>
      </c>
      <c r="H533" s="35" t="s">
        <v>571</v>
      </c>
      <c r="I533" s="35">
        <v>60</v>
      </c>
      <c r="J533" s="114">
        <f>C533+I533</f>
        <v>43017</v>
      </c>
      <c r="K533" s="80"/>
      <c r="L533" s="80"/>
      <c r="M533" s="330"/>
      <c r="N533" s="80"/>
      <c r="O533" s="35" t="s">
        <v>2660</v>
      </c>
      <c r="P533" s="80"/>
      <c r="Q533" s="237" t="s">
        <v>1383</v>
      </c>
      <c r="R533" s="35" t="s">
        <v>1387</v>
      </c>
    </row>
    <row r="534" spans="1:18" ht="15" hidden="1" customHeight="1">
      <c r="A534" s="7">
        <v>754</v>
      </c>
      <c r="B534" s="68" t="s">
        <v>2607</v>
      </c>
      <c r="C534" s="240">
        <v>42957</v>
      </c>
      <c r="D534" s="243">
        <v>56808</v>
      </c>
      <c r="E534" s="243">
        <f t="shared" si="42"/>
        <v>10793.52</v>
      </c>
      <c r="F534" s="243">
        <f t="shared" si="43"/>
        <v>67601.52</v>
      </c>
      <c r="G534" s="35">
        <v>342631302</v>
      </c>
      <c r="H534" s="35" t="s">
        <v>571</v>
      </c>
      <c r="I534" s="35">
        <v>30</v>
      </c>
      <c r="J534" s="114">
        <f>C534+I534</f>
        <v>42987</v>
      </c>
      <c r="K534" s="80"/>
      <c r="L534" s="80"/>
      <c r="M534" s="330"/>
      <c r="N534" s="80"/>
      <c r="O534" s="35" t="s">
        <v>2658</v>
      </c>
      <c r="P534" s="80"/>
      <c r="Q534" s="237" t="s">
        <v>1376</v>
      </c>
      <c r="R534" s="35" t="s">
        <v>2610</v>
      </c>
    </row>
    <row r="535" spans="1:18" ht="15" hidden="1" customHeight="1">
      <c r="A535" s="7">
        <v>755</v>
      </c>
      <c r="B535" s="68" t="s">
        <v>1381</v>
      </c>
      <c r="C535" s="240">
        <v>42957</v>
      </c>
      <c r="D535" s="243">
        <v>5367170</v>
      </c>
      <c r="E535" s="243">
        <f t="shared" si="42"/>
        <v>1019762.3</v>
      </c>
      <c r="F535" s="243">
        <f t="shared" si="43"/>
        <v>6386932.2999999998</v>
      </c>
      <c r="G535" s="35">
        <v>226339204</v>
      </c>
      <c r="H535" s="35" t="s">
        <v>571</v>
      </c>
      <c r="I535" s="35">
        <v>60</v>
      </c>
      <c r="J535" s="114">
        <f>C535+I535</f>
        <v>43017</v>
      </c>
      <c r="K535" s="80"/>
      <c r="L535" s="80"/>
      <c r="M535" s="330"/>
      <c r="N535" s="80"/>
      <c r="O535" s="35" t="s">
        <v>2659</v>
      </c>
      <c r="P535" s="80"/>
      <c r="Q535" s="237" t="s">
        <v>1383</v>
      </c>
      <c r="R535" s="35" t="s">
        <v>1387</v>
      </c>
    </row>
    <row r="536" spans="1:18" ht="15" hidden="1" customHeight="1">
      <c r="A536" s="7">
        <v>756</v>
      </c>
      <c r="B536" s="68" t="s">
        <v>1381</v>
      </c>
      <c r="C536" s="240">
        <v>42957</v>
      </c>
      <c r="D536" s="243">
        <v>39324</v>
      </c>
      <c r="E536" s="243">
        <f t="shared" si="42"/>
        <v>7471.56</v>
      </c>
      <c r="F536" s="243">
        <f t="shared" si="43"/>
        <v>46795.56</v>
      </c>
      <c r="G536" s="35">
        <v>226339204</v>
      </c>
      <c r="H536" s="35" t="s">
        <v>571</v>
      </c>
      <c r="I536" s="35">
        <v>60</v>
      </c>
      <c r="J536" s="114">
        <f t="shared" ref="J536:J538" si="44">C536+I536</f>
        <v>43017</v>
      </c>
      <c r="K536" s="80"/>
      <c r="L536" s="80"/>
      <c r="M536" s="330"/>
      <c r="N536" s="80"/>
      <c r="O536" s="35" t="s">
        <v>2661</v>
      </c>
      <c r="P536" s="80"/>
      <c r="Q536" s="237" t="s">
        <v>1383</v>
      </c>
      <c r="R536" s="35" t="s">
        <v>1387</v>
      </c>
    </row>
    <row r="537" spans="1:18" ht="15" hidden="1" customHeight="1">
      <c r="A537" s="7">
        <v>757</v>
      </c>
      <c r="B537" s="68" t="s">
        <v>1381</v>
      </c>
      <c r="C537" s="240">
        <v>42957</v>
      </c>
      <c r="D537" s="243">
        <v>482868</v>
      </c>
      <c r="E537" s="243">
        <f t="shared" si="42"/>
        <v>91744.92</v>
      </c>
      <c r="F537" s="243">
        <f t="shared" si="43"/>
        <v>574612.92000000004</v>
      </c>
      <c r="G537" s="35">
        <v>226339204</v>
      </c>
      <c r="H537" s="35" t="s">
        <v>571</v>
      </c>
      <c r="I537" s="35">
        <v>60</v>
      </c>
      <c r="J537" s="114">
        <f t="shared" si="44"/>
        <v>43017</v>
      </c>
      <c r="K537" s="80"/>
      <c r="L537" s="80"/>
      <c r="M537" s="330"/>
      <c r="N537" s="80"/>
      <c r="O537" s="35" t="s">
        <v>2661</v>
      </c>
      <c r="P537" s="80"/>
      <c r="Q537" s="237" t="s">
        <v>1383</v>
      </c>
      <c r="R537" s="35" t="s">
        <v>1387</v>
      </c>
    </row>
    <row r="538" spans="1:18" ht="15" hidden="1" customHeight="1">
      <c r="A538" s="7">
        <v>758</v>
      </c>
      <c r="B538" s="68" t="s">
        <v>1381</v>
      </c>
      <c r="C538" s="240">
        <v>42957</v>
      </c>
      <c r="D538" s="243">
        <v>247900</v>
      </c>
      <c r="E538" s="243">
        <f t="shared" ref="E538:E631" si="45">D538*19%</f>
        <v>47101</v>
      </c>
      <c r="F538" s="243">
        <f t="shared" ref="F538:F631" si="46">D538+E538</f>
        <v>295001</v>
      </c>
      <c r="G538" s="35">
        <v>226339204</v>
      </c>
      <c r="H538" s="35" t="s">
        <v>571</v>
      </c>
      <c r="I538" s="35">
        <v>60</v>
      </c>
      <c r="J538" s="114">
        <f t="shared" si="44"/>
        <v>43017</v>
      </c>
      <c r="K538" s="80"/>
      <c r="L538" s="80"/>
      <c r="M538" s="330"/>
      <c r="N538" s="80"/>
      <c r="O538" s="35" t="s">
        <v>2661</v>
      </c>
      <c r="P538" s="80"/>
      <c r="Q538" s="237" t="s">
        <v>1383</v>
      </c>
      <c r="R538" s="35" t="s">
        <v>1387</v>
      </c>
    </row>
    <row r="539" spans="1:18" s="277" customFormat="1" ht="15" hidden="1" customHeight="1">
      <c r="A539" s="273">
        <v>759</v>
      </c>
      <c r="B539" s="270" t="s">
        <v>2662</v>
      </c>
      <c r="C539" s="271">
        <v>42958</v>
      </c>
      <c r="D539" s="272"/>
      <c r="E539" s="272">
        <f t="shared" si="45"/>
        <v>0</v>
      </c>
      <c r="F539" s="272">
        <f t="shared" si="46"/>
        <v>0</v>
      </c>
      <c r="G539" s="273"/>
      <c r="H539" s="273"/>
      <c r="I539" s="273"/>
      <c r="J539" s="274"/>
      <c r="K539" s="275"/>
      <c r="L539" s="275"/>
      <c r="M539" s="275"/>
      <c r="N539" s="275"/>
      <c r="O539" s="273" t="s">
        <v>1844</v>
      </c>
      <c r="P539" s="275"/>
      <c r="Q539" s="276" t="s">
        <v>1379</v>
      </c>
      <c r="R539" s="273" t="s">
        <v>1405</v>
      </c>
    </row>
    <row r="540" spans="1:18" s="36" customFormat="1" ht="15" hidden="1" customHeight="1">
      <c r="A540" s="27">
        <v>760</v>
      </c>
      <c r="B540" s="28" t="s">
        <v>1403</v>
      </c>
      <c r="C540" s="241">
        <v>42958</v>
      </c>
      <c r="D540" s="244">
        <v>366390</v>
      </c>
      <c r="E540" s="244">
        <f t="shared" si="45"/>
        <v>69614.100000000006</v>
      </c>
      <c r="F540" s="244">
        <f t="shared" si="46"/>
        <v>436004.1</v>
      </c>
      <c r="G540" s="27">
        <v>94193007</v>
      </c>
      <c r="H540" s="27" t="s">
        <v>1413</v>
      </c>
      <c r="I540" s="27" t="s">
        <v>1896</v>
      </c>
      <c r="J540" s="45">
        <v>42958</v>
      </c>
      <c r="K540" s="32"/>
      <c r="L540" s="45">
        <v>42958</v>
      </c>
      <c r="M540" s="32"/>
      <c r="N540" s="32"/>
      <c r="O540" s="27" t="s">
        <v>1844</v>
      </c>
      <c r="P540" s="32"/>
      <c r="Q540" s="238" t="s">
        <v>1379</v>
      </c>
      <c r="R540" s="27" t="s">
        <v>1405</v>
      </c>
    </row>
    <row r="541" spans="1:18" ht="15" hidden="1" customHeight="1">
      <c r="A541" s="7">
        <v>761</v>
      </c>
      <c r="B541" s="68" t="s">
        <v>1381</v>
      </c>
      <c r="C541" s="242">
        <v>42961</v>
      </c>
      <c r="D541" s="243">
        <v>2982420</v>
      </c>
      <c r="E541" s="243">
        <f t="shared" si="45"/>
        <v>566659.80000000005</v>
      </c>
      <c r="F541" s="243">
        <f t="shared" si="46"/>
        <v>3549079.8</v>
      </c>
      <c r="G541" s="35">
        <v>226339204</v>
      </c>
      <c r="H541" s="35" t="s">
        <v>571</v>
      </c>
      <c r="I541" s="35">
        <v>60</v>
      </c>
      <c r="J541" s="114">
        <f>C541+I541</f>
        <v>43021</v>
      </c>
      <c r="K541" s="80"/>
      <c r="L541" s="80"/>
      <c r="M541" s="80"/>
      <c r="N541" s="80"/>
      <c r="O541" s="35" t="s">
        <v>2664</v>
      </c>
      <c r="P541" s="80"/>
      <c r="Q541" s="237" t="s">
        <v>1383</v>
      </c>
      <c r="R541" s="35" t="s">
        <v>1387</v>
      </c>
    </row>
    <row r="542" spans="1:18" ht="15" hidden="1" customHeight="1">
      <c r="A542" s="7">
        <v>762</v>
      </c>
      <c r="B542" s="68" t="s">
        <v>1381</v>
      </c>
      <c r="C542" s="242">
        <v>42961</v>
      </c>
      <c r="D542" s="243">
        <v>2982420</v>
      </c>
      <c r="E542" s="243">
        <f t="shared" si="45"/>
        <v>566659.80000000005</v>
      </c>
      <c r="F542" s="243">
        <f t="shared" si="46"/>
        <v>3549079.8</v>
      </c>
      <c r="G542" s="35">
        <v>226339204</v>
      </c>
      <c r="H542" s="35" t="s">
        <v>571</v>
      </c>
      <c r="I542" s="35">
        <v>60</v>
      </c>
      <c r="J542" s="114">
        <f>C542+I542</f>
        <v>43021</v>
      </c>
      <c r="K542" s="80"/>
      <c r="L542" s="80"/>
      <c r="M542" s="80"/>
      <c r="N542" s="80"/>
      <c r="O542" s="35" t="s">
        <v>2664</v>
      </c>
      <c r="P542" s="80"/>
      <c r="Q542" s="237" t="s">
        <v>1383</v>
      </c>
      <c r="R542" s="35" t="s">
        <v>1387</v>
      </c>
    </row>
    <row r="543" spans="1:18" s="36" customFormat="1" ht="15" hidden="1" customHeight="1">
      <c r="A543" s="27">
        <v>763</v>
      </c>
      <c r="B543" s="28" t="s">
        <v>1598</v>
      </c>
      <c r="C543" s="334">
        <v>42963</v>
      </c>
      <c r="D543" s="244">
        <v>498104</v>
      </c>
      <c r="E543" s="244">
        <f t="shared" si="45"/>
        <v>94639.76</v>
      </c>
      <c r="F543" s="244">
        <f t="shared" si="46"/>
        <v>592743.76</v>
      </c>
      <c r="G543" s="27">
        <v>225712500</v>
      </c>
      <c r="H543" s="27" t="s">
        <v>1413</v>
      </c>
      <c r="I543" s="27">
        <v>30</v>
      </c>
      <c r="J543" s="45">
        <f>C543+I543</f>
        <v>42993</v>
      </c>
      <c r="K543" s="32"/>
      <c r="L543" s="45">
        <v>42970</v>
      </c>
      <c r="M543" s="32"/>
      <c r="N543" s="32"/>
      <c r="O543" s="27" t="s">
        <v>2665</v>
      </c>
      <c r="P543" s="32"/>
      <c r="Q543" s="238" t="s">
        <v>1508</v>
      </c>
      <c r="R543" s="27" t="s">
        <v>1456</v>
      </c>
    </row>
    <row r="544" spans="1:18" s="36" customFormat="1" ht="15" hidden="1" customHeight="1">
      <c r="A544" s="27">
        <v>764</v>
      </c>
      <c r="B544" s="28" t="s">
        <v>1598</v>
      </c>
      <c r="C544" s="334">
        <v>42963</v>
      </c>
      <c r="D544" s="244">
        <v>498104</v>
      </c>
      <c r="E544" s="244">
        <f t="shared" si="45"/>
        <v>94639.76</v>
      </c>
      <c r="F544" s="244">
        <f t="shared" si="46"/>
        <v>592743.76</v>
      </c>
      <c r="G544" s="27">
        <v>225712500</v>
      </c>
      <c r="H544" s="27" t="s">
        <v>1413</v>
      </c>
      <c r="I544" s="27">
        <v>30</v>
      </c>
      <c r="J544" s="45">
        <f t="shared" ref="J544:J564" si="47">C544+I544</f>
        <v>42993</v>
      </c>
      <c r="K544" s="32"/>
      <c r="L544" s="45">
        <v>42970</v>
      </c>
      <c r="M544" s="32"/>
      <c r="N544" s="32"/>
      <c r="O544" s="27" t="s">
        <v>2665</v>
      </c>
      <c r="P544" s="32"/>
      <c r="Q544" s="238" t="s">
        <v>1508</v>
      </c>
      <c r="R544" s="27" t="s">
        <v>1456</v>
      </c>
    </row>
    <row r="545" spans="1:18" s="36" customFormat="1" ht="15" hidden="1" customHeight="1">
      <c r="A545" s="27">
        <v>765</v>
      </c>
      <c r="B545" s="28" t="s">
        <v>1598</v>
      </c>
      <c r="C545" s="334">
        <v>42963</v>
      </c>
      <c r="D545" s="244">
        <v>498104</v>
      </c>
      <c r="E545" s="244">
        <f t="shared" si="45"/>
        <v>94639.76</v>
      </c>
      <c r="F545" s="244">
        <f t="shared" si="46"/>
        <v>592743.76</v>
      </c>
      <c r="G545" s="27">
        <v>225712500</v>
      </c>
      <c r="H545" s="27" t="s">
        <v>1413</v>
      </c>
      <c r="I545" s="27">
        <v>30</v>
      </c>
      <c r="J545" s="45">
        <f t="shared" si="47"/>
        <v>42993</v>
      </c>
      <c r="K545" s="32"/>
      <c r="L545" s="45">
        <v>42970</v>
      </c>
      <c r="M545" s="32"/>
      <c r="N545" s="32"/>
      <c r="O545" s="27" t="s">
        <v>2665</v>
      </c>
      <c r="P545" s="32"/>
      <c r="Q545" s="238" t="s">
        <v>1508</v>
      </c>
      <c r="R545" s="27" t="s">
        <v>1456</v>
      </c>
    </row>
    <row r="546" spans="1:18" s="36" customFormat="1" ht="15" hidden="1" customHeight="1">
      <c r="A546" s="27">
        <v>766</v>
      </c>
      <c r="B546" s="28" t="s">
        <v>1598</v>
      </c>
      <c r="C546" s="334">
        <v>42963</v>
      </c>
      <c r="D546" s="244">
        <v>498104</v>
      </c>
      <c r="E546" s="244">
        <f t="shared" si="45"/>
        <v>94639.76</v>
      </c>
      <c r="F546" s="244">
        <f t="shared" si="46"/>
        <v>592743.76</v>
      </c>
      <c r="G546" s="27">
        <v>225712500</v>
      </c>
      <c r="H546" s="27" t="s">
        <v>1413</v>
      </c>
      <c r="I546" s="27">
        <v>30</v>
      </c>
      <c r="J546" s="45">
        <f t="shared" si="47"/>
        <v>42993</v>
      </c>
      <c r="K546" s="32"/>
      <c r="L546" s="45">
        <v>42970</v>
      </c>
      <c r="M546" s="32"/>
      <c r="N546" s="32"/>
      <c r="O546" s="27" t="s">
        <v>2665</v>
      </c>
      <c r="P546" s="32"/>
      <c r="Q546" s="238" t="s">
        <v>1508</v>
      </c>
      <c r="R546" s="27" t="s">
        <v>1456</v>
      </c>
    </row>
    <row r="547" spans="1:18" s="36" customFormat="1" ht="15" hidden="1" customHeight="1">
      <c r="A547" s="27">
        <v>767</v>
      </c>
      <c r="B547" s="28" t="s">
        <v>1598</v>
      </c>
      <c r="C547" s="334">
        <v>42963</v>
      </c>
      <c r="D547" s="244">
        <v>498104</v>
      </c>
      <c r="E547" s="244">
        <f t="shared" si="45"/>
        <v>94639.76</v>
      </c>
      <c r="F547" s="244">
        <f t="shared" si="46"/>
        <v>592743.76</v>
      </c>
      <c r="G547" s="27">
        <v>225712500</v>
      </c>
      <c r="H547" s="27" t="s">
        <v>1413</v>
      </c>
      <c r="I547" s="27">
        <v>30</v>
      </c>
      <c r="J547" s="45">
        <f t="shared" si="47"/>
        <v>42993</v>
      </c>
      <c r="K547" s="32"/>
      <c r="L547" s="45">
        <v>42970</v>
      </c>
      <c r="M547" s="32"/>
      <c r="N547" s="32"/>
      <c r="O547" s="27" t="s">
        <v>2665</v>
      </c>
      <c r="P547" s="32"/>
      <c r="Q547" s="238" t="s">
        <v>1508</v>
      </c>
      <c r="R547" s="27" t="s">
        <v>1456</v>
      </c>
    </row>
    <row r="548" spans="1:18" s="36" customFormat="1" ht="15" hidden="1" customHeight="1">
      <c r="A548" s="27">
        <v>768</v>
      </c>
      <c r="B548" s="28" t="s">
        <v>1598</v>
      </c>
      <c r="C548" s="334">
        <v>42963</v>
      </c>
      <c r="D548" s="244">
        <v>498103</v>
      </c>
      <c r="E548" s="244">
        <f t="shared" si="45"/>
        <v>94639.57</v>
      </c>
      <c r="F548" s="244">
        <f t="shared" si="46"/>
        <v>592742.57000000007</v>
      </c>
      <c r="G548" s="27">
        <v>225712500</v>
      </c>
      <c r="H548" s="27" t="s">
        <v>1413</v>
      </c>
      <c r="I548" s="27">
        <v>30</v>
      </c>
      <c r="J548" s="45">
        <f t="shared" si="47"/>
        <v>42993</v>
      </c>
      <c r="K548" s="32"/>
      <c r="L548" s="45">
        <v>42970</v>
      </c>
      <c r="M548" s="32"/>
      <c r="N548" s="32"/>
      <c r="O548" s="27" t="s">
        <v>2665</v>
      </c>
      <c r="P548" s="32"/>
      <c r="Q548" s="238" t="s">
        <v>1508</v>
      </c>
      <c r="R548" s="27" t="s">
        <v>1456</v>
      </c>
    </row>
    <row r="549" spans="1:18" s="36" customFormat="1" ht="15" hidden="1" customHeight="1">
      <c r="A549" s="27">
        <v>769</v>
      </c>
      <c r="B549" s="28" t="s">
        <v>1598</v>
      </c>
      <c r="C549" s="334">
        <v>42963</v>
      </c>
      <c r="D549" s="244">
        <v>582282</v>
      </c>
      <c r="E549" s="244">
        <f t="shared" si="45"/>
        <v>110633.58</v>
      </c>
      <c r="F549" s="244">
        <f t="shared" si="46"/>
        <v>692915.58</v>
      </c>
      <c r="G549" s="27">
        <v>225712500</v>
      </c>
      <c r="H549" s="27" t="s">
        <v>1413</v>
      </c>
      <c r="I549" s="27">
        <v>30</v>
      </c>
      <c r="J549" s="45">
        <f t="shared" si="47"/>
        <v>42993</v>
      </c>
      <c r="K549" s="32"/>
      <c r="L549" s="45">
        <v>42970</v>
      </c>
      <c r="M549" s="32"/>
      <c r="N549" s="32"/>
      <c r="O549" s="27" t="s">
        <v>2665</v>
      </c>
      <c r="P549" s="32"/>
      <c r="Q549" s="238" t="s">
        <v>1508</v>
      </c>
      <c r="R549" s="27" t="s">
        <v>1456</v>
      </c>
    </row>
    <row r="550" spans="1:18" s="36" customFormat="1" ht="15" hidden="1" customHeight="1">
      <c r="A550" s="27">
        <v>770</v>
      </c>
      <c r="B550" s="28" t="s">
        <v>1598</v>
      </c>
      <c r="C550" s="334">
        <v>42963</v>
      </c>
      <c r="D550" s="244">
        <v>582282</v>
      </c>
      <c r="E550" s="244">
        <f t="shared" si="45"/>
        <v>110633.58</v>
      </c>
      <c r="F550" s="244">
        <f t="shared" si="46"/>
        <v>692915.58</v>
      </c>
      <c r="G550" s="27">
        <v>225712500</v>
      </c>
      <c r="H550" s="27" t="s">
        <v>1413</v>
      </c>
      <c r="I550" s="27">
        <v>30</v>
      </c>
      <c r="J550" s="45">
        <f t="shared" si="47"/>
        <v>42993</v>
      </c>
      <c r="K550" s="32"/>
      <c r="L550" s="45">
        <v>42970</v>
      </c>
      <c r="M550" s="32"/>
      <c r="N550" s="32"/>
      <c r="O550" s="27" t="s">
        <v>2665</v>
      </c>
      <c r="P550" s="32"/>
      <c r="Q550" s="238" t="s">
        <v>1508</v>
      </c>
      <c r="R550" s="27" t="s">
        <v>1456</v>
      </c>
    </row>
    <row r="551" spans="1:18" s="36" customFormat="1" ht="15" hidden="1" customHeight="1">
      <c r="A551" s="27">
        <v>771</v>
      </c>
      <c r="B551" s="28" t="s">
        <v>1598</v>
      </c>
      <c r="C551" s="334">
        <v>42963</v>
      </c>
      <c r="D551" s="244">
        <v>582282</v>
      </c>
      <c r="E551" s="244">
        <f t="shared" si="45"/>
        <v>110633.58</v>
      </c>
      <c r="F551" s="244">
        <f t="shared" si="46"/>
        <v>692915.58</v>
      </c>
      <c r="G551" s="27">
        <v>225712500</v>
      </c>
      <c r="H551" s="27" t="s">
        <v>1413</v>
      </c>
      <c r="I551" s="27">
        <v>30</v>
      </c>
      <c r="J551" s="45">
        <f t="shared" si="47"/>
        <v>42993</v>
      </c>
      <c r="K551" s="32"/>
      <c r="L551" s="45">
        <v>42970</v>
      </c>
      <c r="M551" s="32"/>
      <c r="N551" s="32"/>
      <c r="O551" s="27" t="s">
        <v>2665</v>
      </c>
      <c r="P551" s="32"/>
      <c r="Q551" s="238" t="s">
        <v>1508</v>
      </c>
      <c r="R551" s="27" t="s">
        <v>1456</v>
      </c>
    </row>
    <row r="552" spans="1:18" s="36" customFormat="1" ht="15" hidden="1" customHeight="1">
      <c r="A552" s="27">
        <v>772</v>
      </c>
      <c r="B552" s="28" t="s">
        <v>1598</v>
      </c>
      <c r="C552" s="334">
        <v>42963</v>
      </c>
      <c r="D552" s="244">
        <v>582282</v>
      </c>
      <c r="E552" s="244">
        <f t="shared" si="45"/>
        <v>110633.58</v>
      </c>
      <c r="F552" s="244">
        <f t="shared" si="46"/>
        <v>692915.58</v>
      </c>
      <c r="G552" s="27">
        <v>225712500</v>
      </c>
      <c r="H552" s="27" t="s">
        <v>1413</v>
      </c>
      <c r="I552" s="27">
        <v>30</v>
      </c>
      <c r="J552" s="45">
        <f t="shared" si="47"/>
        <v>42993</v>
      </c>
      <c r="K552" s="32"/>
      <c r="L552" s="45">
        <v>42970</v>
      </c>
      <c r="M552" s="32"/>
      <c r="N552" s="32"/>
      <c r="O552" s="27" t="s">
        <v>2665</v>
      </c>
      <c r="P552" s="32"/>
      <c r="Q552" s="238" t="s">
        <v>1508</v>
      </c>
      <c r="R552" s="27" t="s">
        <v>1456</v>
      </c>
    </row>
    <row r="553" spans="1:18" s="36" customFormat="1" ht="15" hidden="1" customHeight="1">
      <c r="A553" s="27">
        <v>773</v>
      </c>
      <c r="B553" s="28" t="s">
        <v>1598</v>
      </c>
      <c r="C553" s="334">
        <v>42963</v>
      </c>
      <c r="D553" s="244">
        <v>582282</v>
      </c>
      <c r="E553" s="244">
        <f t="shared" si="45"/>
        <v>110633.58</v>
      </c>
      <c r="F553" s="244">
        <f t="shared" si="46"/>
        <v>692915.58</v>
      </c>
      <c r="G553" s="27">
        <v>225712500</v>
      </c>
      <c r="H553" s="27" t="s">
        <v>1413</v>
      </c>
      <c r="I553" s="27">
        <v>30</v>
      </c>
      <c r="J553" s="45">
        <f t="shared" si="47"/>
        <v>42993</v>
      </c>
      <c r="K553" s="32"/>
      <c r="L553" s="45">
        <v>42970</v>
      </c>
      <c r="M553" s="32"/>
      <c r="N553" s="32"/>
      <c r="O553" s="27" t="s">
        <v>2665</v>
      </c>
      <c r="P553" s="32"/>
      <c r="Q553" s="238" t="s">
        <v>1508</v>
      </c>
      <c r="R553" s="27" t="s">
        <v>1456</v>
      </c>
    </row>
    <row r="554" spans="1:18" s="36" customFormat="1" ht="15" hidden="1" customHeight="1">
      <c r="A554" s="27">
        <v>774</v>
      </c>
      <c r="B554" s="28" t="s">
        <v>1598</v>
      </c>
      <c r="C554" s="334">
        <v>42963</v>
      </c>
      <c r="D554" s="244">
        <v>582282</v>
      </c>
      <c r="E554" s="244">
        <f t="shared" si="45"/>
        <v>110633.58</v>
      </c>
      <c r="F554" s="244">
        <f t="shared" si="46"/>
        <v>692915.58</v>
      </c>
      <c r="G554" s="27">
        <v>225712500</v>
      </c>
      <c r="H554" s="27" t="s">
        <v>1413</v>
      </c>
      <c r="I554" s="27">
        <v>30</v>
      </c>
      <c r="J554" s="45">
        <f t="shared" si="47"/>
        <v>42993</v>
      </c>
      <c r="K554" s="32"/>
      <c r="L554" s="45">
        <v>42970</v>
      </c>
      <c r="M554" s="32"/>
      <c r="N554" s="32"/>
      <c r="O554" s="27" t="s">
        <v>2665</v>
      </c>
      <c r="P554" s="32"/>
      <c r="Q554" s="238" t="s">
        <v>1508</v>
      </c>
      <c r="R554" s="27" t="s">
        <v>1456</v>
      </c>
    </row>
    <row r="555" spans="1:18" s="36" customFormat="1" ht="15" hidden="1" customHeight="1">
      <c r="A555" s="27">
        <v>775</v>
      </c>
      <c r="B555" s="28" t="s">
        <v>1598</v>
      </c>
      <c r="C555" s="334">
        <v>42963</v>
      </c>
      <c r="D555" s="244">
        <v>582282</v>
      </c>
      <c r="E555" s="244">
        <f t="shared" si="45"/>
        <v>110633.58</v>
      </c>
      <c r="F555" s="244">
        <f t="shared" si="46"/>
        <v>692915.58</v>
      </c>
      <c r="G555" s="27">
        <v>225712500</v>
      </c>
      <c r="H555" s="27" t="s">
        <v>1413</v>
      </c>
      <c r="I555" s="27">
        <v>30</v>
      </c>
      <c r="J555" s="45">
        <f t="shared" si="47"/>
        <v>42993</v>
      </c>
      <c r="K555" s="32"/>
      <c r="L555" s="45">
        <v>42970</v>
      </c>
      <c r="M555" s="32"/>
      <c r="N555" s="32"/>
      <c r="O555" s="27" t="s">
        <v>2665</v>
      </c>
      <c r="P555" s="32"/>
      <c r="Q555" s="238" t="s">
        <v>1508</v>
      </c>
      <c r="R555" s="27" t="s">
        <v>1456</v>
      </c>
    </row>
    <row r="556" spans="1:18" s="36" customFormat="1" ht="15" hidden="1" customHeight="1">
      <c r="A556" s="27">
        <v>776</v>
      </c>
      <c r="B556" s="28" t="s">
        <v>1598</v>
      </c>
      <c r="C556" s="334">
        <v>42963</v>
      </c>
      <c r="D556" s="244">
        <v>582282</v>
      </c>
      <c r="E556" s="244">
        <f t="shared" si="45"/>
        <v>110633.58</v>
      </c>
      <c r="F556" s="244">
        <f t="shared" si="46"/>
        <v>692915.58</v>
      </c>
      <c r="G556" s="27">
        <v>225712500</v>
      </c>
      <c r="H556" s="27" t="s">
        <v>1413</v>
      </c>
      <c r="I556" s="27">
        <v>30</v>
      </c>
      <c r="J556" s="45">
        <f t="shared" si="47"/>
        <v>42993</v>
      </c>
      <c r="K556" s="32"/>
      <c r="L556" s="45">
        <v>42970</v>
      </c>
      <c r="M556" s="32"/>
      <c r="N556" s="32"/>
      <c r="O556" s="27" t="s">
        <v>2665</v>
      </c>
      <c r="P556" s="32"/>
      <c r="Q556" s="238" t="s">
        <v>1508</v>
      </c>
      <c r="R556" s="27" t="s">
        <v>1456</v>
      </c>
    </row>
    <row r="557" spans="1:18" s="36" customFormat="1" ht="15" hidden="1" customHeight="1">
      <c r="A557" s="27">
        <v>777</v>
      </c>
      <c r="B557" s="28" t="s">
        <v>1598</v>
      </c>
      <c r="C557" s="334">
        <v>42963</v>
      </c>
      <c r="D557" s="244">
        <v>582282</v>
      </c>
      <c r="E557" s="244">
        <f t="shared" si="45"/>
        <v>110633.58</v>
      </c>
      <c r="F557" s="244">
        <f t="shared" si="46"/>
        <v>692915.58</v>
      </c>
      <c r="G557" s="27">
        <v>225712500</v>
      </c>
      <c r="H557" s="27" t="s">
        <v>1413</v>
      </c>
      <c r="I557" s="27">
        <v>30</v>
      </c>
      <c r="J557" s="45">
        <f t="shared" si="47"/>
        <v>42993</v>
      </c>
      <c r="K557" s="32"/>
      <c r="L557" s="45">
        <v>42970</v>
      </c>
      <c r="M557" s="32"/>
      <c r="N557" s="32"/>
      <c r="O557" s="27" t="s">
        <v>2665</v>
      </c>
      <c r="P557" s="32"/>
      <c r="Q557" s="238" t="s">
        <v>1508</v>
      </c>
      <c r="R557" s="27" t="s">
        <v>1456</v>
      </c>
    </row>
    <row r="558" spans="1:18" s="36" customFormat="1" ht="15" hidden="1" customHeight="1">
      <c r="A558" s="27">
        <v>778</v>
      </c>
      <c r="B558" s="28" t="s">
        <v>1598</v>
      </c>
      <c r="C558" s="334">
        <v>42963</v>
      </c>
      <c r="D558" s="244">
        <v>170421</v>
      </c>
      <c r="E558" s="244">
        <f t="shared" si="45"/>
        <v>32379.99</v>
      </c>
      <c r="F558" s="244">
        <f t="shared" si="46"/>
        <v>202800.99</v>
      </c>
      <c r="G558" s="27">
        <v>225712500</v>
      </c>
      <c r="H558" s="27" t="s">
        <v>1413</v>
      </c>
      <c r="I558" s="27">
        <v>30</v>
      </c>
      <c r="J558" s="45">
        <f t="shared" si="47"/>
        <v>42993</v>
      </c>
      <c r="K558" s="32"/>
      <c r="L558" s="45">
        <v>42970</v>
      </c>
      <c r="M558" s="32"/>
      <c r="N558" s="32"/>
      <c r="O558" s="27" t="s">
        <v>2665</v>
      </c>
      <c r="P558" s="32"/>
      <c r="Q558" s="238" t="s">
        <v>1508</v>
      </c>
      <c r="R558" s="27" t="s">
        <v>1456</v>
      </c>
    </row>
    <row r="559" spans="1:18" s="36" customFormat="1" ht="15" hidden="1" customHeight="1">
      <c r="A559" s="27">
        <v>779</v>
      </c>
      <c r="B559" s="28" t="s">
        <v>1633</v>
      </c>
      <c r="C559" s="334">
        <v>42964</v>
      </c>
      <c r="D559" s="244">
        <v>105414</v>
      </c>
      <c r="E559" s="244">
        <f t="shared" si="45"/>
        <v>20028.66</v>
      </c>
      <c r="F559" s="244">
        <f t="shared" si="46"/>
        <v>125442.66</v>
      </c>
      <c r="G559" s="27">
        <v>412797828</v>
      </c>
      <c r="H559" s="27" t="s">
        <v>1413</v>
      </c>
      <c r="I559" s="27" t="s">
        <v>2350</v>
      </c>
      <c r="J559" s="45">
        <v>42964</v>
      </c>
      <c r="K559" s="32"/>
      <c r="L559" s="45">
        <v>42971</v>
      </c>
      <c r="M559" s="32"/>
      <c r="N559" s="32"/>
      <c r="O559" s="27" t="s">
        <v>2522</v>
      </c>
      <c r="P559" s="32"/>
      <c r="Q559" s="238" t="s">
        <v>1379</v>
      </c>
      <c r="R559" s="27" t="s">
        <v>1441</v>
      </c>
    </row>
    <row r="560" spans="1:18" ht="15" hidden="1" customHeight="1">
      <c r="A560" s="7">
        <v>780</v>
      </c>
      <c r="B560" s="68" t="s">
        <v>1381</v>
      </c>
      <c r="C560" s="242">
        <v>42968</v>
      </c>
      <c r="D560" s="243">
        <v>10097622</v>
      </c>
      <c r="E560" s="243">
        <f t="shared" si="45"/>
        <v>1918548.18</v>
      </c>
      <c r="F560" s="243">
        <f t="shared" si="46"/>
        <v>12016170.18</v>
      </c>
      <c r="G560" s="35">
        <v>226339204</v>
      </c>
      <c r="H560" s="35" t="s">
        <v>571</v>
      </c>
      <c r="I560" s="35">
        <v>60</v>
      </c>
      <c r="J560" s="114">
        <f t="shared" si="47"/>
        <v>43028</v>
      </c>
      <c r="K560" s="80"/>
      <c r="L560" s="80"/>
      <c r="M560" s="80"/>
      <c r="N560" s="80"/>
      <c r="O560" s="35" t="s">
        <v>2666</v>
      </c>
      <c r="P560" s="80"/>
      <c r="Q560" s="237" t="s">
        <v>1383</v>
      </c>
      <c r="R560" s="35" t="s">
        <v>1387</v>
      </c>
    </row>
    <row r="561" spans="1:18" s="36" customFormat="1" ht="15" hidden="1" customHeight="1">
      <c r="A561" s="27">
        <v>781</v>
      </c>
      <c r="B561" s="28" t="s">
        <v>2667</v>
      </c>
      <c r="C561" s="334">
        <v>42968</v>
      </c>
      <c r="D561" s="244">
        <v>2863849</v>
      </c>
      <c r="E561" s="244">
        <f t="shared" si="45"/>
        <v>544131.31000000006</v>
      </c>
      <c r="F561" s="244">
        <f t="shared" si="46"/>
        <v>3407980.31</v>
      </c>
      <c r="G561" s="27">
        <v>652622275</v>
      </c>
      <c r="H561" s="27" t="s">
        <v>1413</v>
      </c>
      <c r="I561" s="27">
        <v>30</v>
      </c>
      <c r="J561" s="45">
        <f t="shared" si="47"/>
        <v>42998</v>
      </c>
      <c r="K561" s="32"/>
      <c r="L561" s="45">
        <v>42998</v>
      </c>
      <c r="M561" s="32"/>
      <c r="N561" s="32"/>
      <c r="O561" s="27" t="s">
        <v>2668</v>
      </c>
      <c r="P561" s="32"/>
      <c r="Q561" s="238" t="s">
        <v>1786</v>
      </c>
      <c r="R561" s="27" t="s">
        <v>2309</v>
      </c>
    </row>
    <row r="562" spans="1:18" s="36" customFormat="1" ht="15" hidden="1" customHeight="1">
      <c r="A562" s="27">
        <v>782</v>
      </c>
      <c r="B562" s="28" t="s">
        <v>2137</v>
      </c>
      <c r="C562" s="334">
        <v>42968</v>
      </c>
      <c r="D562" s="244">
        <v>198828</v>
      </c>
      <c r="E562" s="244">
        <f t="shared" si="45"/>
        <v>37777.32</v>
      </c>
      <c r="F562" s="244">
        <f t="shared" si="46"/>
        <v>236605.32</v>
      </c>
      <c r="G562" s="27">
        <v>224923300</v>
      </c>
      <c r="H562" s="27" t="s">
        <v>1413</v>
      </c>
      <c r="I562" s="27" t="s">
        <v>1896</v>
      </c>
      <c r="J562" s="45">
        <v>42968</v>
      </c>
      <c r="K562" s="32"/>
      <c r="L562" s="45">
        <v>42969</v>
      </c>
      <c r="M562" s="32"/>
      <c r="N562" s="32"/>
      <c r="O562" s="27" t="s">
        <v>2669</v>
      </c>
      <c r="P562" s="32"/>
      <c r="Q562" s="238" t="s">
        <v>1487</v>
      </c>
      <c r="R562" s="27" t="s">
        <v>1779</v>
      </c>
    </row>
    <row r="563" spans="1:18" s="36" customFormat="1" ht="15" hidden="1" customHeight="1">
      <c r="A563" s="27">
        <v>783</v>
      </c>
      <c r="B563" s="28" t="s">
        <v>2673</v>
      </c>
      <c r="C563" s="334">
        <v>42968</v>
      </c>
      <c r="D563" s="244">
        <v>3704024</v>
      </c>
      <c r="E563" s="244">
        <f t="shared" si="45"/>
        <v>703764.56</v>
      </c>
      <c r="F563" s="244">
        <f t="shared" si="46"/>
        <v>4407788.5600000005</v>
      </c>
      <c r="G563" s="27">
        <v>412412991</v>
      </c>
      <c r="H563" s="27" t="s">
        <v>1413</v>
      </c>
      <c r="I563" s="27" t="s">
        <v>2350</v>
      </c>
      <c r="J563" s="45">
        <v>42968</v>
      </c>
      <c r="K563" s="32"/>
      <c r="L563" s="45">
        <v>42964</v>
      </c>
      <c r="M563" s="32"/>
      <c r="N563" s="32"/>
      <c r="O563" s="27" t="s">
        <v>2670</v>
      </c>
      <c r="P563" s="32"/>
      <c r="Q563" s="238" t="s">
        <v>2656</v>
      </c>
      <c r="R563" s="27" t="s">
        <v>2073</v>
      </c>
    </row>
    <row r="564" spans="1:18" ht="15" hidden="1" customHeight="1">
      <c r="A564" s="260">
        <v>784</v>
      </c>
      <c r="B564" s="68" t="s">
        <v>2671</v>
      </c>
      <c r="C564" s="242">
        <v>42968</v>
      </c>
      <c r="D564" s="243">
        <v>2712920</v>
      </c>
      <c r="E564" s="243">
        <f t="shared" si="45"/>
        <v>515454.8</v>
      </c>
      <c r="F564" s="243">
        <f>SUM(E564+D564)-1076125-1076125</f>
        <v>1076124.7999999998</v>
      </c>
      <c r="G564" s="35">
        <v>512248772</v>
      </c>
      <c r="H564" s="35" t="s">
        <v>2173</v>
      </c>
      <c r="I564" s="35">
        <v>90</v>
      </c>
      <c r="J564" s="114">
        <f t="shared" si="47"/>
        <v>43058</v>
      </c>
      <c r="K564" s="80"/>
      <c r="L564" s="80"/>
      <c r="M564" s="80"/>
      <c r="N564" s="80"/>
      <c r="O564" s="35" t="s">
        <v>2672</v>
      </c>
      <c r="P564" s="80"/>
      <c r="Q564" s="237" t="s">
        <v>1759</v>
      </c>
      <c r="R564" s="35" t="s">
        <v>1474</v>
      </c>
    </row>
    <row r="565" spans="1:18" ht="15" hidden="1" customHeight="1">
      <c r="A565" s="7">
        <v>785</v>
      </c>
      <c r="B565" s="68" t="s">
        <v>1381</v>
      </c>
      <c r="C565" s="240">
        <v>42969</v>
      </c>
      <c r="D565" s="243">
        <v>697242</v>
      </c>
      <c r="E565" s="243">
        <f t="shared" si="45"/>
        <v>132475.98000000001</v>
      </c>
      <c r="F565" s="243">
        <f t="shared" si="46"/>
        <v>829717.98</v>
      </c>
      <c r="G565" s="35">
        <v>226339204</v>
      </c>
      <c r="H565" s="35" t="s">
        <v>571</v>
      </c>
      <c r="I565" s="35">
        <v>60</v>
      </c>
      <c r="J565" s="114">
        <v>43029</v>
      </c>
      <c r="K565" s="80"/>
      <c r="L565" s="80"/>
      <c r="M565" s="80"/>
      <c r="N565" s="80"/>
      <c r="O565" s="35" t="s">
        <v>2674</v>
      </c>
      <c r="P565" s="80"/>
      <c r="Q565" s="237" t="s">
        <v>1755</v>
      </c>
      <c r="R565" s="35" t="s">
        <v>1601</v>
      </c>
    </row>
    <row r="566" spans="1:18" ht="15" hidden="1" customHeight="1">
      <c r="A566" s="27">
        <v>786</v>
      </c>
      <c r="B566" s="28" t="s">
        <v>2675</v>
      </c>
      <c r="C566" s="241">
        <v>42969</v>
      </c>
      <c r="D566" s="244">
        <v>58788</v>
      </c>
      <c r="E566" s="244">
        <f t="shared" si="45"/>
        <v>11169.72</v>
      </c>
      <c r="F566" s="244">
        <f t="shared" si="46"/>
        <v>69957.72</v>
      </c>
      <c r="G566" s="27">
        <v>3212837682</v>
      </c>
      <c r="H566" s="27" t="s">
        <v>1413</v>
      </c>
      <c r="I566" s="27" t="s">
        <v>2350</v>
      </c>
      <c r="J566" s="45">
        <v>42969</v>
      </c>
      <c r="K566" s="32"/>
      <c r="L566" s="45">
        <v>42964</v>
      </c>
      <c r="M566" s="32"/>
      <c r="N566" s="32"/>
      <c r="O566" s="27" t="s">
        <v>2224</v>
      </c>
      <c r="P566" s="32"/>
      <c r="Q566" s="238" t="s">
        <v>1755</v>
      </c>
      <c r="R566" s="27" t="s">
        <v>1601</v>
      </c>
    </row>
    <row r="567" spans="1:18" ht="15" hidden="1" customHeight="1">
      <c r="A567" s="7">
        <v>787</v>
      </c>
      <c r="B567" s="68" t="s">
        <v>2676</v>
      </c>
      <c r="C567" s="240">
        <v>42970</v>
      </c>
      <c r="D567" s="243">
        <v>7654684</v>
      </c>
      <c r="E567" s="243">
        <f t="shared" si="45"/>
        <v>1454389.96</v>
      </c>
      <c r="F567" s="243">
        <f t="shared" si="46"/>
        <v>9109073.9600000009</v>
      </c>
      <c r="G567" s="35"/>
      <c r="H567" s="35" t="s">
        <v>571</v>
      </c>
      <c r="I567" s="35">
        <v>30</v>
      </c>
      <c r="J567" s="114">
        <v>43000</v>
      </c>
      <c r="K567" s="80"/>
      <c r="L567" s="80"/>
      <c r="M567" s="80"/>
      <c r="N567" s="80"/>
      <c r="O567" s="35" t="s">
        <v>2677</v>
      </c>
      <c r="P567" s="80"/>
      <c r="Q567" s="237" t="s">
        <v>1508</v>
      </c>
      <c r="R567" s="35" t="s">
        <v>1401</v>
      </c>
    </row>
    <row r="568" spans="1:18" ht="15" hidden="1" customHeight="1">
      <c r="A568" s="7">
        <v>788</v>
      </c>
      <c r="B568" s="68" t="s">
        <v>1381</v>
      </c>
      <c r="C568" s="242">
        <v>42972</v>
      </c>
      <c r="D568" s="243">
        <v>15818488</v>
      </c>
      <c r="E568" s="243">
        <f t="shared" si="45"/>
        <v>3005512.72</v>
      </c>
      <c r="F568" s="243">
        <f t="shared" si="46"/>
        <v>18824000.719999999</v>
      </c>
      <c r="G568" s="35">
        <v>226339204</v>
      </c>
      <c r="H568" s="35" t="s">
        <v>571</v>
      </c>
      <c r="I568" s="35">
        <v>60</v>
      </c>
      <c r="J568" s="114">
        <v>43032</v>
      </c>
      <c r="K568" s="80"/>
      <c r="L568" s="80"/>
      <c r="M568" s="80"/>
      <c r="N568" s="80"/>
      <c r="O568" s="35" t="s">
        <v>2679</v>
      </c>
      <c r="P568" s="80"/>
      <c r="Q568" s="237" t="s">
        <v>1383</v>
      </c>
      <c r="R568" s="35" t="s">
        <v>1380</v>
      </c>
    </row>
    <row r="569" spans="1:18" ht="15" hidden="1" customHeight="1">
      <c r="A569" s="7">
        <v>789</v>
      </c>
      <c r="B569" s="68" t="s">
        <v>1381</v>
      </c>
      <c r="C569" s="240">
        <v>42978</v>
      </c>
      <c r="D569" s="243">
        <v>2641572</v>
      </c>
      <c r="E569" s="243">
        <f t="shared" si="45"/>
        <v>501898.68</v>
      </c>
      <c r="F569" s="243">
        <f t="shared" si="46"/>
        <v>3143470.68</v>
      </c>
      <c r="G569" s="35">
        <v>226339204</v>
      </c>
      <c r="H569" s="35" t="s">
        <v>571</v>
      </c>
      <c r="I569" s="35">
        <v>60</v>
      </c>
      <c r="J569" s="114">
        <v>43038</v>
      </c>
      <c r="K569" s="80"/>
      <c r="L569" s="80"/>
      <c r="M569" s="80"/>
      <c r="N569" s="80"/>
      <c r="O569" s="35" t="s">
        <v>2680</v>
      </c>
      <c r="P569" s="80"/>
      <c r="Q569" s="237" t="s">
        <v>1383</v>
      </c>
      <c r="R569" s="35" t="s">
        <v>1567</v>
      </c>
    </row>
    <row r="570" spans="1:18" ht="15" hidden="1" customHeight="1">
      <c r="A570" s="7">
        <v>790</v>
      </c>
      <c r="B570" s="68" t="s">
        <v>1381</v>
      </c>
      <c r="C570" s="240">
        <v>42978</v>
      </c>
      <c r="D570" s="243">
        <v>10584670</v>
      </c>
      <c r="E570" s="243">
        <f t="shared" si="45"/>
        <v>2011087.3</v>
      </c>
      <c r="F570" s="243">
        <f t="shared" si="46"/>
        <v>12595757.300000001</v>
      </c>
      <c r="G570" s="35">
        <v>226339204</v>
      </c>
      <c r="H570" s="35" t="s">
        <v>571</v>
      </c>
      <c r="I570" s="35">
        <v>60</v>
      </c>
      <c r="J570" s="114">
        <v>43038</v>
      </c>
      <c r="K570" s="80"/>
      <c r="L570" s="80"/>
      <c r="M570" s="80"/>
      <c r="N570" s="80"/>
      <c r="O570" s="35" t="s">
        <v>2368</v>
      </c>
      <c r="P570" s="80"/>
      <c r="Q570" s="237" t="s">
        <v>1383</v>
      </c>
      <c r="R570" s="35" t="s">
        <v>1960</v>
      </c>
    </row>
    <row r="571" spans="1:18" ht="15" hidden="1" customHeight="1">
      <c r="A571" s="7">
        <v>791</v>
      </c>
      <c r="B571" s="68" t="s">
        <v>1381</v>
      </c>
      <c r="C571" s="240">
        <v>42978</v>
      </c>
      <c r="D571" s="243">
        <v>132606</v>
      </c>
      <c r="E571" s="243">
        <f t="shared" si="45"/>
        <v>25195.14</v>
      </c>
      <c r="F571" s="243">
        <f t="shared" si="46"/>
        <v>157801.14000000001</v>
      </c>
      <c r="G571" s="35">
        <v>226339204</v>
      </c>
      <c r="H571" s="35" t="s">
        <v>571</v>
      </c>
      <c r="I571" s="35">
        <v>60</v>
      </c>
      <c r="J571" s="114">
        <v>43038</v>
      </c>
      <c r="K571" s="80"/>
      <c r="L571" s="80"/>
      <c r="M571" s="80"/>
      <c r="N571" s="80"/>
      <c r="O571" s="35" t="s">
        <v>2681</v>
      </c>
      <c r="P571" s="80"/>
      <c r="Q571" s="237" t="s">
        <v>1383</v>
      </c>
      <c r="R571" s="35" t="s">
        <v>1623</v>
      </c>
    </row>
    <row r="572" spans="1:18" s="36" customFormat="1" ht="15" hidden="1" customHeight="1">
      <c r="A572" s="27">
        <v>792</v>
      </c>
      <c r="B572" s="28" t="s">
        <v>1598</v>
      </c>
      <c r="C572" s="241">
        <v>42978</v>
      </c>
      <c r="D572" s="244">
        <v>99414</v>
      </c>
      <c r="E572" s="244">
        <f t="shared" si="45"/>
        <v>18888.66</v>
      </c>
      <c r="F572" s="244">
        <f t="shared" si="46"/>
        <v>118302.66</v>
      </c>
      <c r="G572" s="27">
        <v>25712500</v>
      </c>
      <c r="H572" s="27" t="s">
        <v>1413</v>
      </c>
      <c r="I572" s="27" t="s">
        <v>2350</v>
      </c>
      <c r="J572" s="45">
        <v>43008</v>
      </c>
      <c r="K572" s="32"/>
      <c r="L572" s="45">
        <v>42979</v>
      </c>
      <c r="M572" s="32"/>
      <c r="N572" s="32"/>
      <c r="O572" s="27" t="s">
        <v>2682</v>
      </c>
      <c r="P572" s="32"/>
      <c r="Q572" s="238" t="s">
        <v>1508</v>
      </c>
      <c r="R572" s="27" t="s">
        <v>1456</v>
      </c>
    </row>
    <row r="573" spans="1:18" s="36" customFormat="1" ht="15" hidden="1" customHeight="1">
      <c r="A573" s="27">
        <v>793</v>
      </c>
      <c r="B573" s="28" t="s">
        <v>2683</v>
      </c>
      <c r="C573" s="241">
        <v>42979</v>
      </c>
      <c r="D573" s="244">
        <v>44749</v>
      </c>
      <c r="E573" s="244">
        <f t="shared" si="45"/>
        <v>8502.31</v>
      </c>
      <c r="F573" s="244">
        <f t="shared" si="46"/>
        <v>53251.31</v>
      </c>
      <c r="G573" s="27">
        <v>413187292</v>
      </c>
      <c r="H573" s="27" t="s">
        <v>1413</v>
      </c>
      <c r="I573" s="27">
        <v>30</v>
      </c>
      <c r="J573" s="45">
        <v>43009</v>
      </c>
      <c r="K573" s="32"/>
      <c r="L573" s="45">
        <v>43024</v>
      </c>
      <c r="M573" s="32"/>
      <c r="N573" s="32"/>
      <c r="O573" s="27" t="s">
        <v>2684</v>
      </c>
      <c r="P573" s="32"/>
      <c r="Q573" s="238" t="s">
        <v>2656</v>
      </c>
      <c r="R573" s="27" t="s">
        <v>2685</v>
      </c>
    </row>
    <row r="574" spans="1:18" ht="15" hidden="1" customHeight="1">
      <c r="A574" s="7">
        <v>794</v>
      </c>
      <c r="B574" s="68" t="s">
        <v>1381</v>
      </c>
      <c r="C574" s="240">
        <v>42979</v>
      </c>
      <c r="D574" s="243">
        <v>213030</v>
      </c>
      <c r="E574" s="243">
        <f t="shared" si="45"/>
        <v>40475.699999999997</v>
      </c>
      <c r="F574" s="243">
        <f t="shared" si="46"/>
        <v>253505.7</v>
      </c>
      <c r="G574" s="35">
        <v>226339204</v>
      </c>
      <c r="H574" s="35" t="s">
        <v>571</v>
      </c>
      <c r="I574" s="35">
        <v>60</v>
      </c>
      <c r="J574" s="114">
        <v>43039</v>
      </c>
      <c r="K574" s="80"/>
      <c r="L574" s="80"/>
      <c r="M574" s="80"/>
      <c r="N574" s="80"/>
      <c r="O574" s="35" t="s">
        <v>2686</v>
      </c>
      <c r="P574" s="80"/>
      <c r="Q574" s="237" t="s">
        <v>1383</v>
      </c>
      <c r="R574" s="35" t="s">
        <v>2687</v>
      </c>
    </row>
    <row r="575" spans="1:18" ht="15" hidden="1" customHeight="1">
      <c r="A575" s="7">
        <v>795</v>
      </c>
      <c r="B575" s="68" t="s">
        <v>1381</v>
      </c>
      <c r="C575" s="240">
        <v>42979</v>
      </c>
      <c r="D575" s="243">
        <v>70000</v>
      </c>
      <c r="E575" s="243">
        <f t="shared" si="45"/>
        <v>13300</v>
      </c>
      <c r="F575" s="243">
        <f t="shared" si="46"/>
        <v>83300</v>
      </c>
      <c r="G575" s="35">
        <v>226339204</v>
      </c>
      <c r="H575" s="35" t="s">
        <v>571</v>
      </c>
      <c r="I575" s="35">
        <v>60</v>
      </c>
      <c r="J575" s="114">
        <v>43039</v>
      </c>
      <c r="K575" s="80"/>
      <c r="L575" s="80"/>
      <c r="M575" s="80"/>
      <c r="N575" s="80"/>
      <c r="O575" s="35" t="s">
        <v>2688</v>
      </c>
      <c r="P575" s="80"/>
      <c r="Q575" s="237" t="s">
        <v>1383</v>
      </c>
      <c r="R575" s="35" t="s">
        <v>1719</v>
      </c>
    </row>
    <row r="576" spans="1:18" ht="15" hidden="1" customHeight="1">
      <c r="A576" s="7">
        <v>796</v>
      </c>
      <c r="B576" s="68" t="s">
        <v>1381</v>
      </c>
      <c r="C576" s="240">
        <v>42982</v>
      </c>
      <c r="D576" s="243">
        <v>3223854</v>
      </c>
      <c r="E576" s="243">
        <f t="shared" si="45"/>
        <v>612532.26</v>
      </c>
      <c r="F576" s="243">
        <f t="shared" si="46"/>
        <v>3836386.26</v>
      </c>
      <c r="G576" s="35">
        <v>226339204</v>
      </c>
      <c r="H576" s="35" t="s">
        <v>571</v>
      </c>
      <c r="I576" s="35">
        <v>60</v>
      </c>
      <c r="J576" s="114">
        <v>43042</v>
      </c>
      <c r="K576" s="80"/>
      <c r="L576" s="80"/>
      <c r="M576" s="80"/>
      <c r="N576" s="80"/>
      <c r="O576" s="35" t="s">
        <v>2689</v>
      </c>
      <c r="P576" s="80"/>
      <c r="Q576" s="237" t="s">
        <v>1383</v>
      </c>
      <c r="R576" s="35" t="s">
        <v>1456</v>
      </c>
    </row>
    <row r="577" spans="1:18" ht="15" hidden="1" customHeight="1">
      <c r="A577" s="7">
        <v>797</v>
      </c>
      <c r="B577" s="68" t="s">
        <v>1381</v>
      </c>
      <c r="C577" s="240">
        <v>42983</v>
      </c>
      <c r="D577" s="243">
        <v>1565150</v>
      </c>
      <c r="E577" s="243">
        <f t="shared" si="45"/>
        <v>297378.5</v>
      </c>
      <c r="F577" s="243">
        <f t="shared" si="46"/>
        <v>1862528.5</v>
      </c>
      <c r="G577" s="35">
        <v>226339204</v>
      </c>
      <c r="H577" s="35" t="s">
        <v>571</v>
      </c>
      <c r="I577" s="35">
        <v>60</v>
      </c>
      <c r="J577" s="114">
        <v>43043</v>
      </c>
      <c r="K577" s="80"/>
      <c r="L577" s="80"/>
      <c r="M577" s="80"/>
      <c r="N577" s="80"/>
      <c r="O577" s="35" t="s">
        <v>2649</v>
      </c>
      <c r="P577" s="80"/>
      <c r="Q577" s="237" t="s">
        <v>1383</v>
      </c>
      <c r="R577" s="35" t="s">
        <v>2650</v>
      </c>
    </row>
    <row r="578" spans="1:18" ht="15" hidden="1" customHeight="1">
      <c r="A578" s="7">
        <v>798</v>
      </c>
      <c r="B578" s="68" t="s">
        <v>1381</v>
      </c>
      <c r="C578" s="240">
        <v>42983</v>
      </c>
      <c r="D578" s="243">
        <v>3252258</v>
      </c>
      <c r="E578" s="243">
        <f t="shared" si="45"/>
        <v>617929.02</v>
      </c>
      <c r="F578" s="243">
        <f t="shared" si="46"/>
        <v>3870187.02</v>
      </c>
      <c r="G578" s="35">
        <v>226339204</v>
      </c>
      <c r="H578" s="35" t="s">
        <v>571</v>
      </c>
      <c r="I578" s="35">
        <v>60</v>
      </c>
      <c r="J578" s="114">
        <v>43043</v>
      </c>
      <c r="K578" s="80"/>
      <c r="L578" s="80"/>
      <c r="M578" s="80"/>
      <c r="N578" s="80"/>
      <c r="O578" s="35" t="s">
        <v>2690</v>
      </c>
      <c r="P578" s="80"/>
      <c r="Q578" s="237" t="s">
        <v>1383</v>
      </c>
      <c r="R578" s="35" t="s">
        <v>1541</v>
      </c>
    </row>
    <row r="579" spans="1:18" ht="15" hidden="1" customHeight="1">
      <c r="A579" s="7">
        <v>799</v>
      </c>
      <c r="B579" s="68" t="s">
        <v>1381</v>
      </c>
      <c r="C579" s="240">
        <v>42984</v>
      </c>
      <c r="D579" s="243">
        <v>639090</v>
      </c>
      <c r="E579" s="243">
        <f t="shared" si="45"/>
        <v>121427.1</v>
      </c>
      <c r="F579" s="243">
        <f t="shared" si="46"/>
        <v>760517.1</v>
      </c>
      <c r="G579" s="35">
        <v>226339204</v>
      </c>
      <c r="H579" s="35" t="s">
        <v>571</v>
      </c>
      <c r="I579" s="35">
        <v>60</v>
      </c>
      <c r="J579" s="114">
        <v>43044</v>
      </c>
      <c r="K579" s="80"/>
      <c r="L579" s="80"/>
      <c r="M579" s="80"/>
      <c r="N579" s="80"/>
      <c r="O579" s="35" t="s">
        <v>2691</v>
      </c>
      <c r="P579" s="80"/>
      <c r="Q579" s="237" t="s">
        <v>1383</v>
      </c>
      <c r="R579" s="35" t="s">
        <v>2692</v>
      </c>
    </row>
    <row r="580" spans="1:18" ht="15" hidden="1" customHeight="1">
      <c r="A580" s="7">
        <v>800</v>
      </c>
      <c r="B580" s="68" t="s">
        <v>1381</v>
      </c>
      <c r="C580" s="240">
        <v>42984</v>
      </c>
      <c r="D580" s="243">
        <v>113616</v>
      </c>
      <c r="E580" s="243">
        <f t="shared" si="45"/>
        <v>21587.040000000001</v>
      </c>
      <c r="F580" s="243">
        <f t="shared" si="46"/>
        <v>135203.04</v>
      </c>
      <c r="G580" s="35">
        <v>226339204</v>
      </c>
      <c r="H580" s="35" t="s">
        <v>571</v>
      </c>
      <c r="I580" s="35">
        <v>60</v>
      </c>
      <c r="J580" s="114">
        <v>43044</v>
      </c>
      <c r="K580" s="80"/>
      <c r="L580" s="80"/>
      <c r="M580" s="80"/>
      <c r="N580" s="80"/>
      <c r="O580" s="35" t="s">
        <v>2688</v>
      </c>
      <c r="P580" s="80"/>
      <c r="Q580" s="237" t="s">
        <v>1383</v>
      </c>
      <c r="R580" s="35" t="s">
        <v>1719</v>
      </c>
    </row>
    <row r="581" spans="1:18" ht="15" hidden="1" customHeight="1">
      <c r="A581" s="7">
        <v>801</v>
      </c>
      <c r="B581" s="68" t="s">
        <v>2577</v>
      </c>
      <c r="C581" s="240">
        <v>42985</v>
      </c>
      <c r="D581" s="243">
        <v>3578904</v>
      </c>
      <c r="E581" s="243">
        <f t="shared" si="45"/>
        <v>679991.76</v>
      </c>
      <c r="F581" s="243">
        <f t="shared" si="46"/>
        <v>4258895.76</v>
      </c>
      <c r="G581" s="35">
        <v>224344842</v>
      </c>
      <c r="H581" s="35" t="s">
        <v>571</v>
      </c>
      <c r="I581" s="35">
        <v>30</v>
      </c>
      <c r="J581" s="114">
        <v>43015</v>
      </c>
      <c r="K581" s="80"/>
      <c r="L581" s="80"/>
      <c r="M581" s="80"/>
      <c r="N581" s="80"/>
      <c r="O581" s="35" t="s">
        <v>2693</v>
      </c>
      <c r="P581" s="80"/>
      <c r="Q581" s="237" t="s">
        <v>573</v>
      </c>
      <c r="R581" s="35" t="s">
        <v>574</v>
      </c>
    </row>
    <row r="582" spans="1:18" ht="15" hidden="1" customHeight="1">
      <c r="A582" s="7">
        <v>802</v>
      </c>
      <c r="B582" s="68" t="s">
        <v>1381</v>
      </c>
      <c r="C582" s="240">
        <v>42985</v>
      </c>
      <c r="D582" s="243">
        <v>426060</v>
      </c>
      <c r="E582" s="243">
        <f t="shared" si="45"/>
        <v>80951.399999999994</v>
      </c>
      <c r="F582" s="243">
        <f t="shared" si="46"/>
        <v>507011.4</v>
      </c>
      <c r="G582" s="35">
        <v>226339204</v>
      </c>
      <c r="H582" s="35" t="s">
        <v>571</v>
      </c>
      <c r="I582" s="35">
        <v>60</v>
      </c>
      <c r="J582" s="114">
        <v>43045</v>
      </c>
      <c r="K582" s="80"/>
      <c r="L582" s="80"/>
      <c r="M582" s="80"/>
      <c r="N582" s="80"/>
      <c r="O582" s="35" t="s">
        <v>2585</v>
      </c>
      <c r="P582" s="80"/>
      <c r="Q582" s="237" t="s">
        <v>1383</v>
      </c>
      <c r="R582" s="35" t="s">
        <v>1441</v>
      </c>
    </row>
    <row r="583" spans="1:18" ht="15" hidden="1" customHeight="1">
      <c r="A583" s="7">
        <v>803</v>
      </c>
      <c r="B583" s="68" t="s">
        <v>1763</v>
      </c>
      <c r="C583" s="240">
        <v>42986</v>
      </c>
      <c r="D583" s="243">
        <v>2041346</v>
      </c>
      <c r="E583" s="243">
        <f t="shared" si="45"/>
        <v>387855.74</v>
      </c>
      <c r="F583" s="243">
        <f t="shared" si="46"/>
        <v>2429201.7400000002</v>
      </c>
      <c r="G583" s="35">
        <v>228218657</v>
      </c>
      <c r="H583" s="35" t="s">
        <v>571</v>
      </c>
      <c r="I583" s="35">
        <v>30</v>
      </c>
      <c r="J583" s="114">
        <v>43016</v>
      </c>
      <c r="K583" s="80"/>
      <c r="L583" s="80"/>
      <c r="M583" s="80"/>
      <c r="N583" s="80"/>
      <c r="O583" s="35" t="s">
        <v>2694</v>
      </c>
      <c r="P583" s="80"/>
      <c r="Q583" s="237" t="s">
        <v>1379</v>
      </c>
      <c r="R583" s="35" t="s">
        <v>1458</v>
      </c>
    </row>
    <row r="584" spans="1:18" s="36" customFormat="1" ht="15" hidden="1" customHeight="1">
      <c r="A584" s="27">
        <v>804</v>
      </c>
      <c r="B584" s="28" t="s">
        <v>1378</v>
      </c>
      <c r="C584" s="241">
        <v>42986</v>
      </c>
      <c r="D584" s="244">
        <v>2051952</v>
      </c>
      <c r="E584" s="244">
        <f t="shared" si="45"/>
        <v>389870.88</v>
      </c>
      <c r="F584" s="244">
        <f t="shared" si="46"/>
        <v>2441822.88</v>
      </c>
      <c r="G584" s="27">
        <v>51236119</v>
      </c>
      <c r="H584" s="27" t="s">
        <v>1413</v>
      </c>
      <c r="I584" s="27" t="s">
        <v>2350</v>
      </c>
      <c r="J584" s="45">
        <v>42986</v>
      </c>
      <c r="K584" s="32"/>
      <c r="L584" s="32"/>
      <c r="M584" s="32"/>
      <c r="N584" s="32"/>
      <c r="O584" s="27" t="s">
        <v>1420</v>
      </c>
      <c r="P584" s="32"/>
      <c r="Q584" s="238" t="s">
        <v>1379</v>
      </c>
      <c r="R584" s="27" t="s">
        <v>1380</v>
      </c>
    </row>
    <row r="585" spans="1:18" ht="15" hidden="1" customHeight="1">
      <c r="A585" s="260">
        <v>805</v>
      </c>
      <c r="B585" s="68" t="s">
        <v>1378</v>
      </c>
      <c r="C585" s="240">
        <v>42986</v>
      </c>
      <c r="D585" s="243">
        <v>4794916</v>
      </c>
      <c r="E585" s="243">
        <f t="shared" si="45"/>
        <v>911034.04</v>
      </c>
      <c r="F585" s="243">
        <f>SUM(E585+D585)-705950</f>
        <v>5000000.04</v>
      </c>
      <c r="G585" s="35">
        <v>51236119</v>
      </c>
      <c r="H585" s="35" t="s">
        <v>571</v>
      </c>
      <c r="I585" s="35" t="s">
        <v>2350</v>
      </c>
      <c r="J585" s="114">
        <v>42986</v>
      </c>
      <c r="K585" s="80"/>
      <c r="L585" s="80"/>
      <c r="M585" s="80"/>
      <c r="N585" s="80"/>
      <c r="O585" s="35" t="s">
        <v>1420</v>
      </c>
      <c r="P585" s="80"/>
      <c r="Q585" s="237" t="s">
        <v>1379</v>
      </c>
      <c r="R585" s="35" t="s">
        <v>1380</v>
      </c>
    </row>
    <row r="586" spans="1:18" ht="15" hidden="1" customHeight="1">
      <c r="A586" s="7">
        <v>806</v>
      </c>
      <c r="B586" s="68" t="s">
        <v>2695</v>
      </c>
      <c r="C586" s="240">
        <v>42990</v>
      </c>
      <c r="D586" s="243">
        <v>2997167</v>
      </c>
      <c r="E586" s="243">
        <f t="shared" si="45"/>
        <v>569461.73</v>
      </c>
      <c r="F586" s="243">
        <f t="shared" si="46"/>
        <v>3566628.73</v>
      </c>
      <c r="G586" s="35">
        <v>512544167</v>
      </c>
      <c r="H586" s="35" t="s">
        <v>571</v>
      </c>
      <c r="I586" s="35">
        <v>30</v>
      </c>
      <c r="J586" s="114">
        <v>43020</v>
      </c>
      <c r="K586" s="80"/>
      <c r="L586" s="80"/>
      <c r="M586" s="80"/>
      <c r="N586" s="80"/>
      <c r="O586" s="35" t="s">
        <v>2696</v>
      </c>
      <c r="P586" s="80"/>
      <c r="Q586" s="237" t="s">
        <v>1759</v>
      </c>
      <c r="R586" s="35" t="s">
        <v>1490</v>
      </c>
    </row>
    <row r="587" spans="1:18" ht="15" hidden="1" customHeight="1">
      <c r="A587" s="7">
        <v>807</v>
      </c>
      <c r="B587" s="68" t="s">
        <v>2695</v>
      </c>
      <c r="C587" s="240">
        <v>42990</v>
      </c>
      <c r="D587" s="243">
        <v>981684</v>
      </c>
      <c r="E587" s="243">
        <f t="shared" si="45"/>
        <v>186519.96</v>
      </c>
      <c r="F587" s="243">
        <f t="shared" si="46"/>
        <v>1168203.96</v>
      </c>
      <c r="G587" s="35">
        <v>512544167</v>
      </c>
      <c r="H587" s="35" t="s">
        <v>571</v>
      </c>
      <c r="I587" s="35">
        <v>30</v>
      </c>
      <c r="J587" s="114">
        <v>43020</v>
      </c>
      <c r="K587" s="80"/>
      <c r="L587" s="80"/>
      <c r="M587" s="80"/>
      <c r="N587" s="80"/>
      <c r="O587" s="35" t="s">
        <v>2697</v>
      </c>
      <c r="P587" s="80"/>
      <c r="Q587" s="237" t="s">
        <v>1759</v>
      </c>
      <c r="R587" s="35" t="s">
        <v>1490</v>
      </c>
    </row>
    <row r="588" spans="1:18" ht="15" hidden="1" customHeight="1">
      <c r="A588" s="7">
        <v>808</v>
      </c>
      <c r="B588" s="70" t="s">
        <v>1978</v>
      </c>
      <c r="C588" s="240">
        <v>42990</v>
      </c>
      <c r="D588" s="243">
        <v>3423224</v>
      </c>
      <c r="E588" s="243">
        <f t="shared" si="45"/>
        <v>650412.56000000006</v>
      </c>
      <c r="F588" s="243">
        <f t="shared" si="46"/>
        <v>4073636.56</v>
      </c>
      <c r="G588" s="35">
        <v>323243469</v>
      </c>
      <c r="H588" s="35" t="s">
        <v>571</v>
      </c>
      <c r="I588" s="35">
        <v>30</v>
      </c>
      <c r="J588" s="114">
        <v>43020</v>
      </c>
      <c r="K588" s="80"/>
      <c r="L588" s="80"/>
      <c r="M588" s="80"/>
      <c r="N588" s="80"/>
      <c r="O588" s="35" t="s">
        <v>2698</v>
      </c>
      <c r="P588" s="80"/>
      <c r="Q588" s="237" t="s">
        <v>1376</v>
      </c>
      <c r="R588" s="35" t="s">
        <v>2699</v>
      </c>
    </row>
    <row r="589" spans="1:18" s="36" customFormat="1" ht="15" hidden="1" customHeight="1">
      <c r="A589" s="27">
        <v>809</v>
      </c>
      <c r="B589" s="28" t="s">
        <v>1978</v>
      </c>
      <c r="C589" s="241">
        <v>42990</v>
      </c>
      <c r="D589" s="244">
        <v>94153</v>
      </c>
      <c r="E589" s="244">
        <f t="shared" si="45"/>
        <v>17889.07</v>
      </c>
      <c r="F589" s="244">
        <f t="shared" si="46"/>
        <v>112042.07</v>
      </c>
      <c r="G589" s="27">
        <v>323243454</v>
      </c>
      <c r="H589" s="27" t="s">
        <v>1413</v>
      </c>
      <c r="I589" s="27">
        <v>30</v>
      </c>
      <c r="J589" s="45">
        <v>43020</v>
      </c>
      <c r="K589" s="32"/>
      <c r="L589" s="45">
        <v>43018</v>
      </c>
      <c r="M589" s="32"/>
      <c r="N589" s="32"/>
      <c r="O589" s="27" t="s">
        <v>2700</v>
      </c>
      <c r="P589" s="32"/>
      <c r="Q589" s="238" t="s">
        <v>1376</v>
      </c>
      <c r="R589" s="27" t="s">
        <v>2699</v>
      </c>
    </row>
    <row r="590" spans="1:18" ht="15" hidden="1" customHeight="1">
      <c r="A590" s="7">
        <v>810</v>
      </c>
      <c r="B590" s="68" t="s">
        <v>1381</v>
      </c>
      <c r="C590" s="240">
        <v>42990</v>
      </c>
      <c r="D590" s="243">
        <v>24790</v>
      </c>
      <c r="E590" s="243">
        <f t="shared" si="45"/>
        <v>4710.1000000000004</v>
      </c>
      <c r="F590" s="243">
        <f t="shared" si="46"/>
        <v>29500.1</v>
      </c>
      <c r="G590" s="35">
        <v>26339204</v>
      </c>
      <c r="H590" s="35" t="s">
        <v>571</v>
      </c>
      <c r="I590" s="35">
        <v>60</v>
      </c>
      <c r="J590" s="114">
        <v>43050</v>
      </c>
      <c r="K590" s="80"/>
      <c r="L590" s="80"/>
      <c r="M590" s="80"/>
      <c r="N590" s="80"/>
      <c r="O590" s="35" t="s">
        <v>2701</v>
      </c>
      <c r="P590" s="80"/>
      <c r="Q590" s="237" t="s">
        <v>1383</v>
      </c>
      <c r="R590" s="35" t="s">
        <v>2702</v>
      </c>
    </row>
    <row r="591" spans="1:18" ht="15" hidden="1" customHeight="1">
      <c r="A591" s="7">
        <v>811</v>
      </c>
      <c r="B591" s="68" t="s">
        <v>1381</v>
      </c>
      <c r="C591" s="240">
        <v>42992</v>
      </c>
      <c r="D591" s="243">
        <v>1452120</v>
      </c>
      <c r="E591" s="243">
        <f t="shared" si="45"/>
        <v>275902.8</v>
      </c>
      <c r="F591" s="243">
        <f t="shared" si="46"/>
        <v>1728022.8</v>
      </c>
      <c r="G591" s="35">
        <v>26339204</v>
      </c>
      <c r="H591" s="35" t="s">
        <v>571</v>
      </c>
      <c r="I591" s="35">
        <v>60</v>
      </c>
      <c r="J591" s="114">
        <v>43052</v>
      </c>
      <c r="K591" s="80"/>
      <c r="L591" s="80"/>
      <c r="M591" s="80"/>
      <c r="N591" s="80"/>
      <c r="O591" s="35" t="s">
        <v>2703</v>
      </c>
      <c r="P591" s="80"/>
      <c r="Q591" s="237" t="s">
        <v>1383</v>
      </c>
      <c r="R591" s="35" t="s">
        <v>2705</v>
      </c>
    </row>
    <row r="592" spans="1:18" ht="15" hidden="1" customHeight="1">
      <c r="A592" s="260">
        <v>812</v>
      </c>
      <c r="B592" s="68" t="s">
        <v>1390</v>
      </c>
      <c r="C592" s="240">
        <v>42999</v>
      </c>
      <c r="D592" s="243">
        <v>1632688</v>
      </c>
      <c r="E592" s="243">
        <f t="shared" si="45"/>
        <v>310210.72000000003</v>
      </c>
      <c r="F592" s="243">
        <f>SUM(E592+D592)-647000-647000</f>
        <v>648898.72</v>
      </c>
      <c r="G592" s="35">
        <v>412391516</v>
      </c>
      <c r="H592" s="35" t="s">
        <v>2173</v>
      </c>
      <c r="I592" s="35">
        <v>60</v>
      </c>
      <c r="J592" s="114">
        <v>43059</v>
      </c>
      <c r="K592" s="80"/>
      <c r="L592" s="80"/>
      <c r="M592" s="80"/>
      <c r="N592" s="80"/>
      <c r="O592" s="35" t="s">
        <v>2704</v>
      </c>
      <c r="P592" s="80"/>
      <c r="Q592" s="237" t="s">
        <v>1392</v>
      </c>
      <c r="R592" s="35" t="s">
        <v>1393</v>
      </c>
    </row>
    <row r="593" spans="1:18" ht="15" hidden="1" customHeight="1">
      <c r="A593" s="7">
        <v>813</v>
      </c>
      <c r="B593" s="68" t="s">
        <v>1381</v>
      </c>
      <c r="C593" s="240">
        <v>42999</v>
      </c>
      <c r="D593" s="243">
        <v>511272</v>
      </c>
      <c r="E593" s="243">
        <f t="shared" si="45"/>
        <v>97141.680000000008</v>
      </c>
      <c r="F593" s="243">
        <f t="shared" si="46"/>
        <v>608413.68000000005</v>
      </c>
      <c r="G593" s="35">
        <v>26339204</v>
      </c>
      <c r="H593" s="35" t="s">
        <v>571</v>
      </c>
      <c r="I593" s="35">
        <v>60</v>
      </c>
      <c r="J593" s="114">
        <v>43059</v>
      </c>
      <c r="K593" s="80"/>
      <c r="L593" s="80"/>
      <c r="M593" s="80"/>
      <c r="N593" s="80"/>
      <c r="O593" s="35" t="s">
        <v>2706</v>
      </c>
      <c r="P593" s="80"/>
      <c r="Q593" s="237" t="s">
        <v>573</v>
      </c>
      <c r="R593" s="35" t="s">
        <v>2708</v>
      </c>
    </row>
    <row r="594" spans="1:18" ht="15" hidden="1" customHeight="1">
      <c r="A594" s="7">
        <v>814</v>
      </c>
      <c r="B594" s="68" t="s">
        <v>1381</v>
      </c>
      <c r="C594" s="240">
        <v>43000</v>
      </c>
      <c r="D594" s="243">
        <v>201010</v>
      </c>
      <c r="E594" s="243">
        <f t="shared" si="45"/>
        <v>38191.9</v>
      </c>
      <c r="F594" s="243">
        <f t="shared" si="46"/>
        <v>239201.9</v>
      </c>
      <c r="G594" s="35">
        <v>26339204</v>
      </c>
      <c r="H594" s="35" t="s">
        <v>571</v>
      </c>
      <c r="I594" s="35">
        <v>60</v>
      </c>
      <c r="J594" s="114">
        <v>43060</v>
      </c>
      <c r="K594" s="80"/>
      <c r="L594" s="80"/>
      <c r="M594" s="80"/>
      <c r="N594" s="80"/>
      <c r="O594" s="35" t="s">
        <v>2707</v>
      </c>
      <c r="P594" s="80"/>
      <c r="Q594" s="237" t="s">
        <v>1755</v>
      </c>
      <c r="R594" s="35" t="s">
        <v>1369</v>
      </c>
    </row>
    <row r="595" spans="1:18" ht="15" hidden="1" customHeight="1">
      <c r="A595" s="7">
        <v>815</v>
      </c>
      <c r="B595" s="68" t="s">
        <v>1381</v>
      </c>
      <c r="C595" s="240">
        <v>43000</v>
      </c>
      <c r="D595" s="243">
        <v>191768</v>
      </c>
      <c r="E595" s="243">
        <f t="shared" si="45"/>
        <v>36435.919999999998</v>
      </c>
      <c r="F595" s="243">
        <f t="shared" si="46"/>
        <v>228203.91999999998</v>
      </c>
      <c r="G595" s="35">
        <v>26339204</v>
      </c>
      <c r="H595" s="35" t="s">
        <v>571</v>
      </c>
      <c r="I595" s="35">
        <v>60</v>
      </c>
      <c r="J595" s="114">
        <v>43060</v>
      </c>
      <c r="K595" s="80"/>
      <c r="L595" s="80"/>
      <c r="M595" s="80"/>
      <c r="N595" s="80"/>
      <c r="O595" s="35" t="s">
        <v>2707</v>
      </c>
      <c r="P595" s="80"/>
      <c r="Q595" s="237" t="s">
        <v>1755</v>
      </c>
      <c r="R595" s="35" t="s">
        <v>1369</v>
      </c>
    </row>
    <row r="596" spans="1:18" ht="15" hidden="1" customHeight="1">
      <c r="A596" s="7">
        <v>816</v>
      </c>
      <c r="B596" s="68" t="s">
        <v>1381</v>
      </c>
      <c r="C596" s="240">
        <v>43000</v>
      </c>
      <c r="D596" s="243">
        <v>113616</v>
      </c>
      <c r="E596" s="243">
        <f t="shared" si="45"/>
        <v>21587.040000000001</v>
      </c>
      <c r="F596" s="243">
        <f t="shared" si="46"/>
        <v>135203.04</v>
      </c>
      <c r="G596" s="35">
        <v>26339204</v>
      </c>
      <c r="H596" s="35" t="s">
        <v>571</v>
      </c>
      <c r="I596" s="35">
        <v>60</v>
      </c>
      <c r="J596" s="114">
        <v>43060</v>
      </c>
      <c r="K596" s="80"/>
      <c r="L596" s="80"/>
      <c r="M596" s="80"/>
      <c r="N596" s="80"/>
      <c r="O596" s="35" t="s">
        <v>2707</v>
      </c>
      <c r="P596" s="80"/>
      <c r="Q596" s="237" t="s">
        <v>1755</v>
      </c>
      <c r="R596" s="35" t="s">
        <v>1369</v>
      </c>
    </row>
    <row r="597" spans="1:18" ht="15" hidden="1" customHeight="1">
      <c r="A597" s="35">
        <v>817</v>
      </c>
      <c r="B597" s="68" t="s">
        <v>1381</v>
      </c>
      <c r="C597" s="240">
        <v>43003</v>
      </c>
      <c r="D597" s="243">
        <v>1065150</v>
      </c>
      <c r="E597" s="243">
        <f>D597*19%</f>
        <v>202378.5</v>
      </c>
      <c r="F597" s="243">
        <f>D597+E597</f>
        <v>1267528.5</v>
      </c>
      <c r="G597" s="35">
        <v>26339204</v>
      </c>
      <c r="H597" s="35" t="s">
        <v>571</v>
      </c>
      <c r="I597" s="35">
        <v>60</v>
      </c>
      <c r="J597" s="114">
        <v>43063</v>
      </c>
      <c r="K597" s="80"/>
      <c r="L597" s="80"/>
      <c r="M597" s="80"/>
      <c r="N597" s="80"/>
      <c r="O597" s="35" t="s">
        <v>2648</v>
      </c>
      <c r="P597" s="80"/>
      <c r="Q597" s="237" t="s">
        <v>1759</v>
      </c>
      <c r="R597" s="35" t="s">
        <v>1744</v>
      </c>
    </row>
    <row r="598" spans="1:18" ht="15" hidden="1" customHeight="1">
      <c r="A598" s="35">
        <v>818</v>
      </c>
      <c r="B598" s="68" t="s">
        <v>1381</v>
      </c>
      <c r="C598" s="240">
        <v>43004</v>
      </c>
      <c r="D598" s="243">
        <v>3550500</v>
      </c>
      <c r="E598" s="243">
        <f t="shared" si="45"/>
        <v>674595</v>
      </c>
      <c r="F598" s="243">
        <f t="shared" si="46"/>
        <v>4225095</v>
      </c>
      <c r="G598" s="35">
        <v>26339204</v>
      </c>
      <c r="H598" s="35" t="s">
        <v>571</v>
      </c>
      <c r="I598" s="35">
        <v>60</v>
      </c>
      <c r="J598" s="114">
        <v>43064</v>
      </c>
      <c r="K598" s="80"/>
      <c r="L598" s="80"/>
      <c r="M598" s="80"/>
      <c r="N598" s="80"/>
      <c r="O598" s="35" t="s">
        <v>2709</v>
      </c>
      <c r="P598" s="80"/>
      <c r="Q598" s="253" t="s">
        <v>1508</v>
      </c>
      <c r="R598" s="35" t="s">
        <v>1380</v>
      </c>
    </row>
    <row r="599" spans="1:18" s="36" customFormat="1" ht="15" hidden="1" customHeight="1">
      <c r="A599" s="27">
        <v>819</v>
      </c>
      <c r="B599" s="28" t="s">
        <v>1598</v>
      </c>
      <c r="C599" s="241">
        <v>43004</v>
      </c>
      <c r="D599" s="244">
        <v>587689</v>
      </c>
      <c r="E599" s="244">
        <f t="shared" si="45"/>
        <v>111660.91</v>
      </c>
      <c r="F599" s="244">
        <f t="shared" si="46"/>
        <v>699349.91</v>
      </c>
      <c r="G599" s="27">
        <v>25712500</v>
      </c>
      <c r="H599" s="27" t="s">
        <v>1413</v>
      </c>
      <c r="I599" s="27" t="s">
        <v>2350</v>
      </c>
      <c r="J599" s="45">
        <v>43004</v>
      </c>
      <c r="K599" s="32"/>
      <c r="L599" s="45">
        <v>43007</v>
      </c>
      <c r="M599" s="32"/>
      <c r="N599" s="32"/>
      <c r="O599" s="27" t="s">
        <v>2710</v>
      </c>
      <c r="P599" s="32"/>
      <c r="Q599" s="238" t="s">
        <v>1508</v>
      </c>
      <c r="R599" s="27" t="s">
        <v>1456</v>
      </c>
    </row>
    <row r="600" spans="1:18" s="36" customFormat="1" ht="15" hidden="1" customHeight="1">
      <c r="A600" s="27">
        <v>820</v>
      </c>
      <c r="B600" s="28" t="s">
        <v>1598</v>
      </c>
      <c r="C600" s="241">
        <v>43004</v>
      </c>
      <c r="D600" s="244">
        <v>416342</v>
      </c>
      <c r="E600" s="244">
        <f t="shared" si="45"/>
        <v>79104.98</v>
      </c>
      <c r="F600" s="244">
        <f t="shared" si="46"/>
        <v>495446.98</v>
      </c>
      <c r="G600" s="27">
        <v>25712500</v>
      </c>
      <c r="H600" s="27" t="s">
        <v>1413</v>
      </c>
      <c r="I600" s="27" t="s">
        <v>2350</v>
      </c>
      <c r="J600" s="45">
        <v>43004</v>
      </c>
      <c r="K600" s="32"/>
      <c r="L600" s="45">
        <v>43007</v>
      </c>
      <c r="M600" s="32"/>
      <c r="N600" s="32"/>
      <c r="O600" s="27" t="s">
        <v>2710</v>
      </c>
      <c r="P600" s="32"/>
      <c r="Q600" s="238" t="s">
        <v>1508</v>
      </c>
      <c r="R600" s="27" t="s">
        <v>1456</v>
      </c>
    </row>
    <row r="601" spans="1:18" s="36" customFormat="1" ht="15" hidden="1" customHeight="1">
      <c r="A601" s="27">
        <v>821</v>
      </c>
      <c r="B601" s="28" t="s">
        <v>1598</v>
      </c>
      <c r="C601" s="241">
        <v>43004</v>
      </c>
      <c r="D601" s="244">
        <v>587689</v>
      </c>
      <c r="E601" s="244">
        <f t="shared" si="45"/>
        <v>111660.91</v>
      </c>
      <c r="F601" s="244">
        <f t="shared" si="46"/>
        <v>699349.91</v>
      </c>
      <c r="G601" s="27">
        <v>25712500</v>
      </c>
      <c r="H601" s="27" t="s">
        <v>1413</v>
      </c>
      <c r="I601" s="27" t="s">
        <v>2350</v>
      </c>
      <c r="J601" s="45">
        <v>43004</v>
      </c>
      <c r="K601" s="32"/>
      <c r="L601" s="45">
        <v>43007</v>
      </c>
      <c r="M601" s="32"/>
      <c r="N601" s="32"/>
      <c r="O601" s="27" t="s">
        <v>2710</v>
      </c>
      <c r="P601" s="32"/>
      <c r="Q601" s="238" t="s">
        <v>1508</v>
      </c>
      <c r="R601" s="27" t="s">
        <v>1456</v>
      </c>
    </row>
    <row r="602" spans="1:18" s="36" customFormat="1" ht="15" hidden="1" customHeight="1">
      <c r="A602" s="27">
        <v>822</v>
      </c>
      <c r="B602" s="28" t="s">
        <v>1598</v>
      </c>
      <c r="C602" s="241">
        <v>43004</v>
      </c>
      <c r="D602" s="244">
        <v>416342</v>
      </c>
      <c r="E602" s="244">
        <f t="shared" si="45"/>
        <v>79104.98</v>
      </c>
      <c r="F602" s="244">
        <f t="shared" si="46"/>
        <v>495446.98</v>
      </c>
      <c r="G602" s="27">
        <v>25712500</v>
      </c>
      <c r="H602" s="27" t="s">
        <v>1413</v>
      </c>
      <c r="I602" s="27" t="s">
        <v>2350</v>
      </c>
      <c r="J602" s="45">
        <v>43004</v>
      </c>
      <c r="K602" s="32"/>
      <c r="L602" s="45">
        <v>43007</v>
      </c>
      <c r="M602" s="32"/>
      <c r="N602" s="32"/>
      <c r="O602" s="27" t="s">
        <v>2710</v>
      </c>
      <c r="P602" s="32"/>
      <c r="Q602" s="238" t="s">
        <v>1508</v>
      </c>
      <c r="R602" s="27" t="s">
        <v>1456</v>
      </c>
    </row>
    <row r="603" spans="1:18" s="36" customFormat="1" ht="15" hidden="1" customHeight="1">
      <c r="A603" s="27">
        <v>823</v>
      </c>
      <c r="B603" s="28" t="s">
        <v>1598</v>
      </c>
      <c r="C603" s="241">
        <v>43004</v>
      </c>
      <c r="D603" s="244">
        <v>410344</v>
      </c>
      <c r="E603" s="244">
        <f t="shared" si="45"/>
        <v>77965.36</v>
      </c>
      <c r="F603" s="244">
        <f t="shared" si="46"/>
        <v>488309.36</v>
      </c>
      <c r="G603" s="27">
        <v>25712500</v>
      </c>
      <c r="H603" s="27" t="s">
        <v>1413</v>
      </c>
      <c r="I603" s="27" t="s">
        <v>2350</v>
      </c>
      <c r="J603" s="45">
        <v>43004</v>
      </c>
      <c r="K603" s="32"/>
      <c r="L603" s="45">
        <v>43007</v>
      </c>
      <c r="M603" s="32"/>
      <c r="N603" s="32"/>
      <c r="O603" s="27" t="s">
        <v>2710</v>
      </c>
      <c r="P603" s="32"/>
      <c r="Q603" s="238" t="s">
        <v>1508</v>
      </c>
      <c r="R603" s="27" t="s">
        <v>1456</v>
      </c>
    </row>
    <row r="604" spans="1:18" s="36" customFormat="1" ht="15" hidden="1" customHeight="1">
      <c r="A604" s="27">
        <v>824</v>
      </c>
      <c r="B604" s="28" t="s">
        <v>1598</v>
      </c>
      <c r="C604" s="241">
        <v>43004</v>
      </c>
      <c r="D604" s="244">
        <v>410344</v>
      </c>
      <c r="E604" s="244">
        <f t="shared" si="45"/>
        <v>77965.36</v>
      </c>
      <c r="F604" s="244">
        <f t="shared" si="46"/>
        <v>488309.36</v>
      </c>
      <c r="G604" s="27">
        <v>25712500</v>
      </c>
      <c r="H604" s="27" t="s">
        <v>1413</v>
      </c>
      <c r="I604" s="27" t="s">
        <v>2350</v>
      </c>
      <c r="J604" s="45">
        <v>43004</v>
      </c>
      <c r="K604" s="32"/>
      <c r="L604" s="45">
        <v>43007</v>
      </c>
      <c r="M604" s="32"/>
      <c r="N604" s="32"/>
      <c r="O604" s="27" t="s">
        <v>2710</v>
      </c>
      <c r="P604" s="32"/>
      <c r="Q604" s="238" t="s">
        <v>1508</v>
      </c>
      <c r="R604" s="27" t="s">
        <v>1456</v>
      </c>
    </row>
    <row r="605" spans="1:18" ht="15" hidden="1" customHeight="1">
      <c r="A605" s="35">
        <v>825</v>
      </c>
      <c r="B605" s="68" t="s">
        <v>1381</v>
      </c>
      <c r="C605" s="240">
        <v>43005</v>
      </c>
      <c r="D605" s="243">
        <v>13164840</v>
      </c>
      <c r="E605" s="243">
        <f t="shared" si="45"/>
        <v>2501319.6</v>
      </c>
      <c r="F605" s="243">
        <f t="shared" si="46"/>
        <v>15666159.6</v>
      </c>
      <c r="G605" s="35">
        <v>226339204</v>
      </c>
      <c r="H605" s="35" t="s">
        <v>571</v>
      </c>
      <c r="I605" s="35">
        <v>60</v>
      </c>
      <c r="J605" s="114">
        <v>43065</v>
      </c>
      <c r="K605" s="80"/>
      <c r="L605" s="80"/>
      <c r="M605" s="80"/>
      <c r="N605" s="80"/>
      <c r="O605" s="35" t="s">
        <v>2711</v>
      </c>
      <c r="P605" s="80"/>
      <c r="Q605" s="253" t="s">
        <v>1467</v>
      </c>
      <c r="R605" s="35" t="s">
        <v>2712</v>
      </c>
    </row>
    <row r="606" spans="1:18" s="36" customFormat="1" ht="15" hidden="1" customHeight="1">
      <c r="A606" s="27">
        <v>826</v>
      </c>
      <c r="B606" s="28" t="s">
        <v>2713</v>
      </c>
      <c r="C606" s="241">
        <v>43005</v>
      </c>
      <c r="D606" s="244">
        <v>1729771</v>
      </c>
      <c r="E606" s="244">
        <f t="shared" si="45"/>
        <v>328656.49</v>
      </c>
      <c r="F606" s="244">
        <f t="shared" si="46"/>
        <v>2058427.49</v>
      </c>
      <c r="G606" s="27">
        <v>7523117360</v>
      </c>
      <c r="H606" s="27" t="s">
        <v>1413</v>
      </c>
      <c r="I606" s="27" t="s">
        <v>2350</v>
      </c>
      <c r="J606" s="45">
        <v>43005</v>
      </c>
      <c r="K606" s="32"/>
      <c r="L606" s="45">
        <v>42999</v>
      </c>
      <c r="M606" s="32"/>
      <c r="N606" s="32"/>
      <c r="O606" s="27" t="s">
        <v>2714</v>
      </c>
      <c r="P606" s="32"/>
      <c r="Q606" s="238" t="s">
        <v>2275</v>
      </c>
      <c r="R606" s="27" t="s">
        <v>1405</v>
      </c>
    </row>
    <row r="607" spans="1:18" s="36" customFormat="1" ht="15" hidden="1" customHeight="1">
      <c r="A607" s="27">
        <v>827</v>
      </c>
      <c r="B607" s="28" t="s">
        <v>1598</v>
      </c>
      <c r="C607" s="241">
        <v>43005</v>
      </c>
      <c r="D607" s="244">
        <v>443042</v>
      </c>
      <c r="E607" s="244">
        <f t="shared" si="45"/>
        <v>84177.98</v>
      </c>
      <c r="F607" s="244">
        <f t="shared" si="46"/>
        <v>527219.98</v>
      </c>
      <c r="G607" s="27">
        <v>25712500</v>
      </c>
      <c r="H607" s="27" t="s">
        <v>1413</v>
      </c>
      <c r="I607" s="27" t="s">
        <v>2350</v>
      </c>
      <c r="J607" s="45">
        <v>43005</v>
      </c>
      <c r="K607" s="32"/>
      <c r="L607" s="45">
        <v>43007</v>
      </c>
      <c r="M607" s="32"/>
      <c r="N607" s="32"/>
      <c r="O607" s="27" t="s">
        <v>2710</v>
      </c>
      <c r="P607" s="32"/>
      <c r="Q607" s="238" t="s">
        <v>1508</v>
      </c>
      <c r="R607" s="27" t="s">
        <v>1456</v>
      </c>
    </row>
    <row r="608" spans="1:18" s="36" customFormat="1" ht="15" hidden="1" customHeight="1">
      <c r="A608" s="27">
        <v>828</v>
      </c>
      <c r="B608" s="28" t="s">
        <v>1598</v>
      </c>
      <c r="C608" s="241">
        <v>43005</v>
      </c>
      <c r="D608" s="244">
        <v>409160</v>
      </c>
      <c r="E608" s="244">
        <f t="shared" si="45"/>
        <v>77740.399999999994</v>
      </c>
      <c r="F608" s="244">
        <f t="shared" si="46"/>
        <v>486900.4</v>
      </c>
      <c r="G608" s="27">
        <v>25712500</v>
      </c>
      <c r="H608" s="27" t="s">
        <v>1413</v>
      </c>
      <c r="I608" s="27" t="s">
        <v>2350</v>
      </c>
      <c r="J608" s="45">
        <v>43005</v>
      </c>
      <c r="K608" s="32"/>
      <c r="L608" s="45">
        <v>43007</v>
      </c>
      <c r="M608" s="32"/>
      <c r="N608" s="32"/>
      <c r="O608" s="27" t="s">
        <v>2710</v>
      </c>
      <c r="P608" s="32"/>
      <c r="Q608" s="238" t="s">
        <v>1508</v>
      </c>
      <c r="R608" s="27" t="s">
        <v>1456</v>
      </c>
    </row>
    <row r="609" spans="1:18" s="36" customFormat="1" ht="15" hidden="1" customHeight="1">
      <c r="A609" s="27">
        <v>829</v>
      </c>
      <c r="B609" s="28" t="s">
        <v>1598</v>
      </c>
      <c r="C609" s="241">
        <v>43005</v>
      </c>
      <c r="D609" s="244">
        <v>576484</v>
      </c>
      <c r="E609" s="244">
        <f t="shared" si="45"/>
        <v>109531.96</v>
      </c>
      <c r="F609" s="244">
        <f t="shared" si="46"/>
        <v>686015.96</v>
      </c>
      <c r="G609" s="27">
        <v>25712500</v>
      </c>
      <c r="H609" s="27" t="s">
        <v>1413</v>
      </c>
      <c r="I609" s="27" t="s">
        <v>2350</v>
      </c>
      <c r="J609" s="45">
        <v>43005</v>
      </c>
      <c r="K609" s="32"/>
      <c r="L609" s="45">
        <v>43007</v>
      </c>
      <c r="M609" s="32"/>
      <c r="N609" s="32"/>
      <c r="O609" s="27" t="s">
        <v>2710</v>
      </c>
      <c r="P609" s="32"/>
      <c r="Q609" s="238" t="s">
        <v>1508</v>
      </c>
      <c r="R609" s="27" t="s">
        <v>1456</v>
      </c>
    </row>
    <row r="610" spans="1:18" s="36" customFormat="1" ht="15" hidden="1" customHeight="1">
      <c r="A610" s="27">
        <v>830</v>
      </c>
      <c r="B610" s="28" t="s">
        <v>1598</v>
      </c>
      <c r="C610" s="241">
        <v>43005</v>
      </c>
      <c r="D610" s="244">
        <v>406858</v>
      </c>
      <c r="E610" s="244">
        <f t="shared" si="45"/>
        <v>77303.02</v>
      </c>
      <c r="F610" s="244">
        <f t="shared" si="46"/>
        <v>484161.02</v>
      </c>
      <c r="G610" s="27">
        <v>25712500</v>
      </c>
      <c r="H610" s="27" t="s">
        <v>1413</v>
      </c>
      <c r="I610" s="27" t="s">
        <v>2350</v>
      </c>
      <c r="J610" s="45">
        <v>43005</v>
      </c>
      <c r="K610" s="32"/>
      <c r="L610" s="45">
        <v>43007</v>
      </c>
      <c r="M610" s="32"/>
      <c r="N610" s="32"/>
      <c r="O610" s="27" t="s">
        <v>2710</v>
      </c>
      <c r="P610" s="32"/>
      <c r="Q610" s="238" t="s">
        <v>1508</v>
      </c>
      <c r="R610" s="27" t="s">
        <v>1456</v>
      </c>
    </row>
    <row r="611" spans="1:18" s="36" customFormat="1" ht="15" hidden="1" customHeight="1">
      <c r="A611" s="27">
        <v>831</v>
      </c>
      <c r="B611" s="28" t="s">
        <v>1598</v>
      </c>
      <c r="C611" s="241">
        <v>43005</v>
      </c>
      <c r="D611" s="244">
        <v>570413</v>
      </c>
      <c r="E611" s="244">
        <f t="shared" si="45"/>
        <v>108378.47</v>
      </c>
      <c r="F611" s="244">
        <f t="shared" si="46"/>
        <v>678791.47</v>
      </c>
      <c r="G611" s="27">
        <v>25712500</v>
      </c>
      <c r="H611" s="27" t="s">
        <v>1413</v>
      </c>
      <c r="I611" s="27" t="s">
        <v>2350</v>
      </c>
      <c r="J611" s="45">
        <v>43005</v>
      </c>
      <c r="K611" s="32"/>
      <c r="L611" s="45">
        <v>43007</v>
      </c>
      <c r="M611" s="32"/>
      <c r="N611" s="32"/>
      <c r="O611" s="27" t="s">
        <v>2710</v>
      </c>
      <c r="P611" s="32"/>
      <c r="Q611" s="238" t="s">
        <v>1508</v>
      </c>
      <c r="R611" s="27" t="s">
        <v>1456</v>
      </c>
    </row>
    <row r="612" spans="1:18" ht="15" hidden="1" customHeight="1">
      <c r="A612" s="35">
        <v>832</v>
      </c>
      <c r="B612" s="68" t="s">
        <v>1381</v>
      </c>
      <c r="C612" s="240">
        <v>43006</v>
      </c>
      <c r="D612" s="243">
        <v>269838</v>
      </c>
      <c r="E612" s="243">
        <f t="shared" si="45"/>
        <v>51269.22</v>
      </c>
      <c r="F612" s="243">
        <f t="shared" si="46"/>
        <v>321107.21999999997</v>
      </c>
      <c r="G612" s="35">
        <v>226339204</v>
      </c>
      <c r="H612" s="35" t="s">
        <v>571</v>
      </c>
      <c r="I612" s="35">
        <v>60</v>
      </c>
      <c r="J612" s="114">
        <v>43066</v>
      </c>
      <c r="K612" s="80"/>
      <c r="L612" s="80"/>
      <c r="M612" s="80"/>
      <c r="N612" s="80"/>
      <c r="O612" s="35" t="s">
        <v>2715</v>
      </c>
      <c r="P612" s="80"/>
      <c r="Q612" s="253" t="s">
        <v>2716</v>
      </c>
      <c r="R612" s="35" t="s">
        <v>1709</v>
      </c>
    </row>
    <row r="613" spans="1:18" s="277" customFormat="1" ht="15" hidden="1" customHeight="1">
      <c r="A613" s="273">
        <v>833</v>
      </c>
      <c r="B613" s="332" t="s">
        <v>2719</v>
      </c>
      <c r="C613" s="271">
        <v>43007</v>
      </c>
      <c r="D613" s="272"/>
      <c r="E613" s="272"/>
      <c r="F613" s="272"/>
      <c r="G613" s="273"/>
      <c r="H613" s="273" t="s">
        <v>190</v>
      </c>
      <c r="I613" s="273"/>
      <c r="J613" s="339">
        <v>43037</v>
      </c>
      <c r="K613" s="275"/>
      <c r="L613" s="275"/>
      <c r="M613" s="275"/>
      <c r="N613" s="275"/>
      <c r="O613" s="273" t="s">
        <v>2717</v>
      </c>
      <c r="P613" s="275"/>
      <c r="Q613" s="276" t="s">
        <v>1786</v>
      </c>
      <c r="R613" s="273" t="s">
        <v>2718</v>
      </c>
    </row>
    <row r="614" spans="1:18" ht="15" hidden="1" customHeight="1">
      <c r="A614" s="35">
        <v>834</v>
      </c>
      <c r="B614" s="68" t="s">
        <v>2722</v>
      </c>
      <c r="C614" s="240">
        <v>43008</v>
      </c>
      <c r="D614" s="243">
        <v>998312</v>
      </c>
      <c r="E614" s="243">
        <f t="shared" si="45"/>
        <v>189679.28</v>
      </c>
      <c r="F614" s="243">
        <f t="shared" si="46"/>
        <v>1187991.28</v>
      </c>
      <c r="G614" s="35"/>
      <c r="H614" s="35" t="s">
        <v>571</v>
      </c>
      <c r="I614" s="35">
        <v>30</v>
      </c>
      <c r="J614" s="114">
        <v>43038</v>
      </c>
      <c r="K614" s="80"/>
      <c r="L614" s="80"/>
      <c r="M614" s="80"/>
      <c r="N614" s="80"/>
      <c r="O614" s="35" t="s">
        <v>2717</v>
      </c>
      <c r="P614" s="80"/>
      <c r="Q614" s="253" t="s">
        <v>1786</v>
      </c>
      <c r="R614" s="35" t="s">
        <v>2718</v>
      </c>
    </row>
    <row r="615" spans="1:18" s="277" customFormat="1" ht="15" hidden="1" customHeight="1">
      <c r="A615" s="273">
        <v>835</v>
      </c>
      <c r="B615" s="332" t="s">
        <v>2732</v>
      </c>
      <c r="C615" s="271">
        <v>43010</v>
      </c>
      <c r="D615" s="272"/>
      <c r="E615" s="272"/>
      <c r="F615" s="272"/>
      <c r="G615" s="273"/>
      <c r="H615" s="273" t="s">
        <v>190</v>
      </c>
      <c r="I615" s="273"/>
      <c r="J615" s="274">
        <v>43010</v>
      </c>
      <c r="K615" s="275"/>
      <c r="L615" s="275"/>
      <c r="M615" s="275"/>
      <c r="N615" s="275"/>
      <c r="O615" s="273" t="s">
        <v>2723</v>
      </c>
      <c r="P615" s="275"/>
      <c r="Q615" s="276" t="s">
        <v>2198</v>
      </c>
      <c r="R615" s="273" t="s">
        <v>1815</v>
      </c>
    </row>
    <row r="616" spans="1:18" ht="15" hidden="1" customHeight="1">
      <c r="A616" s="35">
        <v>836</v>
      </c>
      <c r="B616" s="68" t="s">
        <v>2724</v>
      </c>
      <c r="C616" s="240">
        <v>43010</v>
      </c>
      <c r="D616" s="243">
        <v>4166540</v>
      </c>
      <c r="E616" s="243">
        <f t="shared" si="45"/>
        <v>791642.6</v>
      </c>
      <c r="F616" s="243">
        <f t="shared" si="46"/>
        <v>4958182.5999999996</v>
      </c>
      <c r="G616" s="35">
        <v>322379701</v>
      </c>
      <c r="H616" s="35" t="s">
        <v>571</v>
      </c>
      <c r="I616" s="35">
        <v>30</v>
      </c>
      <c r="J616" s="114">
        <v>43040</v>
      </c>
      <c r="K616" s="80"/>
      <c r="L616" s="80"/>
      <c r="M616" s="80"/>
      <c r="N616" s="80"/>
      <c r="O616" s="35" t="s">
        <v>2725</v>
      </c>
      <c r="P616" s="80"/>
      <c r="Q616" s="253" t="s">
        <v>1376</v>
      </c>
      <c r="R616" s="35" t="s">
        <v>2726</v>
      </c>
    </row>
    <row r="617" spans="1:18" s="36" customFormat="1" ht="15" hidden="1" customHeight="1">
      <c r="A617" s="27">
        <v>837</v>
      </c>
      <c r="B617" s="28" t="s">
        <v>2727</v>
      </c>
      <c r="C617" s="241">
        <v>43011</v>
      </c>
      <c r="D617" s="244">
        <v>2081048</v>
      </c>
      <c r="E617" s="244">
        <f t="shared" si="45"/>
        <v>395399.12</v>
      </c>
      <c r="F617" s="244">
        <f t="shared" si="46"/>
        <v>2476447.12</v>
      </c>
      <c r="G617" s="27">
        <v>342422138</v>
      </c>
      <c r="H617" s="27" t="s">
        <v>1413</v>
      </c>
      <c r="I617" s="27">
        <v>30</v>
      </c>
      <c r="J617" s="45">
        <v>43041</v>
      </c>
      <c r="K617" s="32"/>
      <c r="L617" s="45">
        <v>43012</v>
      </c>
      <c r="M617" s="32"/>
      <c r="N617" s="32"/>
      <c r="O617" s="27" t="s">
        <v>2728</v>
      </c>
      <c r="P617" s="32"/>
      <c r="Q617" s="238" t="s">
        <v>1376</v>
      </c>
      <c r="R617" s="27" t="s">
        <v>1460</v>
      </c>
    </row>
    <row r="618" spans="1:18" s="36" customFormat="1" ht="15" hidden="1" customHeight="1">
      <c r="A618" s="27">
        <v>838</v>
      </c>
      <c r="B618" s="28" t="s">
        <v>2729</v>
      </c>
      <c r="C618" s="241">
        <v>43011</v>
      </c>
      <c r="D618" s="244">
        <v>1552243</v>
      </c>
      <c r="E618" s="244">
        <f t="shared" si="45"/>
        <v>294926.17</v>
      </c>
      <c r="F618" s="244">
        <f t="shared" si="46"/>
        <v>1847169.17</v>
      </c>
      <c r="G618" s="27">
        <v>752329777</v>
      </c>
      <c r="H618" s="27" t="s">
        <v>1413</v>
      </c>
      <c r="I618" s="27" t="s">
        <v>2350</v>
      </c>
      <c r="J618" s="45">
        <v>43011</v>
      </c>
      <c r="K618" s="32"/>
      <c r="L618" s="45">
        <v>43011</v>
      </c>
      <c r="M618" s="32"/>
      <c r="N618" s="32"/>
      <c r="O618" s="27" t="s">
        <v>2729</v>
      </c>
      <c r="P618" s="32"/>
      <c r="Q618" s="238" t="s">
        <v>2198</v>
      </c>
      <c r="R618" s="27" t="s">
        <v>1405</v>
      </c>
    </row>
    <row r="619" spans="1:18" ht="15" hidden="1" customHeight="1">
      <c r="A619" s="35">
        <v>839</v>
      </c>
      <c r="B619" s="68" t="s">
        <v>1381</v>
      </c>
      <c r="C619" s="240">
        <v>43012</v>
      </c>
      <c r="D619" s="243">
        <v>5709204</v>
      </c>
      <c r="E619" s="243">
        <f t="shared" si="45"/>
        <v>1084748.76</v>
      </c>
      <c r="F619" s="243">
        <f t="shared" si="46"/>
        <v>6793952.7599999998</v>
      </c>
      <c r="G619" s="35">
        <v>226339204</v>
      </c>
      <c r="H619" s="35" t="s">
        <v>571</v>
      </c>
      <c r="I619" s="35">
        <v>60</v>
      </c>
      <c r="J619" s="114">
        <v>43072</v>
      </c>
      <c r="K619" s="80"/>
      <c r="L619" s="80"/>
      <c r="M619" s="80"/>
      <c r="N619" s="80"/>
      <c r="O619" s="35" t="s">
        <v>2730</v>
      </c>
      <c r="P619" s="80"/>
      <c r="Q619" s="253" t="s">
        <v>1487</v>
      </c>
      <c r="R619" s="35" t="s">
        <v>2073</v>
      </c>
    </row>
    <row r="620" spans="1:18" s="36" customFormat="1" ht="15" hidden="1" customHeight="1">
      <c r="A620" s="27">
        <v>840</v>
      </c>
      <c r="B620" s="28" t="s">
        <v>1475</v>
      </c>
      <c r="C620" s="241">
        <v>43013</v>
      </c>
      <c r="D620" s="244">
        <v>575298</v>
      </c>
      <c r="E620" s="244">
        <f t="shared" si="45"/>
        <v>109306.62</v>
      </c>
      <c r="F620" s="244">
        <f t="shared" si="46"/>
        <v>684604.62</v>
      </c>
      <c r="G620" s="27">
        <v>512546103</v>
      </c>
      <c r="H620" s="27" t="s">
        <v>1413</v>
      </c>
      <c r="I620" s="27" t="s">
        <v>2350</v>
      </c>
      <c r="J620" s="45">
        <v>43013</v>
      </c>
      <c r="K620" s="32"/>
      <c r="L620" s="45">
        <v>43012</v>
      </c>
      <c r="M620" s="32"/>
      <c r="N620" s="32"/>
      <c r="O620" s="27" t="s">
        <v>2731</v>
      </c>
      <c r="P620" s="32"/>
      <c r="Q620" s="238" t="s">
        <v>1487</v>
      </c>
      <c r="R620" s="27" t="s">
        <v>1474</v>
      </c>
    </row>
    <row r="621" spans="1:18" s="36" customFormat="1" ht="15" hidden="1" customHeight="1">
      <c r="A621" s="27">
        <v>841</v>
      </c>
      <c r="B621" s="28" t="s">
        <v>2723</v>
      </c>
      <c r="C621" s="241">
        <v>43014</v>
      </c>
      <c r="D621" s="244">
        <v>1917270</v>
      </c>
      <c r="E621" s="244">
        <f t="shared" si="45"/>
        <v>364281.3</v>
      </c>
      <c r="F621" s="244">
        <f t="shared" si="46"/>
        <v>2281551.2999999998</v>
      </c>
      <c r="G621" s="27">
        <v>222731089</v>
      </c>
      <c r="H621" s="27" t="s">
        <v>1413</v>
      </c>
      <c r="I621" s="27">
        <v>30</v>
      </c>
      <c r="J621" s="45">
        <v>43044</v>
      </c>
      <c r="K621" s="32"/>
      <c r="L621" s="45">
        <v>43010</v>
      </c>
      <c r="M621" s="32"/>
      <c r="N621" s="32"/>
      <c r="O621" s="27" t="s">
        <v>2723</v>
      </c>
      <c r="P621" s="32"/>
      <c r="Q621" s="238" t="s">
        <v>2198</v>
      </c>
      <c r="R621" s="27" t="s">
        <v>1815</v>
      </c>
    </row>
    <row r="622" spans="1:18" s="36" customFormat="1" ht="15" hidden="1" customHeight="1">
      <c r="A622" s="27">
        <v>842</v>
      </c>
      <c r="B622" s="28" t="s">
        <v>2723</v>
      </c>
      <c r="C622" s="241">
        <v>43014</v>
      </c>
      <c r="D622" s="244">
        <v>2499552</v>
      </c>
      <c r="E622" s="244">
        <f t="shared" si="45"/>
        <v>474914.88</v>
      </c>
      <c r="F622" s="244">
        <f t="shared" si="46"/>
        <v>2974466.88</v>
      </c>
      <c r="G622" s="27">
        <v>222731089</v>
      </c>
      <c r="H622" s="27" t="s">
        <v>1413</v>
      </c>
      <c r="I622" s="27">
        <v>30</v>
      </c>
      <c r="J622" s="45">
        <v>43044</v>
      </c>
      <c r="K622" s="32"/>
      <c r="L622" s="45">
        <v>43010</v>
      </c>
      <c r="M622" s="32"/>
      <c r="N622" s="32"/>
      <c r="O622" s="27" t="s">
        <v>2723</v>
      </c>
      <c r="P622" s="32"/>
      <c r="Q622" s="238" t="s">
        <v>2198</v>
      </c>
      <c r="R622" s="27" t="s">
        <v>1815</v>
      </c>
    </row>
    <row r="623" spans="1:18" ht="15" hidden="1" customHeight="1">
      <c r="A623" s="35">
        <v>843</v>
      </c>
      <c r="B623" s="68" t="s">
        <v>1381</v>
      </c>
      <c r="C623" s="240">
        <v>43018</v>
      </c>
      <c r="D623" s="243">
        <v>426060</v>
      </c>
      <c r="E623" s="243">
        <f t="shared" si="45"/>
        <v>80951.399999999994</v>
      </c>
      <c r="F623" s="243">
        <f t="shared" si="46"/>
        <v>507011.4</v>
      </c>
      <c r="G623" s="35">
        <v>226339204</v>
      </c>
      <c r="H623" s="35" t="s">
        <v>571</v>
      </c>
      <c r="I623" s="35">
        <v>60</v>
      </c>
      <c r="J623" s="340" t="s">
        <v>2733</v>
      </c>
      <c r="K623" s="80"/>
      <c r="L623" s="80"/>
      <c r="M623" s="80"/>
      <c r="N623" s="80"/>
      <c r="O623" s="35" t="s">
        <v>2734</v>
      </c>
      <c r="P623" s="80"/>
      <c r="Q623" s="253" t="s">
        <v>1759</v>
      </c>
      <c r="R623" s="35" t="s">
        <v>2735</v>
      </c>
    </row>
    <row r="624" spans="1:18" ht="15" hidden="1" customHeight="1">
      <c r="A624" s="35">
        <v>844</v>
      </c>
      <c r="B624" s="68" t="s">
        <v>2736</v>
      </c>
      <c r="C624" s="240">
        <v>43018</v>
      </c>
      <c r="D624" s="243">
        <v>3010824</v>
      </c>
      <c r="E624" s="243">
        <f t="shared" si="45"/>
        <v>572056.56000000006</v>
      </c>
      <c r="F624" s="243">
        <f t="shared" si="46"/>
        <v>3582880.56</v>
      </c>
      <c r="G624" s="35">
        <v>322911575</v>
      </c>
      <c r="H624" s="35" t="s">
        <v>571</v>
      </c>
      <c r="I624" s="35">
        <v>30</v>
      </c>
      <c r="J624" s="114">
        <v>43048</v>
      </c>
      <c r="K624" s="80"/>
      <c r="L624" s="80"/>
      <c r="M624" s="80"/>
      <c r="N624" s="80"/>
      <c r="O624" s="35" t="s">
        <v>2737</v>
      </c>
      <c r="P624" s="80"/>
      <c r="Q624" s="253" t="s">
        <v>1755</v>
      </c>
      <c r="R624" s="35" t="s">
        <v>1864</v>
      </c>
    </row>
    <row r="625" spans="1:18" ht="15" hidden="1" customHeight="1">
      <c r="A625" s="35">
        <v>845</v>
      </c>
      <c r="B625" s="68" t="s">
        <v>2738</v>
      </c>
      <c r="C625" s="240">
        <v>43019</v>
      </c>
      <c r="D625" s="243">
        <v>568080</v>
      </c>
      <c r="E625" s="243">
        <f t="shared" si="45"/>
        <v>107935.2</v>
      </c>
      <c r="F625" s="243">
        <f t="shared" si="46"/>
        <v>676015.2</v>
      </c>
      <c r="G625" s="35">
        <v>224290148</v>
      </c>
      <c r="H625" s="35" t="s">
        <v>571</v>
      </c>
      <c r="I625" s="35">
        <v>30</v>
      </c>
      <c r="J625" s="114">
        <v>43049</v>
      </c>
      <c r="K625" s="80"/>
      <c r="L625" s="80"/>
      <c r="M625" s="80"/>
      <c r="N625" s="80"/>
      <c r="O625" s="35" t="s">
        <v>2739</v>
      </c>
      <c r="P625" s="80"/>
      <c r="Q625" s="341" t="s">
        <v>1467</v>
      </c>
      <c r="R625" s="35" t="s">
        <v>1468</v>
      </c>
    </row>
    <row r="626" spans="1:18" ht="15" hidden="1" customHeight="1">
      <c r="A626" s="35">
        <v>846</v>
      </c>
      <c r="B626" s="68" t="s">
        <v>1381</v>
      </c>
      <c r="C626" s="240">
        <v>43021</v>
      </c>
      <c r="D626" s="243">
        <v>1596028</v>
      </c>
      <c r="E626" s="243">
        <f t="shared" si="45"/>
        <v>303245.32</v>
      </c>
      <c r="F626" s="243">
        <f t="shared" si="46"/>
        <v>1899273.32</v>
      </c>
      <c r="G626" s="35">
        <v>226339204</v>
      </c>
      <c r="H626" s="35" t="s">
        <v>571</v>
      </c>
      <c r="I626" s="35">
        <v>60</v>
      </c>
      <c r="J626" s="114">
        <v>43081</v>
      </c>
      <c r="K626" s="80"/>
      <c r="L626" s="80"/>
      <c r="M626" s="80"/>
      <c r="N626" s="80"/>
      <c r="O626" s="35" t="s">
        <v>2741</v>
      </c>
      <c r="P626" s="80"/>
      <c r="Q626" s="237" t="s">
        <v>1508</v>
      </c>
      <c r="R626" s="35" t="s">
        <v>1972</v>
      </c>
    </row>
    <row r="627" spans="1:18" ht="15" hidden="1" customHeight="1">
      <c r="A627" s="35">
        <v>847</v>
      </c>
      <c r="B627" s="68" t="s">
        <v>2729</v>
      </c>
      <c r="C627" s="240">
        <v>43021</v>
      </c>
      <c r="D627" s="243">
        <v>4349421</v>
      </c>
      <c r="E627" s="243">
        <f t="shared" si="45"/>
        <v>826389.99</v>
      </c>
      <c r="F627" s="243">
        <f t="shared" si="46"/>
        <v>5175810.99</v>
      </c>
      <c r="G627" s="35">
        <v>752329777</v>
      </c>
      <c r="H627" s="35" t="s">
        <v>571</v>
      </c>
      <c r="I627" s="35">
        <v>60</v>
      </c>
      <c r="J627" s="114">
        <v>43081</v>
      </c>
      <c r="K627" s="80"/>
      <c r="L627" s="80"/>
      <c r="M627" s="80"/>
      <c r="N627" s="80"/>
      <c r="O627" s="35" t="s">
        <v>2729</v>
      </c>
      <c r="P627" s="80"/>
      <c r="Q627" s="253" t="s">
        <v>2198</v>
      </c>
      <c r="R627" s="35" t="s">
        <v>1405</v>
      </c>
    </row>
    <row r="628" spans="1:18" ht="15" customHeight="1">
      <c r="A628" s="35">
        <v>848</v>
      </c>
      <c r="B628" s="68" t="s">
        <v>2514</v>
      </c>
      <c r="C628" s="240">
        <v>43024</v>
      </c>
      <c r="D628" s="243">
        <v>113616</v>
      </c>
      <c r="E628" s="243">
        <f t="shared" si="45"/>
        <v>21587.040000000001</v>
      </c>
      <c r="F628" s="243">
        <f t="shared" si="46"/>
        <v>135203.04</v>
      </c>
      <c r="G628" s="35">
        <v>28213865</v>
      </c>
      <c r="H628" s="35" t="s">
        <v>571</v>
      </c>
      <c r="I628" s="35" t="s">
        <v>2742</v>
      </c>
      <c r="J628" s="114">
        <v>43024</v>
      </c>
      <c r="K628" s="80"/>
      <c r="L628" s="80"/>
      <c r="M628" s="80"/>
      <c r="N628" s="80"/>
      <c r="O628" s="35" t="s">
        <v>2524</v>
      </c>
      <c r="P628" s="80"/>
      <c r="Q628" s="253" t="s">
        <v>1379</v>
      </c>
      <c r="R628" s="35" t="s">
        <v>1604</v>
      </c>
    </row>
    <row r="629" spans="1:18" ht="15" hidden="1" customHeight="1">
      <c r="E629" s="337">
        <f t="shared" si="45"/>
        <v>0</v>
      </c>
      <c r="F629" s="337">
        <f t="shared" si="46"/>
        <v>0</v>
      </c>
    </row>
    <row r="630" spans="1:18" ht="15" hidden="1" customHeight="1">
      <c r="E630" s="243">
        <f t="shared" si="45"/>
        <v>0</v>
      </c>
      <c r="F630" s="243">
        <f t="shared" si="46"/>
        <v>0</v>
      </c>
    </row>
    <row r="631" spans="1:18" ht="15" hidden="1" customHeight="1">
      <c r="E631" s="243">
        <f t="shared" si="45"/>
        <v>0</v>
      </c>
      <c r="F631" s="243">
        <f t="shared" si="46"/>
        <v>0</v>
      </c>
    </row>
    <row r="632" spans="1:18" ht="15" hidden="1" customHeight="1">
      <c r="E632" s="243">
        <f t="shared" ref="E632:E695" si="48">D632*19%</f>
        <v>0</v>
      </c>
      <c r="F632" s="243">
        <f t="shared" ref="F632:F695" si="49">D632+E632</f>
        <v>0</v>
      </c>
    </row>
    <row r="633" spans="1:18" ht="15" hidden="1" customHeight="1">
      <c r="E633" s="243">
        <f t="shared" si="48"/>
        <v>0</v>
      </c>
      <c r="F633" s="243">
        <f t="shared" si="49"/>
        <v>0</v>
      </c>
    </row>
    <row r="634" spans="1:18" ht="15" hidden="1" customHeight="1">
      <c r="E634" s="243">
        <f t="shared" si="48"/>
        <v>0</v>
      </c>
      <c r="F634" s="243">
        <f t="shared" si="49"/>
        <v>0</v>
      </c>
    </row>
    <row r="635" spans="1:18" ht="15" hidden="1" customHeight="1">
      <c r="E635" s="243">
        <f t="shared" si="48"/>
        <v>0</v>
      </c>
      <c r="F635" s="243">
        <f t="shared" si="49"/>
        <v>0</v>
      </c>
    </row>
    <row r="636" spans="1:18" ht="15" hidden="1" customHeight="1">
      <c r="E636" s="243">
        <f t="shared" si="48"/>
        <v>0</v>
      </c>
      <c r="F636" s="243">
        <f t="shared" si="49"/>
        <v>0</v>
      </c>
    </row>
    <row r="637" spans="1:18" ht="15" hidden="1" customHeight="1">
      <c r="E637" s="243">
        <f t="shared" si="48"/>
        <v>0</v>
      </c>
      <c r="F637" s="243">
        <f t="shared" si="49"/>
        <v>0</v>
      </c>
    </row>
    <row r="638" spans="1:18" ht="15" hidden="1" customHeight="1">
      <c r="E638" s="243">
        <f t="shared" si="48"/>
        <v>0</v>
      </c>
      <c r="F638" s="243">
        <f t="shared" si="49"/>
        <v>0</v>
      </c>
    </row>
    <row r="639" spans="1:18" ht="15" hidden="1" customHeight="1">
      <c r="E639" s="243">
        <f t="shared" si="48"/>
        <v>0</v>
      </c>
      <c r="F639" s="243">
        <f t="shared" si="49"/>
        <v>0</v>
      </c>
    </row>
    <row r="640" spans="1:18" ht="15" hidden="1" customHeight="1">
      <c r="E640" s="243">
        <f t="shared" si="48"/>
        <v>0</v>
      </c>
      <c r="F640" s="243">
        <f t="shared" si="49"/>
        <v>0</v>
      </c>
    </row>
    <row r="641" spans="5:6" ht="15" hidden="1" customHeight="1">
      <c r="E641" s="243">
        <f t="shared" si="48"/>
        <v>0</v>
      </c>
      <c r="F641" s="243">
        <f t="shared" si="49"/>
        <v>0</v>
      </c>
    </row>
    <row r="642" spans="5:6" ht="15" hidden="1" customHeight="1">
      <c r="E642" s="243">
        <f t="shared" si="48"/>
        <v>0</v>
      </c>
      <c r="F642" s="243">
        <f t="shared" si="49"/>
        <v>0</v>
      </c>
    </row>
    <row r="643" spans="5:6" ht="15" hidden="1" customHeight="1">
      <c r="E643" s="243">
        <f t="shared" si="48"/>
        <v>0</v>
      </c>
      <c r="F643" s="243">
        <f t="shared" si="49"/>
        <v>0</v>
      </c>
    </row>
    <row r="644" spans="5:6" ht="15" hidden="1" customHeight="1">
      <c r="E644" s="243">
        <f t="shared" si="48"/>
        <v>0</v>
      </c>
      <c r="F644" s="243">
        <f t="shared" si="49"/>
        <v>0</v>
      </c>
    </row>
    <row r="645" spans="5:6" ht="15" hidden="1" customHeight="1">
      <c r="E645" s="243">
        <f t="shared" si="48"/>
        <v>0</v>
      </c>
      <c r="F645" s="243">
        <f t="shared" si="49"/>
        <v>0</v>
      </c>
    </row>
    <row r="646" spans="5:6" ht="15" hidden="1" customHeight="1">
      <c r="E646" s="243">
        <f t="shared" si="48"/>
        <v>0</v>
      </c>
      <c r="F646" s="243">
        <f t="shared" si="49"/>
        <v>0</v>
      </c>
    </row>
    <row r="647" spans="5:6" ht="15" hidden="1" customHeight="1">
      <c r="E647" s="243">
        <f t="shared" si="48"/>
        <v>0</v>
      </c>
      <c r="F647" s="243">
        <f t="shared" si="49"/>
        <v>0</v>
      </c>
    </row>
    <row r="648" spans="5:6" ht="15" hidden="1" customHeight="1">
      <c r="E648" s="243">
        <f t="shared" si="48"/>
        <v>0</v>
      </c>
      <c r="F648" s="243">
        <f t="shared" si="49"/>
        <v>0</v>
      </c>
    </row>
    <row r="649" spans="5:6" ht="15" hidden="1" customHeight="1">
      <c r="E649" s="243">
        <f t="shared" si="48"/>
        <v>0</v>
      </c>
      <c r="F649" s="243">
        <f t="shared" si="49"/>
        <v>0</v>
      </c>
    </row>
    <row r="650" spans="5:6" ht="15" hidden="1" customHeight="1">
      <c r="E650" s="243">
        <f t="shared" si="48"/>
        <v>0</v>
      </c>
      <c r="F650" s="243">
        <f t="shared" si="49"/>
        <v>0</v>
      </c>
    </row>
    <row r="651" spans="5:6" ht="15" hidden="1" customHeight="1">
      <c r="E651" s="243">
        <f t="shared" si="48"/>
        <v>0</v>
      </c>
      <c r="F651" s="243">
        <f t="shared" si="49"/>
        <v>0</v>
      </c>
    </row>
    <row r="652" spans="5:6" ht="15" hidden="1" customHeight="1">
      <c r="E652" s="243">
        <f t="shared" si="48"/>
        <v>0</v>
      </c>
      <c r="F652" s="243">
        <f t="shared" si="49"/>
        <v>0</v>
      </c>
    </row>
    <row r="653" spans="5:6" ht="15" hidden="1" customHeight="1">
      <c r="E653" s="243">
        <f t="shared" si="48"/>
        <v>0</v>
      </c>
      <c r="F653" s="243">
        <f t="shared" si="49"/>
        <v>0</v>
      </c>
    </row>
    <row r="654" spans="5:6" ht="15" hidden="1" customHeight="1">
      <c r="E654" s="243">
        <f t="shared" si="48"/>
        <v>0</v>
      </c>
      <c r="F654" s="243">
        <f t="shared" si="49"/>
        <v>0</v>
      </c>
    </row>
    <row r="655" spans="5:6" ht="15" hidden="1" customHeight="1">
      <c r="E655" s="243">
        <f t="shared" si="48"/>
        <v>0</v>
      </c>
      <c r="F655" s="243">
        <f t="shared" si="49"/>
        <v>0</v>
      </c>
    </row>
    <row r="656" spans="5:6" ht="15" hidden="1" customHeight="1">
      <c r="E656" s="243">
        <f t="shared" si="48"/>
        <v>0</v>
      </c>
      <c r="F656" s="243">
        <f t="shared" si="49"/>
        <v>0</v>
      </c>
    </row>
    <row r="657" spans="5:6" ht="15" hidden="1" customHeight="1">
      <c r="E657" s="243">
        <f t="shared" si="48"/>
        <v>0</v>
      </c>
      <c r="F657" s="243">
        <f t="shared" si="49"/>
        <v>0</v>
      </c>
    </row>
    <row r="658" spans="5:6" ht="15" hidden="1" customHeight="1">
      <c r="E658" s="243">
        <f t="shared" si="48"/>
        <v>0</v>
      </c>
      <c r="F658" s="243">
        <f t="shared" si="49"/>
        <v>0</v>
      </c>
    </row>
    <row r="659" spans="5:6" ht="15" hidden="1" customHeight="1">
      <c r="E659" s="243">
        <f t="shared" si="48"/>
        <v>0</v>
      </c>
      <c r="F659" s="243">
        <f t="shared" si="49"/>
        <v>0</v>
      </c>
    </row>
    <row r="660" spans="5:6" ht="15" hidden="1" customHeight="1">
      <c r="E660" s="243">
        <f t="shared" si="48"/>
        <v>0</v>
      </c>
      <c r="F660" s="243">
        <f t="shared" si="49"/>
        <v>0</v>
      </c>
    </row>
    <row r="661" spans="5:6" ht="15" hidden="1" customHeight="1">
      <c r="E661" s="243">
        <f t="shared" si="48"/>
        <v>0</v>
      </c>
      <c r="F661" s="243">
        <f t="shared" si="49"/>
        <v>0</v>
      </c>
    </row>
    <row r="662" spans="5:6" ht="15" hidden="1" customHeight="1">
      <c r="E662" s="243">
        <f t="shared" si="48"/>
        <v>0</v>
      </c>
      <c r="F662" s="243">
        <f t="shared" si="49"/>
        <v>0</v>
      </c>
    </row>
    <row r="663" spans="5:6" ht="15" hidden="1" customHeight="1">
      <c r="E663" s="243">
        <f t="shared" si="48"/>
        <v>0</v>
      </c>
      <c r="F663" s="243">
        <f t="shared" si="49"/>
        <v>0</v>
      </c>
    </row>
    <row r="664" spans="5:6" ht="15" hidden="1" customHeight="1">
      <c r="E664" s="243">
        <f t="shared" si="48"/>
        <v>0</v>
      </c>
      <c r="F664" s="243">
        <f t="shared" si="49"/>
        <v>0</v>
      </c>
    </row>
    <row r="665" spans="5:6" ht="15" hidden="1" customHeight="1">
      <c r="E665" s="243">
        <f t="shared" si="48"/>
        <v>0</v>
      </c>
      <c r="F665" s="243">
        <f t="shared" si="49"/>
        <v>0</v>
      </c>
    </row>
    <row r="666" spans="5:6" ht="15" hidden="1" customHeight="1">
      <c r="E666" s="243">
        <f t="shared" si="48"/>
        <v>0</v>
      </c>
      <c r="F666" s="243">
        <f t="shared" si="49"/>
        <v>0</v>
      </c>
    </row>
    <row r="667" spans="5:6" ht="15" hidden="1" customHeight="1">
      <c r="E667" s="243">
        <f t="shared" si="48"/>
        <v>0</v>
      </c>
      <c r="F667" s="243">
        <f t="shared" si="49"/>
        <v>0</v>
      </c>
    </row>
    <row r="668" spans="5:6" ht="15" hidden="1" customHeight="1">
      <c r="E668" s="243">
        <f t="shared" si="48"/>
        <v>0</v>
      </c>
      <c r="F668" s="243">
        <f t="shared" si="49"/>
        <v>0</v>
      </c>
    </row>
    <row r="669" spans="5:6" ht="15" hidden="1" customHeight="1">
      <c r="E669" s="243">
        <f t="shared" si="48"/>
        <v>0</v>
      </c>
      <c r="F669" s="243">
        <f t="shared" si="49"/>
        <v>0</v>
      </c>
    </row>
    <row r="670" spans="5:6" ht="15" hidden="1" customHeight="1">
      <c r="E670" s="243">
        <f t="shared" si="48"/>
        <v>0</v>
      </c>
      <c r="F670" s="243">
        <f t="shared" si="49"/>
        <v>0</v>
      </c>
    </row>
    <row r="671" spans="5:6" ht="15" hidden="1" customHeight="1">
      <c r="E671" s="243">
        <f t="shared" si="48"/>
        <v>0</v>
      </c>
      <c r="F671" s="243">
        <f t="shared" si="49"/>
        <v>0</v>
      </c>
    </row>
    <row r="672" spans="5:6" ht="15" hidden="1" customHeight="1">
      <c r="E672" s="243">
        <f t="shared" si="48"/>
        <v>0</v>
      </c>
      <c r="F672" s="243">
        <f t="shared" si="49"/>
        <v>0</v>
      </c>
    </row>
    <row r="673" spans="5:6" ht="15" hidden="1" customHeight="1">
      <c r="E673" s="243">
        <f t="shared" si="48"/>
        <v>0</v>
      </c>
      <c r="F673" s="243">
        <f t="shared" si="49"/>
        <v>0</v>
      </c>
    </row>
    <row r="674" spans="5:6" ht="15" hidden="1" customHeight="1">
      <c r="E674" s="243">
        <f t="shared" si="48"/>
        <v>0</v>
      </c>
      <c r="F674" s="243">
        <f t="shared" si="49"/>
        <v>0</v>
      </c>
    </row>
    <row r="675" spans="5:6" ht="15" hidden="1" customHeight="1">
      <c r="E675" s="243">
        <f t="shared" si="48"/>
        <v>0</v>
      </c>
      <c r="F675" s="243">
        <f t="shared" si="49"/>
        <v>0</v>
      </c>
    </row>
    <row r="676" spans="5:6" ht="15" hidden="1" customHeight="1">
      <c r="E676" s="243">
        <f t="shared" si="48"/>
        <v>0</v>
      </c>
      <c r="F676" s="243">
        <f t="shared" si="49"/>
        <v>0</v>
      </c>
    </row>
    <row r="677" spans="5:6" ht="15" hidden="1" customHeight="1">
      <c r="E677" s="243">
        <f t="shared" si="48"/>
        <v>0</v>
      </c>
      <c r="F677" s="243">
        <f t="shared" si="49"/>
        <v>0</v>
      </c>
    </row>
    <row r="678" spans="5:6" ht="15" hidden="1" customHeight="1">
      <c r="E678" s="243">
        <f t="shared" si="48"/>
        <v>0</v>
      </c>
      <c r="F678" s="243">
        <f t="shared" si="49"/>
        <v>0</v>
      </c>
    </row>
    <row r="679" spans="5:6" ht="15" hidden="1" customHeight="1">
      <c r="E679" s="243">
        <f t="shared" si="48"/>
        <v>0</v>
      </c>
      <c r="F679" s="243">
        <f t="shared" si="49"/>
        <v>0</v>
      </c>
    </row>
    <row r="680" spans="5:6" ht="15" hidden="1" customHeight="1">
      <c r="E680" s="243">
        <f t="shared" si="48"/>
        <v>0</v>
      </c>
      <c r="F680" s="243">
        <f t="shared" si="49"/>
        <v>0</v>
      </c>
    </row>
    <row r="681" spans="5:6" ht="15" hidden="1" customHeight="1">
      <c r="E681" s="243">
        <f t="shared" si="48"/>
        <v>0</v>
      </c>
      <c r="F681" s="243">
        <f t="shared" si="49"/>
        <v>0</v>
      </c>
    </row>
    <row r="682" spans="5:6" ht="15" hidden="1" customHeight="1">
      <c r="E682" s="243">
        <f t="shared" si="48"/>
        <v>0</v>
      </c>
      <c r="F682" s="243">
        <f t="shared" si="49"/>
        <v>0</v>
      </c>
    </row>
    <row r="683" spans="5:6" ht="15" hidden="1" customHeight="1">
      <c r="E683" s="243">
        <f t="shared" si="48"/>
        <v>0</v>
      </c>
      <c r="F683" s="243">
        <f t="shared" si="49"/>
        <v>0</v>
      </c>
    </row>
    <row r="684" spans="5:6" ht="15" hidden="1" customHeight="1">
      <c r="E684" s="243">
        <f t="shared" si="48"/>
        <v>0</v>
      </c>
      <c r="F684" s="243">
        <f t="shared" si="49"/>
        <v>0</v>
      </c>
    </row>
    <row r="685" spans="5:6" ht="15" hidden="1" customHeight="1">
      <c r="E685" s="243">
        <f t="shared" si="48"/>
        <v>0</v>
      </c>
      <c r="F685" s="243">
        <f t="shared" si="49"/>
        <v>0</v>
      </c>
    </row>
    <row r="686" spans="5:6" ht="15" hidden="1" customHeight="1">
      <c r="E686" s="243">
        <f t="shared" si="48"/>
        <v>0</v>
      </c>
      <c r="F686" s="243">
        <f t="shared" si="49"/>
        <v>0</v>
      </c>
    </row>
    <row r="687" spans="5:6" ht="15" hidden="1" customHeight="1">
      <c r="E687" s="243">
        <f t="shared" si="48"/>
        <v>0</v>
      </c>
      <c r="F687" s="243">
        <f t="shared" si="49"/>
        <v>0</v>
      </c>
    </row>
    <row r="688" spans="5:6" ht="15" hidden="1" customHeight="1">
      <c r="E688" s="243">
        <f t="shared" si="48"/>
        <v>0</v>
      </c>
      <c r="F688" s="243">
        <f t="shared" si="49"/>
        <v>0</v>
      </c>
    </row>
    <row r="689" spans="5:6" ht="15" hidden="1" customHeight="1">
      <c r="E689" s="243">
        <f t="shared" si="48"/>
        <v>0</v>
      </c>
      <c r="F689" s="243">
        <f t="shared" si="49"/>
        <v>0</v>
      </c>
    </row>
    <row r="690" spans="5:6" ht="15" hidden="1" customHeight="1">
      <c r="E690" s="243">
        <f t="shared" si="48"/>
        <v>0</v>
      </c>
      <c r="F690" s="243">
        <f t="shared" si="49"/>
        <v>0</v>
      </c>
    </row>
    <row r="691" spans="5:6" ht="15" hidden="1" customHeight="1">
      <c r="E691" s="243">
        <f t="shared" si="48"/>
        <v>0</v>
      </c>
      <c r="F691" s="243">
        <f t="shared" si="49"/>
        <v>0</v>
      </c>
    </row>
    <row r="692" spans="5:6" ht="15" hidden="1" customHeight="1">
      <c r="E692" s="243">
        <f t="shared" si="48"/>
        <v>0</v>
      </c>
      <c r="F692" s="243">
        <f t="shared" si="49"/>
        <v>0</v>
      </c>
    </row>
    <row r="693" spans="5:6" ht="15" hidden="1" customHeight="1">
      <c r="E693" s="243">
        <f t="shared" si="48"/>
        <v>0</v>
      </c>
      <c r="F693" s="243">
        <f t="shared" si="49"/>
        <v>0</v>
      </c>
    </row>
    <row r="694" spans="5:6" ht="15" hidden="1" customHeight="1">
      <c r="E694" s="243">
        <f t="shared" si="48"/>
        <v>0</v>
      </c>
      <c r="F694" s="243">
        <f t="shared" si="49"/>
        <v>0</v>
      </c>
    </row>
    <row r="695" spans="5:6" ht="15" hidden="1" customHeight="1">
      <c r="E695" s="243">
        <f t="shared" si="48"/>
        <v>0</v>
      </c>
      <c r="F695" s="243">
        <f t="shared" si="49"/>
        <v>0</v>
      </c>
    </row>
    <row r="696" spans="5:6" ht="15" hidden="1" customHeight="1">
      <c r="E696" s="243">
        <f t="shared" ref="E696:E759" si="50">D696*19%</f>
        <v>0</v>
      </c>
      <c r="F696" s="243">
        <f t="shared" ref="F696:F759" si="51">D696+E696</f>
        <v>0</v>
      </c>
    </row>
    <row r="697" spans="5:6" ht="15" hidden="1" customHeight="1">
      <c r="E697" s="243">
        <f t="shared" si="50"/>
        <v>0</v>
      </c>
      <c r="F697" s="243">
        <f t="shared" si="51"/>
        <v>0</v>
      </c>
    </row>
    <row r="698" spans="5:6" ht="15" hidden="1" customHeight="1">
      <c r="E698" s="243">
        <f t="shared" si="50"/>
        <v>0</v>
      </c>
      <c r="F698" s="243">
        <f t="shared" si="51"/>
        <v>0</v>
      </c>
    </row>
    <row r="699" spans="5:6" ht="15" hidden="1" customHeight="1">
      <c r="E699" s="243">
        <f t="shared" si="50"/>
        <v>0</v>
      </c>
      <c r="F699" s="243">
        <f t="shared" si="51"/>
        <v>0</v>
      </c>
    </row>
    <row r="700" spans="5:6" ht="15" hidden="1" customHeight="1">
      <c r="E700" s="243">
        <f t="shared" si="50"/>
        <v>0</v>
      </c>
      <c r="F700" s="243">
        <f t="shared" si="51"/>
        <v>0</v>
      </c>
    </row>
    <row r="701" spans="5:6" ht="15" hidden="1" customHeight="1">
      <c r="E701" s="243">
        <f t="shared" si="50"/>
        <v>0</v>
      </c>
      <c r="F701" s="243">
        <f t="shared" si="51"/>
        <v>0</v>
      </c>
    </row>
    <row r="702" spans="5:6" ht="15" hidden="1" customHeight="1">
      <c r="E702" s="243">
        <f t="shared" si="50"/>
        <v>0</v>
      </c>
      <c r="F702" s="243">
        <f t="shared" si="51"/>
        <v>0</v>
      </c>
    </row>
    <row r="703" spans="5:6" ht="15" hidden="1" customHeight="1">
      <c r="E703" s="243">
        <f t="shared" si="50"/>
        <v>0</v>
      </c>
      <c r="F703" s="243">
        <f t="shared" si="51"/>
        <v>0</v>
      </c>
    </row>
    <row r="704" spans="5:6" ht="15" hidden="1" customHeight="1">
      <c r="E704" s="243">
        <f t="shared" si="50"/>
        <v>0</v>
      </c>
      <c r="F704" s="243">
        <f t="shared" si="51"/>
        <v>0</v>
      </c>
    </row>
    <row r="705" spans="5:6" ht="15" hidden="1" customHeight="1">
      <c r="E705" s="243">
        <f t="shared" si="50"/>
        <v>0</v>
      </c>
      <c r="F705" s="243">
        <f t="shared" si="51"/>
        <v>0</v>
      </c>
    </row>
    <row r="706" spans="5:6" ht="15" hidden="1" customHeight="1">
      <c r="E706" s="243">
        <f t="shared" si="50"/>
        <v>0</v>
      </c>
      <c r="F706" s="243">
        <f t="shared" si="51"/>
        <v>0</v>
      </c>
    </row>
    <row r="707" spans="5:6" ht="15" hidden="1" customHeight="1">
      <c r="E707" s="243">
        <f t="shared" si="50"/>
        <v>0</v>
      </c>
      <c r="F707" s="243">
        <f t="shared" si="51"/>
        <v>0</v>
      </c>
    </row>
    <row r="708" spans="5:6" ht="15" hidden="1" customHeight="1">
      <c r="E708" s="243">
        <f t="shared" si="50"/>
        <v>0</v>
      </c>
      <c r="F708" s="243">
        <f t="shared" si="51"/>
        <v>0</v>
      </c>
    </row>
    <row r="709" spans="5:6" ht="15" hidden="1" customHeight="1">
      <c r="E709" s="243">
        <f t="shared" si="50"/>
        <v>0</v>
      </c>
      <c r="F709" s="243">
        <f t="shared" si="51"/>
        <v>0</v>
      </c>
    </row>
    <row r="710" spans="5:6" ht="15" hidden="1" customHeight="1">
      <c r="E710" s="243">
        <f t="shared" si="50"/>
        <v>0</v>
      </c>
      <c r="F710" s="243">
        <f t="shared" si="51"/>
        <v>0</v>
      </c>
    </row>
    <row r="711" spans="5:6" ht="15" hidden="1" customHeight="1">
      <c r="E711" s="243">
        <f t="shared" si="50"/>
        <v>0</v>
      </c>
      <c r="F711" s="243">
        <f t="shared" si="51"/>
        <v>0</v>
      </c>
    </row>
    <row r="712" spans="5:6" ht="15" hidden="1" customHeight="1">
      <c r="E712" s="243">
        <f t="shared" si="50"/>
        <v>0</v>
      </c>
      <c r="F712" s="243">
        <f t="shared" si="51"/>
        <v>0</v>
      </c>
    </row>
    <row r="713" spans="5:6" ht="15" hidden="1" customHeight="1">
      <c r="E713" s="243">
        <f t="shared" si="50"/>
        <v>0</v>
      </c>
      <c r="F713" s="243">
        <f t="shared" si="51"/>
        <v>0</v>
      </c>
    </row>
    <row r="714" spans="5:6" ht="15" hidden="1" customHeight="1">
      <c r="E714" s="243">
        <f t="shared" si="50"/>
        <v>0</v>
      </c>
      <c r="F714" s="243">
        <f t="shared" si="51"/>
        <v>0</v>
      </c>
    </row>
    <row r="715" spans="5:6" ht="15" hidden="1" customHeight="1">
      <c r="E715" s="243">
        <f t="shared" si="50"/>
        <v>0</v>
      </c>
      <c r="F715" s="243">
        <f t="shared" si="51"/>
        <v>0</v>
      </c>
    </row>
    <row r="716" spans="5:6" ht="15" hidden="1" customHeight="1">
      <c r="E716" s="243">
        <f t="shared" si="50"/>
        <v>0</v>
      </c>
      <c r="F716" s="243">
        <f t="shared" si="51"/>
        <v>0</v>
      </c>
    </row>
    <row r="717" spans="5:6" ht="15" hidden="1" customHeight="1">
      <c r="E717" s="243">
        <f t="shared" si="50"/>
        <v>0</v>
      </c>
      <c r="F717" s="243">
        <f t="shared" si="51"/>
        <v>0</v>
      </c>
    </row>
    <row r="718" spans="5:6" ht="15" hidden="1" customHeight="1">
      <c r="E718" s="243">
        <f t="shared" si="50"/>
        <v>0</v>
      </c>
      <c r="F718" s="243">
        <f t="shared" si="51"/>
        <v>0</v>
      </c>
    </row>
    <row r="719" spans="5:6" ht="15" hidden="1" customHeight="1">
      <c r="E719" s="243">
        <f t="shared" si="50"/>
        <v>0</v>
      </c>
      <c r="F719" s="243">
        <f t="shared" si="51"/>
        <v>0</v>
      </c>
    </row>
    <row r="720" spans="5:6" ht="15" hidden="1" customHeight="1">
      <c r="E720" s="243">
        <f t="shared" si="50"/>
        <v>0</v>
      </c>
      <c r="F720" s="243">
        <f t="shared" si="51"/>
        <v>0</v>
      </c>
    </row>
    <row r="721" spans="5:6" ht="15" hidden="1" customHeight="1">
      <c r="E721" s="243">
        <f t="shared" si="50"/>
        <v>0</v>
      </c>
      <c r="F721" s="243">
        <f t="shared" si="51"/>
        <v>0</v>
      </c>
    </row>
    <row r="722" spans="5:6" ht="15" hidden="1" customHeight="1">
      <c r="E722" s="243">
        <f t="shared" si="50"/>
        <v>0</v>
      </c>
      <c r="F722" s="243">
        <f t="shared" si="51"/>
        <v>0</v>
      </c>
    </row>
    <row r="723" spans="5:6" ht="15" hidden="1" customHeight="1">
      <c r="E723" s="243">
        <f t="shared" si="50"/>
        <v>0</v>
      </c>
      <c r="F723" s="243">
        <f t="shared" si="51"/>
        <v>0</v>
      </c>
    </row>
    <row r="724" spans="5:6" ht="15" hidden="1" customHeight="1">
      <c r="E724" s="243">
        <f t="shared" si="50"/>
        <v>0</v>
      </c>
      <c r="F724" s="243">
        <f t="shared" si="51"/>
        <v>0</v>
      </c>
    </row>
    <row r="725" spans="5:6" ht="15" hidden="1" customHeight="1">
      <c r="E725" s="243">
        <f t="shared" si="50"/>
        <v>0</v>
      </c>
      <c r="F725" s="243">
        <f t="shared" si="51"/>
        <v>0</v>
      </c>
    </row>
    <row r="726" spans="5:6" ht="15" hidden="1" customHeight="1">
      <c r="E726" s="243">
        <f t="shared" si="50"/>
        <v>0</v>
      </c>
      <c r="F726" s="243">
        <f t="shared" si="51"/>
        <v>0</v>
      </c>
    </row>
    <row r="727" spans="5:6" ht="15" hidden="1" customHeight="1">
      <c r="E727" s="243">
        <f t="shared" si="50"/>
        <v>0</v>
      </c>
      <c r="F727" s="243">
        <f t="shared" si="51"/>
        <v>0</v>
      </c>
    </row>
    <row r="728" spans="5:6" ht="15" hidden="1" customHeight="1">
      <c r="E728" s="243">
        <f t="shared" si="50"/>
        <v>0</v>
      </c>
      <c r="F728" s="243">
        <f t="shared" si="51"/>
        <v>0</v>
      </c>
    </row>
    <row r="729" spans="5:6" ht="15" hidden="1" customHeight="1">
      <c r="E729" s="243">
        <f t="shared" si="50"/>
        <v>0</v>
      </c>
      <c r="F729" s="243">
        <f t="shared" si="51"/>
        <v>0</v>
      </c>
    </row>
    <row r="730" spans="5:6" ht="15" hidden="1" customHeight="1">
      <c r="E730" s="243">
        <f t="shared" si="50"/>
        <v>0</v>
      </c>
      <c r="F730" s="243">
        <f t="shared" si="51"/>
        <v>0</v>
      </c>
    </row>
    <row r="731" spans="5:6" ht="15" hidden="1" customHeight="1">
      <c r="E731" s="243">
        <f t="shared" si="50"/>
        <v>0</v>
      </c>
      <c r="F731" s="243">
        <f t="shared" si="51"/>
        <v>0</v>
      </c>
    </row>
    <row r="732" spans="5:6" ht="15" hidden="1" customHeight="1">
      <c r="E732" s="243">
        <f t="shared" si="50"/>
        <v>0</v>
      </c>
      <c r="F732" s="243">
        <f t="shared" si="51"/>
        <v>0</v>
      </c>
    </row>
    <row r="733" spans="5:6" ht="15" hidden="1" customHeight="1">
      <c r="E733" s="243">
        <f t="shared" si="50"/>
        <v>0</v>
      </c>
      <c r="F733" s="243">
        <f t="shared" si="51"/>
        <v>0</v>
      </c>
    </row>
    <row r="734" spans="5:6" ht="15" hidden="1" customHeight="1">
      <c r="E734" s="243">
        <f t="shared" si="50"/>
        <v>0</v>
      </c>
      <c r="F734" s="243">
        <f t="shared" si="51"/>
        <v>0</v>
      </c>
    </row>
    <row r="735" spans="5:6" ht="15" hidden="1" customHeight="1">
      <c r="E735" s="243">
        <f t="shared" si="50"/>
        <v>0</v>
      </c>
      <c r="F735" s="243">
        <f t="shared" si="51"/>
        <v>0</v>
      </c>
    </row>
    <row r="736" spans="5:6" ht="15" hidden="1" customHeight="1">
      <c r="E736" s="243">
        <f t="shared" si="50"/>
        <v>0</v>
      </c>
      <c r="F736" s="243">
        <f t="shared" si="51"/>
        <v>0</v>
      </c>
    </row>
    <row r="737" spans="5:6" ht="15" hidden="1" customHeight="1">
      <c r="E737" s="243">
        <f t="shared" si="50"/>
        <v>0</v>
      </c>
      <c r="F737" s="243">
        <f t="shared" si="51"/>
        <v>0</v>
      </c>
    </row>
    <row r="738" spans="5:6" ht="15" hidden="1" customHeight="1">
      <c r="E738" s="243">
        <f t="shared" si="50"/>
        <v>0</v>
      </c>
      <c r="F738" s="243">
        <f t="shared" si="51"/>
        <v>0</v>
      </c>
    </row>
    <row r="739" spans="5:6" ht="15" hidden="1" customHeight="1">
      <c r="E739" s="243">
        <f t="shared" si="50"/>
        <v>0</v>
      </c>
      <c r="F739" s="243">
        <f t="shared" si="51"/>
        <v>0</v>
      </c>
    </row>
    <row r="740" spans="5:6" ht="15" hidden="1" customHeight="1">
      <c r="E740" s="243">
        <f t="shared" si="50"/>
        <v>0</v>
      </c>
      <c r="F740" s="243">
        <f t="shared" si="51"/>
        <v>0</v>
      </c>
    </row>
    <row r="741" spans="5:6" ht="15" hidden="1" customHeight="1">
      <c r="E741" s="243">
        <f t="shared" si="50"/>
        <v>0</v>
      </c>
      <c r="F741" s="243">
        <f t="shared" si="51"/>
        <v>0</v>
      </c>
    </row>
    <row r="742" spans="5:6" ht="15" hidden="1" customHeight="1">
      <c r="E742" s="243">
        <f t="shared" si="50"/>
        <v>0</v>
      </c>
      <c r="F742" s="243">
        <f t="shared" si="51"/>
        <v>0</v>
      </c>
    </row>
    <row r="743" spans="5:6" ht="15" hidden="1" customHeight="1">
      <c r="E743" s="243">
        <f t="shared" si="50"/>
        <v>0</v>
      </c>
      <c r="F743" s="243">
        <f t="shared" si="51"/>
        <v>0</v>
      </c>
    </row>
    <row r="744" spans="5:6" ht="15" hidden="1" customHeight="1">
      <c r="E744" s="243">
        <f t="shared" si="50"/>
        <v>0</v>
      </c>
      <c r="F744" s="243">
        <f t="shared" si="51"/>
        <v>0</v>
      </c>
    </row>
    <row r="745" spans="5:6" ht="15" hidden="1" customHeight="1">
      <c r="E745" s="243">
        <f t="shared" si="50"/>
        <v>0</v>
      </c>
      <c r="F745" s="243">
        <f t="shared" si="51"/>
        <v>0</v>
      </c>
    </row>
    <row r="746" spans="5:6" ht="15" hidden="1" customHeight="1">
      <c r="E746" s="243">
        <f t="shared" si="50"/>
        <v>0</v>
      </c>
      <c r="F746" s="243">
        <f t="shared" si="51"/>
        <v>0</v>
      </c>
    </row>
    <row r="747" spans="5:6" ht="15" hidden="1" customHeight="1">
      <c r="E747" s="243">
        <f t="shared" si="50"/>
        <v>0</v>
      </c>
      <c r="F747" s="243">
        <f t="shared" si="51"/>
        <v>0</v>
      </c>
    </row>
    <row r="748" spans="5:6" ht="15" hidden="1" customHeight="1">
      <c r="E748" s="243">
        <f t="shared" si="50"/>
        <v>0</v>
      </c>
      <c r="F748" s="243">
        <f t="shared" si="51"/>
        <v>0</v>
      </c>
    </row>
    <row r="749" spans="5:6" ht="15" hidden="1" customHeight="1">
      <c r="E749" s="243">
        <f t="shared" si="50"/>
        <v>0</v>
      </c>
      <c r="F749" s="243">
        <f t="shared" si="51"/>
        <v>0</v>
      </c>
    </row>
    <row r="750" spans="5:6" ht="15" hidden="1" customHeight="1">
      <c r="E750" s="243">
        <f t="shared" si="50"/>
        <v>0</v>
      </c>
      <c r="F750" s="243">
        <f t="shared" si="51"/>
        <v>0</v>
      </c>
    </row>
    <row r="751" spans="5:6" ht="15" hidden="1" customHeight="1">
      <c r="E751" s="243">
        <f t="shared" si="50"/>
        <v>0</v>
      </c>
      <c r="F751" s="243">
        <f t="shared" si="51"/>
        <v>0</v>
      </c>
    </row>
    <row r="752" spans="5:6" ht="15" hidden="1" customHeight="1">
      <c r="E752" s="243">
        <f t="shared" si="50"/>
        <v>0</v>
      </c>
      <c r="F752" s="243">
        <f t="shared" si="51"/>
        <v>0</v>
      </c>
    </row>
    <row r="753" spans="5:6" ht="15" hidden="1" customHeight="1">
      <c r="E753" s="243">
        <f t="shared" si="50"/>
        <v>0</v>
      </c>
      <c r="F753" s="243">
        <f t="shared" si="51"/>
        <v>0</v>
      </c>
    </row>
    <row r="754" spans="5:6" ht="15" hidden="1" customHeight="1">
      <c r="E754" s="243">
        <f t="shared" si="50"/>
        <v>0</v>
      </c>
      <c r="F754" s="243">
        <f t="shared" si="51"/>
        <v>0</v>
      </c>
    </row>
    <row r="755" spans="5:6" ht="15" hidden="1" customHeight="1">
      <c r="E755" s="243">
        <f t="shared" si="50"/>
        <v>0</v>
      </c>
      <c r="F755" s="243">
        <f t="shared" si="51"/>
        <v>0</v>
      </c>
    </row>
    <row r="756" spans="5:6" ht="15" hidden="1" customHeight="1">
      <c r="E756" s="243">
        <f t="shared" si="50"/>
        <v>0</v>
      </c>
      <c r="F756" s="243">
        <f t="shared" si="51"/>
        <v>0</v>
      </c>
    </row>
    <row r="757" spans="5:6" ht="15" hidden="1" customHeight="1">
      <c r="E757" s="243">
        <f t="shared" si="50"/>
        <v>0</v>
      </c>
      <c r="F757" s="243">
        <f t="shared" si="51"/>
        <v>0</v>
      </c>
    </row>
    <row r="758" spans="5:6" ht="15" hidden="1" customHeight="1">
      <c r="E758" s="243">
        <f t="shared" si="50"/>
        <v>0</v>
      </c>
      <c r="F758" s="243">
        <f t="shared" si="51"/>
        <v>0</v>
      </c>
    </row>
    <row r="759" spans="5:6" ht="15" hidden="1" customHeight="1">
      <c r="E759" s="243">
        <f t="shared" si="50"/>
        <v>0</v>
      </c>
      <c r="F759" s="243">
        <f t="shared" si="51"/>
        <v>0</v>
      </c>
    </row>
    <row r="760" spans="5:6" ht="15" hidden="1" customHeight="1">
      <c r="E760" s="243">
        <f t="shared" ref="E760:E823" si="52">D760*19%</f>
        <v>0</v>
      </c>
      <c r="F760" s="243">
        <f t="shared" ref="F760:F823" si="53">D760+E760</f>
        <v>0</v>
      </c>
    </row>
    <row r="761" spans="5:6" ht="15" hidden="1" customHeight="1">
      <c r="E761" s="243">
        <f t="shared" si="52"/>
        <v>0</v>
      </c>
      <c r="F761" s="243">
        <f t="shared" si="53"/>
        <v>0</v>
      </c>
    </row>
    <row r="762" spans="5:6" ht="15" hidden="1" customHeight="1">
      <c r="E762" s="243">
        <f t="shared" si="52"/>
        <v>0</v>
      </c>
      <c r="F762" s="243">
        <f t="shared" si="53"/>
        <v>0</v>
      </c>
    </row>
    <row r="763" spans="5:6" ht="15" hidden="1" customHeight="1">
      <c r="E763" s="243">
        <f t="shared" si="52"/>
        <v>0</v>
      </c>
      <c r="F763" s="243">
        <f t="shared" si="53"/>
        <v>0</v>
      </c>
    </row>
    <row r="764" spans="5:6" ht="15" hidden="1" customHeight="1">
      <c r="E764" s="243">
        <f t="shared" si="52"/>
        <v>0</v>
      </c>
      <c r="F764" s="243">
        <f t="shared" si="53"/>
        <v>0</v>
      </c>
    </row>
    <row r="765" spans="5:6" ht="15" hidden="1" customHeight="1">
      <c r="E765" s="243">
        <f t="shared" si="52"/>
        <v>0</v>
      </c>
      <c r="F765" s="243">
        <f t="shared" si="53"/>
        <v>0</v>
      </c>
    </row>
    <row r="766" spans="5:6" ht="15" hidden="1" customHeight="1">
      <c r="E766" s="243">
        <f t="shared" si="52"/>
        <v>0</v>
      </c>
      <c r="F766" s="243">
        <f t="shared" si="53"/>
        <v>0</v>
      </c>
    </row>
    <row r="767" spans="5:6" ht="15" hidden="1" customHeight="1">
      <c r="E767" s="243">
        <f t="shared" si="52"/>
        <v>0</v>
      </c>
      <c r="F767" s="243">
        <f t="shared" si="53"/>
        <v>0</v>
      </c>
    </row>
    <row r="768" spans="5:6" ht="15" hidden="1" customHeight="1">
      <c r="E768" s="243">
        <f t="shared" si="52"/>
        <v>0</v>
      </c>
      <c r="F768" s="243">
        <f t="shared" si="53"/>
        <v>0</v>
      </c>
    </row>
    <row r="769" spans="5:6" ht="15" hidden="1" customHeight="1">
      <c r="E769" s="243">
        <f t="shared" si="52"/>
        <v>0</v>
      </c>
      <c r="F769" s="243">
        <f t="shared" si="53"/>
        <v>0</v>
      </c>
    </row>
    <row r="770" spans="5:6" ht="15" hidden="1" customHeight="1">
      <c r="E770" s="243">
        <f t="shared" si="52"/>
        <v>0</v>
      </c>
      <c r="F770" s="243">
        <f t="shared" si="53"/>
        <v>0</v>
      </c>
    </row>
    <row r="771" spans="5:6" ht="15" hidden="1" customHeight="1">
      <c r="E771" s="243">
        <f t="shared" si="52"/>
        <v>0</v>
      </c>
      <c r="F771" s="243">
        <f t="shared" si="53"/>
        <v>0</v>
      </c>
    </row>
    <row r="772" spans="5:6" ht="15" hidden="1" customHeight="1">
      <c r="E772" s="243">
        <f t="shared" si="52"/>
        <v>0</v>
      </c>
      <c r="F772" s="243">
        <f t="shared" si="53"/>
        <v>0</v>
      </c>
    </row>
    <row r="773" spans="5:6" ht="15" hidden="1" customHeight="1">
      <c r="E773" s="243">
        <f t="shared" si="52"/>
        <v>0</v>
      </c>
      <c r="F773" s="243">
        <f t="shared" si="53"/>
        <v>0</v>
      </c>
    </row>
    <row r="774" spans="5:6" ht="15" hidden="1" customHeight="1">
      <c r="E774" s="243">
        <f t="shared" si="52"/>
        <v>0</v>
      </c>
      <c r="F774" s="243">
        <f t="shared" si="53"/>
        <v>0</v>
      </c>
    </row>
    <row r="775" spans="5:6" ht="15" hidden="1" customHeight="1">
      <c r="E775" s="243">
        <f t="shared" si="52"/>
        <v>0</v>
      </c>
      <c r="F775" s="243">
        <f t="shared" si="53"/>
        <v>0</v>
      </c>
    </row>
    <row r="776" spans="5:6" ht="15" hidden="1" customHeight="1">
      <c r="E776" s="243">
        <f t="shared" si="52"/>
        <v>0</v>
      </c>
      <c r="F776" s="243">
        <f t="shared" si="53"/>
        <v>0</v>
      </c>
    </row>
    <row r="777" spans="5:6" ht="15" hidden="1" customHeight="1">
      <c r="E777" s="243">
        <f t="shared" si="52"/>
        <v>0</v>
      </c>
      <c r="F777" s="243">
        <f t="shared" si="53"/>
        <v>0</v>
      </c>
    </row>
    <row r="778" spans="5:6" ht="15" hidden="1" customHeight="1">
      <c r="E778" s="243">
        <f t="shared" si="52"/>
        <v>0</v>
      </c>
      <c r="F778" s="243">
        <f t="shared" si="53"/>
        <v>0</v>
      </c>
    </row>
    <row r="779" spans="5:6" ht="15" hidden="1" customHeight="1">
      <c r="E779" s="243">
        <f t="shared" si="52"/>
        <v>0</v>
      </c>
      <c r="F779" s="243">
        <f t="shared" si="53"/>
        <v>0</v>
      </c>
    </row>
    <row r="780" spans="5:6" ht="15" hidden="1" customHeight="1">
      <c r="E780" s="243">
        <f t="shared" si="52"/>
        <v>0</v>
      </c>
      <c r="F780" s="243">
        <f t="shared" si="53"/>
        <v>0</v>
      </c>
    </row>
    <row r="781" spans="5:6" ht="15" hidden="1" customHeight="1">
      <c r="E781" s="243">
        <f t="shared" si="52"/>
        <v>0</v>
      </c>
      <c r="F781" s="243">
        <f t="shared" si="53"/>
        <v>0</v>
      </c>
    </row>
    <row r="782" spans="5:6" ht="15" hidden="1" customHeight="1">
      <c r="E782" s="243">
        <f t="shared" si="52"/>
        <v>0</v>
      </c>
      <c r="F782" s="243">
        <f t="shared" si="53"/>
        <v>0</v>
      </c>
    </row>
    <row r="783" spans="5:6" ht="15" hidden="1" customHeight="1">
      <c r="E783" s="243">
        <f t="shared" si="52"/>
        <v>0</v>
      </c>
      <c r="F783" s="243">
        <f t="shared" si="53"/>
        <v>0</v>
      </c>
    </row>
    <row r="784" spans="5:6" ht="15" hidden="1" customHeight="1">
      <c r="E784" s="243">
        <f t="shared" si="52"/>
        <v>0</v>
      </c>
      <c r="F784" s="243">
        <f t="shared" si="53"/>
        <v>0</v>
      </c>
    </row>
    <row r="785" spans="5:6" ht="15" hidden="1" customHeight="1">
      <c r="E785" s="243">
        <f t="shared" si="52"/>
        <v>0</v>
      </c>
      <c r="F785" s="243">
        <f t="shared" si="53"/>
        <v>0</v>
      </c>
    </row>
    <row r="786" spans="5:6" ht="15" hidden="1" customHeight="1">
      <c r="E786" s="243">
        <f t="shared" si="52"/>
        <v>0</v>
      </c>
      <c r="F786" s="243">
        <f t="shared" si="53"/>
        <v>0</v>
      </c>
    </row>
    <row r="787" spans="5:6" ht="15" hidden="1" customHeight="1">
      <c r="E787" s="243">
        <f t="shared" si="52"/>
        <v>0</v>
      </c>
      <c r="F787" s="243">
        <f t="shared" si="53"/>
        <v>0</v>
      </c>
    </row>
    <row r="788" spans="5:6" ht="15" hidden="1" customHeight="1">
      <c r="E788" s="243">
        <f t="shared" si="52"/>
        <v>0</v>
      </c>
      <c r="F788" s="243">
        <f t="shared" si="53"/>
        <v>0</v>
      </c>
    </row>
    <row r="789" spans="5:6" ht="15" hidden="1" customHeight="1">
      <c r="E789" s="243">
        <f t="shared" si="52"/>
        <v>0</v>
      </c>
      <c r="F789" s="243">
        <f t="shared" si="53"/>
        <v>0</v>
      </c>
    </row>
    <row r="790" spans="5:6" ht="15" hidden="1" customHeight="1">
      <c r="E790" s="243">
        <f t="shared" si="52"/>
        <v>0</v>
      </c>
      <c r="F790" s="243">
        <f t="shared" si="53"/>
        <v>0</v>
      </c>
    </row>
    <row r="791" spans="5:6" ht="15" hidden="1" customHeight="1">
      <c r="E791" s="243">
        <f t="shared" si="52"/>
        <v>0</v>
      </c>
      <c r="F791" s="243">
        <f t="shared" si="53"/>
        <v>0</v>
      </c>
    </row>
    <row r="792" spans="5:6" ht="15" hidden="1" customHeight="1">
      <c r="E792" s="243">
        <f t="shared" si="52"/>
        <v>0</v>
      </c>
      <c r="F792" s="243">
        <f t="shared" si="53"/>
        <v>0</v>
      </c>
    </row>
    <row r="793" spans="5:6" ht="15" hidden="1" customHeight="1">
      <c r="E793" s="243">
        <f t="shared" si="52"/>
        <v>0</v>
      </c>
      <c r="F793" s="243">
        <f t="shared" si="53"/>
        <v>0</v>
      </c>
    </row>
    <row r="794" spans="5:6" ht="15" hidden="1" customHeight="1">
      <c r="E794" s="243">
        <f t="shared" si="52"/>
        <v>0</v>
      </c>
      <c r="F794" s="243">
        <f t="shared" si="53"/>
        <v>0</v>
      </c>
    </row>
    <row r="795" spans="5:6" ht="15" hidden="1" customHeight="1">
      <c r="E795" s="243">
        <f t="shared" si="52"/>
        <v>0</v>
      </c>
      <c r="F795" s="243">
        <f t="shared" si="53"/>
        <v>0</v>
      </c>
    </row>
    <row r="796" spans="5:6" ht="15" hidden="1" customHeight="1">
      <c r="E796" s="243">
        <f t="shared" si="52"/>
        <v>0</v>
      </c>
      <c r="F796" s="243">
        <f t="shared" si="53"/>
        <v>0</v>
      </c>
    </row>
    <row r="797" spans="5:6" ht="15" hidden="1" customHeight="1">
      <c r="E797" s="243">
        <f t="shared" si="52"/>
        <v>0</v>
      </c>
      <c r="F797" s="243">
        <f t="shared" si="53"/>
        <v>0</v>
      </c>
    </row>
    <row r="798" spans="5:6" ht="15" hidden="1" customHeight="1">
      <c r="E798" s="243">
        <f t="shared" si="52"/>
        <v>0</v>
      </c>
      <c r="F798" s="243">
        <f t="shared" si="53"/>
        <v>0</v>
      </c>
    </row>
    <row r="799" spans="5:6" ht="15" hidden="1" customHeight="1">
      <c r="E799" s="243">
        <f t="shared" si="52"/>
        <v>0</v>
      </c>
      <c r="F799" s="243">
        <f t="shared" si="53"/>
        <v>0</v>
      </c>
    </row>
    <row r="800" spans="5:6" ht="15" hidden="1" customHeight="1">
      <c r="E800" s="243">
        <f t="shared" si="52"/>
        <v>0</v>
      </c>
      <c r="F800" s="243">
        <f t="shared" si="53"/>
        <v>0</v>
      </c>
    </row>
    <row r="801" spans="5:6" ht="15" hidden="1" customHeight="1">
      <c r="E801" s="243">
        <f t="shared" si="52"/>
        <v>0</v>
      </c>
      <c r="F801" s="243">
        <f t="shared" si="53"/>
        <v>0</v>
      </c>
    </row>
    <row r="802" spans="5:6" ht="15" hidden="1" customHeight="1">
      <c r="E802" s="243">
        <f t="shared" si="52"/>
        <v>0</v>
      </c>
      <c r="F802" s="243">
        <f t="shared" si="53"/>
        <v>0</v>
      </c>
    </row>
    <row r="803" spans="5:6" ht="15" hidden="1" customHeight="1">
      <c r="E803" s="243">
        <f t="shared" si="52"/>
        <v>0</v>
      </c>
      <c r="F803" s="243">
        <f t="shared" si="53"/>
        <v>0</v>
      </c>
    </row>
    <row r="804" spans="5:6" ht="15" hidden="1" customHeight="1">
      <c r="E804" s="243">
        <f t="shared" si="52"/>
        <v>0</v>
      </c>
      <c r="F804" s="243">
        <f t="shared" si="53"/>
        <v>0</v>
      </c>
    </row>
    <row r="805" spans="5:6" ht="15" hidden="1" customHeight="1">
      <c r="E805" s="243">
        <f t="shared" si="52"/>
        <v>0</v>
      </c>
      <c r="F805" s="243">
        <f t="shared" si="53"/>
        <v>0</v>
      </c>
    </row>
    <row r="806" spans="5:6" ht="15" hidden="1" customHeight="1">
      <c r="E806" s="243">
        <f t="shared" si="52"/>
        <v>0</v>
      </c>
      <c r="F806" s="243">
        <f t="shared" si="53"/>
        <v>0</v>
      </c>
    </row>
    <row r="807" spans="5:6" ht="15" hidden="1" customHeight="1">
      <c r="E807" s="243">
        <f t="shared" si="52"/>
        <v>0</v>
      </c>
      <c r="F807" s="243">
        <f t="shared" si="53"/>
        <v>0</v>
      </c>
    </row>
    <row r="808" spans="5:6" ht="15" hidden="1" customHeight="1">
      <c r="E808" s="243">
        <f t="shared" si="52"/>
        <v>0</v>
      </c>
      <c r="F808" s="243">
        <f t="shared" si="53"/>
        <v>0</v>
      </c>
    </row>
    <row r="809" spans="5:6" ht="15" hidden="1" customHeight="1">
      <c r="E809" s="243">
        <f t="shared" si="52"/>
        <v>0</v>
      </c>
      <c r="F809" s="243">
        <f t="shared" si="53"/>
        <v>0</v>
      </c>
    </row>
    <row r="810" spans="5:6" ht="15" hidden="1" customHeight="1">
      <c r="E810" s="243">
        <f t="shared" si="52"/>
        <v>0</v>
      </c>
      <c r="F810" s="243">
        <f t="shared" si="53"/>
        <v>0</v>
      </c>
    </row>
    <row r="811" spans="5:6" ht="15" hidden="1" customHeight="1">
      <c r="E811" s="243">
        <f t="shared" si="52"/>
        <v>0</v>
      </c>
      <c r="F811" s="243">
        <f t="shared" si="53"/>
        <v>0</v>
      </c>
    </row>
    <row r="812" spans="5:6" ht="15" hidden="1" customHeight="1">
      <c r="E812" s="243">
        <f t="shared" si="52"/>
        <v>0</v>
      </c>
      <c r="F812" s="243">
        <f t="shared" si="53"/>
        <v>0</v>
      </c>
    </row>
    <row r="813" spans="5:6" ht="15" hidden="1" customHeight="1">
      <c r="E813" s="243">
        <f t="shared" si="52"/>
        <v>0</v>
      </c>
      <c r="F813" s="243">
        <f t="shared" si="53"/>
        <v>0</v>
      </c>
    </row>
    <row r="814" spans="5:6" ht="15" hidden="1" customHeight="1">
      <c r="E814" s="243">
        <f t="shared" si="52"/>
        <v>0</v>
      </c>
      <c r="F814" s="243">
        <f t="shared" si="53"/>
        <v>0</v>
      </c>
    </row>
    <row r="815" spans="5:6" ht="15" hidden="1" customHeight="1">
      <c r="E815" s="243">
        <f t="shared" si="52"/>
        <v>0</v>
      </c>
      <c r="F815" s="243">
        <f t="shared" si="53"/>
        <v>0</v>
      </c>
    </row>
    <row r="816" spans="5:6" ht="15" hidden="1" customHeight="1">
      <c r="E816" s="243">
        <f t="shared" si="52"/>
        <v>0</v>
      </c>
      <c r="F816" s="243">
        <f t="shared" si="53"/>
        <v>0</v>
      </c>
    </row>
    <row r="817" spans="5:6" ht="15" hidden="1" customHeight="1">
      <c r="E817" s="243">
        <f t="shared" si="52"/>
        <v>0</v>
      </c>
      <c r="F817" s="243">
        <f t="shared" si="53"/>
        <v>0</v>
      </c>
    </row>
    <row r="818" spans="5:6" ht="15" hidden="1" customHeight="1">
      <c r="E818" s="243">
        <f t="shared" si="52"/>
        <v>0</v>
      </c>
      <c r="F818" s="243">
        <f t="shared" si="53"/>
        <v>0</v>
      </c>
    </row>
    <row r="819" spans="5:6" ht="15" hidden="1" customHeight="1">
      <c r="E819" s="243">
        <f t="shared" si="52"/>
        <v>0</v>
      </c>
      <c r="F819" s="243">
        <f t="shared" si="53"/>
        <v>0</v>
      </c>
    </row>
    <row r="820" spans="5:6" ht="15" hidden="1" customHeight="1">
      <c r="E820" s="243">
        <f t="shared" si="52"/>
        <v>0</v>
      </c>
      <c r="F820" s="243">
        <f t="shared" si="53"/>
        <v>0</v>
      </c>
    </row>
    <row r="821" spans="5:6" ht="15" hidden="1" customHeight="1">
      <c r="E821" s="243">
        <f t="shared" si="52"/>
        <v>0</v>
      </c>
      <c r="F821" s="243">
        <f t="shared" si="53"/>
        <v>0</v>
      </c>
    </row>
    <row r="822" spans="5:6" ht="15" hidden="1" customHeight="1">
      <c r="E822" s="243">
        <f t="shared" si="52"/>
        <v>0</v>
      </c>
      <c r="F822" s="243">
        <f t="shared" si="53"/>
        <v>0</v>
      </c>
    </row>
    <row r="823" spans="5:6" ht="15" hidden="1" customHeight="1">
      <c r="E823" s="243">
        <f t="shared" si="52"/>
        <v>0</v>
      </c>
      <c r="F823" s="243">
        <f t="shared" si="53"/>
        <v>0</v>
      </c>
    </row>
    <row r="824" spans="5:6" ht="15" hidden="1" customHeight="1">
      <c r="E824" s="243">
        <f t="shared" ref="E824:E833" si="54">D824*19%</f>
        <v>0</v>
      </c>
      <c r="F824" s="243">
        <f t="shared" ref="F824:F834" si="55">D824+E824</f>
        <v>0</v>
      </c>
    </row>
    <row r="825" spans="5:6" ht="15" hidden="1" customHeight="1">
      <c r="E825" s="243">
        <f t="shared" si="54"/>
        <v>0</v>
      </c>
      <c r="F825" s="243">
        <f t="shared" si="55"/>
        <v>0</v>
      </c>
    </row>
    <row r="826" spans="5:6" ht="15" hidden="1" customHeight="1">
      <c r="E826" s="243">
        <f t="shared" si="54"/>
        <v>0</v>
      </c>
      <c r="F826" s="243">
        <f t="shared" si="55"/>
        <v>0</v>
      </c>
    </row>
    <row r="827" spans="5:6" ht="15" hidden="1" customHeight="1">
      <c r="E827" s="243">
        <f t="shared" si="54"/>
        <v>0</v>
      </c>
      <c r="F827" s="243">
        <f t="shared" si="55"/>
        <v>0</v>
      </c>
    </row>
    <row r="828" spans="5:6" ht="15" hidden="1" customHeight="1">
      <c r="E828" s="243">
        <f t="shared" si="54"/>
        <v>0</v>
      </c>
      <c r="F828" s="243">
        <f t="shared" si="55"/>
        <v>0</v>
      </c>
    </row>
    <row r="829" spans="5:6" ht="15" hidden="1" customHeight="1">
      <c r="E829" s="243">
        <f t="shared" si="54"/>
        <v>0</v>
      </c>
      <c r="F829" s="243">
        <f t="shared" si="55"/>
        <v>0</v>
      </c>
    </row>
    <row r="830" spans="5:6" ht="15" hidden="1" customHeight="1">
      <c r="E830" s="243">
        <f t="shared" si="54"/>
        <v>0</v>
      </c>
      <c r="F830" s="243">
        <f t="shared" si="55"/>
        <v>0</v>
      </c>
    </row>
    <row r="831" spans="5:6" ht="15" hidden="1" customHeight="1">
      <c r="E831" s="243">
        <f t="shared" si="54"/>
        <v>0</v>
      </c>
      <c r="F831" s="243">
        <f t="shared" si="55"/>
        <v>0</v>
      </c>
    </row>
    <row r="832" spans="5:6" ht="15" hidden="1" customHeight="1">
      <c r="E832" s="243">
        <f t="shared" si="54"/>
        <v>0</v>
      </c>
      <c r="F832" s="243">
        <f t="shared" si="55"/>
        <v>0</v>
      </c>
    </row>
    <row r="833" spans="5:6" ht="15" hidden="1" customHeight="1">
      <c r="E833" s="243">
        <f t="shared" si="54"/>
        <v>0</v>
      </c>
      <c r="F833" s="243">
        <f t="shared" si="55"/>
        <v>0</v>
      </c>
    </row>
    <row r="834" spans="5:6" ht="15" hidden="1" customHeight="1">
      <c r="F834" s="243">
        <f t="shared" si="55"/>
        <v>0</v>
      </c>
    </row>
  </sheetData>
  <autoFilter ref="A1:R834">
    <filterColumn colId="1">
      <filters>
        <filter val="NANCY BEATRIZ MORAGA NAVARRO"/>
      </filters>
    </filterColumn>
  </autoFilter>
  <sortState ref="A1:R410">
    <sortCondition ref="A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filterMode="1"/>
  <dimension ref="A2:N23"/>
  <sheetViews>
    <sheetView zoomScale="85" zoomScaleNormal="85" workbookViewId="0">
      <selection activeCell="F41" sqref="F41"/>
    </sheetView>
  </sheetViews>
  <sheetFormatPr baseColWidth="10" defaultRowHeight="15"/>
  <cols>
    <col min="1" max="1" width="3.140625" customWidth="1"/>
    <col min="3" max="3" width="49" customWidth="1"/>
    <col min="4" max="4" width="13.5703125" customWidth="1"/>
    <col min="5" max="6" width="13.28515625" customWidth="1"/>
    <col min="7" max="7" width="12.28515625" bestFit="1" customWidth="1"/>
    <col min="8" max="8" width="6.28515625" customWidth="1"/>
    <col min="9" max="9" width="10.85546875" bestFit="1" customWidth="1"/>
    <col min="10" max="10" width="17.28515625" bestFit="1" customWidth="1"/>
    <col min="11" max="11" width="28.85546875" bestFit="1" customWidth="1"/>
    <col min="12" max="12" width="22" customWidth="1"/>
    <col min="13" max="13" width="11.5703125" style="1" customWidth="1"/>
    <col min="14" max="14" width="12.28515625" style="1" bestFit="1" customWidth="1"/>
  </cols>
  <sheetData>
    <row r="2" spans="1:14" ht="15.75">
      <c r="B2" s="23" t="s">
        <v>0</v>
      </c>
      <c r="C2" s="23" t="s">
        <v>1</v>
      </c>
      <c r="D2" s="23" t="s">
        <v>2</v>
      </c>
      <c r="E2" s="24" t="s">
        <v>5</v>
      </c>
      <c r="F2" s="23" t="s">
        <v>14</v>
      </c>
      <c r="G2" s="23" t="s">
        <v>70</v>
      </c>
      <c r="H2" s="23" t="s">
        <v>69</v>
      </c>
      <c r="I2" s="23" t="s">
        <v>16</v>
      </c>
      <c r="J2" s="23" t="s">
        <v>13</v>
      </c>
      <c r="K2" s="23" t="s">
        <v>17</v>
      </c>
      <c r="L2" s="23" t="s">
        <v>9</v>
      </c>
      <c r="M2" s="23" t="s">
        <v>71</v>
      </c>
      <c r="N2" s="23" t="s">
        <v>70</v>
      </c>
    </row>
    <row r="3" spans="1:14" hidden="1">
      <c r="B3" s="27">
        <v>30</v>
      </c>
      <c r="C3" s="28" t="s">
        <v>25</v>
      </c>
      <c r="D3" s="29">
        <v>42380</v>
      </c>
      <c r="E3" s="30">
        <v>4200000</v>
      </c>
      <c r="F3" s="27" t="s">
        <v>12</v>
      </c>
      <c r="G3" s="29">
        <v>42390</v>
      </c>
      <c r="H3" s="31">
        <f>+G3-D3</f>
        <v>10</v>
      </c>
      <c r="I3" s="27">
        <v>25220508</v>
      </c>
      <c r="J3" s="27" t="s">
        <v>58</v>
      </c>
      <c r="K3" s="27" t="s">
        <v>59</v>
      </c>
      <c r="L3" s="32" t="s">
        <v>60</v>
      </c>
      <c r="M3" s="30">
        <f>+E3*4%</f>
        <v>168000</v>
      </c>
      <c r="N3" s="29">
        <v>42400</v>
      </c>
    </row>
    <row r="4" spans="1:14" s="36" customFormat="1" hidden="1">
      <c r="B4" s="27">
        <v>31</v>
      </c>
      <c r="C4" s="32" t="s">
        <v>121</v>
      </c>
      <c r="D4" s="29">
        <v>42401</v>
      </c>
      <c r="E4" s="30">
        <v>2800000</v>
      </c>
      <c r="F4" s="27" t="s">
        <v>122</v>
      </c>
      <c r="G4" s="29">
        <v>42409</v>
      </c>
      <c r="H4" s="27"/>
      <c r="I4" s="27" t="s">
        <v>123</v>
      </c>
      <c r="J4" s="27"/>
      <c r="K4" s="27" t="s">
        <v>124</v>
      </c>
      <c r="L4" s="32" t="s">
        <v>60</v>
      </c>
      <c r="M4" s="27"/>
      <c r="N4" s="27"/>
    </row>
    <row r="5" spans="1:14" hidden="1">
      <c r="B5" s="7">
        <v>32</v>
      </c>
      <c r="C5" s="4" t="s">
        <v>190</v>
      </c>
      <c r="D5" s="8"/>
      <c r="E5" s="9"/>
      <c r="F5" s="7"/>
      <c r="G5" s="7"/>
      <c r="H5" s="7"/>
      <c r="I5" s="7"/>
      <c r="J5" s="7"/>
      <c r="K5" s="7"/>
      <c r="L5" s="4"/>
      <c r="M5" s="35"/>
      <c r="N5" s="35"/>
    </row>
    <row r="6" spans="1:14" hidden="1">
      <c r="B6" s="7">
        <v>33</v>
      </c>
      <c r="C6" s="4" t="s">
        <v>190</v>
      </c>
      <c r="D6" s="8"/>
      <c r="E6" s="9"/>
      <c r="F6" s="7"/>
      <c r="G6" s="7"/>
      <c r="H6" s="7"/>
      <c r="I6" s="7"/>
      <c r="J6" s="7"/>
      <c r="K6" s="7"/>
      <c r="L6" s="4"/>
      <c r="M6" s="35"/>
      <c r="N6" s="35"/>
    </row>
    <row r="7" spans="1:14" s="36" customFormat="1" hidden="1">
      <c r="B7" s="27">
        <v>34</v>
      </c>
      <c r="C7" s="32" t="s">
        <v>269</v>
      </c>
      <c r="D7" s="29">
        <v>42425</v>
      </c>
      <c r="E7" s="30">
        <v>1300000</v>
      </c>
      <c r="F7" s="27" t="s">
        <v>12</v>
      </c>
      <c r="G7" s="29">
        <v>42461</v>
      </c>
      <c r="H7" s="27"/>
      <c r="I7" s="27">
        <v>2966063</v>
      </c>
      <c r="J7" s="27"/>
      <c r="K7" s="27" t="s">
        <v>270</v>
      </c>
      <c r="L7" s="32"/>
      <c r="M7" s="27"/>
      <c r="N7" s="27"/>
    </row>
    <row r="8" spans="1:14" s="36" customFormat="1" hidden="1">
      <c r="B8" s="27">
        <v>35</v>
      </c>
      <c r="C8" s="32" t="s">
        <v>269</v>
      </c>
      <c r="D8" s="29">
        <v>42425</v>
      </c>
      <c r="E8" s="30">
        <v>1300000</v>
      </c>
      <c r="F8" s="27" t="s">
        <v>12</v>
      </c>
      <c r="G8" s="29">
        <v>42461</v>
      </c>
      <c r="H8" s="27"/>
      <c r="I8" s="27"/>
      <c r="J8" s="27"/>
      <c r="K8" s="27" t="s">
        <v>271</v>
      </c>
      <c r="L8" s="32"/>
      <c r="M8" s="27"/>
      <c r="N8" s="27"/>
    </row>
    <row r="9" spans="1:14" s="36" customFormat="1" hidden="1">
      <c r="B9" s="27">
        <v>36</v>
      </c>
      <c r="C9" s="32" t="s">
        <v>269</v>
      </c>
      <c r="D9" s="29">
        <v>42431</v>
      </c>
      <c r="E9" s="30">
        <v>3000000</v>
      </c>
      <c r="F9" s="27" t="s">
        <v>12</v>
      </c>
      <c r="G9" s="29">
        <v>42431</v>
      </c>
      <c r="H9" s="27"/>
      <c r="I9" s="27"/>
      <c r="J9" s="27"/>
      <c r="K9" s="27" t="s">
        <v>272</v>
      </c>
      <c r="L9" s="32"/>
      <c r="M9" s="27"/>
      <c r="N9" s="27"/>
    </row>
    <row r="10" spans="1:14" s="36" customFormat="1" ht="15" hidden="1" customHeight="1">
      <c r="A10" s="343" t="s">
        <v>1397</v>
      </c>
      <c r="B10" s="120">
        <v>1</v>
      </c>
      <c r="C10" s="32" t="s">
        <v>1398</v>
      </c>
      <c r="D10" s="29">
        <v>42564</v>
      </c>
      <c r="E10" s="30">
        <v>3700000</v>
      </c>
      <c r="F10" s="27" t="s">
        <v>12</v>
      </c>
      <c r="G10" s="29">
        <v>42569</v>
      </c>
      <c r="H10" s="27"/>
      <c r="I10" s="27"/>
      <c r="J10" s="27"/>
      <c r="K10" s="27"/>
      <c r="L10" s="32" t="s">
        <v>1426</v>
      </c>
      <c r="M10" s="30">
        <f>+E10*5%</f>
        <v>185000</v>
      </c>
      <c r="N10" s="29">
        <v>42582</v>
      </c>
    </row>
    <row r="11" spans="1:14">
      <c r="A11" s="344"/>
      <c r="B11" s="119">
        <v>2</v>
      </c>
      <c r="C11" s="4" t="s">
        <v>1681</v>
      </c>
      <c r="D11" s="8">
        <v>42647</v>
      </c>
      <c r="E11" s="9">
        <v>2500000</v>
      </c>
      <c r="F11" s="7" t="s">
        <v>571</v>
      </c>
      <c r="G11" s="7"/>
      <c r="H11" s="7"/>
      <c r="I11" s="7">
        <v>224344710</v>
      </c>
      <c r="J11" s="7"/>
      <c r="K11" s="7"/>
      <c r="L11" s="4" t="s">
        <v>1682</v>
      </c>
      <c r="M11" s="35"/>
      <c r="N11" s="35"/>
    </row>
    <row r="12" spans="1:14" hidden="1">
      <c r="A12" s="344"/>
      <c r="B12" s="120">
        <v>3</v>
      </c>
      <c r="C12" s="32" t="s">
        <v>1808</v>
      </c>
      <c r="D12" s="29">
        <v>42717</v>
      </c>
      <c r="E12" s="30">
        <v>2400000</v>
      </c>
      <c r="F12" s="27" t="s">
        <v>12</v>
      </c>
      <c r="G12" s="29">
        <v>42829</v>
      </c>
      <c r="H12" s="27"/>
      <c r="I12" s="27">
        <v>222245608</v>
      </c>
      <c r="J12" s="27"/>
      <c r="K12" s="27"/>
      <c r="L12" s="32" t="s">
        <v>1809</v>
      </c>
      <c r="M12" s="27"/>
      <c r="N12" s="27"/>
    </row>
    <row r="13" spans="1:14" hidden="1">
      <c r="A13" s="344"/>
      <c r="B13" s="120">
        <v>4</v>
      </c>
      <c r="C13" s="32" t="s">
        <v>1808</v>
      </c>
      <c r="D13" s="29">
        <v>42723</v>
      </c>
      <c r="E13" s="30">
        <v>2400000</v>
      </c>
      <c r="F13" s="27" t="s">
        <v>12</v>
      </c>
      <c r="G13" s="29">
        <v>42829</v>
      </c>
      <c r="H13" s="27"/>
      <c r="I13" s="27">
        <v>22245608</v>
      </c>
      <c r="J13" s="27"/>
      <c r="K13" s="27"/>
      <c r="L13" s="32" t="s">
        <v>1809</v>
      </c>
      <c r="M13" s="27"/>
      <c r="N13" s="27"/>
    </row>
    <row r="14" spans="1:14" s="277" customFormat="1" hidden="1">
      <c r="A14" s="344"/>
      <c r="B14" s="293">
        <v>5</v>
      </c>
      <c r="C14" s="275" t="s">
        <v>2456</v>
      </c>
      <c r="D14" s="284">
        <v>42733</v>
      </c>
      <c r="E14" s="294">
        <v>0</v>
      </c>
      <c r="F14" s="273" t="s">
        <v>2181</v>
      </c>
      <c r="G14" s="273"/>
      <c r="H14" s="273"/>
      <c r="I14" s="273">
        <v>752552324</v>
      </c>
      <c r="J14" s="273"/>
      <c r="K14" s="273"/>
      <c r="L14" s="275" t="s">
        <v>1899</v>
      </c>
      <c r="M14" s="273"/>
      <c r="N14" s="273"/>
    </row>
    <row r="15" spans="1:14" hidden="1">
      <c r="A15" s="344"/>
      <c r="B15" s="120">
        <v>6</v>
      </c>
      <c r="C15" s="32" t="s">
        <v>1900</v>
      </c>
      <c r="D15" s="29">
        <v>42733</v>
      </c>
      <c r="E15" s="30">
        <v>3200000</v>
      </c>
      <c r="F15" s="27" t="s">
        <v>12</v>
      </c>
      <c r="G15" s="29">
        <v>42755</v>
      </c>
      <c r="H15" s="27"/>
      <c r="I15" s="27" t="s">
        <v>1244</v>
      </c>
      <c r="J15" s="27"/>
      <c r="K15" s="27" t="s">
        <v>1901</v>
      </c>
      <c r="L15" s="32" t="s">
        <v>1473</v>
      </c>
      <c r="M15" s="27"/>
      <c r="N15" s="27"/>
    </row>
    <row r="16" spans="1:14" hidden="1">
      <c r="A16" s="344"/>
      <c r="B16" s="120">
        <v>7</v>
      </c>
      <c r="C16" s="32" t="s">
        <v>1398</v>
      </c>
      <c r="D16" s="29">
        <v>42797</v>
      </c>
      <c r="E16" s="30">
        <v>3000000</v>
      </c>
      <c r="F16" s="27" t="s">
        <v>12</v>
      </c>
      <c r="G16" s="29">
        <v>42826</v>
      </c>
      <c r="H16" s="27"/>
      <c r="I16" s="27">
        <v>632287800</v>
      </c>
      <c r="J16" s="27"/>
      <c r="K16" s="27" t="s">
        <v>2079</v>
      </c>
      <c r="L16" s="32"/>
      <c r="M16" s="27"/>
      <c r="N16" s="27"/>
    </row>
    <row r="17" spans="1:14" s="36" customFormat="1" hidden="1">
      <c r="A17" s="344"/>
      <c r="B17" s="120">
        <v>8</v>
      </c>
      <c r="C17" s="32" t="s">
        <v>1898</v>
      </c>
      <c r="D17" s="29">
        <v>42825</v>
      </c>
      <c r="E17" s="30">
        <v>13021320</v>
      </c>
      <c r="F17" s="27" t="s">
        <v>12</v>
      </c>
      <c r="G17" s="29">
        <v>42879</v>
      </c>
      <c r="H17" s="27"/>
      <c r="I17" s="27">
        <v>752552324</v>
      </c>
      <c r="J17" s="27"/>
      <c r="K17" s="27"/>
      <c r="L17" s="32" t="s">
        <v>1899</v>
      </c>
      <c r="M17" s="27"/>
      <c r="N17" s="27"/>
    </row>
    <row r="18" spans="1:14" hidden="1">
      <c r="A18" s="344"/>
      <c r="B18" s="119">
        <v>9</v>
      </c>
      <c r="C18" s="4"/>
      <c r="D18" s="8"/>
      <c r="E18" s="9"/>
      <c r="F18" s="7"/>
      <c r="G18" s="7"/>
      <c r="H18" s="7"/>
      <c r="I18" s="7"/>
      <c r="J18" s="7"/>
      <c r="K18" s="7"/>
      <c r="L18" s="4"/>
      <c r="M18" s="35"/>
      <c r="N18" s="35"/>
    </row>
    <row r="19" spans="1:14" hidden="1">
      <c r="A19" s="344"/>
      <c r="B19" s="119">
        <v>10</v>
      </c>
      <c r="C19" s="4"/>
      <c r="D19" s="8"/>
      <c r="E19" s="9"/>
      <c r="F19" s="7"/>
      <c r="G19" s="7"/>
      <c r="H19" s="7"/>
      <c r="I19" s="7"/>
      <c r="J19" s="7"/>
      <c r="K19" s="7"/>
      <c r="L19" s="4"/>
      <c r="M19" s="35"/>
      <c r="N19" s="35"/>
    </row>
    <row r="20" spans="1:14" hidden="1">
      <c r="A20" s="344"/>
      <c r="B20" s="119">
        <v>11</v>
      </c>
      <c r="C20" s="4"/>
      <c r="D20" s="8"/>
      <c r="E20" s="9"/>
      <c r="F20" s="7"/>
      <c r="G20" s="7"/>
      <c r="H20" s="7"/>
      <c r="I20" s="7"/>
      <c r="J20" s="7"/>
      <c r="K20" s="7"/>
      <c r="L20" s="4"/>
      <c r="M20" s="35"/>
      <c r="N20" s="35"/>
    </row>
    <row r="21" spans="1:14" hidden="1">
      <c r="A21" s="344"/>
      <c r="B21" s="119">
        <v>12</v>
      </c>
      <c r="C21" s="4"/>
      <c r="D21" s="8"/>
      <c r="E21" s="9"/>
      <c r="F21" s="7"/>
      <c r="G21" s="7"/>
      <c r="H21" s="7"/>
      <c r="I21" s="7"/>
      <c r="J21" s="7"/>
      <c r="K21" s="7"/>
      <c r="L21" s="4"/>
      <c r="M21" s="35"/>
      <c r="N21" s="35"/>
    </row>
    <row r="22" spans="1:14" ht="15.75" hidden="1" thickBot="1">
      <c r="A22" s="345"/>
      <c r="B22" s="119">
        <v>13</v>
      </c>
      <c r="C22" s="4"/>
      <c r="D22" s="8"/>
      <c r="E22" s="9"/>
      <c r="F22" s="7"/>
      <c r="G22" s="7"/>
      <c r="H22" s="7"/>
      <c r="I22" s="7"/>
      <c r="J22" s="7"/>
      <c r="K22" s="7"/>
      <c r="L22" s="4"/>
      <c r="M22" s="35"/>
      <c r="N22" s="35"/>
    </row>
    <row r="23" spans="1:14" hidden="1">
      <c r="B23" s="119">
        <v>14</v>
      </c>
      <c r="C23" s="6"/>
      <c r="D23" s="8"/>
      <c r="E23" s="9"/>
      <c r="F23" s="7"/>
      <c r="G23" s="7"/>
      <c r="H23" s="7"/>
      <c r="I23" s="7"/>
      <c r="J23" s="7"/>
      <c r="K23" s="7"/>
      <c r="L23" s="4"/>
      <c r="M23" s="35"/>
      <c r="N23" s="35"/>
    </row>
  </sheetData>
  <autoFilter ref="A2:N23">
    <filterColumn colId="5">
      <filters>
        <filter val="PENDIENTE"/>
      </filters>
    </filterColumn>
  </autoFilter>
  <mergeCells count="1">
    <mergeCell ref="A10:A22"/>
  </mergeCells>
  <pageMargins left="0.7" right="0.7" top="0.75" bottom="0.75" header="0.3" footer="0.3"/>
  <pageSetup orientation="portrait" horizontalDpi="120" verticalDpi="14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F9"/>
  <sheetViews>
    <sheetView zoomScale="48" zoomScaleNormal="48" workbookViewId="0">
      <selection activeCell="A2" sqref="A2"/>
    </sheetView>
  </sheetViews>
  <sheetFormatPr baseColWidth="10" defaultRowHeight="15"/>
  <cols>
    <col min="2" max="2" width="52" customWidth="1"/>
    <col min="3" max="3" width="14" customWidth="1"/>
    <col min="5" max="5" width="25.140625" customWidth="1"/>
    <col min="7" max="7" width="14.140625" customWidth="1"/>
  </cols>
  <sheetData>
    <row r="2" spans="1:6" ht="15.75">
      <c r="A2" s="23" t="s">
        <v>0</v>
      </c>
      <c r="B2" s="23" t="s">
        <v>1</v>
      </c>
      <c r="C2" s="23" t="s">
        <v>2</v>
      </c>
      <c r="D2" s="24" t="s">
        <v>5</v>
      </c>
      <c r="E2" s="23" t="s">
        <v>7</v>
      </c>
      <c r="F2" s="23" t="s">
        <v>14</v>
      </c>
    </row>
    <row r="3" spans="1:6" s="36" customFormat="1">
      <c r="A3" s="32">
        <v>54</v>
      </c>
      <c r="B3" s="32" t="s">
        <v>125</v>
      </c>
      <c r="C3" s="45">
        <v>42412</v>
      </c>
      <c r="D3" s="32">
        <v>1860</v>
      </c>
      <c r="E3" s="32" t="s">
        <v>18</v>
      </c>
      <c r="F3" s="32" t="s">
        <v>349</v>
      </c>
    </row>
    <row r="4" spans="1:6">
      <c r="A4" s="4"/>
      <c r="B4" s="4"/>
      <c r="C4" s="5"/>
      <c r="D4" s="4"/>
      <c r="E4" s="4"/>
      <c r="F4" s="4"/>
    </row>
    <row r="5" spans="1:6">
      <c r="A5" s="4"/>
      <c r="B5" s="4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4"/>
      <c r="B8" s="4"/>
      <c r="C8" s="5"/>
      <c r="D8" s="4"/>
      <c r="E8" s="4"/>
      <c r="F8" s="4"/>
    </row>
    <row r="9" spans="1:6">
      <c r="A9" s="4"/>
      <c r="B9" s="4"/>
      <c r="C9" s="5"/>
      <c r="D9" s="4"/>
      <c r="E9" s="4"/>
      <c r="F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D20" sqref="D20"/>
    </sheetView>
  </sheetViews>
  <sheetFormatPr baseColWidth="10" defaultRowHeight="15"/>
  <cols>
    <col min="2" max="2" width="47.140625" bestFit="1" customWidth="1"/>
    <col min="3" max="3" width="14.5703125" customWidth="1"/>
    <col min="4" max="4" width="15" style="198" customWidth="1"/>
    <col min="5" max="5" width="13.7109375" style="198" customWidth="1"/>
    <col min="6" max="6" width="16.28515625" style="198" customWidth="1"/>
    <col min="7" max="7" width="15.5703125" style="222" customWidth="1"/>
    <col min="8" max="8" width="43.140625" customWidth="1"/>
    <col min="9" max="10" width="13" customWidth="1"/>
  </cols>
  <sheetData>
    <row r="1" spans="1:9" ht="31.5">
      <c r="A1" s="146" t="s">
        <v>1605</v>
      </c>
      <c r="B1" s="19" t="s">
        <v>1</v>
      </c>
      <c r="C1" s="19" t="s">
        <v>2</v>
      </c>
      <c r="D1" s="190" t="s">
        <v>3</v>
      </c>
      <c r="E1" s="190" t="s">
        <v>4</v>
      </c>
      <c r="F1" s="190" t="s">
        <v>5</v>
      </c>
      <c r="G1" s="220" t="s">
        <v>1607</v>
      </c>
      <c r="H1" s="20" t="s">
        <v>1606</v>
      </c>
      <c r="I1" s="147" t="s">
        <v>1613</v>
      </c>
    </row>
    <row r="2" spans="1:9">
      <c r="A2" s="80">
        <v>206</v>
      </c>
      <c r="B2" s="80" t="s">
        <v>1608</v>
      </c>
      <c r="C2" s="114">
        <v>42437</v>
      </c>
      <c r="D2" s="126">
        <v>122718</v>
      </c>
      <c r="E2" s="126">
        <f>D2*19%</f>
        <v>23316.420000000002</v>
      </c>
      <c r="F2" s="148">
        <f>D2+E2</f>
        <v>146034.42000000001</v>
      </c>
      <c r="G2" s="80"/>
      <c r="H2" s="80" t="s">
        <v>1609</v>
      </c>
      <c r="I2" s="80" t="s">
        <v>1563</v>
      </c>
    </row>
    <row r="3" spans="1:9">
      <c r="A3" s="80">
        <v>207</v>
      </c>
      <c r="B3" s="80" t="s">
        <v>1610</v>
      </c>
      <c r="C3" s="114">
        <v>42438</v>
      </c>
      <c r="D3" s="126">
        <v>48740</v>
      </c>
      <c r="E3" s="126">
        <f t="shared" ref="E3:E26" si="0">D3*19%</f>
        <v>9260.6</v>
      </c>
      <c r="F3" s="148">
        <f t="shared" ref="F3:F26" si="1">D3+E3</f>
        <v>58000.6</v>
      </c>
      <c r="G3" s="80"/>
      <c r="H3" s="80" t="s">
        <v>1610</v>
      </c>
      <c r="I3" s="80" t="s">
        <v>1454</v>
      </c>
    </row>
    <row r="4" spans="1:9">
      <c r="A4" s="80">
        <v>208</v>
      </c>
      <c r="B4" s="80" t="s">
        <v>1611</v>
      </c>
      <c r="C4" s="114">
        <v>42464</v>
      </c>
      <c r="D4" s="126">
        <v>42606</v>
      </c>
      <c r="E4" s="126">
        <f t="shared" si="0"/>
        <v>8095.14</v>
      </c>
      <c r="F4" s="148">
        <f t="shared" si="1"/>
        <v>50701.14</v>
      </c>
      <c r="G4" s="80">
        <v>2500</v>
      </c>
      <c r="H4" s="80" t="s">
        <v>1612</v>
      </c>
      <c r="I4" s="80" t="s">
        <v>1614</v>
      </c>
    </row>
    <row r="5" spans="1:9" s="152" customFormat="1">
      <c r="A5" s="149">
        <v>209</v>
      </c>
      <c r="B5" s="149" t="s">
        <v>190</v>
      </c>
      <c r="C5" s="149"/>
      <c r="D5" s="150">
        <v>0</v>
      </c>
      <c r="E5" s="150">
        <f t="shared" si="0"/>
        <v>0</v>
      </c>
      <c r="F5" s="151">
        <f t="shared" si="1"/>
        <v>0</v>
      </c>
      <c r="G5" s="149"/>
      <c r="H5" s="149"/>
      <c r="I5" s="149"/>
    </row>
    <row r="6" spans="1:9">
      <c r="A6" s="80">
        <v>210</v>
      </c>
      <c r="B6" s="80" t="s">
        <v>1615</v>
      </c>
      <c r="C6" s="114">
        <v>42465</v>
      </c>
      <c r="D6" s="126">
        <v>1263978</v>
      </c>
      <c r="E6" s="126">
        <f t="shared" si="0"/>
        <v>240155.82</v>
      </c>
      <c r="F6" s="148">
        <v>1427113</v>
      </c>
      <c r="G6" s="80">
        <v>2471</v>
      </c>
      <c r="H6" s="80" t="s">
        <v>1616</v>
      </c>
      <c r="I6" s="80" t="s">
        <v>1617</v>
      </c>
    </row>
    <row r="7" spans="1:9">
      <c r="A7" s="80">
        <v>211</v>
      </c>
      <c r="B7" s="80" t="s">
        <v>1618</v>
      </c>
      <c r="C7" s="114">
        <v>42467</v>
      </c>
      <c r="D7" s="126">
        <v>284040</v>
      </c>
      <c r="E7" s="126">
        <f t="shared" si="0"/>
        <v>53967.6</v>
      </c>
      <c r="F7" s="148">
        <f t="shared" si="1"/>
        <v>338007.6</v>
      </c>
      <c r="G7" s="80">
        <v>2506</v>
      </c>
      <c r="H7" s="80" t="s">
        <v>1619</v>
      </c>
      <c r="I7" s="80" t="s">
        <v>1474</v>
      </c>
    </row>
    <row r="8" spans="1:9">
      <c r="A8" s="80">
        <v>212</v>
      </c>
      <c r="B8" s="80" t="s">
        <v>1611</v>
      </c>
      <c r="C8" s="114">
        <v>42467</v>
      </c>
      <c r="D8" s="126">
        <v>2286522</v>
      </c>
      <c r="E8" s="126">
        <f t="shared" si="0"/>
        <v>434439.18</v>
      </c>
      <c r="F8" s="148">
        <f t="shared" si="1"/>
        <v>2720961.18</v>
      </c>
      <c r="G8" s="80"/>
      <c r="H8" s="80" t="s">
        <v>1620</v>
      </c>
      <c r="I8" s="80" t="s">
        <v>1474</v>
      </c>
    </row>
    <row r="9" spans="1:9">
      <c r="A9" s="80">
        <v>213</v>
      </c>
      <c r="B9" s="80" t="s">
        <v>1621</v>
      </c>
      <c r="C9" s="114">
        <v>42488</v>
      </c>
      <c r="D9" s="126">
        <v>991110</v>
      </c>
      <c r="E9" s="126">
        <f t="shared" si="0"/>
        <v>188310.9</v>
      </c>
      <c r="F9" s="148">
        <f t="shared" si="1"/>
        <v>1179420.8999999999</v>
      </c>
      <c r="G9" s="80">
        <v>2484</v>
      </c>
      <c r="H9" s="80" t="s">
        <v>1622</v>
      </c>
      <c r="I9" s="80" t="s">
        <v>1623</v>
      </c>
    </row>
    <row r="10" spans="1:9">
      <c r="A10" s="80">
        <v>214</v>
      </c>
      <c r="B10" s="80" t="s">
        <v>1624</v>
      </c>
      <c r="C10" s="114">
        <v>42488</v>
      </c>
      <c r="D10" s="126">
        <v>99111</v>
      </c>
      <c r="E10" s="126">
        <f t="shared" si="0"/>
        <v>18831.09</v>
      </c>
      <c r="F10" s="148">
        <f t="shared" si="1"/>
        <v>117942.09</v>
      </c>
      <c r="G10" s="80">
        <v>2532</v>
      </c>
      <c r="H10" s="80" t="s">
        <v>1625</v>
      </c>
      <c r="I10" s="80" t="s">
        <v>1506</v>
      </c>
    </row>
    <row r="11" spans="1:9">
      <c r="A11" s="80">
        <v>215</v>
      </c>
      <c r="B11" s="80" t="s">
        <v>1626</v>
      </c>
      <c r="C11" s="114">
        <v>42501</v>
      </c>
      <c r="D11" s="126">
        <v>14943058</v>
      </c>
      <c r="E11" s="126">
        <f t="shared" si="0"/>
        <v>2839181.02</v>
      </c>
      <c r="F11" s="148">
        <f t="shared" si="1"/>
        <v>17782239.02</v>
      </c>
      <c r="G11" s="80">
        <v>2478</v>
      </c>
      <c r="H11" s="80" t="s">
        <v>1627</v>
      </c>
      <c r="I11" s="80" t="s">
        <v>1628</v>
      </c>
    </row>
    <row r="12" spans="1:9">
      <c r="A12" s="80">
        <v>216</v>
      </c>
      <c r="B12" s="80" t="s">
        <v>1629</v>
      </c>
      <c r="C12" s="114">
        <v>42521</v>
      </c>
      <c r="D12" s="126">
        <v>1363392</v>
      </c>
      <c r="E12" s="126">
        <f t="shared" si="0"/>
        <v>259044.48000000001</v>
      </c>
      <c r="F12" s="148">
        <f t="shared" si="1"/>
        <v>1622436.48</v>
      </c>
      <c r="G12" s="80">
        <v>2588</v>
      </c>
      <c r="H12" s="80" t="s">
        <v>1630</v>
      </c>
      <c r="I12" s="80" t="s">
        <v>1498</v>
      </c>
    </row>
    <row r="13" spans="1:9">
      <c r="A13" s="80">
        <v>217</v>
      </c>
      <c r="B13" s="80" t="s">
        <v>1631</v>
      </c>
      <c r="C13" s="114">
        <v>42521</v>
      </c>
      <c r="D13" s="126">
        <v>365638</v>
      </c>
      <c r="E13" s="126">
        <f t="shared" si="0"/>
        <v>69471.22</v>
      </c>
      <c r="F13" s="148">
        <f t="shared" si="1"/>
        <v>435109.22</v>
      </c>
      <c r="G13" s="80"/>
      <c r="H13" s="80" t="s">
        <v>1632</v>
      </c>
      <c r="I13" s="80" t="s">
        <v>1490</v>
      </c>
    </row>
    <row r="14" spans="1:9">
      <c r="A14" s="80">
        <v>218</v>
      </c>
      <c r="B14" s="80" t="s">
        <v>1633</v>
      </c>
      <c r="C14" s="114">
        <v>42545</v>
      </c>
      <c r="D14" s="126">
        <v>207638</v>
      </c>
      <c r="E14" s="126">
        <f t="shared" si="0"/>
        <v>39451.22</v>
      </c>
      <c r="F14" s="148">
        <f t="shared" si="1"/>
        <v>247089.22</v>
      </c>
      <c r="G14" s="80">
        <v>2607</v>
      </c>
      <c r="H14" s="80" t="s">
        <v>1634</v>
      </c>
      <c r="I14" s="80" t="s">
        <v>1387</v>
      </c>
    </row>
    <row r="15" spans="1:9">
      <c r="A15" s="80">
        <v>219</v>
      </c>
      <c r="B15" s="80" t="s">
        <v>1381</v>
      </c>
      <c r="C15" s="114">
        <v>42551</v>
      </c>
      <c r="D15" s="126">
        <v>3871838</v>
      </c>
      <c r="E15" s="126">
        <f t="shared" si="0"/>
        <v>735649.22</v>
      </c>
      <c r="F15" s="148">
        <f t="shared" si="1"/>
        <v>4607487.22</v>
      </c>
      <c r="G15" s="80">
        <v>2582</v>
      </c>
      <c r="H15" s="80" t="s">
        <v>1635</v>
      </c>
      <c r="I15" s="80" t="s">
        <v>1387</v>
      </c>
    </row>
    <row r="16" spans="1:9">
      <c r="A16" s="80">
        <v>220</v>
      </c>
      <c r="B16" s="80" t="s">
        <v>1381</v>
      </c>
      <c r="C16" s="114">
        <v>42551</v>
      </c>
      <c r="D16" s="126">
        <v>542722</v>
      </c>
      <c r="E16" s="126">
        <f t="shared" si="0"/>
        <v>103117.18000000001</v>
      </c>
      <c r="F16" s="148">
        <f t="shared" si="1"/>
        <v>645839.18000000005</v>
      </c>
      <c r="G16" s="80">
        <v>2583</v>
      </c>
      <c r="H16" s="80" t="s">
        <v>1635</v>
      </c>
      <c r="I16" s="80" t="s">
        <v>1387</v>
      </c>
    </row>
    <row r="17" spans="1:9">
      <c r="A17" s="80">
        <v>221</v>
      </c>
      <c r="B17" s="80" t="s">
        <v>1636</v>
      </c>
      <c r="C17" s="114">
        <v>42551</v>
      </c>
      <c r="D17" s="126">
        <v>551136</v>
      </c>
      <c r="E17" s="126">
        <f t="shared" si="0"/>
        <v>104715.84</v>
      </c>
      <c r="F17" s="148">
        <f t="shared" si="1"/>
        <v>655851.84</v>
      </c>
      <c r="G17" s="80">
        <v>2653</v>
      </c>
      <c r="H17" s="80" t="s">
        <v>1637</v>
      </c>
      <c r="I17" s="80" t="s">
        <v>1387</v>
      </c>
    </row>
    <row r="18" spans="1:9">
      <c r="A18" s="80">
        <v>1</v>
      </c>
      <c r="B18" s="80" t="s">
        <v>1638</v>
      </c>
      <c r="C18" s="114">
        <v>42559</v>
      </c>
      <c r="D18" s="196">
        <v>294958</v>
      </c>
      <c r="E18" s="196">
        <f t="shared" si="0"/>
        <v>56042.020000000004</v>
      </c>
      <c r="F18" s="196">
        <f t="shared" si="1"/>
        <v>351000.02</v>
      </c>
      <c r="G18" s="221">
        <v>2</v>
      </c>
      <c r="H18" s="80"/>
      <c r="I18" s="4" t="s">
        <v>574</v>
      </c>
    </row>
    <row r="19" spans="1:9">
      <c r="A19" s="80">
        <v>2</v>
      </c>
      <c r="B19" s="80" t="s">
        <v>1639</v>
      </c>
      <c r="C19" s="114">
        <v>42568</v>
      </c>
      <c r="D19" s="196">
        <v>378634</v>
      </c>
      <c r="E19" s="196">
        <f t="shared" si="0"/>
        <v>71940.460000000006</v>
      </c>
      <c r="F19" s="196">
        <f t="shared" si="1"/>
        <v>450574.46</v>
      </c>
      <c r="G19" s="221">
        <v>2615</v>
      </c>
      <c r="H19" s="80" t="s">
        <v>1609</v>
      </c>
      <c r="I19" s="4" t="s">
        <v>1369</v>
      </c>
    </row>
    <row r="20" spans="1:9">
      <c r="A20" s="80">
        <v>3</v>
      </c>
      <c r="B20" s="80" t="s">
        <v>1640</v>
      </c>
      <c r="C20" s="114">
        <v>42579</v>
      </c>
      <c r="D20" s="196">
        <v>332327</v>
      </c>
      <c r="E20" s="196">
        <f t="shared" si="0"/>
        <v>63142.13</v>
      </c>
      <c r="F20" s="196">
        <f t="shared" si="1"/>
        <v>395469.13</v>
      </c>
      <c r="G20" s="221">
        <v>2457</v>
      </c>
      <c r="H20" s="80" t="s">
        <v>1641</v>
      </c>
      <c r="I20" s="4" t="s">
        <v>1514</v>
      </c>
    </row>
    <row r="21" spans="1:9">
      <c r="A21" s="80">
        <v>4</v>
      </c>
      <c r="B21" s="80" t="s">
        <v>1636</v>
      </c>
      <c r="C21" s="114">
        <v>42586</v>
      </c>
      <c r="D21" s="196">
        <v>1</v>
      </c>
      <c r="E21" s="196">
        <f t="shared" si="0"/>
        <v>0.19</v>
      </c>
      <c r="F21" s="196" t="s">
        <v>1704</v>
      </c>
      <c r="G21" s="221">
        <v>2653</v>
      </c>
      <c r="H21" s="80" t="s">
        <v>1642</v>
      </c>
      <c r="I21" s="4" t="s">
        <v>1563</v>
      </c>
    </row>
    <row r="22" spans="1:9">
      <c r="A22" s="80">
        <v>5</v>
      </c>
      <c r="B22" s="80" t="s">
        <v>1431</v>
      </c>
      <c r="C22" s="114">
        <v>42606</v>
      </c>
      <c r="D22" s="196">
        <v>1178766</v>
      </c>
      <c r="E22" s="196">
        <f t="shared" si="0"/>
        <v>223965.54</v>
      </c>
      <c r="F22" s="196">
        <f t="shared" si="1"/>
        <v>1402731.54</v>
      </c>
      <c r="G22" s="221">
        <v>42</v>
      </c>
      <c r="H22" s="80" t="s">
        <v>1643</v>
      </c>
      <c r="I22" s="4" t="s">
        <v>1460</v>
      </c>
    </row>
    <row r="23" spans="1:9">
      <c r="A23" s="80">
        <v>6</v>
      </c>
      <c r="B23" s="80" t="s">
        <v>1551</v>
      </c>
      <c r="C23" s="114">
        <v>42611</v>
      </c>
      <c r="D23" s="196">
        <v>113616</v>
      </c>
      <c r="E23" s="196">
        <f t="shared" si="0"/>
        <v>21587.040000000001</v>
      </c>
      <c r="F23" s="196">
        <f t="shared" si="1"/>
        <v>135203.04</v>
      </c>
      <c r="G23" s="221">
        <v>2565</v>
      </c>
      <c r="H23" s="80" t="s">
        <v>1644</v>
      </c>
      <c r="I23" s="4" t="s">
        <v>1500</v>
      </c>
    </row>
    <row r="24" spans="1:9">
      <c r="A24" s="80">
        <v>7</v>
      </c>
      <c r="B24" s="80" t="s">
        <v>1645</v>
      </c>
      <c r="C24" s="114">
        <v>42614</v>
      </c>
      <c r="D24" s="196">
        <v>5285036</v>
      </c>
      <c r="E24" s="196">
        <f t="shared" si="0"/>
        <v>1004156.84</v>
      </c>
      <c r="F24" s="196">
        <f t="shared" si="1"/>
        <v>6289192.8399999999</v>
      </c>
      <c r="G24" s="221">
        <v>83</v>
      </c>
      <c r="H24" s="80" t="s">
        <v>1646</v>
      </c>
      <c r="I24" s="4" t="s">
        <v>1395</v>
      </c>
    </row>
    <row r="25" spans="1:9">
      <c r="A25" s="80">
        <v>8</v>
      </c>
      <c r="B25" s="80" t="s">
        <v>1647</v>
      </c>
      <c r="C25" s="114">
        <v>42621</v>
      </c>
      <c r="D25" s="196">
        <v>529200</v>
      </c>
      <c r="E25" s="196">
        <f t="shared" si="0"/>
        <v>100548</v>
      </c>
      <c r="F25" s="196">
        <f t="shared" si="1"/>
        <v>629748</v>
      </c>
      <c r="G25" s="221">
        <v>99</v>
      </c>
      <c r="H25" s="4"/>
      <c r="I25" s="80" t="s">
        <v>1563</v>
      </c>
    </row>
    <row r="26" spans="1:9">
      <c r="A26" s="80">
        <v>9</v>
      </c>
      <c r="B26" s="80" t="s">
        <v>1618</v>
      </c>
      <c r="C26" s="114">
        <v>42621</v>
      </c>
      <c r="D26" s="196">
        <v>241434</v>
      </c>
      <c r="E26" s="196">
        <f t="shared" si="0"/>
        <v>45872.46</v>
      </c>
      <c r="F26" s="196">
        <f t="shared" si="1"/>
        <v>287306.46000000002</v>
      </c>
      <c r="G26" s="221">
        <v>2475</v>
      </c>
      <c r="H26" s="4" t="s">
        <v>1648</v>
      </c>
      <c r="I26" s="80" t="s">
        <v>1474</v>
      </c>
    </row>
    <row r="27" spans="1:9">
      <c r="A27" s="80">
        <v>10</v>
      </c>
      <c r="B27" s="80" t="s">
        <v>1699</v>
      </c>
      <c r="C27" s="114">
        <v>42622</v>
      </c>
      <c r="D27" s="196">
        <v>2840400</v>
      </c>
      <c r="E27" s="196">
        <v>543096</v>
      </c>
      <c r="F27" s="196">
        <v>3401496</v>
      </c>
      <c r="G27" s="221">
        <v>105</v>
      </c>
      <c r="H27" s="6" t="s">
        <v>1583</v>
      </c>
      <c r="I27" s="80"/>
    </row>
    <row r="28" spans="1:9">
      <c r="A28" s="80">
        <v>11</v>
      </c>
      <c r="B28" s="80" t="s">
        <v>1381</v>
      </c>
      <c r="C28" s="114">
        <v>42627</v>
      </c>
      <c r="D28" s="196">
        <v>113616</v>
      </c>
      <c r="E28" s="196">
        <v>21587</v>
      </c>
      <c r="F28" s="196">
        <v>135203</v>
      </c>
      <c r="G28" s="221">
        <v>114</v>
      </c>
      <c r="H28" s="4"/>
      <c r="I28" s="80" t="s">
        <v>1387</v>
      </c>
    </row>
    <row r="29" spans="1:9">
      <c r="A29" s="80">
        <v>12</v>
      </c>
      <c r="B29" s="80" t="s">
        <v>1662</v>
      </c>
      <c r="C29" s="114">
        <v>42636</v>
      </c>
      <c r="D29" s="196">
        <v>1557590</v>
      </c>
      <c r="E29" s="196">
        <v>301410</v>
      </c>
      <c r="F29" s="196">
        <v>1887777</v>
      </c>
      <c r="G29" s="221">
        <v>102</v>
      </c>
      <c r="H29" s="4"/>
      <c r="I29" s="80" t="s">
        <v>1567</v>
      </c>
    </row>
    <row r="30" spans="1:9">
      <c r="A30" s="80">
        <v>13</v>
      </c>
      <c r="B30" s="80" t="s">
        <v>1595</v>
      </c>
      <c r="C30" s="114">
        <v>42661</v>
      </c>
      <c r="D30" s="196">
        <v>269838</v>
      </c>
      <c r="E30" s="196">
        <v>51269</v>
      </c>
      <c r="F30" s="196">
        <v>321107</v>
      </c>
      <c r="G30" s="221">
        <v>117</v>
      </c>
      <c r="H30" s="80" t="s">
        <v>1697</v>
      </c>
      <c r="I30" s="80" t="s">
        <v>1698</v>
      </c>
    </row>
    <row r="31" spans="1:9">
      <c r="A31" s="80">
        <v>14</v>
      </c>
      <c r="B31" s="80"/>
      <c r="C31" s="80"/>
      <c r="D31" s="115"/>
      <c r="E31" s="115"/>
      <c r="F31" s="115"/>
      <c r="G31" s="221"/>
      <c r="H31" s="80"/>
      <c r="I31" s="80"/>
    </row>
    <row r="32" spans="1:9">
      <c r="A32" s="80">
        <v>15</v>
      </c>
      <c r="B32" s="80"/>
      <c r="C32" s="80"/>
      <c r="D32" s="115"/>
      <c r="E32" s="115"/>
      <c r="F32" s="115"/>
      <c r="G32" s="221"/>
      <c r="H32" s="80"/>
      <c r="I32" s="80"/>
    </row>
    <row r="33" spans="1:9">
      <c r="A33" s="80">
        <v>16</v>
      </c>
      <c r="B33" s="80"/>
      <c r="C33" s="80"/>
      <c r="D33" s="115"/>
      <c r="E33" s="115"/>
      <c r="F33" s="115"/>
      <c r="G33" s="221"/>
      <c r="H33" s="80"/>
      <c r="I33" s="80"/>
    </row>
    <row r="34" spans="1:9">
      <c r="A34" s="80">
        <v>17</v>
      </c>
      <c r="B34" s="80"/>
      <c r="C34" s="80"/>
      <c r="D34" s="115"/>
      <c r="E34" s="115"/>
      <c r="F34" s="115"/>
      <c r="G34" s="221"/>
      <c r="H34" s="80"/>
      <c r="I34" s="80"/>
    </row>
    <row r="35" spans="1:9">
      <c r="A35" s="80">
        <v>18</v>
      </c>
      <c r="B35" s="80"/>
      <c r="C35" s="80"/>
      <c r="D35" s="115"/>
      <c r="E35" s="115"/>
      <c r="F35" s="115"/>
      <c r="G35" s="221"/>
      <c r="H35" s="80"/>
      <c r="I35" s="80"/>
    </row>
    <row r="36" spans="1:9">
      <c r="A36" s="80">
        <v>19</v>
      </c>
      <c r="B36" s="80"/>
      <c r="C36" s="80"/>
      <c r="D36" s="115"/>
      <c r="E36" s="115"/>
      <c r="F36" s="115"/>
      <c r="G36" s="221"/>
      <c r="H36" s="80"/>
      <c r="I36" s="80"/>
    </row>
    <row r="37" spans="1:9">
      <c r="A37" s="80">
        <v>20</v>
      </c>
      <c r="B37" s="80" t="s">
        <v>1854</v>
      </c>
      <c r="C37" s="114">
        <v>42720</v>
      </c>
      <c r="D37" s="115">
        <v>3731850</v>
      </c>
      <c r="E37" s="115">
        <v>709052</v>
      </c>
      <c r="F37" s="115">
        <v>4440902</v>
      </c>
      <c r="G37" s="221">
        <v>164</v>
      </c>
      <c r="H37" s="80"/>
      <c r="I37" s="80" t="s">
        <v>574</v>
      </c>
    </row>
    <row r="38" spans="1:9">
      <c r="A38" s="80">
        <v>21</v>
      </c>
      <c r="B38" s="80"/>
      <c r="C38" s="80"/>
      <c r="D38" s="115"/>
      <c r="E38" s="115"/>
      <c r="F38" s="115"/>
      <c r="G38" s="221"/>
      <c r="H38" s="80"/>
      <c r="I38" s="80"/>
    </row>
    <row r="39" spans="1:9">
      <c r="A39" s="80">
        <v>22</v>
      </c>
      <c r="B39" s="80" t="s">
        <v>1816</v>
      </c>
      <c r="C39" s="114">
        <v>42732</v>
      </c>
      <c r="D39" s="115">
        <v>15602423</v>
      </c>
      <c r="E39" s="115">
        <v>2964460</v>
      </c>
      <c r="F39" s="115">
        <v>18566883</v>
      </c>
      <c r="G39" s="221">
        <v>200</v>
      </c>
      <c r="H39" s="80"/>
      <c r="I39" s="80" t="s">
        <v>1441</v>
      </c>
    </row>
    <row r="40" spans="1:9">
      <c r="A40" s="80">
        <v>23</v>
      </c>
      <c r="B40" s="80" t="s">
        <v>1823</v>
      </c>
      <c r="C40" s="114">
        <v>42732</v>
      </c>
      <c r="D40" s="115">
        <v>1861970</v>
      </c>
      <c r="E40" s="115">
        <v>353774</v>
      </c>
      <c r="F40" s="115">
        <v>2215744</v>
      </c>
      <c r="G40" s="221">
        <v>203</v>
      </c>
      <c r="H40" s="80"/>
      <c r="I40" s="80" t="s">
        <v>1719</v>
      </c>
    </row>
    <row r="41" spans="1:9">
      <c r="A41" s="80">
        <v>24</v>
      </c>
      <c r="B41" s="80"/>
      <c r="C41" s="80"/>
      <c r="D41" s="115"/>
      <c r="E41" s="115"/>
      <c r="F41" s="115"/>
      <c r="G41" s="221"/>
      <c r="H41" s="80"/>
      <c r="I41" s="80"/>
    </row>
    <row r="42" spans="1:9">
      <c r="A42" s="80">
        <v>25</v>
      </c>
      <c r="B42" s="80"/>
      <c r="C42" s="80"/>
      <c r="D42" s="115"/>
      <c r="E42" s="115"/>
      <c r="F42" s="115"/>
      <c r="G42" s="221"/>
      <c r="H42" s="80"/>
      <c r="I42" s="80"/>
    </row>
    <row r="43" spans="1:9">
      <c r="A43" s="80">
        <v>26</v>
      </c>
      <c r="B43" s="80"/>
      <c r="C43" s="80"/>
      <c r="D43" s="115"/>
      <c r="E43" s="115"/>
      <c r="F43" s="115"/>
      <c r="G43" s="221"/>
      <c r="H43" s="80"/>
      <c r="I43" s="80"/>
    </row>
    <row r="44" spans="1:9">
      <c r="A44" s="80">
        <v>27</v>
      </c>
      <c r="B44" s="80"/>
      <c r="C44" s="80"/>
      <c r="D44" s="115"/>
      <c r="E44" s="115"/>
      <c r="F44" s="115"/>
      <c r="G44" s="221"/>
      <c r="H44" s="80"/>
      <c r="I44" s="80"/>
    </row>
    <row r="45" spans="1:9">
      <c r="A45" s="80">
        <v>28</v>
      </c>
      <c r="B45" s="80"/>
      <c r="C45" s="80"/>
      <c r="D45" s="115"/>
      <c r="E45" s="115"/>
      <c r="F45" s="115"/>
      <c r="G45" s="221"/>
      <c r="H45" s="80"/>
      <c r="I45" s="80"/>
    </row>
    <row r="46" spans="1:9">
      <c r="A46" s="80">
        <v>29</v>
      </c>
      <c r="B46" s="80"/>
      <c r="C46" s="80"/>
      <c r="D46" s="115"/>
      <c r="E46" s="115"/>
      <c r="F46" s="115"/>
      <c r="G46" s="221"/>
      <c r="H46" s="80"/>
      <c r="I46" s="80"/>
    </row>
    <row r="47" spans="1:9">
      <c r="A47" s="80">
        <v>30</v>
      </c>
      <c r="B47" s="80"/>
      <c r="C47" s="80"/>
      <c r="D47" s="115"/>
      <c r="E47" s="115"/>
      <c r="F47" s="115"/>
      <c r="G47" s="221"/>
      <c r="H47" s="80"/>
      <c r="I47" s="80"/>
    </row>
    <row r="48" spans="1:9">
      <c r="A48" s="80">
        <v>31</v>
      </c>
      <c r="B48" s="80"/>
      <c r="C48" s="80"/>
      <c r="D48" s="115"/>
      <c r="E48" s="115"/>
      <c r="F48" s="115"/>
      <c r="G48" s="221"/>
      <c r="H48" s="80"/>
      <c r="I48" s="80"/>
    </row>
    <row r="49" spans="1:9">
      <c r="A49" s="80">
        <v>32</v>
      </c>
      <c r="B49" s="80"/>
      <c r="C49" s="80"/>
      <c r="D49" s="115"/>
      <c r="E49" s="115"/>
      <c r="F49" s="115"/>
      <c r="G49" s="221"/>
      <c r="H49" s="80"/>
      <c r="I49" s="80"/>
    </row>
    <row r="50" spans="1:9">
      <c r="A50" s="80">
        <v>33</v>
      </c>
      <c r="B50" s="80"/>
      <c r="C50" s="80"/>
      <c r="D50" s="115"/>
      <c r="E50" s="115"/>
      <c r="F50" s="115"/>
      <c r="G50" s="221"/>
      <c r="H50" s="80"/>
      <c r="I50" s="80"/>
    </row>
    <row r="51" spans="1:9">
      <c r="A51" s="80">
        <v>34</v>
      </c>
      <c r="B51" s="80"/>
      <c r="C51" s="80"/>
      <c r="D51" s="115"/>
      <c r="E51" s="115"/>
      <c r="F51" s="115"/>
      <c r="G51" s="221"/>
      <c r="H51" s="80"/>
      <c r="I51" s="80"/>
    </row>
    <row r="52" spans="1:9">
      <c r="A52" s="80">
        <v>35</v>
      </c>
      <c r="B52" s="80"/>
      <c r="C52" s="80"/>
      <c r="D52" s="115"/>
      <c r="E52" s="115"/>
      <c r="F52" s="115"/>
      <c r="G52" s="221"/>
      <c r="H52" s="80"/>
      <c r="I52" s="80"/>
    </row>
    <row r="53" spans="1:9">
      <c r="A53" s="80">
        <v>36</v>
      </c>
      <c r="B53" s="80"/>
      <c r="C53" s="80"/>
      <c r="D53" s="115"/>
      <c r="E53" s="115"/>
      <c r="F53" s="115"/>
      <c r="G53" s="221"/>
      <c r="H53" s="80"/>
      <c r="I53" s="80"/>
    </row>
    <row r="54" spans="1:9">
      <c r="A54" s="80">
        <v>37</v>
      </c>
      <c r="B54" s="80"/>
      <c r="C54" s="80"/>
      <c r="D54" s="115"/>
      <c r="E54" s="115"/>
      <c r="F54" s="115"/>
      <c r="G54" s="221"/>
      <c r="H54" s="80"/>
      <c r="I54" s="80"/>
    </row>
    <row r="55" spans="1:9">
      <c r="A55" s="80">
        <v>38</v>
      </c>
      <c r="B55" s="80" t="s">
        <v>2215</v>
      </c>
      <c r="C55" s="114">
        <v>42825</v>
      </c>
      <c r="D55" s="115">
        <v>1003394</v>
      </c>
      <c r="E55" s="115">
        <v>190645</v>
      </c>
      <c r="F55" s="115">
        <v>1194039</v>
      </c>
      <c r="G55" s="221">
        <v>282</v>
      </c>
      <c r="H55" s="80"/>
      <c r="I55" s="80" t="s">
        <v>1372</v>
      </c>
    </row>
    <row r="56" spans="1:9">
      <c r="A56" s="80">
        <v>39</v>
      </c>
      <c r="B56" s="80" t="s">
        <v>2214</v>
      </c>
      <c r="C56" s="114">
        <v>42832</v>
      </c>
      <c r="D56" s="115">
        <v>1072227</v>
      </c>
      <c r="E56" s="115">
        <v>203723</v>
      </c>
      <c r="F56" s="115">
        <v>1275950</v>
      </c>
      <c r="G56" s="221">
        <v>365</v>
      </c>
      <c r="H56" s="80"/>
      <c r="I56" s="80" t="s">
        <v>2073</v>
      </c>
    </row>
    <row r="57" spans="1:9">
      <c r="A57" s="80">
        <v>40</v>
      </c>
      <c r="B57" s="80" t="s">
        <v>2213</v>
      </c>
      <c r="C57" s="114">
        <v>42836</v>
      </c>
      <c r="D57" s="115">
        <v>426060</v>
      </c>
      <c r="E57" s="115">
        <v>80951</v>
      </c>
      <c r="F57" s="115">
        <v>507011</v>
      </c>
      <c r="G57" s="221">
        <v>335</v>
      </c>
      <c r="H57" s="80"/>
      <c r="I57" s="80" t="s">
        <v>1601</v>
      </c>
    </row>
    <row r="58" spans="1:9">
      <c r="A58" s="80">
        <v>41</v>
      </c>
      <c r="B58" s="80" t="s">
        <v>2212</v>
      </c>
      <c r="C58" s="114">
        <v>42849</v>
      </c>
      <c r="D58" s="115">
        <v>2799167</v>
      </c>
      <c r="E58" s="115">
        <v>531842</v>
      </c>
      <c r="F58" s="115">
        <v>3331009</v>
      </c>
      <c r="G58" s="221">
        <v>428</v>
      </c>
      <c r="H58" s="80"/>
      <c r="I58" s="80" t="s">
        <v>2140</v>
      </c>
    </row>
    <row r="59" spans="1:9">
      <c r="A59" s="261">
        <v>42</v>
      </c>
    </row>
    <row r="60" spans="1:9">
      <c r="A60" s="80">
        <v>43</v>
      </c>
    </row>
    <row r="61" spans="1:9">
      <c r="A61" s="80">
        <v>44</v>
      </c>
    </row>
    <row r="62" spans="1:9">
      <c r="A62" s="80">
        <v>45</v>
      </c>
    </row>
    <row r="63" spans="1:9">
      <c r="A63" s="80">
        <v>46</v>
      </c>
    </row>
    <row r="64" spans="1:9">
      <c r="A64" s="80">
        <v>47</v>
      </c>
    </row>
    <row r="65" spans="1:1">
      <c r="A65" s="80">
        <v>48</v>
      </c>
    </row>
    <row r="66" spans="1:1">
      <c r="A66" s="80">
        <v>49</v>
      </c>
    </row>
    <row r="67" spans="1:1">
      <c r="A67" s="80">
        <v>50</v>
      </c>
    </row>
    <row r="68" spans="1:1">
      <c r="A68" s="80"/>
    </row>
    <row r="69" spans="1:1">
      <c r="A69" s="80"/>
    </row>
    <row r="70" spans="1:1">
      <c r="A70" s="80"/>
    </row>
    <row r="71" spans="1:1">
      <c r="A71" s="80"/>
    </row>
    <row r="72" spans="1:1">
      <c r="A72" s="80"/>
    </row>
    <row r="73" spans="1:1">
      <c r="A73" s="8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2015</vt:lpstr>
      <vt:lpstr>2016</vt:lpstr>
      <vt:lpstr>Electronica2016</vt:lpstr>
      <vt:lpstr>Electronica2017</vt:lpstr>
      <vt:lpstr>Exenta</vt:lpstr>
      <vt:lpstr>Exportación</vt:lpstr>
      <vt:lpstr>Notas de credito</vt:lpstr>
      <vt:lpstr>Electronica2017!Área_de_impresión</vt:lpstr>
      <vt:lpstr>fechaactual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2017-10-17T19:56:44Z</dcterms:modified>
</cp:coreProperties>
</file>