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ontable\Desktop\Grafimpad\Declaraciones\Grafimpac\2021\"/>
    </mc:Choice>
  </mc:AlternateContent>
  <bookViews>
    <workbookView xWindow="0" yWindow="0" windowWidth="20490" windowHeight="7650" tabRatio="836" activeTab="7"/>
  </bookViews>
  <sheets>
    <sheet name="CTE2020" sheetId="1" r:id="rId1"/>
    <sheet name="Credito Tributario Renta 2020" sheetId="2" r:id="rId2"/>
    <sheet name="Instalaciones" sheetId="3" r:id="rId3"/>
    <sheet name="Honorarios" sheetId="6" r:id="rId4"/>
    <sheet name="Publicidad" sheetId="5" r:id="rId5"/>
    <sheet name="Migrante" sheetId="9" r:id="rId6"/>
    <sheet name="Inversion" sheetId="10" r:id="rId7"/>
    <sheet name="ER" sheetId="8" r:id="rId8"/>
    <sheet name="GND Relacionadas" sheetId="11" r:id="rId9"/>
  </sheets>
  <externalReferences>
    <externalReference r:id="rId10"/>
  </externalReferences>
  <definedNames>
    <definedName name="_xlnm._FilterDatabase" localSheetId="7" hidden="1">ER!$A$10:$G$248</definedName>
    <definedName name="Anexo3">'CTE2020'!$E$50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D11" i="10" l="1"/>
  <c r="F53" i="1"/>
  <c r="F18" i="1"/>
  <c r="F47" i="1" s="1"/>
  <c r="H47" i="1" l="1"/>
  <c r="F48" i="1"/>
  <c r="F8" i="11" l="1"/>
  <c r="F9" i="11"/>
  <c r="G9" i="11" s="1"/>
  <c r="F21" i="1"/>
  <c r="I7" i="6"/>
  <c r="F9" i="9" l="1"/>
  <c r="E9" i="10"/>
  <c r="F5" i="11" l="1"/>
  <c r="F3" i="11"/>
  <c r="J56" i="8"/>
  <c r="N2" i="8"/>
  <c r="N4" i="8" s="1"/>
  <c r="J7" i="8"/>
  <c r="J57" i="8" l="1"/>
  <c r="J58" i="8" s="1"/>
  <c r="J59" i="8" s="1"/>
  <c r="F50" i="1"/>
  <c r="J6" i="2"/>
  <c r="J7" i="3"/>
  <c r="F10" i="10" l="1"/>
  <c r="I11" i="1" s="1"/>
  <c r="F11" i="10" s="1"/>
  <c r="F31" i="1"/>
  <c r="D13" i="5"/>
  <c r="L13" i="10"/>
  <c r="K13" i="10"/>
  <c r="D13" i="10" s="1"/>
  <c r="M12" i="10"/>
  <c r="M8" i="10"/>
  <c r="M10" i="10"/>
  <c r="M9" i="10"/>
  <c r="M11" i="10"/>
  <c r="M7" i="10"/>
  <c r="G7" i="10"/>
  <c r="G8" i="10"/>
  <c r="F7" i="9"/>
  <c r="F6" i="9"/>
  <c r="F8" i="9" l="1"/>
  <c r="M13" i="10"/>
  <c r="G9" i="10"/>
  <c r="E6" i="6"/>
  <c r="D6" i="6"/>
  <c r="F5" i="6"/>
  <c r="F4" i="6"/>
  <c r="F6" i="6" s="1"/>
  <c r="D9" i="5"/>
  <c r="E8" i="5"/>
  <c r="E7" i="5"/>
  <c r="E9" i="5" s="1"/>
  <c r="E9" i="3"/>
  <c r="D9" i="3"/>
  <c r="F6" i="3"/>
  <c r="F8" i="3"/>
  <c r="F7" i="3"/>
  <c r="I12" i="1" l="1"/>
  <c r="I15" i="1" s="1"/>
  <c r="F25" i="1" s="1"/>
  <c r="I4" i="6"/>
  <c r="F9" i="3"/>
  <c r="D16" i="2"/>
  <c r="F60" i="1" s="1"/>
  <c r="D8" i="2" l="1"/>
  <c r="F14" i="1" l="1"/>
  <c r="F17" i="1" s="1"/>
  <c r="I3" i="6" s="1"/>
  <c r="F66" i="1"/>
  <c r="D45" i="1"/>
  <c r="F10" i="1"/>
  <c r="I5" i="6" l="1"/>
  <c r="I6" i="6" s="1"/>
  <c r="I8" i="6" s="1"/>
  <c r="J3" i="3"/>
  <c r="J5" i="3" s="1"/>
  <c r="J6" i="3" s="1"/>
  <c r="F62" i="1" l="1"/>
  <c r="F65" i="1" s="1"/>
  <c r="N5" i="8"/>
  <c r="N6" i="8" s="1"/>
  <c r="N7" i="8" s="1"/>
</calcChain>
</file>

<file path=xl/comments1.xml><?xml version="1.0" encoding="utf-8"?>
<comments xmlns="http://schemas.openxmlformats.org/spreadsheetml/2006/main">
  <authors>
    <author>Leonardo Arias</author>
    <author>Carlos Gurumendi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GND del mayor mas GND de las relacionadas
</t>
        </r>
      </text>
    </comment>
  </commentList>
</comments>
</file>

<file path=xl/comments2.xml><?xml version="1.0" encoding="utf-8"?>
<comments xmlns="http://schemas.openxmlformats.org/spreadsheetml/2006/main">
  <authors>
    <author>Carlos Gurumendi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Provienen del Anexo 8 de Andersan Tax depreciacion no considerable del periodo 2019</t>
        </r>
      </text>
    </comment>
  </commentList>
</comments>
</file>

<file path=xl/sharedStrings.xml><?xml version="1.0" encoding="utf-8"?>
<sst xmlns="http://schemas.openxmlformats.org/spreadsheetml/2006/main" count="439" uniqueCount="367">
  <si>
    <t>Ingresos gravados</t>
  </si>
  <si>
    <t>Costos y Gastos Gravados</t>
  </si>
  <si>
    <t>Costos y Gastos contabilizados</t>
  </si>
  <si>
    <t>Rubro adicional 1</t>
  </si>
  <si>
    <t>Rubro adicional 2</t>
  </si>
  <si>
    <t>Rubro adicional 3</t>
  </si>
  <si>
    <t>Total Costos y Gastos Gravados</t>
  </si>
  <si>
    <t>Utilidad del Ejercicio</t>
  </si>
  <si>
    <t>Participación Trabajadores</t>
  </si>
  <si>
    <t>(-) Dividendos exentos y efectos por método de participación (valor patrimonial proporcional)</t>
  </si>
  <si>
    <t>(-) Otras rentas exentas e ingresos no objeto de Impuesto a la Renta</t>
  </si>
  <si>
    <t>(+) Gastos no deducibles locales</t>
  </si>
  <si>
    <t>(Ver Anexo)</t>
  </si>
  <si>
    <t>(+) Gastos no deducibles del exterior</t>
  </si>
  <si>
    <t>(+) Gastos incurridos para generar ingresos exentos y gastos atribuidos a ingresos no objeto de Impuesto a la Renta</t>
  </si>
  <si>
    <t>(+) Participación trabajadores atribuible a ingresos exentos y no objeto de impuesto a la renta</t>
  </si>
  <si>
    <t>(-) Deducciones adicionales</t>
  </si>
  <si>
    <t>(+) Ajuste por precios de transferencia</t>
  </si>
  <si>
    <t>(-) Ingresos sujetos a Impuesto a la Renta Unico</t>
  </si>
  <si>
    <t>(+) Costos y gastos deducibles incurridos para generar ingresos sujetos a impuesto a la renta único</t>
  </si>
  <si>
    <t>Por valor neto realizable de inventarios</t>
  </si>
  <si>
    <t>Por provisiones para desahucio pensiones jubilares patronales</t>
  </si>
  <si>
    <t>Por costos estimados de desmantelamiento</t>
  </si>
  <si>
    <t>Por deterioros del valor de propiedades, planta y equipo</t>
  </si>
  <si>
    <t>Por provisiones (diferentes de cuentas incobrables, desmantelamiento, desahucio y jubilación patronal)</t>
  </si>
  <si>
    <t>(+/-) 824</t>
  </si>
  <si>
    <t>Por contratos de construcción</t>
  </si>
  <si>
    <t>Por mediciones de activos no corrientes mantenidos para la venta</t>
  </si>
  <si>
    <t>POR MEDICIONES DE ACTIVOS BIOLÓGICOS AL VALOR RAZONABLE MENOS COSTO DE VENTA</t>
  </si>
  <si>
    <t>Ingresos</t>
  </si>
  <si>
    <t>Pérdidas, costos y gastos</t>
  </si>
  <si>
    <t>Amortización pérdidas tributarias de años anteriores</t>
  </si>
  <si>
    <t>(+/-) 834</t>
  </si>
  <si>
    <t>Por otras diferencias temporarias</t>
  </si>
  <si>
    <t>¿Es una empresa existente con nuevas inversiones productivas que genera empleo neto y debe aplicar la proporcionalidad del Impuesto a la Renta?</t>
  </si>
  <si>
    <t>si</t>
  </si>
  <si>
    <t>Porcentaje de reducción de tarifa aplicable en el caso de empresas existentes con nuevas inversiones productivas que genera empleo neto</t>
  </si>
  <si>
    <t>Utilidad Gravable</t>
  </si>
  <si>
    <t>Total Impuesto Causado</t>
  </si>
  <si>
    <t>Saldo del anticipo pendiente de pago (traslade campo 876 declaración período anterior)</t>
  </si>
  <si>
    <t>Anticipo determinado correspondiente al ejercicio fiscal declarado (traslade campo 879 declaración período anterior)</t>
  </si>
  <si>
    <t>(+) Saldo del anticipo pendiente de pago</t>
  </si>
  <si>
    <t>(-) Retenciones en la fuente que le realizaron en el ejercicio fiscal</t>
  </si>
  <si>
    <t>(Ver anexo)</t>
  </si>
  <si>
    <t>(-) Retenciones por dividendos anticipados</t>
  </si>
  <si>
    <t>(-) Retenciones por ingresos provenientes del exterior con derecho a crédito tributario</t>
  </si>
  <si>
    <t>(-) Anticipo de impuesto a la renta pagado por espectáculos públicos</t>
  </si>
  <si>
    <t>(-) Crédito tributario de años anteriores</t>
  </si>
  <si>
    <t>(-) CRÉDITO TRIBUTARIO GENERADO POR IMPUESTO A LA SALIDA DE DIVISAS</t>
  </si>
  <si>
    <t>Generado en el ejercicio fiscal declarado</t>
  </si>
  <si>
    <t>Generado en ejercicios fiscales anteriores</t>
  </si>
  <si>
    <t>Subtotal impuesto a pagar</t>
  </si>
  <si>
    <t>Subtotal saldo a favor</t>
  </si>
  <si>
    <t>Impuesto a la Renta a pagar</t>
  </si>
  <si>
    <t>Saldo a favor contribuyente</t>
  </si>
  <si>
    <t>CONCILIACION TRIBUTARIA 2020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</si>
  <si>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</si>
  <si>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</si>
  <si>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rendimientos financ.                           </t>
  </si>
  <si>
    <t xml:space="preserve">Retencion en la fuente ISD                                            </t>
  </si>
  <si>
    <t>Credito Tributario Retenciones en la Fuente</t>
  </si>
  <si>
    <t>Credito Tributario ISD</t>
  </si>
  <si>
    <t>Total Credito Tributario ISD</t>
  </si>
  <si>
    <t>Cuenta Contable</t>
  </si>
  <si>
    <t>Nombre de la Cuenta</t>
  </si>
  <si>
    <t>Saldo Anterior</t>
  </si>
  <si>
    <t>Saldo Período</t>
  </si>
  <si>
    <t>Saldo Actual</t>
  </si>
  <si>
    <t xml:space="preserve">Mantenimiento de instalaciones planta                                 </t>
  </si>
  <si>
    <t xml:space="preserve">Mantenimiento  Instalaciones                                          </t>
  </si>
  <si>
    <t xml:space="preserve">Mantenimiento Instalaciones                                           </t>
  </si>
  <si>
    <t xml:space="preserve">Costos </t>
  </si>
  <si>
    <t>Gasto</t>
  </si>
  <si>
    <t>Total General</t>
  </si>
  <si>
    <t>Sistema Integrado LUCAS</t>
  </si>
  <si>
    <t>Fecha Imp 2021.03.15</t>
  </si>
  <si>
    <t xml:space="preserve">GRAFIMPAC 2014                                                                                      </t>
  </si>
  <si>
    <t xml:space="preserve">Estado Financiero </t>
  </si>
  <si>
    <t>Estado de Resultado Integral</t>
  </si>
  <si>
    <t>Al   31 de Diciembre de 2020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</si>
  <si>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</si>
  <si>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</si>
  <si>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</si>
  <si>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</si>
  <si>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</si>
  <si>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</si>
  <si>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</si>
  <si>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</si>
  <si>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</si>
  <si>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 Productos Reciclaje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</si>
  <si>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</si>
  <si>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</si>
  <si>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</si>
  <si>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Productos de Terceros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</si>
  <si>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</si>
  <si>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</si>
  <si>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</si>
  <si>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</si>
  <si>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</si>
  <si>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</si>
  <si>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Fletes locales y otros servicios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</si>
  <si>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</si>
  <si>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</si>
  <si>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</si>
  <si>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</si>
  <si>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</si>
  <si>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</si>
  <si>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</si>
  <si>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</si>
  <si>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</si>
  <si>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</si>
  <si>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</si>
  <si>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</si>
  <si>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</si>
  <si>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</si>
  <si>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</si>
  <si>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</si>
  <si>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</si>
  <si>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</si>
  <si>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</si>
  <si>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</si>
  <si>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</si>
  <si>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</si>
  <si>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</si>
  <si>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</si>
  <si>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</si>
  <si>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</si>
  <si>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</si>
  <si>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</si>
  <si>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Troqueles                                                             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</si>
  <si>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</si>
  <si>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</si>
  <si>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</si>
  <si>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Bonificaciones Voluntarias Planta Indirectos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</si>
  <si>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</si>
  <si>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</si>
  <si>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</si>
  <si>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</si>
  <si>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</si>
  <si>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</si>
  <si>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</si>
  <si>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</si>
  <si>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</si>
  <si>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</si>
  <si>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</si>
  <si>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</si>
  <si>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Edificio Planta         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</si>
  <si>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</si>
  <si>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</si>
  <si>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</si>
  <si>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</si>
  <si>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</si>
  <si>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</si>
  <si>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Otros Costo de Producción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</si>
  <si>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</si>
  <si>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</si>
  <si>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</si>
  <si>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</si>
  <si>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</si>
  <si>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contra incendios         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</si>
  <si>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</si>
  <si>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</si>
  <si>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Gastos viaticos planta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</si>
  <si>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</si>
  <si>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</si>
  <si>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</si>
  <si>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</si>
  <si>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</si>
  <si>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</si>
  <si>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</si>
  <si>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</si>
  <si>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</si>
  <si>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</si>
  <si>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Accesorios y herramientas    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</si>
  <si>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</si>
  <si>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</si>
  <si>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</si>
  <si>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</si>
  <si>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</si>
  <si>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</si>
  <si>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Seguro Rotura Maquinaria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</si>
  <si>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</si>
  <si>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</si>
  <si>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</si>
  <si>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</si>
  <si>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</si>
  <si>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Bonificaciones Voluntarias Ventas                                     </t>
  </si>
  <si>
    <t xml:space="preserve">Jubilación Patronal Ventas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</si>
  <si>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</si>
  <si>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</si>
  <si>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Agasajo al Personal Ventas 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</si>
  <si>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</si>
  <si>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</si>
  <si>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</si>
  <si>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</si>
  <si>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Gastos de Exportación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</si>
  <si>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</si>
  <si>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</si>
  <si>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</si>
  <si>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Suministros, materiales y repuestos Ventas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</si>
  <si>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</si>
  <si>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</si>
  <si>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</si>
  <si>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</si>
  <si>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</si>
  <si>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</si>
  <si>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</si>
  <si>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Gasto de Depreciacion de Vehiculos     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</si>
  <si>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</si>
  <si>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</si>
  <si>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</si>
  <si>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</si>
  <si>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</si>
  <si>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</si>
  <si>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</si>
  <si>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</si>
  <si>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</si>
  <si>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</si>
  <si>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</si>
  <si>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</si>
  <si>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 xml:space="preserve">Honorarios Profesionales                                              </t>
  </si>
  <si>
    <t xml:space="preserve">Servicios de Contabilidad - Asesorias                                 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</si>
  <si>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</si>
  <si>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</si>
  <si>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</si>
  <si>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</si>
  <si>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</si>
  <si>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</si>
  <si>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</si>
  <si>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</si>
  <si>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</si>
  <si>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</si>
  <si>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</si>
  <si>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</si>
  <si>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</si>
  <si>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</si>
  <si>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</si>
  <si>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</si>
  <si>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</si>
  <si>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</si>
  <si>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</si>
  <si>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</si>
  <si>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</si>
  <si>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</si>
  <si>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</si>
  <si>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</si>
  <si>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</si>
  <si>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</si>
  <si>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Otros costos de importación y producción                              </t>
  </si>
  <si>
    <t xml:space="preserve">Ajustes de centavos                                                   </t>
  </si>
  <si>
    <t xml:space="preserve">Gastos Legales     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</si>
  <si>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</si>
  <si>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</si>
  <si>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</si>
  <si>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</si>
  <si>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</si>
  <si>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</si>
  <si>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</si>
  <si>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Gasto Movilizacion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</si>
  <si>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</si>
  <si>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</si>
  <si>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</si>
  <si>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</si>
  <si>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</si>
  <si>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</si>
  <si>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</si>
  <si>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</si>
  <si>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</si>
  <si>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</si>
  <si>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Otros Impuestos          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</si>
  <si>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</si>
  <si>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</si>
  <si>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</si>
  <si>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</si>
  <si>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</si>
  <si>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 Depreciación de Otras propiedades, plantas y Equipos        </t>
  </si>
  <si>
    <t xml:space="preserve">Gastos depreciacion equipos de seguridad                              </t>
  </si>
  <si>
    <t xml:space="preserve">Intereses Bancarios     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</si>
  <si>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</si>
  <si>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</si>
  <si>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Intereses ganados                                               </t>
  </si>
  <si>
    <t xml:space="preserve">Ajustes                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</si>
  <si>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</si>
  <si>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</si>
  <si>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</si>
  <si>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</si>
  <si>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</si>
  <si>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</si>
  <si>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Casillero 101</t>
  </si>
  <si>
    <t>CODIGO</t>
  </si>
  <si>
    <t>52</t>
  </si>
  <si>
    <t>Total general</t>
  </si>
  <si>
    <t>Total de Ingresos</t>
  </si>
  <si>
    <t>51</t>
  </si>
  <si>
    <t>TD</t>
  </si>
  <si>
    <t>sueldo</t>
  </si>
  <si>
    <t>13ro</t>
  </si>
  <si>
    <t>14to</t>
  </si>
  <si>
    <t xml:space="preserve">ruben maldonado </t>
  </si>
  <si>
    <t>venezolano</t>
  </si>
  <si>
    <t>raul orbea vaca</t>
  </si>
  <si>
    <t>ecuatoriano que retorno de EE.UU.</t>
  </si>
  <si>
    <t>Nombre del Empleado</t>
  </si>
  <si>
    <t>casillero 810</t>
  </si>
  <si>
    <t>100% depreciacion</t>
  </si>
  <si>
    <t>migrante retornado</t>
  </si>
  <si>
    <t>incremento empleo</t>
  </si>
  <si>
    <t>discapacidad</t>
  </si>
  <si>
    <t xml:space="preserve">Nota: Para acceder al beneficio de exoneracion por empleados con discapacidad se utiliza cuando se supere el </t>
  </si>
  <si>
    <t># de empleados establecidos por la ley, el valor por empleados despues de superar la base son lo que se utilizan para la reduccion</t>
  </si>
  <si>
    <t>Datos</t>
  </si>
  <si>
    <t>ngrupo</t>
  </si>
  <si>
    <t>costo activo</t>
  </si>
  <si>
    <t>Dep. Acum.</t>
  </si>
  <si>
    <t xml:space="preserve"> NETO</t>
  </si>
  <si>
    <t>MAQUINARIAS</t>
  </si>
  <si>
    <t>EDIFICIOS</t>
  </si>
  <si>
    <t>EQUIPO DE COMPUTACION</t>
  </si>
  <si>
    <t>EQUIPO DE SEGURIDAD</t>
  </si>
  <si>
    <t>MUEBLES Y ENSERES</t>
  </si>
  <si>
    <t>VEHICULO</t>
  </si>
  <si>
    <t xml:space="preserve">MESA DE CORTE CAMA PLANA FCX2000-120VC </t>
  </si>
  <si>
    <t xml:space="preserve">TROQUELADORA SHEZHEN </t>
  </si>
  <si>
    <t>Inversión nueva / Total Activos</t>
  </si>
  <si>
    <t>Tarifa vigente Impuesto a la Renta</t>
  </si>
  <si>
    <t>Puntos de reducción</t>
  </si>
  <si>
    <t>Grupo</t>
  </si>
  <si>
    <t>Nombre</t>
  </si>
  <si>
    <t>Fecha</t>
  </si>
  <si>
    <t>Costo Activo</t>
  </si>
  <si>
    <t>Neto</t>
  </si>
  <si>
    <t>FACTURAS SEGREGADAS</t>
  </si>
  <si>
    <t>PROVEEDOR</t>
  </si>
  <si>
    <t xml:space="preserve">TOTAL </t>
  </si>
  <si>
    <t>%</t>
  </si>
  <si>
    <t>FACTURAS ING. ORBEA</t>
  </si>
  <si>
    <t xml:space="preserve">SUELDO ING. ORBEA </t>
  </si>
  <si>
    <t xml:space="preserve">OTROS </t>
  </si>
  <si>
    <t>20% de mis Ingresos</t>
  </si>
  <si>
    <t>Jubilacion Patronal</t>
  </si>
  <si>
    <t>No hay gasto no deducible</t>
  </si>
  <si>
    <t>Limite</t>
  </si>
  <si>
    <t>No excede limite el gasto</t>
  </si>
  <si>
    <t>7.- (Reformado por la Disposición Reformatoria Segunda, num. 2.3, de la Ley s/n, R.O. 351-S, 29-XII-2010; y, por el num. 2 del Art. 8 de la Ley s/n, R.O. 405-S, 29- XII-2014).- La depreciación y amortización, conforme a la naturaleza de los bienes, a la duración de su vida útil, a la corrección monetaria, y la técnica contable, así como las que se conceden por obsolescencia y otros casos, en conformidad a lo previsto en esta Ley y su reglamento; La depreciación y amortización que correspondan a la adquisición de maquinarias, equipos y tecnologías destinadas a la implementación de mecanismos de producción más limpia, a mecanismos de generación de energía de fuente renovable (solar, eólica o similares) o a la reducción del impacto ambiental de la actividad productiva, y a la reducción de emisiones de gases de efecto invernadero, se deducirán con el 100% adicional, siempre que tales adquisiciones no sean necesarias para cumplir con lo dispuesto por la autoridad ambiental competente para reducir el impacto de una obra o como requisito o condición para la expedición de la licencia ambiental, ficha o permiso correspondiente. En cualquier caso deberá existir una autorización por parte de la autoridad competente. Este gasto adicional no podrá superar un valor equivalente al 5% de los ingresos totales. También gozarán del mismo incentivo los gastos realizados para obtener los resultados previstos en este artículo. El reglamento a esta ley establecerá los parámetros técnicos y formales, que deberán cumplirse para acceder a esta deducción adicional. Este incentivo no constituye depreciación acelerada.</t>
  </si>
  <si>
    <t>No existe gasto no deducible</t>
  </si>
  <si>
    <t>INICIO</t>
  </si>
  <si>
    <t>Anexo1</t>
  </si>
  <si>
    <t>Credito Tributario Anticipo de IR</t>
  </si>
  <si>
    <t>Gasto no Deducible</t>
  </si>
  <si>
    <t>Anexo2</t>
  </si>
  <si>
    <t>Anexo3</t>
  </si>
  <si>
    <t>sri</t>
  </si>
  <si>
    <t>cnel</t>
  </si>
  <si>
    <t>jose x eeuu</t>
  </si>
  <si>
    <t>TAX ANDERSEN</t>
  </si>
  <si>
    <t>Ing Jose Orbea</t>
  </si>
  <si>
    <t>AJV</t>
  </si>
  <si>
    <t>Relacionadas</t>
  </si>
  <si>
    <t>Base Imponible</t>
  </si>
  <si>
    <t>Gasto no Deducible Relacionadas</t>
  </si>
  <si>
    <t>Base imponible</t>
  </si>
  <si>
    <t>GND</t>
  </si>
  <si>
    <t>Total segun art 46 num 10 rlorti</t>
  </si>
  <si>
    <t>Total Crédito Tributario Renta</t>
  </si>
  <si>
    <t>Total GND</t>
  </si>
  <si>
    <t xml:space="preserve">Ingresos Excentos </t>
  </si>
  <si>
    <t>Base imponible Relacionada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</si>
</sst>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\ _€_-;\-* #,##0.00\ _€_-;_-* &quot;-&quot;??\ _€_-;_-@_-"/>
    <numFmt numFmtId="165" formatCode="&quot;$&quot;#,##0.00_);[Red]\(&quot;$&quot;#,##0.00\)"/>
    <numFmt numFmtId="166" formatCode="&quot;$&quot;#,##0.00;[Red]\-&quot;$&quot;#,##0.00"/>
  </numFmts>
  <fonts count="2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10"/>
      <name val="Arial"/>
      <family val="2"/>
    </font>
    <font>
      <sz val="7"/>
      <color theme="1"/>
      <name val="TAHOMA"/>
      <family val="2"/>
    </font>
    <font>
      <sz val="7"/>
      <color rgb="FFFF0000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4" fontId="6" fillId="0" borderId="0" applyFont="0" applyFill="0" applyBorder="0" applyAlignment="0" applyProtection="0"/>
    <xf numFmtId="0" fontId="8" fillId="0" borderId="0"/>
    <xf numFmtId="0" fontId="6" fillId="0" borderId="0"/>
    <xf numFmtId="43" fontId="6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9" fontId="8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34">
    <xf numFmtId="0" fontId="0" fillId="0" borderId="0" xfId="0"/>
    <xf numFmtId="165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5" fillId="0" borderId="1" xfId="0" applyNumberFormat="1" applyFont="1" applyBorder="1"/>
    <xf numFmtId="0" fontId="5" fillId="0" borderId="1" xfId="0" applyFont="1" applyBorder="1"/>
    <xf numFmtId="1" fontId="5" fillId="0" borderId="1" xfId="0" applyNumberFormat="1" applyFont="1" applyFill="1" applyBorder="1"/>
    <xf numFmtId="0" fontId="5" fillId="0" borderId="1" xfId="0" applyFont="1" applyFill="1" applyBorder="1"/>
    <xf numFmtId="166" fontId="0" fillId="0" borderId="1" xfId="0" applyNumberFormat="1" applyFill="1" applyBorder="1"/>
    <xf numFmtId="9" fontId="0" fillId="0" borderId="0" xfId="0" applyNumberFormat="1"/>
    <xf numFmtId="0" fontId="8" fillId="0" borderId="6" xfId="2" applyBorder="1"/>
    <xf numFmtId="0" fontId="8" fillId="0" borderId="7" xfId="2" applyBorder="1"/>
    <xf numFmtId="1" fontId="0" fillId="0" borderId="6" xfId="0" applyNumberFormat="1" applyBorder="1"/>
    <xf numFmtId="1" fontId="0" fillId="0" borderId="7" xfId="0" applyNumberFormat="1" applyBorder="1"/>
    <xf numFmtId="0" fontId="14" fillId="2" borderId="1" xfId="2" applyNumberFormat="1" applyFont="1" applyFill="1" applyBorder="1" applyAlignment="1"/>
    <xf numFmtId="4" fontId="0" fillId="0" borderId="6" xfId="0" applyNumberFormat="1" applyBorder="1"/>
    <xf numFmtId="4" fontId="0" fillId="0" borderId="7" xfId="0" applyNumberFormat="1" applyBorder="1"/>
    <xf numFmtId="1" fontId="7" fillId="0" borderId="0" xfId="0" applyNumberFormat="1" applyFont="1"/>
    <xf numFmtId="1" fontId="13" fillId="0" borderId="0" xfId="0" applyNumberFormat="1" applyFont="1"/>
    <xf numFmtId="1" fontId="0" fillId="0" borderId="0" xfId="0" applyNumberFormat="1"/>
    <xf numFmtId="1" fontId="15" fillId="0" borderId="0" xfId="0" applyNumberFormat="1" applyFont="1"/>
    <xf numFmtId="0" fontId="15" fillId="0" borderId="0" xfId="0" applyFont="1"/>
    <xf numFmtId="44" fontId="0" fillId="0" borderId="0" xfId="1" applyFont="1"/>
    <xf numFmtId="4" fontId="0" fillId="0" borderId="1" xfId="0" applyNumberFormat="1" applyBorder="1"/>
    <xf numFmtId="1" fontId="0" fillId="0" borderId="5" xfId="0" applyNumberFormat="1" applyBorder="1"/>
    <xf numFmtId="44" fontId="0" fillId="0" borderId="10" xfId="1" applyFont="1" applyBorder="1"/>
    <xf numFmtId="44" fontId="0" fillId="0" borderId="6" xfId="1" applyFont="1" applyBorder="1"/>
    <xf numFmtId="44" fontId="0" fillId="0" borderId="9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0" xfId="0" applyNumberFormat="1"/>
    <xf numFmtId="0" fontId="0" fillId="0" borderId="0" xfId="0"/>
    <xf numFmtId="0" fontId="13" fillId="0" borderId="0" xfId="0" applyFont="1"/>
    <xf numFmtId="0" fontId="16" fillId="0" borderId="0" xfId="0" applyFont="1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17" fillId="0" borderId="0" xfId="0" applyFont="1"/>
    <xf numFmtId="43" fontId="0" fillId="0" borderId="0" xfId="4" applyFont="1"/>
    <xf numFmtId="43" fontId="7" fillId="0" borderId="0" xfId="4" applyFont="1"/>
    <xf numFmtId="14" fontId="0" fillId="0" borderId="2" xfId="0" applyNumberFormat="1" applyBorder="1"/>
    <xf numFmtId="0" fontId="0" fillId="3" borderId="2" xfId="0" applyFill="1" applyBorder="1"/>
    <xf numFmtId="44" fontId="0" fillId="0" borderId="1" xfId="1" applyFont="1" applyFill="1" applyBorder="1"/>
    <xf numFmtId="0" fontId="7" fillId="0" borderId="1" xfId="0" applyFont="1" applyBorder="1"/>
    <xf numFmtId="44" fontId="7" fillId="0" borderId="1" xfId="0" applyNumberFormat="1" applyFont="1" applyBorder="1"/>
    <xf numFmtId="0" fontId="7" fillId="0" borderId="0" xfId="0" applyFont="1"/>
    <xf numFmtId="44" fontId="7" fillId="0" borderId="1" xfId="1" applyFont="1" applyBorder="1"/>
    <xf numFmtId="0" fontId="18" fillId="3" borderId="1" xfId="2" applyFont="1" applyFill="1" applyBorder="1" applyAlignment="1">
      <alignment horizontal="center" vertical="center"/>
    </xf>
    <xf numFmtId="164" fontId="8" fillId="0" borderId="1" xfId="5" applyNumberFormat="1" applyBorder="1"/>
    <xf numFmtId="0" fontId="8" fillId="0" borderId="1" xfId="2" applyFont="1" applyBorder="1"/>
    <xf numFmtId="0" fontId="19" fillId="0" borderId="1" xfId="2" applyFont="1" applyFill="1" applyBorder="1" applyAlignment="1">
      <alignment horizontal="center" vertical="center"/>
    </xf>
    <xf numFmtId="164" fontId="19" fillId="0" borderId="1" xfId="2" applyNumberFormat="1" applyFont="1" applyBorder="1" applyAlignment="1">
      <alignment horizontal="center" vertical="center"/>
    </xf>
    <xf numFmtId="10" fontId="8" fillId="0" borderId="1" xfId="6" applyNumberFormat="1" applyBorder="1"/>
    <xf numFmtId="10" fontId="19" fillId="0" borderId="1" xfId="2" applyNumberFormat="1" applyFont="1" applyBorder="1" applyAlignment="1">
      <alignment horizontal="center" vertical="center"/>
    </xf>
    <xf numFmtId="0" fontId="8" fillId="0" borderId="1" xfId="2" applyFont="1" applyFill="1" applyBorder="1"/>
    <xf numFmtId="164" fontId="8" fillId="0" borderId="1" xfId="2" applyNumberFormat="1" applyBorder="1"/>
    <xf numFmtId="0" fontId="20" fillId="3" borderId="1" xfId="2" applyFont="1" applyFill="1" applyBorder="1" applyAlignment="1">
      <alignment horizontal="center" vertical="center"/>
    </xf>
    <xf numFmtId="165" fontId="21" fillId="0" borderId="0" xfId="0" applyNumberFormat="1" applyFont="1"/>
    <xf numFmtId="1" fontId="16" fillId="0" borderId="0" xfId="0" applyNumberFormat="1" applyFont="1"/>
    <xf numFmtId="43" fontId="0" fillId="0" borderId="8" xfId="4" applyFont="1" applyBorder="1"/>
    <xf numFmtId="43" fontId="10" fillId="0" borderId="0" xfId="4" applyFont="1"/>
    <xf numFmtId="43" fontId="13" fillId="0" borderId="0" xfId="4" applyFont="1"/>
    <xf numFmtId="43" fontId="15" fillId="0" borderId="0" xfId="4" applyFont="1"/>
    <xf numFmtId="43" fontId="16" fillId="0" borderId="0" xfId="4" applyFont="1"/>
    <xf numFmtId="43" fontId="15" fillId="4" borderId="0" xfId="4" applyFont="1" applyFill="1"/>
    <xf numFmtId="43" fontId="0" fillId="0" borderId="0" xfId="0" applyNumberFormat="1"/>
    <xf numFmtId="44" fontId="0" fillId="0" borderId="0" xfId="0" applyNumberFormat="1" applyBorder="1"/>
    <xf numFmtId="44" fontId="0" fillId="0" borderId="8" xfId="0" applyNumberFormat="1" applyBorder="1"/>
    <xf numFmtId="43" fontId="0" fillId="0" borderId="8" xfId="0" applyNumberFormat="1" applyBorder="1"/>
    <xf numFmtId="43" fontId="0" fillId="0" borderId="11" xfId="0" applyNumberFormat="1" applyBorder="1"/>
    <xf numFmtId="166" fontId="8" fillId="0" borderId="1" xfId="0" applyNumberFormat="1" applyFont="1" applyFill="1" applyBorder="1"/>
    <xf numFmtId="10" fontId="0" fillId="0" borderId="0" xfId="0" applyNumberFormat="1" applyFill="1"/>
    <xf numFmtId="0" fontId="22" fillId="0" borderId="0" xfId="8"/>
    <xf numFmtId="4" fontId="0" fillId="0" borderId="5" xfId="0" applyNumberFormat="1" applyBorder="1"/>
    <xf numFmtId="1" fontId="22" fillId="0" borderId="0" xfId="8" applyNumberFormat="1"/>
    <xf numFmtId="43" fontId="7" fillId="0" borderId="0" xfId="0" applyNumberFormat="1" applyFont="1"/>
    <xf numFmtId="0" fontId="22" fillId="0" borderId="0" xfId="8" quotePrefix="1"/>
    <xf numFmtId="44" fontId="0" fillId="0" borderId="0" xfId="1" applyFont="1" applyBorder="1"/>
    <xf numFmtId="0" fontId="24" fillId="0" borderId="0" xfId="0" applyFont="1"/>
    <xf numFmtId="0" fontId="0" fillId="0" borderId="0" xfId="0" applyBorder="1"/>
    <xf numFmtId="43" fontId="15" fillId="0" borderId="0" xfId="4" applyFont="1" applyFill="1"/>
    <xf numFmtId="0" fontId="23" fillId="0" borderId="0" xfId="0" applyFont="1" applyFill="1"/>
    <xf numFmtId="44" fontId="23" fillId="0" borderId="0" xfId="1" applyFont="1" applyFill="1" applyBorder="1"/>
    <xf numFmtId="44" fontId="23" fillId="0" borderId="0" xfId="0" applyNumberFormat="1" applyFont="1" applyFill="1" applyBorder="1"/>
    <xf numFmtId="44" fontId="23" fillId="0" borderId="0" xfId="1" applyFont="1" applyFill="1"/>
    <xf numFmtId="44" fontId="23" fillId="0" borderId="0" xfId="0" applyNumberFormat="1" applyFont="1" applyFill="1"/>
    <xf numFmtId="0" fontId="24" fillId="0" borderId="9" xfId="0" applyFont="1" applyBorder="1"/>
    <xf numFmtId="0" fontId="24" fillId="0" borderId="2" xfId="0" applyFont="1" applyBorder="1"/>
    <xf numFmtId="44" fontId="24" fillId="0" borderId="1" xfId="1" applyFont="1" applyBorder="1"/>
    <xf numFmtId="44" fontId="24" fillId="0" borderId="7" xfId="1" applyFont="1" applyBorder="1"/>
    <xf numFmtId="44" fontId="0" fillId="0" borderId="1" xfId="0" applyNumberFormat="1" applyBorder="1"/>
    <xf numFmtId="44" fontId="7" fillId="0" borderId="0" xfId="0" applyNumberFormat="1" applyFont="1"/>
    <xf numFmtId="44" fontId="7" fillId="0" borderId="12" xfId="0" applyNumberFormat="1" applyFont="1" applyBorder="1"/>
    <xf numFmtId="0" fontId="7" fillId="0" borderId="12" xfId="0" applyFont="1" applyBorder="1"/>
    <xf numFmtId="10" fontId="0" fillId="0" borderId="1" xfId="7" applyNumberFormat="1" applyFont="1" applyBorder="1"/>
    <xf numFmtId="10" fontId="7" fillId="0" borderId="13" xfId="7" applyNumberFormat="1" applyFont="1" applyBorder="1"/>
    <xf numFmtId="44" fontId="7" fillId="0" borderId="12" xfId="1" applyFont="1" applyBorder="1"/>
    <xf numFmtId="166" fontId="7" fillId="0" borderId="1" xfId="0" applyNumberFormat="1" applyFont="1" applyBorder="1"/>
    <xf numFmtId="165" fontId="1" fillId="0" borderId="0" xfId="0" applyNumberFormat="1" applyFont="1"/>
    <xf numFmtId="0" fontId="1" fillId="0" borderId="0" xfId="0" applyFont="1" applyAlignment="1">
      <alignment horizontal="center"/>
    </xf>
    <xf numFmtId="4" fontId="7" fillId="0" borderId="1" xfId="0" applyNumberFormat="1" applyFont="1" applyBorder="1"/>
    <xf numFmtId="0" fontId="7" fillId="0" borderId="0" xfId="0" applyFont="1" applyFill="1"/>
    <xf numFmtId="44" fontId="0" fillId="0" borderId="5" xfId="0" applyNumberFormat="1" applyBorder="1"/>
    <xf numFmtId="0" fontId="0" fillId="0" borderId="1" xfId="0" applyFill="1" applyBorder="1"/>
    <xf numFmtId="44" fontId="6" fillId="0" borderId="1" xfId="1" applyFont="1" applyFill="1" applyBorder="1"/>
    <xf numFmtId="44" fontId="7" fillId="0" borderId="14" xfId="1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8" fillId="3" borderId="2" xfId="2" applyFont="1" applyFill="1" applyBorder="1" applyAlignment="1">
      <alignment horizontal="center" vertical="center"/>
    </xf>
    <xf numFmtId="0" fontId="18" fillId="3" borderId="4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9">
    <cellStyle name="Hipervínculo" xfId="8" builtinId="8"/>
    <cellStyle name="Millares" xfId="4" builtinId="3"/>
    <cellStyle name="Millares 2" xfId="5"/>
    <cellStyle name="Moneda" xfId="1" builtinId="4"/>
    <cellStyle name="Normal" xfId="0" builtinId="0"/>
    <cellStyle name="Normal 2" xfId="2"/>
    <cellStyle name="Normal 22" xfId="3"/>
    <cellStyle name="Porcentaje" xfId="7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FACTURAS SEGREGADAS</a:t>
            </a:r>
          </a:p>
        </c:rich>
      </c:tx>
      <c:layout>
        <c:manualLayout>
          <c:xMode val="edge"/>
          <c:yMode val="edge"/>
          <c:x val="0.32305909340354405"/>
          <c:y val="2.6403512518059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1126234615836"/>
          <c:y val="0.16172151417311351"/>
          <c:w val="0.86028095659145998"/>
          <c:h val="0.7326974723761469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[1]Hoja1!$G$2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9966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[1]Hoja1!$E$3:$E$6</c:f>
              <c:strCache>
                <c:ptCount val="4"/>
                <c:pt idx="0">
                  <c:v>FACTURAS ING. ORBEA</c:v>
                </c:pt>
                <c:pt idx="1">
                  <c:v>SUELDO ING. ORBEA </c:v>
                </c:pt>
                <c:pt idx="2">
                  <c:v>OTROS </c:v>
                </c:pt>
                <c:pt idx="3">
                  <c:v>TOTAL </c:v>
                </c:pt>
              </c:strCache>
            </c:strRef>
          </c:cat>
          <c:val>
            <c:numRef>
              <c:f>[1]Hoja1!$G$3:$G$6</c:f>
              <c:numCache>
                <c:formatCode>General</c:formatCode>
                <c:ptCount val="4"/>
                <c:pt idx="0">
                  <c:v>0.27068810043806607</c:v>
                </c:pt>
                <c:pt idx="1">
                  <c:v>0.23542110493150714</c:v>
                </c:pt>
                <c:pt idx="2">
                  <c:v>0.49389079463042679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2-44D7-B259-7B57482B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82672"/>
        <c:axId val="341611872"/>
      </c:barChart>
      <c:catAx>
        <c:axId val="3468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341611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1611872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34688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809626</xdr:colOff>
      <xdr:row>10</xdr:row>
      <xdr:rowOff>47626</xdr:rowOff>
    </xdr:from>
    <xdr:to>
      <xdr:col>12</xdr:col>
      <xdr:colOff>533401</xdr:colOff>
      <xdr:row>22</xdr:row>
      <xdr:rowOff>19050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638175</xdr:colOff>
      <xdr:row>23</xdr:row>
      <xdr:rowOff>171450</xdr:rowOff>
    </xdr:from>
    <xdr:to>
      <xdr:col>8</xdr:col>
      <xdr:colOff>238125</xdr:colOff>
      <xdr:row>44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8C020A-2192-46AA-BDCB-1AC1FEB1F8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086" t="17447" r="22537" b="25266"/>
        <a:stretch/>
      </xdr:blipFill>
      <xdr:spPr>
        <a:xfrm>
          <a:off x="1400175" y="4552950"/>
          <a:ext cx="7334250" cy="397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8</xdr:col>
      <xdr:colOff>361146</xdr:colOff>
      <xdr:row>18</xdr:row>
      <xdr:rowOff>47500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76500"/>
          <a:ext cx="6428571" cy="1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752474</xdr:colOff>
      <xdr:row>18</xdr:row>
      <xdr:rowOff>47625</xdr:rowOff>
    </xdr:from>
    <xdr:to>
      <xdr:col>8</xdr:col>
      <xdr:colOff>390524</xdr:colOff>
      <xdr:row>23</xdr:row>
      <xdr:rowOff>76077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4" y="3476625"/>
          <a:ext cx="6467475" cy="9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7</xdr:col>
      <xdr:colOff>682703</xdr:colOff>
      <xdr:row>21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857500"/>
          <a:ext cx="7283528" cy="1228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7</xdr:col>
      <xdr:colOff>542925</xdr:colOff>
      <xdr:row>31</xdr:row>
      <xdr:rowOff>7283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4572000"/>
          <a:ext cx="7143750" cy="13407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38100</xdr:rowOff>
    </xdr:from>
    <xdr:to>
      <xdr:col>14</xdr:col>
      <xdr:colOff>439398</xdr:colOff>
      <xdr:row>38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C811AF-01D4-44E0-A29C-28A556A45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649" t="27338" r="23417" b="262"/>
        <a:stretch/>
      </xdr:blipFill>
      <xdr:spPr>
        <a:xfrm>
          <a:off x="9906000" y="5372100"/>
          <a:ext cx="5801973" cy="422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38483</xdr:rowOff>
    </xdr:from>
    <xdr:to>
      <xdr:col>14</xdr:col>
      <xdr:colOff>589074</xdr:colOff>
      <xdr:row>21</xdr:row>
      <xdr:rowOff>142225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1524383"/>
          <a:ext cx="6304074" cy="27707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10</xdr:row>
      <xdr:rowOff>133349</xdr:rowOff>
    </xdr:from>
    <xdr:to>
      <xdr:col>7</xdr:col>
      <xdr:colOff>457200</xdr:colOff>
      <xdr:row>30</xdr:row>
      <xdr:rowOff>19049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6" y="1657349"/>
          <a:ext cx="6067424" cy="3705225"/>
        </a:xfrm>
        <a:prstGeom prst="rect">
          <a:avLst/>
        </a:prstGeom>
      </xdr:spPr>
    </xdr:pic>
    <xdr:clientData/>
  </xdr:twoCellAnchor>
  <xdr:twoCellAnchor editAs="oneCell">
    <xdr:from>
      <xdr:col>7</xdr:col>
      <xdr:colOff>704850</xdr:colOff>
      <xdr:row>9</xdr:row>
      <xdr:rowOff>0</xdr:rowOff>
    </xdr:from>
    <xdr:to>
      <xdr:col>17</xdr:col>
      <xdr:colOff>322630</xdr:colOff>
      <xdr:row>29</xdr:row>
      <xdr:rowOff>21948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1333500"/>
          <a:ext cx="7237780" cy="38509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ontable/AppData/Local/Microsoft/Windows/INetCache/Content.Outlook/NQRCL3A7/honorarios%20profesionales%20a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orarios profesionales adm"/>
      <sheetName val="Hoja1"/>
    </sheetNames>
    <sheetDataSet>
      <sheetData sheetId="0"/>
      <sheetData sheetId="1">
        <row r="2">
          <cell r="G2" t="str">
            <v>%</v>
          </cell>
        </row>
        <row r="3">
          <cell r="E3" t="str">
            <v>FACTURAS ING. ORBEA</v>
          </cell>
          <cell r="G3">
            <v>0.27068810043806607</v>
          </cell>
        </row>
        <row r="4">
          <cell r="E4" t="str">
            <v xml:space="preserve">SUELDO ING. ORBEA </v>
          </cell>
          <cell r="G4">
            <v>0.23542110493150714</v>
          </cell>
        </row>
        <row r="5">
          <cell r="E5" t="str">
            <v xml:space="preserve">OTROS </v>
          </cell>
          <cell r="G5">
            <v>0.49389079463042679</v>
          </cell>
        </row>
        <row r="6">
          <cell r="E6" t="str">
            <v xml:space="preserve">TOTAL </v>
          </cell>
          <cell r="G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J68"/>
  <sheetViews>
    <sheetView topLeftCell="A43" workbookViewId="0">
      <selection activeCell="E45" sqref="E45"/>
    </sheetView>
  </sheetViews>
  <sheetFormatPr baseColWidth="10" defaultRowHeight="15" x14ac:dyDescent="0.25"/>
  <cols>
    <col min="4" max="4" width="73.42578125" customWidth="1"/>
    <col min="5" max="5" width="13.7109375" bestFit="1" customWidth="1"/>
    <col min="6" max="6" width="16.28515625" customWidth="1"/>
    <col min="8" max="8" width="23.140625" customWidth="1"/>
  </cols>
  <sheetData>
    <row r="4" spans="3:10" x14ac:dyDescent="0.25">
      <c r="C4" s="112" t="s">
        <v>55</v>
      </c>
      <c r="D4" s="113"/>
      <c r="E4" s="1"/>
    </row>
    <row r="5" spans="3:10" x14ac:dyDescent="0.25">
      <c r="C5" s="2"/>
      <c r="D5" s="1"/>
      <c r="E5" s="1"/>
    </row>
    <row r="6" spans="3:10" x14ac:dyDescent="0.25">
      <c r="C6" s="2"/>
      <c r="D6" s="1"/>
      <c r="E6" s="1"/>
    </row>
    <row r="7" spans="3:10" x14ac:dyDescent="0.25">
      <c r="C7" s="114" t="s">
        <v>0</v>
      </c>
      <c r="D7" s="115"/>
      <c r="F7" s="1">
        <v>22359283.899999999</v>
      </c>
    </row>
    <row r="8" spans="3:10" x14ac:dyDescent="0.25">
      <c r="C8" s="2"/>
      <c r="D8" s="1"/>
      <c r="F8" s="1"/>
    </row>
    <row r="9" spans="3:10" x14ac:dyDescent="0.25">
      <c r="C9" s="2" t="s">
        <v>1</v>
      </c>
      <c r="D9" s="1"/>
      <c r="F9" s="1"/>
    </row>
    <row r="10" spans="3:10" x14ac:dyDescent="0.25">
      <c r="C10" s="2" t="s">
        <v>2</v>
      </c>
      <c r="D10" s="1"/>
      <c r="F10" s="1">
        <f>+E11</f>
        <v>-20878366.91</v>
      </c>
      <c r="H10" s="41" t="s">
        <v>303</v>
      </c>
      <c r="I10" s="42"/>
      <c r="J10" s="35"/>
    </row>
    <row r="11" spans="3:10" x14ac:dyDescent="0.25">
      <c r="C11" s="2" t="s">
        <v>3</v>
      </c>
      <c r="E11" s="1">
        <v>-20878366.91</v>
      </c>
      <c r="F11" s="1"/>
      <c r="H11" s="35" t="s">
        <v>304</v>
      </c>
      <c r="I11" s="42">
        <f>+Inversion!F10</f>
        <v>6397.88</v>
      </c>
      <c r="J11" s="35"/>
    </row>
    <row r="12" spans="3:10" x14ac:dyDescent="0.25">
      <c r="C12" s="2" t="s">
        <v>4</v>
      </c>
      <c r="D12" s="1"/>
      <c r="F12" s="1"/>
      <c r="H12" s="35" t="s">
        <v>305</v>
      </c>
      <c r="I12" s="42">
        <f>+Migrante!F9</f>
        <v>32400</v>
      </c>
      <c r="J12" s="35"/>
    </row>
    <row r="13" spans="3:10" x14ac:dyDescent="0.25">
      <c r="C13" s="2" t="s">
        <v>5</v>
      </c>
      <c r="D13" s="1"/>
      <c r="F13" s="1"/>
      <c r="H13" s="35" t="s">
        <v>306</v>
      </c>
      <c r="I13" s="42">
        <v>0</v>
      </c>
      <c r="J13" s="35"/>
    </row>
    <row r="14" spans="3:10" x14ac:dyDescent="0.25">
      <c r="C14" s="2" t="s">
        <v>6</v>
      </c>
      <c r="D14" s="1"/>
      <c r="F14" s="1">
        <f>SUM(E10:E13)</f>
        <v>-20878366.91</v>
      </c>
      <c r="H14" s="35" t="s">
        <v>307</v>
      </c>
      <c r="I14" s="42">
        <v>0</v>
      </c>
      <c r="J14" s="35"/>
    </row>
    <row r="15" spans="3:10" x14ac:dyDescent="0.25">
      <c r="C15" s="2"/>
      <c r="D15" s="1"/>
      <c r="F15" s="1"/>
      <c r="H15" s="35"/>
      <c r="I15" s="43">
        <f>SUM(I11:I14)</f>
        <v>38797.879999999997</v>
      </c>
      <c r="J15" s="35"/>
    </row>
    <row r="16" spans="3:10" x14ac:dyDescent="0.25">
      <c r="C16" s="2"/>
      <c r="D16" s="1"/>
      <c r="F16" s="1"/>
      <c r="H16" s="35"/>
      <c r="I16" s="42"/>
      <c r="J16" s="35"/>
    </row>
    <row r="17" spans="2:10" x14ac:dyDescent="0.25">
      <c r="B17" s="3">
        <v>801</v>
      </c>
      <c r="C17" s="111" t="s">
        <v>7</v>
      </c>
      <c r="D17" s="111"/>
      <c r="F17" s="1">
        <f>+F7+F14</f>
        <v>1480916.9899999984</v>
      </c>
      <c r="H17" s="35"/>
      <c r="I17" s="42"/>
      <c r="J17" s="35"/>
    </row>
    <row r="18" spans="2:10" x14ac:dyDescent="0.25">
      <c r="B18" s="3">
        <v>803</v>
      </c>
      <c r="C18" s="111" t="s">
        <v>8</v>
      </c>
      <c r="D18" s="111"/>
      <c r="F18" s="1">
        <f>-F17*0.15</f>
        <v>-222137.54849999974</v>
      </c>
      <c r="H18" s="35"/>
      <c r="I18" s="42"/>
      <c r="J18" s="35"/>
    </row>
    <row r="19" spans="2:10" x14ac:dyDescent="0.25">
      <c r="B19" s="3">
        <v>804</v>
      </c>
      <c r="C19" s="111" t="s">
        <v>9</v>
      </c>
      <c r="D19" s="111"/>
      <c r="F19" s="1">
        <v>0</v>
      </c>
      <c r="H19" s="35"/>
      <c r="I19" s="42"/>
      <c r="J19" s="35"/>
    </row>
    <row r="20" spans="2:10" x14ac:dyDescent="0.25">
      <c r="B20" s="3">
        <v>805</v>
      </c>
      <c r="C20" s="111" t="s">
        <v>10</v>
      </c>
      <c r="D20" s="111"/>
      <c r="F20" s="1">
        <v>0</v>
      </c>
    </row>
    <row r="21" spans="2:10" x14ac:dyDescent="0.25">
      <c r="B21" s="3">
        <v>806</v>
      </c>
      <c r="C21" s="111" t="s">
        <v>11</v>
      </c>
      <c r="D21" s="111" t="s">
        <v>12</v>
      </c>
      <c r="E21" s="76" t="s">
        <v>346</v>
      </c>
      <c r="F21" s="1">
        <f>+ER!J3</f>
        <v>68980.91</v>
      </c>
    </row>
    <row r="22" spans="2:10" x14ac:dyDescent="0.25">
      <c r="B22" s="3">
        <v>807</v>
      </c>
      <c r="C22" s="111" t="s">
        <v>13</v>
      </c>
      <c r="D22" s="111"/>
      <c r="F22" s="1">
        <v>0</v>
      </c>
    </row>
    <row r="23" spans="2:10" x14ac:dyDescent="0.25">
      <c r="B23" s="3">
        <v>808</v>
      </c>
      <c r="C23" s="111" t="s">
        <v>14</v>
      </c>
      <c r="D23" s="111"/>
      <c r="F23" s="1">
        <v>0</v>
      </c>
    </row>
    <row r="24" spans="2:10" x14ac:dyDescent="0.25">
      <c r="B24" s="3">
        <v>809</v>
      </c>
      <c r="C24" s="111" t="s">
        <v>15</v>
      </c>
      <c r="D24" s="111"/>
      <c r="F24" s="1">
        <v>0</v>
      </c>
    </row>
    <row r="25" spans="2:10" x14ac:dyDescent="0.25">
      <c r="B25" s="3">
        <v>810</v>
      </c>
      <c r="C25" s="111" t="s">
        <v>16</v>
      </c>
      <c r="D25" s="111"/>
      <c r="E25" s="76" t="s">
        <v>349</v>
      </c>
      <c r="F25" s="1">
        <f>-I15</f>
        <v>-38797.879999999997</v>
      </c>
    </row>
    <row r="26" spans="2:10" x14ac:dyDescent="0.25">
      <c r="B26" s="3">
        <v>811</v>
      </c>
      <c r="C26" s="111" t="s">
        <v>17</v>
      </c>
      <c r="D26" s="111"/>
      <c r="F26" s="1">
        <v>0</v>
      </c>
    </row>
    <row r="27" spans="2:10" x14ac:dyDescent="0.25">
      <c r="B27" s="3">
        <v>812</v>
      </c>
      <c r="C27" s="111" t="s">
        <v>18</v>
      </c>
      <c r="D27" s="111"/>
      <c r="F27" s="1">
        <v>0</v>
      </c>
    </row>
    <row r="28" spans="2:10" x14ac:dyDescent="0.25">
      <c r="B28" s="3">
        <v>813</v>
      </c>
      <c r="C28" s="111" t="s">
        <v>19</v>
      </c>
      <c r="D28" s="111"/>
      <c r="F28" s="1">
        <v>0</v>
      </c>
    </row>
    <row r="29" spans="2:10" x14ac:dyDescent="0.25">
      <c r="B29" s="3"/>
      <c r="C29" s="111"/>
      <c r="D29" s="111"/>
      <c r="F29" s="1"/>
    </row>
    <row r="30" spans="2:10" x14ac:dyDescent="0.25">
      <c r="B30" s="3">
        <v>814</v>
      </c>
      <c r="C30" s="111" t="s">
        <v>20</v>
      </c>
      <c r="D30" s="111"/>
      <c r="F30" s="61">
        <v>0</v>
      </c>
    </row>
    <row r="31" spans="2:10" x14ac:dyDescent="0.25">
      <c r="B31" s="3">
        <v>816</v>
      </c>
      <c r="C31" s="111" t="s">
        <v>21</v>
      </c>
      <c r="D31" s="111"/>
      <c r="E31" s="76" t="s">
        <v>346</v>
      </c>
      <c r="F31" s="1">
        <f>+ER!J7</f>
        <v>37599.649999999994</v>
      </c>
    </row>
    <row r="32" spans="2:10" x14ac:dyDescent="0.25">
      <c r="B32" s="3">
        <v>818</v>
      </c>
      <c r="C32" s="111" t="s">
        <v>22</v>
      </c>
      <c r="D32" s="111"/>
      <c r="F32" s="1">
        <v>0</v>
      </c>
    </row>
    <row r="33" spans="2:8" x14ac:dyDescent="0.25">
      <c r="B33" s="3">
        <v>820</v>
      </c>
      <c r="C33" s="111" t="s">
        <v>23</v>
      </c>
      <c r="D33" s="111"/>
      <c r="F33" s="1">
        <v>0</v>
      </c>
    </row>
    <row r="34" spans="2:8" x14ac:dyDescent="0.25">
      <c r="B34" s="3">
        <v>822</v>
      </c>
      <c r="C34" s="111" t="s">
        <v>24</v>
      </c>
      <c r="D34" s="111"/>
      <c r="F34" s="1">
        <v>0</v>
      </c>
    </row>
    <row r="35" spans="2:8" x14ac:dyDescent="0.25">
      <c r="B35" s="3" t="s">
        <v>25</v>
      </c>
      <c r="C35" s="111" t="s">
        <v>26</v>
      </c>
      <c r="D35" s="111"/>
      <c r="F35" s="1">
        <v>0</v>
      </c>
    </row>
    <row r="36" spans="2:8" x14ac:dyDescent="0.25">
      <c r="B36" s="3">
        <v>826</v>
      </c>
      <c r="C36" s="111" t="s">
        <v>27</v>
      </c>
      <c r="D36" s="111"/>
      <c r="F36" s="1">
        <v>0</v>
      </c>
    </row>
    <row r="37" spans="2:8" x14ac:dyDescent="0.25">
      <c r="B37" s="3"/>
      <c r="C37" s="111" t="s">
        <v>28</v>
      </c>
      <c r="D37" s="111"/>
      <c r="F37" s="1"/>
    </row>
    <row r="38" spans="2:8" x14ac:dyDescent="0.25">
      <c r="B38" s="3">
        <v>828</v>
      </c>
      <c r="C38" s="111" t="s">
        <v>29</v>
      </c>
      <c r="D38" s="111"/>
      <c r="F38" s="1">
        <v>0</v>
      </c>
    </row>
    <row r="39" spans="2:8" x14ac:dyDescent="0.25">
      <c r="B39" s="3">
        <v>830</v>
      </c>
      <c r="C39" s="111" t="s">
        <v>30</v>
      </c>
      <c r="D39" s="111"/>
      <c r="F39" s="1">
        <v>0</v>
      </c>
    </row>
    <row r="40" spans="2:8" x14ac:dyDescent="0.25">
      <c r="B40" s="3">
        <v>833</v>
      </c>
      <c r="C40" s="111" t="s">
        <v>31</v>
      </c>
      <c r="D40" s="111"/>
      <c r="F40" s="1"/>
    </row>
    <row r="41" spans="2:8" x14ac:dyDescent="0.25">
      <c r="B41" s="3" t="s">
        <v>32</v>
      </c>
      <c r="C41" s="111" t="s">
        <v>33</v>
      </c>
      <c r="D41" s="111"/>
      <c r="F41" s="1">
        <v>0</v>
      </c>
    </row>
    <row r="42" spans="2:8" x14ac:dyDescent="0.25">
      <c r="B42" s="5"/>
      <c r="C42" s="111"/>
      <c r="D42" s="111"/>
      <c r="F42" s="1"/>
    </row>
    <row r="43" spans="2:8" x14ac:dyDescent="0.25">
      <c r="B43" s="5"/>
      <c r="C43" s="111"/>
      <c r="D43" s="111"/>
      <c r="F43" s="1"/>
    </row>
    <row r="44" spans="2:8" x14ac:dyDescent="0.25">
      <c r="B44" s="6">
        <v>37</v>
      </c>
      <c r="C44" s="111" t="s">
        <v>34</v>
      </c>
      <c r="D44" s="111" t="s">
        <v>35</v>
      </c>
      <c r="F44" s="1"/>
    </row>
    <row r="45" spans="2:8" x14ac:dyDescent="0.25">
      <c r="B45" s="6">
        <v>38</v>
      </c>
      <c r="C45" s="111" t="s">
        <v>36</v>
      </c>
      <c r="D45" s="111" t="e">
        <f>ROUND(+#REF!,4)</f>
        <v>#REF!</v>
      </c>
      <c r="E45" s="75">
        <v>1.2699999999999999E-2</v>
      </c>
      <c r="F45" s="1"/>
    </row>
    <row r="46" spans="2:8" x14ac:dyDescent="0.25">
      <c r="B46" s="7"/>
      <c r="C46" s="111"/>
      <c r="D46" s="111"/>
      <c r="F46" s="1"/>
    </row>
    <row r="47" spans="2:8" x14ac:dyDescent="0.25">
      <c r="B47" s="7"/>
      <c r="C47" s="111" t="s">
        <v>37</v>
      </c>
      <c r="D47" s="111"/>
      <c r="F47" s="1">
        <f>+SUM(F17:F46)</f>
        <v>1326562.1214999985</v>
      </c>
      <c r="H47" s="26">
        <f>+F47*E45</f>
        <v>16847.338943049981</v>
      </c>
    </row>
    <row r="48" spans="2:8" x14ac:dyDescent="0.25">
      <c r="B48" s="7">
        <v>850</v>
      </c>
      <c r="C48" s="111" t="s">
        <v>38</v>
      </c>
      <c r="D48" s="111">
        <v>0.25</v>
      </c>
      <c r="E48" s="13">
        <v>0.25</v>
      </c>
      <c r="F48" s="1">
        <f>+F47*(E48-E45)</f>
        <v>314793.19143194967</v>
      </c>
    </row>
    <row r="49" spans="2:6" x14ac:dyDescent="0.25">
      <c r="B49" s="7">
        <v>800</v>
      </c>
      <c r="C49" s="111" t="s">
        <v>39</v>
      </c>
      <c r="D49" s="111"/>
      <c r="F49" s="1">
        <v>0</v>
      </c>
    </row>
    <row r="50" spans="2:6" x14ac:dyDescent="0.25">
      <c r="B50" s="7">
        <v>851</v>
      </c>
      <c r="C50" s="111" t="s">
        <v>40</v>
      </c>
      <c r="D50" s="111"/>
      <c r="E50" s="80" t="s">
        <v>350</v>
      </c>
      <c r="F50" s="1">
        <f>+'Credito Tributario Renta 2020'!J5</f>
        <v>7079.26</v>
      </c>
    </row>
    <row r="51" spans="2:6" x14ac:dyDescent="0.25">
      <c r="B51" s="7"/>
      <c r="C51" s="111"/>
      <c r="D51" s="111"/>
      <c r="F51" s="1"/>
    </row>
    <row r="52" spans="2:6" x14ac:dyDescent="0.25">
      <c r="B52" s="7">
        <v>856</v>
      </c>
      <c r="C52" s="111" t="s">
        <v>41</v>
      </c>
      <c r="D52" s="111"/>
      <c r="F52" s="1">
        <v>0</v>
      </c>
    </row>
    <row r="53" spans="2:6" x14ac:dyDescent="0.25">
      <c r="B53" s="7">
        <v>857</v>
      </c>
      <c r="C53" s="111" t="s">
        <v>42</v>
      </c>
      <c r="D53" s="111" t="s">
        <v>43</v>
      </c>
      <c r="E53" s="76" t="s">
        <v>350</v>
      </c>
      <c r="F53" s="1">
        <f>+'Credito Tributario Renta 2020'!D8</f>
        <v>315204.66000000003</v>
      </c>
    </row>
    <row r="54" spans="2:6" x14ac:dyDescent="0.25">
      <c r="B54" s="7">
        <v>858</v>
      </c>
      <c r="C54" s="111" t="s">
        <v>44</v>
      </c>
      <c r="D54" s="111"/>
      <c r="F54" s="1">
        <v>0</v>
      </c>
    </row>
    <row r="55" spans="2:6" x14ac:dyDescent="0.25">
      <c r="B55" s="7">
        <v>859</v>
      </c>
      <c r="C55" s="111" t="s">
        <v>45</v>
      </c>
      <c r="D55" s="111"/>
      <c r="F55" s="1">
        <v>0</v>
      </c>
    </row>
    <row r="56" spans="2:6" x14ac:dyDescent="0.25">
      <c r="B56" s="7">
        <v>860</v>
      </c>
      <c r="C56" s="111" t="s">
        <v>46</v>
      </c>
      <c r="D56" s="111"/>
      <c r="F56" s="1">
        <v>0</v>
      </c>
    </row>
    <row r="57" spans="2:6" x14ac:dyDescent="0.25">
      <c r="B57" s="7">
        <v>861</v>
      </c>
      <c r="C57" s="111" t="s">
        <v>47</v>
      </c>
      <c r="D57" s="111"/>
      <c r="F57" s="1">
        <v>1358.74</v>
      </c>
    </row>
    <row r="58" spans="2:6" x14ac:dyDescent="0.25">
      <c r="B58" s="7"/>
      <c r="C58" s="111"/>
      <c r="D58" s="111"/>
      <c r="F58" s="1"/>
    </row>
    <row r="59" spans="2:6" x14ac:dyDescent="0.25">
      <c r="B59" s="7"/>
      <c r="C59" s="111" t="s">
        <v>48</v>
      </c>
      <c r="D59" s="111"/>
      <c r="F59" s="1"/>
    </row>
    <row r="60" spans="2:6" x14ac:dyDescent="0.25">
      <c r="B60" s="7">
        <v>862</v>
      </c>
      <c r="C60" s="111" t="s">
        <v>49</v>
      </c>
      <c r="D60" s="111" t="s">
        <v>43</v>
      </c>
      <c r="E60" s="76" t="s">
        <v>350</v>
      </c>
      <c r="F60" s="1">
        <f>+'Credito Tributario Renta 2020'!D16</f>
        <v>32943.279999999999</v>
      </c>
    </row>
    <row r="61" spans="2:6" x14ac:dyDescent="0.25">
      <c r="B61" s="7">
        <v>863</v>
      </c>
      <c r="C61" s="111" t="s">
        <v>50</v>
      </c>
      <c r="D61" s="111"/>
      <c r="F61" s="1">
        <v>0</v>
      </c>
    </row>
    <row r="62" spans="2:6" x14ac:dyDescent="0.25">
      <c r="B62" s="7">
        <v>865</v>
      </c>
      <c r="C62" s="111" t="s">
        <v>51</v>
      </c>
      <c r="D62" s="111"/>
      <c r="F62" s="1">
        <f>+F48-F49-F50-F52-F53-F54-F55-F56-F57-F60</f>
        <v>-41792.748568050367</v>
      </c>
    </row>
    <row r="63" spans="2:6" x14ac:dyDescent="0.25">
      <c r="B63" s="7">
        <v>866</v>
      </c>
      <c r="C63" s="111" t="s">
        <v>52</v>
      </c>
      <c r="D63" s="111"/>
      <c r="F63" s="1">
        <v>0</v>
      </c>
    </row>
    <row r="64" spans="2:6" x14ac:dyDescent="0.25">
      <c r="B64" s="7"/>
      <c r="C64" s="111"/>
      <c r="D64" s="111"/>
      <c r="F64" s="1"/>
    </row>
    <row r="65" spans="2:6" x14ac:dyDescent="0.25">
      <c r="B65" s="103">
        <v>869</v>
      </c>
      <c r="C65" s="110" t="s">
        <v>53</v>
      </c>
      <c r="D65" s="110"/>
      <c r="F65" s="102">
        <f>+F62</f>
        <v>-41792.748568050367</v>
      </c>
    </row>
    <row r="66" spans="2:6" x14ac:dyDescent="0.25">
      <c r="B66" s="7">
        <v>870</v>
      </c>
      <c r="C66" s="111" t="s">
        <v>54</v>
      </c>
      <c r="D66" s="111"/>
      <c r="F66" s="1">
        <f>+F63</f>
        <v>0</v>
      </c>
    </row>
    <row r="67" spans="2:6" x14ac:dyDescent="0.25">
      <c r="B67" s="7"/>
      <c r="C67" s="4"/>
      <c r="D67" s="1"/>
      <c r="E67" s="1"/>
    </row>
    <row r="68" spans="2:6" x14ac:dyDescent="0.25">
      <c r="B68" s="7"/>
      <c r="C68" s="4"/>
      <c r="D68" s="1"/>
      <c r="E68" s="1"/>
    </row>
  </sheetData>
  <mergeCells count="52"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52:D5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65:D65"/>
    <mergeCell ref="C66:D66"/>
    <mergeCell ref="C4:D4"/>
    <mergeCell ref="C7:D7"/>
    <mergeCell ref="C59:D59"/>
    <mergeCell ref="C60:D60"/>
    <mergeCell ref="C61:D61"/>
    <mergeCell ref="C62:D62"/>
    <mergeCell ref="C63:D63"/>
    <mergeCell ref="C64:D64"/>
    <mergeCell ref="C53:D53"/>
    <mergeCell ref="C54:D54"/>
    <mergeCell ref="C55:D55"/>
    <mergeCell ref="C56:D56"/>
    <mergeCell ref="C57:D57"/>
    <mergeCell ref="C58:D58"/>
  </mergeCells>
  <hyperlinks>
    <hyperlink ref="D21" location="'RESUMEN GND'!B20" display="(Ver Anexo)"/>
    <hyperlink ref="D53" location="'credit trib renta 2019'!E7" display="'credit trib renta 2019'!E7"/>
    <hyperlink ref="D60" location="'credit trib renta 2019'!E14" display="'credit trib renta 2019'!E14"/>
    <hyperlink ref="E21" location="ER!A1" display="Anexo1"/>
    <hyperlink ref="E31" location="ER!A1" display="Anexo1"/>
    <hyperlink ref="E25" location="Migrante!A1" display="Anexo2"/>
    <hyperlink ref="E50" location="'Credito Tributario Renta 2020'!A1" display="Anexo3"/>
    <hyperlink ref="E53" location="'Credito Tributario Renta 2020'!A1" display="Anexo3"/>
    <hyperlink ref="E60" location="'Credito Tributario Renta 2020'!A1" display="Anexo3"/>
  </hyperlinks>
  <pageMargins left="0.31496062992125984" right="0" top="0.15748031496062992" bottom="0.15748031496062992" header="0.31496062992125984" footer="0.31496062992125984"/>
  <pageSetup paperSize="9" scale="54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0" sqref="F10"/>
    </sheetView>
  </sheetViews>
  <sheetFormatPr baseColWidth="10" defaultRowHeight="15" x14ac:dyDescent="0.25"/>
  <cols>
    <col min="2" max="2" width="14.85546875" customWidth="1"/>
    <col min="3" max="3" width="41.28515625" customWidth="1"/>
    <col min="8" max="8" width="14.28515625" customWidth="1"/>
    <col min="9" max="9" width="29.5703125" customWidth="1"/>
  </cols>
  <sheetData>
    <row r="1" spans="1:10" x14ac:dyDescent="0.25">
      <c r="A1" s="76" t="s">
        <v>345</v>
      </c>
    </row>
    <row r="3" spans="1:10" x14ac:dyDescent="0.25">
      <c r="B3" s="116" t="s">
        <v>60</v>
      </c>
      <c r="C3" s="117"/>
      <c r="D3" s="118"/>
      <c r="H3" s="116" t="s">
        <v>61</v>
      </c>
      <c r="I3" s="117"/>
      <c r="J3" s="118"/>
    </row>
    <row r="4" spans="1:10" x14ac:dyDescent="0.25">
      <c r="H4" s="35"/>
      <c r="I4" s="35"/>
      <c r="J4" s="35"/>
    </row>
    <row r="5" spans="1:10" x14ac:dyDescent="0.25">
      <c r="B5" s="10">
        <v>101050201001</v>
      </c>
      <c r="C5" s="11" t="s">
        <v>56</v>
      </c>
      <c r="D5" s="12">
        <v>312846.78000000003</v>
      </c>
      <c r="H5" s="8">
        <v>101050301001</v>
      </c>
      <c r="I5" s="9" t="s">
        <v>347</v>
      </c>
      <c r="J5" s="74">
        <v>7079.26</v>
      </c>
    </row>
    <row r="6" spans="1:10" x14ac:dyDescent="0.25">
      <c r="B6" s="10">
        <v>101050201002</v>
      </c>
      <c r="C6" s="11" t="s">
        <v>57</v>
      </c>
      <c r="D6" s="12">
        <v>2276.3200000000002</v>
      </c>
      <c r="H6" s="119" t="s">
        <v>62</v>
      </c>
      <c r="I6" s="120"/>
      <c r="J6" s="101">
        <f>+J5</f>
        <v>7079.26</v>
      </c>
    </row>
    <row r="7" spans="1:10" x14ac:dyDescent="0.25">
      <c r="B7" s="10">
        <v>101050201005</v>
      </c>
      <c r="C7" s="11" t="s">
        <v>58</v>
      </c>
      <c r="D7" s="12">
        <v>81.56</v>
      </c>
    </row>
    <row r="8" spans="1:10" x14ac:dyDescent="0.25">
      <c r="B8" s="119" t="s">
        <v>363</v>
      </c>
      <c r="C8" s="120"/>
      <c r="D8" s="101">
        <f>SUM(D5:D7)</f>
        <v>315204.66000000003</v>
      </c>
    </row>
    <row r="13" spans="1:10" x14ac:dyDescent="0.25">
      <c r="B13" s="116" t="s">
        <v>61</v>
      </c>
      <c r="C13" s="117"/>
      <c r="D13" s="118"/>
    </row>
    <row r="15" spans="1:10" x14ac:dyDescent="0.25">
      <c r="B15" s="8">
        <v>101050201003</v>
      </c>
      <c r="C15" s="9" t="s">
        <v>59</v>
      </c>
      <c r="D15" s="74">
        <v>32943.279999999999</v>
      </c>
    </row>
    <row r="16" spans="1:10" x14ac:dyDescent="0.25">
      <c r="B16" s="119" t="s">
        <v>62</v>
      </c>
      <c r="C16" s="120"/>
      <c r="D16" s="101">
        <f>+D15</f>
        <v>32943.279999999999</v>
      </c>
    </row>
  </sheetData>
  <mergeCells count="6">
    <mergeCell ref="B3:D3"/>
    <mergeCell ref="B13:D13"/>
    <mergeCell ref="B8:C8"/>
    <mergeCell ref="B16:C16"/>
    <mergeCell ref="H3:J3"/>
    <mergeCell ref="H6:I6"/>
  </mergeCells>
  <hyperlinks>
    <hyperlink ref="A1" location="'CTE2020'!A1" display="INICIO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:C9"/>
    </sheetView>
  </sheetViews>
  <sheetFormatPr baseColWidth="10" defaultRowHeight="15" x14ac:dyDescent="0.25"/>
  <cols>
    <col min="2" max="2" width="15.5703125" bestFit="1" customWidth="1"/>
    <col min="3" max="3" width="33.85546875" customWidth="1"/>
    <col min="4" max="4" width="13.28515625" customWidth="1"/>
    <col min="6" max="6" width="15.42578125" customWidth="1"/>
    <col min="8" max="8" width="18" customWidth="1"/>
    <col min="10" max="10" width="13.5703125" bestFit="1" customWidth="1"/>
  </cols>
  <sheetData>
    <row r="1" spans="1:11" x14ac:dyDescent="0.25">
      <c r="A1" s="76" t="s">
        <v>345</v>
      </c>
    </row>
    <row r="3" spans="1:11" x14ac:dyDescent="0.25">
      <c r="J3" s="70">
        <f>+Honorarios!I3</f>
        <v>1480916.9899999984</v>
      </c>
      <c r="K3" s="35" t="s">
        <v>37</v>
      </c>
    </row>
    <row r="4" spans="1:11" x14ac:dyDescent="0.25">
      <c r="J4" s="72">
        <v>6905.76</v>
      </c>
    </row>
    <row r="5" spans="1:11" x14ac:dyDescent="0.25">
      <c r="B5" s="18" t="s">
        <v>63</v>
      </c>
      <c r="C5" s="18" t="s">
        <v>64</v>
      </c>
      <c r="D5" s="18" t="s">
        <v>71</v>
      </c>
      <c r="E5" s="18" t="s">
        <v>72</v>
      </c>
      <c r="F5" s="18" t="s">
        <v>73</v>
      </c>
      <c r="J5" s="73">
        <f>+J3+J4</f>
        <v>1487822.7499999984</v>
      </c>
    </row>
    <row r="6" spans="1:11" x14ac:dyDescent="0.25">
      <c r="B6" s="16">
        <v>510202050030</v>
      </c>
      <c r="C6" s="14" t="s">
        <v>68</v>
      </c>
      <c r="D6" s="77">
        <v>675370.62</v>
      </c>
      <c r="E6" s="19"/>
      <c r="F6" s="19">
        <f>+D6</f>
        <v>675370.62</v>
      </c>
      <c r="H6" s="13">
        <v>0.05</v>
      </c>
      <c r="J6" s="63">
        <f>+J5*H6</f>
        <v>74391.137499999924</v>
      </c>
      <c r="K6" t="s">
        <v>341</v>
      </c>
    </row>
    <row r="7" spans="1:11" x14ac:dyDescent="0.25">
      <c r="B7" s="16">
        <v>520101030016</v>
      </c>
      <c r="C7" s="14" t="s">
        <v>69</v>
      </c>
      <c r="D7" s="19"/>
      <c r="E7" s="19">
        <v>3476.92</v>
      </c>
      <c r="F7" s="19">
        <f>+E7</f>
        <v>3476.92</v>
      </c>
      <c r="J7" s="69">
        <f>+J4</f>
        <v>6905.76</v>
      </c>
      <c r="K7" t="s">
        <v>72</v>
      </c>
    </row>
    <row r="8" spans="1:11" x14ac:dyDescent="0.25">
      <c r="B8" s="16">
        <v>520203010002</v>
      </c>
      <c r="C8" s="14" t="s">
        <v>70</v>
      </c>
      <c r="D8" s="20"/>
      <c r="E8" s="20">
        <v>3428.84</v>
      </c>
      <c r="F8" s="20">
        <f>+E8</f>
        <v>3428.84</v>
      </c>
      <c r="J8" s="49">
        <v>0</v>
      </c>
      <c r="K8" s="49" t="s">
        <v>344</v>
      </c>
    </row>
    <row r="9" spans="1:11" x14ac:dyDescent="0.25">
      <c r="B9" s="119" t="s">
        <v>73</v>
      </c>
      <c r="C9" s="120"/>
      <c r="D9" s="104">
        <f>SUM(D6:D8)</f>
        <v>675370.62</v>
      </c>
      <c r="E9" s="104">
        <f t="shared" ref="E9:F9" si="0">SUM(E6:E8)</f>
        <v>6905.76</v>
      </c>
      <c r="F9" s="104">
        <f t="shared" si="0"/>
        <v>682276.38</v>
      </c>
    </row>
  </sheetData>
  <mergeCells count="1">
    <mergeCell ref="B9:C9"/>
  </mergeCells>
  <hyperlinks>
    <hyperlink ref="A1" location="'CTE2020'!A1" display="INIC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0" sqref="D20"/>
    </sheetView>
  </sheetViews>
  <sheetFormatPr baseColWidth="10" defaultRowHeight="15" x14ac:dyDescent="0.25"/>
  <cols>
    <col min="2" max="2" width="13.85546875" customWidth="1"/>
    <col min="3" max="3" width="35.28515625" customWidth="1"/>
    <col min="4" max="4" width="16.7109375" customWidth="1"/>
    <col min="5" max="5" width="12" bestFit="1" customWidth="1"/>
    <col min="6" max="6" width="13.140625" customWidth="1"/>
    <col min="8" max="9" width="13.5703125" bestFit="1" customWidth="1"/>
    <col min="12" max="12" width="13.5703125" bestFit="1" customWidth="1"/>
  </cols>
  <sheetData>
    <row r="1" spans="1:10" x14ac:dyDescent="0.25">
      <c r="A1" s="76" t="s">
        <v>345</v>
      </c>
    </row>
    <row r="3" spans="1:10" x14ac:dyDescent="0.25">
      <c r="B3" s="18" t="s">
        <v>289</v>
      </c>
      <c r="C3" s="18" t="s">
        <v>64</v>
      </c>
      <c r="D3" s="18" t="s">
        <v>293</v>
      </c>
      <c r="E3" s="18" t="s">
        <v>290</v>
      </c>
      <c r="F3" s="18" t="s">
        <v>291</v>
      </c>
      <c r="I3" s="70">
        <f>+'CTE2020'!F17</f>
        <v>1480916.9899999984</v>
      </c>
      <c r="J3" s="35" t="s">
        <v>37</v>
      </c>
    </row>
    <row r="4" spans="1:10" x14ac:dyDescent="0.25">
      <c r="B4" s="28">
        <v>510202050029</v>
      </c>
      <c r="C4" s="14" t="s">
        <v>166</v>
      </c>
      <c r="D4" s="29">
        <v>28242.22</v>
      </c>
      <c r="E4" s="30"/>
      <c r="F4" s="30">
        <f>+D4</f>
        <v>28242.22</v>
      </c>
      <c r="I4" s="71">
        <f>+F6</f>
        <v>389297.36</v>
      </c>
    </row>
    <row r="5" spans="1:10" x14ac:dyDescent="0.25">
      <c r="B5" s="17">
        <v>520202010001</v>
      </c>
      <c r="C5" s="15" t="s">
        <v>220</v>
      </c>
      <c r="D5" s="31"/>
      <c r="E5" s="32">
        <v>361055.14</v>
      </c>
      <c r="F5" s="32">
        <f>+E5</f>
        <v>361055.14</v>
      </c>
      <c r="I5" s="34">
        <f>+I3+I4</f>
        <v>1870214.3499999982</v>
      </c>
    </row>
    <row r="6" spans="1:10" x14ac:dyDescent="0.25">
      <c r="B6" s="119" t="s">
        <v>73</v>
      </c>
      <c r="C6" s="120"/>
      <c r="D6" s="50">
        <f>SUM(D4:D5)</f>
        <v>28242.22</v>
      </c>
      <c r="E6" s="50">
        <f t="shared" ref="E6:F6" si="0">SUM(E4:E5)</f>
        <v>361055.14</v>
      </c>
      <c r="F6" s="50">
        <f t="shared" si="0"/>
        <v>389297.36</v>
      </c>
      <c r="H6" s="13">
        <v>0.2</v>
      </c>
      <c r="I6" s="42">
        <f>+I5*0.2</f>
        <v>374042.86999999965</v>
      </c>
      <c r="J6" t="s">
        <v>341</v>
      </c>
    </row>
    <row r="7" spans="1:10" x14ac:dyDescent="0.25">
      <c r="I7" s="34">
        <f>+F6</f>
        <v>389297.36</v>
      </c>
      <c r="J7" t="s">
        <v>342</v>
      </c>
    </row>
    <row r="8" spans="1:10" x14ac:dyDescent="0.25">
      <c r="I8" s="95">
        <f>+I6-I7</f>
        <v>-15254.49000000034</v>
      </c>
      <c r="J8" s="105" t="s">
        <v>340</v>
      </c>
    </row>
    <row r="12" spans="1:10" x14ac:dyDescent="0.25">
      <c r="C12" s="121" t="s">
        <v>331</v>
      </c>
      <c r="D12" s="122"/>
      <c r="E12" s="123"/>
    </row>
    <row r="13" spans="1:10" x14ac:dyDescent="0.25">
      <c r="C13" s="51" t="s">
        <v>332</v>
      </c>
      <c r="D13" s="51" t="s">
        <v>333</v>
      </c>
      <c r="E13" s="60" t="s">
        <v>334</v>
      </c>
    </row>
    <row r="14" spans="1:10" x14ac:dyDescent="0.25">
      <c r="C14" s="58" t="s">
        <v>335</v>
      </c>
      <c r="D14" s="52">
        <v>97733.33</v>
      </c>
      <c r="E14" s="56">
        <v>0.27068810043806607</v>
      </c>
    </row>
    <row r="15" spans="1:10" x14ac:dyDescent="0.25">
      <c r="C15" s="53" t="s">
        <v>336</v>
      </c>
      <c r="D15" s="59">
        <v>85000</v>
      </c>
      <c r="E15" s="56">
        <v>0.23542110493150714</v>
      </c>
    </row>
    <row r="16" spans="1:10" x14ac:dyDescent="0.25">
      <c r="C16" s="53" t="s">
        <v>337</v>
      </c>
      <c r="D16" s="59">
        <v>178321.81</v>
      </c>
      <c r="E16" s="56">
        <v>0.49389079463042679</v>
      </c>
    </row>
    <row r="17" spans="3:5" x14ac:dyDescent="0.25">
      <c r="C17" s="54" t="s">
        <v>333</v>
      </c>
      <c r="D17" s="55">
        <v>361055.14</v>
      </c>
      <c r="E17" s="57">
        <v>1</v>
      </c>
    </row>
  </sheetData>
  <mergeCells count="2">
    <mergeCell ref="B6:C6"/>
    <mergeCell ref="C12:E12"/>
  </mergeCells>
  <hyperlinks>
    <hyperlink ref="A1" location="'CTE2020'!A1" display="INICIO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3" sqref="D23"/>
    </sheetView>
  </sheetViews>
  <sheetFormatPr baseColWidth="10" defaultRowHeight="15" x14ac:dyDescent="0.25"/>
  <cols>
    <col min="2" max="2" width="13.7109375" customWidth="1"/>
    <col min="3" max="3" width="34.85546875" customWidth="1"/>
    <col min="4" max="4" width="14.5703125" bestFit="1" customWidth="1"/>
    <col min="5" max="5" width="15" customWidth="1"/>
  </cols>
  <sheetData>
    <row r="1" spans="1:5" x14ac:dyDescent="0.25">
      <c r="A1" s="76" t="s">
        <v>345</v>
      </c>
    </row>
    <row r="6" spans="1:5" x14ac:dyDescent="0.25">
      <c r="B6" s="18" t="s">
        <v>289</v>
      </c>
      <c r="C6" s="18" t="s">
        <v>64</v>
      </c>
      <c r="D6" s="18" t="s">
        <v>290</v>
      </c>
      <c r="E6" s="18" t="s">
        <v>291</v>
      </c>
    </row>
    <row r="7" spans="1:5" x14ac:dyDescent="0.25">
      <c r="B7" s="16">
        <v>520101030002</v>
      </c>
      <c r="C7" s="14" t="s">
        <v>191</v>
      </c>
      <c r="D7" s="27">
        <v>11587.93</v>
      </c>
      <c r="E7" s="27">
        <f>+D7</f>
        <v>11587.93</v>
      </c>
    </row>
    <row r="8" spans="1:5" x14ac:dyDescent="0.25">
      <c r="B8" s="16">
        <v>520205010027</v>
      </c>
      <c r="C8" s="14" t="s">
        <v>255</v>
      </c>
      <c r="D8" s="27">
        <v>1229</v>
      </c>
      <c r="E8" s="27">
        <f>+D8</f>
        <v>1229</v>
      </c>
    </row>
    <row r="9" spans="1:5" x14ac:dyDescent="0.25">
      <c r="B9" s="124" t="s">
        <v>73</v>
      </c>
      <c r="C9" s="124"/>
      <c r="D9" s="104">
        <f>SUM(D7:D8)</f>
        <v>12816.93</v>
      </c>
      <c r="E9" s="104">
        <f>SUM(E7:E8)</f>
        <v>12816.93</v>
      </c>
    </row>
    <row r="12" spans="1:5" x14ac:dyDescent="0.25">
      <c r="C12" s="38" t="s">
        <v>292</v>
      </c>
      <c r="D12" s="33">
        <v>22359283.899999999</v>
      </c>
    </row>
    <row r="13" spans="1:5" x14ac:dyDescent="0.25">
      <c r="C13" s="107" t="s">
        <v>338</v>
      </c>
      <c r="D13" s="108">
        <f>+D12*20%</f>
        <v>4471856.78</v>
      </c>
    </row>
    <row r="14" spans="1:5" ht="15.75" thickBot="1" x14ac:dyDescent="0.3">
      <c r="C14" s="49" t="s">
        <v>364</v>
      </c>
      <c r="D14" s="109">
        <v>0</v>
      </c>
    </row>
    <row r="15" spans="1:5" ht="15.75" thickTop="1" x14ac:dyDescent="0.25"/>
  </sheetData>
  <mergeCells count="1">
    <mergeCell ref="B9:C9"/>
  </mergeCells>
  <hyperlinks>
    <hyperlink ref="A1" location="'CTE2020'!A1" display="INICI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/>
  </sheetViews>
  <sheetFormatPr baseColWidth="10" defaultRowHeight="15" x14ac:dyDescent="0.25"/>
  <cols>
    <col min="2" max="2" width="22.42578125" customWidth="1"/>
  </cols>
  <sheetData>
    <row r="1" spans="1:9" x14ac:dyDescent="0.25">
      <c r="A1" s="76" t="s">
        <v>345</v>
      </c>
    </row>
    <row r="5" spans="1:9" x14ac:dyDescent="0.25">
      <c r="B5" s="39" t="s">
        <v>302</v>
      </c>
      <c r="C5" s="40" t="s">
        <v>295</v>
      </c>
      <c r="D5" s="40" t="s">
        <v>296</v>
      </c>
      <c r="E5" s="40" t="s">
        <v>297</v>
      </c>
      <c r="F5" s="35"/>
      <c r="G5" s="35"/>
      <c r="H5" s="35"/>
      <c r="I5" s="35"/>
    </row>
    <row r="6" spans="1:9" x14ac:dyDescent="0.25">
      <c r="B6" s="38" t="s">
        <v>298</v>
      </c>
      <c r="C6" s="38">
        <v>7200</v>
      </c>
      <c r="D6" s="38">
        <v>600</v>
      </c>
      <c r="E6" s="38">
        <v>400</v>
      </c>
      <c r="F6" s="26">
        <f>SUM(C6:E6)</f>
        <v>8200</v>
      </c>
      <c r="G6" s="35" t="s">
        <v>299</v>
      </c>
      <c r="H6" s="35"/>
      <c r="I6" s="35"/>
    </row>
    <row r="7" spans="1:9" x14ac:dyDescent="0.25">
      <c r="B7" s="38" t="s">
        <v>300</v>
      </c>
      <c r="C7" s="38">
        <v>12000</v>
      </c>
      <c r="D7" s="38">
        <v>1000</v>
      </c>
      <c r="E7" s="38">
        <v>400</v>
      </c>
      <c r="F7" s="26">
        <f>SUM(C7:E7)</f>
        <v>13400</v>
      </c>
      <c r="G7" s="35" t="s">
        <v>301</v>
      </c>
      <c r="H7" s="35"/>
      <c r="I7" s="35"/>
    </row>
    <row r="8" spans="1:9" x14ac:dyDescent="0.25">
      <c r="B8" s="35"/>
      <c r="C8" s="35"/>
      <c r="D8" s="35"/>
      <c r="E8" s="35"/>
      <c r="F8" s="26">
        <f>SUM(F6:F7)</f>
        <v>21600</v>
      </c>
      <c r="G8" s="35"/>
      <c r="H8" s="35"/>
      <c r="I8" s="35"/>
    </row>
    <row r="9" spans="1:9" ht="15.75" thickBot="1" x14ac:dyDescent="0.3">
      <c r="B9" s="35"/>
      <c r="C9" s="35"/>
      <c r="D9" s="35"/>
      <c r="E9" s="35"/>
      <c r="F9" s="100">
        <f>+F8*150%</f>
        <v>32400</v>
      </c>
      <c r="G9" s="49" t="s">
        <v>362</v>
      </c>
      <c r="H9" s="35"/>
      <c r="I9" s="35"/>
    </row>
    <row r="10" spans="1:9" ht="15.75" thickTop="1" x14ac:dyDescent="0.25"/>
    <row r="26" spans="2:2" x14ac:dyDescent="0.25">
      <c r="B26" t="s">
        <v>308</v>
      </c>
    </row>
    <row r="27" spans="2:2" x14ac:dyDescent="0.25">
      <c r="B27" t="s">
        <v>309</v>
      </c>
    </row>
  </sheetData>
  <hyperlinks>
    <hyperlink ref="A1" location="'CTE2020'!A1" display="INICIO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F14" sqref="F14"/>
    </sheetView>
  </sheetViews>
  <sheetFormatPr baseColWidth="10" defaultRowHeight="15" x14ac:dyDescent="0.25"/>
  <cols>
    <col min="2" max="2" width="15.85546875" customWidth="1"/>
    <col min="3" max="3" width="52.7109375" bestFit="1" customWidth="1"/>
    <col min="5" max="5" width="12" bestFit="1" customWidth="1"/>
    <col min="9" max="9" width="11.42578125" style="35"/>
    <col min="10" max="10" width="28.28515625" customWidth="1"/>
    <col min="11" max="13" width="13.5703125" bestFit="1" customWidth="1"/>
  </cols>
  <sheetData>
    <row r="1" spans="1:13" x14ac:dyDescent="0.25">
      <c r="A1" s="76" t="s">
        <v>345</v>
      </c>
    </row>
    <row r="2" spans="1:13" x14ac:dyDescent="0.25">
      <c r="D2" t="s">
        <v>354</v>
      </c>
    </row>
    <row r="5" spans="1:13" x14ac:dyDescent="0.25">
      <c r="E5" t="s">
        <v>310</v>
      </c>
      <c r="K5" t="s">
        <v>310</v>
      </c>
    </row>
    <row r="6" spans="1:13" x14ac:dyDescent="0.25">
      <c r="B6" s="39" t="s">
        <v>326</v>
      </c>
      <c r="C6" s="39" t="s">
        <v>327</v>
      </c>
      <c r="D6" s="45" t="s">
        <v>328</v>
      </c>
      <c r="E6" s="39" t="s">
        <v>329</v>
      </c>
      <c r="F6" s="39" t="s">
        <v>313</v>
      </c>
      <c r="G6" s="39" t="s">
        <v>330</v>
      </c>
      <c r="J6" s="39" t="s">
        <v>311</v>
      </c>
      <c r="K6" s="39" t="s">
        <v>312</v>
      </c>
      <c r="L6" s="39" t="s">
        <v>313</v>
      </c>
      <c r="M6" s="39" t="s">
        <v>314</v>
      </c>
    </row>
    <row r="7" spans="1:13" x14ac:dyDescent="0.25">
      <c r="B7" s="38" t="s">
        <v>315</v>
      </c>
      <c r="C7" s="38" t="s">
        <v>321</v>
      </c>
      <c r="D7" s="44">
        <v>43983</v>
      </c>
      <c r="E7" s="33">
        <v>27008.880000000001</v>
      </c>
      <c r="F7" s="33">
        <v>0</v>
      </c>
      <c r="G7" s="33">
        <f>+E7-F7</f>
        <v>27008.880000000001</v>
      </c>
      <c r="J7" s="38" t="s">
        <v>316</v>
      </c>
      <c r="K7" s="46">
        <v>461156.96</v>
      </c>
      <c r="L7" s="33">
        <v>8192.16</v>
      </c>
      <c r="M7" s="33">
        <f t="shared" ref="M7:M12" si="0">+K7-L7</f>
        <v>452964.80000000005</v>
      </c>
    </row>
    <row r="8" spans="1:13" x14ac:dyDescent="0.25">
      <c r="B8" s="38"/>
      <c r="C8" s="38" t="s">
        <v>322</v>
      </c>
      <c r="D8" s="44">
        <v>44013</v>
      </c>
      <c r="E8" s="33">
        <v>52487.9</v>
      </c>
      <c r="F8" s="33">
        <v>0</v>
      </c>
      <c r="G8" s="33">
        <f>+E8-F8</f>
        <v>52487.9</v>
      </c>
      <c r="J8" s="38" t="s">
        <v>317</v>
      </c>
      <c r="K8" s="46">
        <v>141445.51</v>
      </c>
      <c r="L8" s="33">
        <v>118120.19</v>
      </c>
      <c r="M8" s="33">
        <f t="shared" si="0"/>
        <v>23325.320000000007</v>
      </c>
    </row>
    <row r="9" spans="1:13" x14ac:dyDescent="0.25">
      <c r="B9" s="125" t="s">
        <v>291</v>
      </c>
      <c r="C9" s="125"/>
      <c r="D9" s="49"/>
      <c r="E9" s="50">
        <f>SUM(E7:E8)+355088.32</f>
        <v>434585.1</v>
      </c>
      <c r="F9" s="50">
        <v>6397.88</v>
      </c>
      <c r="G9" s="50">
        <f t="shared" ref="G9" si="1">SUM(G7:G8)</f>
        <v>79496.78</v>
      </c>
      <c r="J9" s="38" t="s">
        <v>318</v>
      </c>
      <c r="K9" s="46">
        <v>15974.66</v>
      </c>
      <c r="L9" s="33">
        <v>15329.34</v>
      </c>
      <c r="M9" s="33">
        <f t="shared" si="0"/>
        <v>645.31999999999971</v>
      </c>
    </row>
    <row r="10" spans="1:13" x14ac:dyDescent="0.25">
      <c r="F10" s="42">
        <f>+F9*100%</f>
        <v>6397.88</v>
      </c>
      <c r="J10" s="38" t="s">
        <v>315</v>
      </c>
      <c r="K10" s="46">
        <v>7266814.0599999996</v>
      </c>
      <c r="L10" s="33">
        <v>4021644.67</v>
      </c>
      <c r="M10" s="33">
        <f t="shared" si="0"/>
        <v>3245169.3899999997</v>
      </c>
    </row>
    <row r="11" spans="1:13" x14ac:dyDescent="0.25">
      <c r="C11" s="38" t="s">
        <v>323</v>
      </c>
      <c r="D11" s="98">
        <f>+E9/K13</f>
        <v>5.0608632525869099E-2</v>
      </c>
      <c r="F11" s="69">
        <f>+'CTE2020'!I11</f>
        <v>6397.88</v>
      </c>
      <c r="J11" s="38" t="s">
        <v>319</v>
      </c>
      <c r="K11" s="46">
        <v>198798.62</v>
      </c>
      <c r="L11" s="33">
        <v>155832.79</v>
      </c>
      <c r="M11" s="33">
        <f t="shared" si="0"/>
        <v>42965.829999999987</v>
      </c>
    </row>
    <row r="12" spans="1:13" x14ac:dyDescent="0.25">
      <c r="C12" s="38" t="s">
        <v>324</v>
      </c>
      <c r="D12" s="98">
        <v>0.25</v>
      </c>
      <c r="J12" s="38" t="s">
        <v>320</v>
      </c>
      <c r="K12" s="33">
        <v>502983.53</v>
      </c>
      <c r="L12" s="33">
        <v>316627.84999999998</v>
      </c>
      <c r="M12" s="33">
        <f t="shared" si="0"/>
        <v>186355.68000000005</v>
      </c>
    </row>
    <row r="13" spans="1:13" ht="15.75" thickBot="1" x14ac:dyDescent="0.3">
      <c r="C13" s="47" t="s">
        <v>325</v>
      </c>
      <c r="D13" s="99">
        <f>+D12*D11</f>
        <v>1.2652158131467275E-2</v>
      </c>
      <c r="J13" s="47" t="s">
        <v>291</v>
      </c>
      <c r="K13" s="48">
        <f>SUM(K7:K12)</f>
        <v>8587173.3399999999</v>
      </c>
      <c r="L13" s="48">
        <f t="shared" ref="L13:M13" si="2">SUM(L7:L12)</f>
        <v>4635746.9999999991</v>
      </c>
      <c r="M13" s="48">
        <f t="shared" si="2"/>
        <v>3951426.34</v>
      </c>
    </row>
    <row r="14" spans="1:13" ht="15.75" thickTop="1" x14ac:dyDescent="0.25"/>
    <row r="35" spans="2:8" ht="200.1" customHeight="1" x14ac:dyDescent="0.25">
      <c r="B35" s="126" t="s">
        <v>343</v>
      </c>
      <c r="C35" s="126"/>
      <c r="D35" s="126"/>
      <c r="E35" s="126"/>
      <c r="F35" s="126"/>
      <c r="G35" s="126"/>
      <c r="H35" s="126"/>
    </row>
  </sheetData>
  <mergeCells count="2">
    <mergeCell ref="B9:C9"/>
    <mergeCell ref="B35:H35"/>
  </mergeCells>
  <hyperlinks>
    <hyperlink ref="A1" location="'CTE2020'!A1" display="INICIO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abSelected="1" topLeftCell="C3" workbookViewId="0">
      <selection activeCell="L4" sqref="L4"/>
    </sheetView>
  </sheetViews>
  <sheetFormatPr baseColWidth="10" defaultRowHeight="15" x14ac:dyDescent="0.25"/>
  <cols>
    <col min="1" max="2" width="15" style="23" customWidth="1"/>
    <col min="3" max="3" width="11.42578125" style="23"/>
    <col min="4" max="4" width="60.42578125" bestFit="1" customWidth="1"/>
    <col min="5" max="7" width="11.42578125" style="42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 x14ac:dyDescent="0.25">
      <c r="A1" s="78" t="s">
        <v>345</v>
      </c>
      <c r="M1" s="127" t="s">
        <v>357</v>
      </c>
      <c r="N1" s="127"/>
      <c r="O1" s="127"/>
    </row>
    <row r="2" spans="1:15" ht="15.75" x14ac:dyDescent="0.3">
      <c r="A2" s="21" t="s">
        <v>74</v>
      </c>
      <c r="B2" s="21"/>
      <c r="C2" s="21"/>
      <c r="D2" s="35"/>
      <c r="F2" s="64" t="s">
        <v>75</v>
      </c>
      <c r="H2" s="35"/>
      <c r="M2" s="85" t="s">
        <v>355</v>
      </c>
      <c r="N2" s="86">
        <f>8500*10</f>
        <v>85000</v>
      </c>
      <c r="O2" s="85"/>
    </row>
    <row r="3" spans="1:15" x14ac:dyDescent="0.25">
      <c r="I3" s="49" t="s">
        <v>348</v>
      </c>
      <c r="J3" s="79">
        <f>+G211</f>
        <v>68980.91</v>
      </c>
      <c r="M3" s="85" t="s">
        <v>356</v>
      </c>
      <c r="N3" s="86">
        <v>43482.41</v>
      </c>
      <c r="O3" s="85"/>
    </row>
    <row r="4" spans="1:15" ht="24.75" x14ac:dyDescent="0.5">
      <c r="A4" s="129" t="s">
        <v>76</v>
      </c>
      <c r="B4" s="129"/>
      <c r="C4" s="129"/>
      <c r="D4" s="129"/>
      <c r="E4" s="129"/>
      <c r="F4" s="129"/>
      <c r="G4" s="129"/>
      <c r="H4" s="129"/>
      <c r="M4" s="85"/>
      <c r="N4" s="86">
        <f>+N2+N3</f>
        <v>128482.41</v>
      </c>
      <c r="O4" s="85"/>
    </row>
    <row r="5" spans="1:15" ht="15.75" x14ac:dyDescent="0.25">
      <c r="A5" s="130" t="s">
        <v>77</v>
      </c>
      <c r="B5" s="130"/>
      <c r="C5" s="130"/>
      <c r="D5" s="130"/>
      <c r="E5" s="130"/>
      <c r="F5" s="130"/>
      <c r="G5" s="130"/>
      <c r="H5" s="130"/>
      <c r="M5" s="85"/>
      <c r="N5" s="87">
        <f>+N4+'CTE2020'!F48</f>
        <v>443275.60143194965</v>
      </c>
      <c r="O5" s="85" t="s">
        <v>358</v>
      </c>
    </row>
    <row r="6" spans="1:15" ht="15.75" x14ac:dyDescent="0.25">
      <c r="A6" s="130" t="s">
        <v>78</v>
      </c>
      <c r="B6" s="130"/>
      <c r="C6" s="130"/>
      <c r="D6" s="130"/>
      <c r="E6" s="130"/>
      <c r="F6" s="130"/>
      <c r="G6" s="130"/>
      <c r="H6" s="130"/>
      <c r="M6" s="85"/>
      <c r="N6" s="88">
        <f>+N5*0.2</f>
        <v>88655.120286389938</v>
      </c>
      <c r="O6" s="85" t="s">
        <v>341</v>
      </c>
    </row>
    <row r="7" spans="1:15" x14ac:dyDescent="0.25">
      <c r="I7" s="49" t="s">
        <v>339</v>
      </c>
      <c r="J7" s="79">
        <f>G131+G133+G169+G167</f>
        <v>37599.649999999994</v>
      </c>
      <c r="M7" s="85"/>
      <c r="N7" s="89">
        <f>+N4-N6</f>
        <v>39827.289713610066</v>
      </c>
      <c r="O7" s="85"/>
    </row>
    <row r="8" spans="1:15" x14ac:dyDescent="0.25">
      <c r="A8" s="131" t="s">
        <v>79</v>
      </c>
      <c r="B8" s="131"/>
      <c r="C8" s="131"/>
      <c r="D8" s="131"/>
      <c r="E8" s="131"/>
      <c r="F8" s="131"/>
      <c r="G8" s="131"/>
      <c r="H8" s="131"/>
      <c r="M8" s="82"/>
      <c r="N8" s="82"/>
      <c r="O8" s="82"/>
    </row>
    <row r="9" spans="1:15" x14ac:dyDescent="0.25">
      <c r="M9" s="82"/>
      <c r="N9" s="82"/>
      <c r="O9" s="82"/>
    </row>
    <row r="10" spans="1:15" x14ac:dyDescent="0.25">
      <c r="A10" s="22" t="s">
        <v>63</v>
      </c>
      <c r="B10" s="22" t="s">
        <v>294</v>
      </c>
      <c r="C10" s="22" t="s">
        <v>288</v>
      </c>
      <c r="D10" s="36" t="s">
        <v>64</v>
      </c>
      <c r="E10" s="65" t="s">
        <v>65</v>
      </c>
      <c r="F10" s="65" t="s">
        <v>66</v>
      </c>
      <c r="G10" s="65" t="s">
        <v>67</v>
      </c>
      <c r="H10" s="35"/>
      <c r="I10" s="128"/>
      <c r="J10" s="128"/>
    </row>
    <row r="11" spans="1:15" x14ac:dyDescent="0.25">
      <c r="A11" s="24">
        <v>410101010001</v>
      </c>
      <c r="B11" s="24">
        <v>41</v>
      </c>
      <c r="C11" s="24">
        <v>6003</v>
      </c>
      <c r="D11" s="25" t="s">
        <v>80</v>
      </c>
      <c r="E11" s="66">
        <v>445566.54</v>
      </c>
      <c r="F11" s="66">
        <v>33091.03</v>
      </c>
      <c r="G11" s="66">
        <v>478657.57</v>
      </c>
      <c r="H11" s="35"/>
    </row>
    <row r="12" spans="1:15" x14ac:dyDescent="0.25">
      <c r="A12" s="24">
        <v>410101010002</v>
      </c>
      <c r="B12" s="24">
        <v>41</v>
      </c>
      <c r="C12" s="24">
        <v>6003</v>
      </c>
      <c r="D12" s="25" t="s">
        <v>81</v>
      </c>
      <c r="E12" s="66">
        <v>1566198.13</v>
      </c>
      <c r="F12" s="66">
        <v>157998.82</v>
      </c>
      <c r="G12" s="66">
        <v>1724196.95</v>
      </c>
    </row>
    <row r="13" spans="1:15" x14ac:dyDescent="0.25">
      <c r="A13" s="24">
        <v>410101010003</v>
      </c>
      <c r="B13" s="24">
        <v>41</v>
      </c>
      <c r="C13" s="24">
        <v>6003</v>
      </c>
      <c r="D13" s="25" t="s">
        <v>82</v>
      </c>
      <c r="E13" s="66">
        <v>166975.1</v>
      </c>
      <c r="F13" s="66">
        <v>7703.5</v>
      </c>
      <c r="G13" s="66">
        <v>174678.6</v>
      </c>
    </row>
    <row r="14" spans="1:15" x14ac:dyDescent="0.25">
      <c r="A14" s="24">
        <v>410101010004</v>
      </c>
      <c r="B14" s="24">
        <v>41</v>
      </c>
      <c r="C14" s="24">
        <v>6003</v>
      </c>
      <c r="D14" s="25" t="s">
        <v>83</v>
      </c>
      <c r="E14" s="66">
        <v>21424.37</v>
      </c>
      <c r="F14" s="66">
        <v>5798.86</v>
      </c>
      <c r="G14" s="66">
        <v>27223.23</v>
      </c>
    </row>
    <row r="15" spans="1:15" x14ac:dyDescent="0.25">
      <c r="A15" s="24">
        <v>410101010005</v>
      </c>
      <c r="B15" s="24">
        <v>41</v>
      </c>
      <c r="C15" s="24">
        <v>6003</v>
      </c>
      <c r="D15" s="25" t="s">
        <v>84</v>
      </c>
      <c r="E15" s="66">
        <v>28941.599999999999</v>
      </c>
      <c r="F15" s="66">
        <v>299.7</v>
      </c>
      <c r="G15" s="66">
        <v>29241.3</v>
      </c>
    </row>
    <row r="16" spans="1:15" x14ac:dyDescent="0.25">
      <c r="A16" s="24">
        <v>410101010006</v>
      </c>
      <c r="B16" s="24">
        <v>41</v>
      </c>
      <c r="C16" s="24">
        <v>6033</v>
      </c>
      <c r="D16" s="25" t="s">
        <v>85</v>
      </c>
      <c r="E16" s="66">
        <v>2741.4</v>
      </c>
      <c r="F16" s="66">
        <v>0</v>
      </c>
      <c r="G16" s="66">
        <v>2741.4</v>
      </c>
    </row>
    <row r="17" spans="1:7" x14ac:dyDescent="0.25">
      <c r="A17" s="24">
        <v>410101010007</v>
      </c>
      <c r="B17" s="24">
        <v>41</v>
      </c>
      <c r="C17" s="24">
        <v>6003</v>
      </c>
      <c r="D17" s="25" t="s">
        <v>86</v>
      </c>
      <c r="E17" s="66">
        <v>928</v>
      </c>
      <c r="F17" s="66">
        <v>0</v>
      </c>
      <c r="G17" s="66">
        <v>928</v>
      </c>
    </row>
    <row r="18" spans="1:7" x14ac:dyDescent="0.25">
      <c r="A18" s="24">
        <v>410101010008</v>
      </c>
      <c r="B18" s="24">
        <v>41</v>
      </c>
      <c r="C18" s="24">
        <v>6003</v>
      </c>
      <c r="D18" s="25" t="s">
        <v>87</v>
      </c>
      <c r="E18" s="66">
        <v>9734.16</v>
      </c>
      <c r="F18" s="66">
        <v>2569.5</v>
      </c>
      <c r="G18" s="66">
        <v>12303.66</v>
      </c>
    </row>
    <row r="19" spans="1:7" x14ac:dyDescent="0.25">
      <c r="A19" s="24">
        <v>410101010009</v>
      </c>
      <c r="B19" s="24">
        <v>41</v>
      </c>
      <c r="C19" s="24">
        <v>6003</v>
      </c>
      <c r="D19" s="25" t="s">
        <v>88</v>
      </c>
      <c r="E19" s="66">
        <v>13823470.189999999</v>
      </c>
      <c r="F19" s="66">
        <v>849636.52</v>
      </c>
      <c r="G19" s="66">
        <v>14673106.710000001</v>
      </c>
    </row>
    <row r="20" spans="1:7" x14ac:dyDescent="0.25">
      <c r="A20" s="24">
        <v>410101010011</v>
      </c>
      <c r="B20" s="24">
        <v>41</v>
      </c>
      <c r="C20" s="24">
        <v>6003</v>
      </c>
      <c r="D20" s="25" t="s">
        <v>89</v>
      </c>
      <c r="E20" s="66">
        <v>603.87</v>
      </c>
      <c r="F20" s="66">
        <v>0</v>
      </c>
      <c r="G20" s="66">
        <v>603.87</v>
      </c>
    </row>
    <row r="21" spans="1:7" x14ac:dyDescent="0.25">
      <c r="A21" s="24">
        <v>410101010012</v>
      </c>
      <c r="B21" s="24">
        <v>41</v>
      </c>
      <c r="C21" s="24">
        <v>6003</v>
      </c>
      <c r="D21" s="25" t="s">
        <v>90</v>
      </c>
      <c r="E21" s="66">
        <v>757101.45</v>
      </c>
      <c r="F21" s="66">
        <v>111932.43</v>
      </c>
      <c r="G21" s="66">
        <v>869033.88</v>
      </c>
    </row>
    <row r="22" spans="1:7" x14ac:dyDescent="0.25">
      <c r="A22" s="24">
        <v>410101010013</v>
      </c>
      <c r="B22" s="24">
        <v>41</v>
      </c>
      <c r="C22" s="24">
        <v>6003</v>
      </c>
      <c r="D22" s="25" t="s">
        <v>91</v>
      </c>
      <c r="E22" s="66">
        <v>1123.3</v>
      </c>
      <c r="F22" s="66">
        <v>0</v>
      </c>
      <c r="G22" s="66">
        <v>1123.3</v>
      </c>
    </row>
    <row r="23" spans="1:7" x14ac:dyDescent="0.25">
      <c r="A23" s="24">
        <v>410101010014</v>
      </c>
      <c r="B23" s="24">
        <v>41</v>
      </c>
      <c r="C23" s="24">
        <v>6003</v>
      </c>
      <c r="D23" s="25" t="s">
        <v>92</v>
      </c>
      <c r="E23" s="66">
        <v>63967.87</v>
      </c>
      <c r="F23" s="66">
        <v>3244.8</v>
      </c>
      <c r="G23" s="66">
        <v>67212.67</v>
      </c>
    </row>
    <row r="24" spans="1:7" x14ac:dyDescent="0.25">
      <c r="A24" s="24">
        <v>410101010030</v>
      </c>
      <c r="B24" s="24">
        <v>41</v>
      </c>
      <c r="C24" s="24">
        <v>6003</v>
      </c>
      <c r="D24" s="25" t="s">
        <v>93</v>
      </c>
      <c r="E24" s="66">
        <v>693</v>
      </c>
      <c r="F24" s="66">
        <v>0</v>
      </c>
      <c r="G24" s="66">
        <v>693</v>
      </c>
    </row>
    <row r="25" spans="1:7" x14ac:dyDescent="0.25">
      <c r="A25" s="24">
        <v>410101010031</v>
      </c>
      <c r="B25" s="24">
        <v>41</v>
      </c>
      <c r="C25" s="24">
        <v>6003</v>
      </c>
      <c r="D25" s="25" t="s">
        <v>94</v>
      </c>
      <c r="E25" s="66">
        <v>1505770.44</v>
      </c>
      <c r="F25" s="66">
        <v>283468.2</v>
      </c>
      <c r="G25" s="66">
        <v>1789238.64</v>
      </c>
    </row>
    <row r="26" spans="1:7" x14ac:dyDescent="0.25">
      <c r="A26" s="24">
        <v>410101010032</v>
      </c>
      <c r="B26" s="24">
        <v>41</v>
      </c>
      <c r="C26" s="24">
        <v>6003</v>
      </c>
      <c r="D26" s="25" t="s">
        <v>95</v>
      </c>
      <c r="E26" s="66">
        <v>405179.81</v>
      </c>
      <c r="F26" s="66">
        <v>53053.72</v>
      </c>
      <c r="G26" s="66">
        <v>458233.53</v>
      </c>
    </row>
    <row r="27" spans="1:7" x14ac:dyDescent="0.25">
      <c r="A27" s="24">
        <v>410101030010</v>
      </c>
      <c r="B27" s="24">
        <v>41</v>
      </c>
      <c r="C27" s="24">
        <v>6009</v>
      </c>
      <c r="D27" s="25" t="s">
        <v>96</v>
      </c>
      <c r="E27" s="66">
        <v>1362153.57</v>
      </c>
      <c r="F27" s="66">
        <v>20352.18</v>
      </c>
      <c r="G27" s="66">
        <v>1382505.75</v>
      </c>
    </row>
    <row r="28" spans="1:7" x14ac:dyDescent="0.25">
      <c r="A28" s="24">
        <v>410101030031</v>
      </c>
      <c r="B28" s="24">
        <v>41</v>
      </c>
      <c r="C28" s="24">
        <v>6009</v>
      </c>
      <c r="D28" s="25" t="s">
        <v>97</v>
      </c>
      <c r="E28" s="66">
        <v>527991.57999999996</v>
      </c>
      <c r="F28" s="66">
        <v>37950.32</v>
      </c>
      <c r="G28" s="66">
        <v>565941.9</v>
      </c>
    </row>
    <row r="29" spans="1:7" x14ac:dyDescent="0.25">
      <c r="A29" s="24">
        <v>410101030032</v>
      </c>
      <c r="B29" s="24">
        <v>41</v>
      </c>
      <c r="C29" s="24">
        <v>6011</v>
      </c>
      <c r="D29" s="25" t="s">
        <v>98</v>
      </c>
      <c r="E29" s="66">
        <v>96785</v>
      </c>
      <c r="F29" s="66">
        <v>0</v>
      </c>
      <c r="G29" s="66">
        <v>96785</v>
      </c>
    </row>
    <row r="30" spans="1:7" x14ac:dyDescent="0.25">
      <c r="A30" s="24">
        <v>410101030033</v>
      </c>
      <c r="B30" s="24">
        <v>41</v>
      </c>
      <c r="C30" s="24">
        <v>6009</v>
      </c>
      <c r="D30" s="25" t="s">
        <v>99</v>
      </c>
      <c r="E30" s="66">
        <v>2961.03</v>
      </c>
      <c r="F30" s="66">
        <v>822.64</v>
      </c>
      <c r="G30" s="66">
        <v>3783.67</v>
      </c>
    </row>
    <row r="31" spans="1:7" x14ac:dyDescent="0.25">
      <c r="A31" s="24">
        <v>410102010001</v>
      </c>
      <c r="B31" s="24">
        <v>41</v>
      </c>
      <c r="C31" s="24">
        <v>6007</v>
      </c>
      <c r="D31" s="25" t="s">
        <v>100</v>
      </c>
      <c r="E31" s="66">
        <v>445.85</v>
      </c>
      <c r="F31" s="66">
        <v>605.41999999999996</v>
      </c>
      <c r="G31" s="66">
        <v>1051.27</v>
      </c>
    </row>
    <row r="32" spans="1:7" x14ac:dyDescent="0.25">
      <c r="A32" s="24">
        <v>510101010001</v>
      </c>
      <c r="B32" s="24"/>
      <c r="C32" s="24"/>
      <c r="D32" s="25" t="s">
        <v>101</v>
      </c>
      <c r="E32" s="66">
        <v>277672.27</v>
      </c>
      <c r="F32" s="66">
        <v>156326.17000000001</v>
      </c>
      <c r="G32" s="66">
        <v>433998.44</v>
      </c>
    </row>
    <row r="33" spans="1:7" x14ac:dyDescent="0.25">
      <c r="A33" s="24">
        <v>510101010002</v>
      </c>
      <c r="B33" s="24"/>
      <c r="C33" s="24"/>
      <c r="D33" s="25" t="s">
        <v>102</v>
      </c>
      <c r="E33" s="66">
        <v>1065710.92</v>
      </c>
      <c r="F33" s="66">
        <v>587054.46</v>
      </c>
      <c r="G33" s="66">
        <v>1656822.86</v>
      </c>
    </row>
    <row r="34" spans="1:7" x14ac:dyDescent="0.25">
      <c r="A34" s="24">
        <v>510101010003</v>
      </c>
      <c r="B34" s="24"/>
      <c r="C34" s="24"/>
      <c r="D34" s="25" t="s">
        <v>103</v>
      </c>
      <c r="E34" s="66">
        <v>77340.11</v>
      </c>
      <c r="F34" s="66">
        <v>48265.1</v>
      </c>
      <c r="G34" s="66">
        <v>125605.21</v>
      </c>
    </row>
    <row r="35" spans="1:7" x14ac:dyDescent="0.25">
      <c r="A35" s="24">
        <v>510101010004</v>
      </c>
      <c r="B35" s="24"/>
      <c r="C35" s="24"/>
      <c r="D35" s="25" t="s">
        <v>104</v>
      </c>
      <c r="E35" s="66">
        <v>14173.97</v>
      </c>
      <c r="F35" s="66">
        <v>14514.2</v>
      </c>
      <c r="G35" s="66">
        <v>28688.17</v>
      </c>
    </row>
    <row r="36" spans="1:7" x14ac:dyDescent="0.25">
      <c r="A36" s="24">
        <v>510101010005</v>
      </c>
      <c r="B36" s="24"/>
      <c r="C36" s="24"/>
      <c r="D36" s="25" t="s">
        <v>105</v>
      </c>
      <c r="E36" s="66">
        <v>19188.560000000001</v>
      </c>
      <c r="F36" s="66">
        <v>5158.83</v>
      </c>
      <c r="G36" s="66">
        <v>24347.39</v>
      </c>
    </row>
    <row r="37" spans="1:7" x14ac:dyDescent="0.25">
      <c r="A37" s="24">
        <v>510101010006</v>
      </c>
      <c r="B37" s="24"/>
      <c r="C37" s="24"/>
      <c r="D37" s="25" t="s">
        <v>106</v>
      </c>
      <c r="E37" s="66">
        <v>754.75</v>
      </c>
      <c r="F37" s="66">
        <v>0</v>
      </c>
      <c r="G37" s="66">
        <v>754.75</v>
      </c>
    </row>
    <row r="38" spans="1:7" x14ac:dyDescent="0.25">
      <c r="A38" s="24">
        <v>510101010007</v>
      </c>
      <c r="B38" s="24"/>
      <c r="C38" s="24"/>
      <c r="D38" s="25" t="s">
        <v>107</v>
      </c>
      <c r="E38" s="66">
        <v>494.23</v>
      </c>
      <c r="F38" s="66">
        <v>0</v>
      </c>
      <c r="G38" s="66">
        <v>494.23</v>
      </c>
    </row>
    <row r="39" spans="1:7" x14ac:dyDescent="0.25">
      <c r="A39" s="24">
        <v>510101010008</v>
      </c>
      <c r="B39" s="24"/>
      <c r="C39" s="24"/>
      <c r="D39" s="25" t="s">
        <v>108</v>
      </c>
      <c r="E39" s="66">
        <v>1345.21</v>
      </c>
      <c r="F39" s="66">
        <v>1984.47</v>
      </c>
      <c r="G39" s="66">
        <v>3329.68</v>
      </c>
    </row>
    <row r="40" spans="1:7" x14ac:dyDescent="0.25">
      <c r="A40" s="24">
        <v>510101010009</v>
      </c>
      <c r="B40" s="24"/>
      <c r="C40" s="24"/>
      <c r="D40" s="25" t="s">
        <v>109</v>
      </c>
      <c r="E40" s="66">
        <v>7956598.0700000003</v>
      </c>
      <c r="F40" s="66">
        <v>3862689.73</v>
      </c>
      <c r="G40" s="66">
        <v>11957081.91</v>
      </c>
    </row>
    <row r="41" spans="1:7" x14ac:dyDescent="0.25">
      <c r="A41" s="24">
        <v>510101010010</v>
      </c>
      <c r="B41" s="24"/>
      <c r="C41" s="24"/>
      <c r="D41" s="25" t="s">
        <v>110</v>
      </c>
      <c r="E41" s="66">
        <v>759627.98</v>
      </c>
      <c r="F41" s="66">
        <v>241478.47</v>
      </c>
      <c r="G41" s="66">
        <v>1001106.45</v>
      </c>
    </row>
    <row r="42" spans="1:7" x14ac:dyDescent="0.25">
      <c r="A42" s="24">
        <v>510101010012</v>
      </c>
      <c r="B42" s="24"/>
      <c r="C42" s="24"/>
      <c r="D42" s="25" t="s">
        <v>111</v>
      </c>
      <c r="E42" s="66">
        <v>312508.95</v>
      </c>
      <c r="F42" s="66">
        <v>319742.3</v>
      </c>
      <c r="G42" s="66">
        <v>647340.01</v>
      </c>
    </row>
    <row r="43" spans="1:7" x14ac:dyDescent="0.25">
      <c r="A43" s="24">
        <v>510101010030</v>
      </c>
      <c r="B43" s="24"/>
      <c r="C43" s="24"/>
      <c r="D43" s="25" t="s">
        <v>112</v>
      </c>
      <c r="E43" s="66">
        <v>346.5</v>
      </c>
      <c r="F43" s="66">
        <v>0</v>
      </c>
      <c r="G43" s="66">
        <v>693</v>
      </c>
    </row>
    <row r="44" spans="1:7" x14ac:dyDescent="0.25">
      <c r="A44" s="24">
        <v>510101010031</v>
      </c>
      <c r="B44" s="24"/>
      <c r="C44" s="24"/>
      <c r="D44" s="25" t="s">
        <v>113</v>
      </c>
      <c r="E44" s="66">
        <v>508060.77</v>
      </c>
      <c r="F44" s="66">
        <v>37726.6</v>
      </c>
      <c r="G44" s="66">
        <v>545787.37</v>
      </c>
    </row>
    <row r="45" spans="1:7" x14ac:dyDescent="0.25">
      <c r="A45" s="24">
        <v>510101010032</v>
      </c>
      <c r="B45" s="24"/>
      <c r="C45" s="24"/>
      <c r="D45" s="25" t="s">
        <v>114</v>
      </c>
      <c r="E45" s="66">
        <v>662414.31999999995</v>
      </c>
      <c r="F45" s="66">
        <v>743072.68</v>
      </c>
      <c r="G45" s="66">
        <v>1477129.14</v>
      </c>
    </row>
    <row r="46" spans="1:7" x14ac:dyDescent="0.25">
      <c r="A46" s="24">
        <v>510101010033</v>
      </c>
      <c r="B46" s="24"/>
      <c r="C46" s="24"/>
      <c r="D46" s="25" t="s">
        <v>115</v>
      </c>
      <c r="E46" s="66">
        <v>83782.289999999994</v>
      </c>
      <c r="F46" s="66">
        <v>266.44</v>
      </c>
      <c r="G46" s="66">
        <v>84048.73</v>
      </c>
    </row>
    <row r="47" spans="1:7" x14ac:dyDescent="0.25">
      <c r="A47" s="24">
        <v>510201010001</v>
      </c>
      <c r="B47" s="24">
        <v>51</v>
      </c>
      <c r="C47" s="24">
        <v>7040</v>
      </c>
      <c r="D47" s="25" t="s">
        <v>116</v>
      </c>
      <c r="E47" s="66">
        <v>385724.66</v>
      </c>
      <c r="F47" s="66">
        <v>34166.660000000003</v>
      </c>
      <c r="G47" s="66">
        <v>419891.32</v>
      </c>
    </row>
    <row r="48" spans="1:7" x14ac:dyDescent="0.25">
      <c r="A48" s="24">
        <v>510201010002</v>
      </c>
      <c r="B48" s="24">
        <v>51</v>
      </c>
      <c r="C48" s="24">
        <v>7040</v>
      </c>
      <c r="D48" s="25" t="s">
        <v>117</v>
      </c>
      <c r="E48" s="66">
        <v>169584.26</v>
      </c>
      <c r="F48" s="66">
        <v>11476.44</v>
      </c>
      <c r="G48" s="66">
        <v>181060.7</v>
      </c>
    </row>
    <row r="49" spans="1:11" x14ac:dyDescent="0.25">
      <c r="A49" s="24">
        <v>510201010003</v>
      </c>
      <c r="B49" s="24">
        <v>51</v>
      </c>
      <c r="C49" s="24">
        <v>7046</v>
      </c>
      <c r="D49" s="25" t="s">
        <v>118</v>
      </c>
      <c r="E49" s="66">
        <v>67437.460000000006</v>
      </c>
      <c r="F49" s="66">
        <v>5545.81</v>
      </c>
      <c r="G49" s="66">
        <v>72983.27</v>
      </c>
    </row>
    <row r="50" spans="1:11" x14ac:dyDescent="0.25">
      <c r="A50" s="24">
        <v>510201010005</v>
      </c>
      <c r="B50" s="24">
        <v>51</v>
      </c>
      <c r="C50" s="24">
        <v>7046</v>
      </c>
      <c r="D50" s="25" t="s">
        <v>119</v>
      </c>
      <c r="E50" s="66">
        <v>42277.94</v>
      </c>
      <c r="F50" s="66">
        <v>3594.41</v>
      </c>
      <c r="G50" s="66">
        <v>45872.35</v>
      </c>
    </row>
    <row r="51" spans="1:11" x14ac:dyDescent="0.25">
      <c r="A51" s="24">
        <v>510201010006</v>
      </c>
      <c r="B51" s="24">
        <v>51</v>
      </c>
      <c r="C51" s="24">
        <v>7043</v>
      </c>
      <c r="D51" s="25" t="s">
        <v>120</v>
      </c>
      <c r="E51" s="66">
        <v>46230.83</v>
      </c>
      <c r="F51" s="66">
        <v>3803.6</v>
      </c>
      <c r="G51" s="66">
        <v>50034.43</v>
      </c>
    </row>
    <row r="52" spans="1:11" x14ac:dyDescent="0.25">
      <c r="A52" s="24">
        <v>510201010007</v>
      </c>
      <c r="B52" s="24">
        <v>51</v>
      </c>
      <c r="C52" s="24">
        <v>7043</v>
      </c>
      <c r="D52" s="25" t="s">
        <v>121</v>
      </c>
      <c r="E52" s="66">
        <v>29539.29</v>
      </c>
      <c r="F52" s="66">
        <v>2564.19</v>
      </c>
      <c r="G52" s="66">
        <v>32103.48</v>
      </c>
    </row>
    <row r="53" spans="1:11" x14ac:dyDescent="0.25">
      <c r="A53" s="24">
        <v>510201010008</v>
      </c>
      <c r="B53" s="24">
        <v>51</v>
      </c>
      <c r="C53" s="24">
        <v>7043</v>
      </c>
      <c r="D53" s="25" t="s">
        <v>122</v>
      </c>
      <c r="E53" s="66">
        <v>15921.93</v>
      </c>
      <c r="F53" s="66">
        <v>34166.660000000003</v>
      </c>
      <c r="G53" s="66">
        <v>50088.59</v>
      </c>
    </row>
    <row r="54" spans="1:11" x14ac:dyDescent="0.25">
      <c r="A54" s="24">
        <v>510201010009</v>
      </c>
      <c r="B54" s="24">
        <v>51</v>
      </c>
      <c r="C54" s="24">
        <v>7058</v>
      </c>
      <c r="D54" s="25" t="s">
        <v>123</v>
      </c>
      <c r="E54" s="66">
        <v>7825.91</v>
      </c>
      <c r="F54" s="66">
        <v>1484.04</v>
      </c>
      <c r="G54" s="84">
        <v>9309.9500000000007</v>
      </c>
      <c r="H54" s="69"/>
      <c r="I54" s="35"/>
      <c r="J54" s="81"/>
      <c r="K54" s="35"/>
    </row>
    <row r="55" spans="1:11" x14ac:dyDescent="0.25">
      <c r="A55" s="24">
        <v>510201010011</v>
      </c>
      <c r="B55" s="24">
        <v>51</v>
      </c>
      <c r="C55" s="24">
        <v>7055</v>
      </c>
      <c r="D55" s="25" t="s">
        <v>124</v>
      </c>
      <c r="E55" s="66">
        <v>24024.14</v>
      </c>
      <c r="F55" s="66">
        <v>4031.56</v>
      </c>
      <c r="G55" s="84">
        <v>28055.7</v>
      </c>
      <c r="I55" s="83"/>
      <c r="J55" s="81"/>
      <c r="K55" s="83"/>
    </row>
    <row r="56" spans="1:11" ht="15" customHeight="1" x14ac:dyDescent="0.25">
      <c r="A56" s="24">
        <v>510201030001</v>
      </c>
      <c r="B56" s="24">
        <v>51</v>
      </c>
      <c r="C56" s="24">
        <v>7067</v>
      </c>
      <c r="D56" s="25" t="s">
        <v>125</v>
      </c>
      <c r="E56" s="66">
        <v>473922.31</v>
      </c>
      <c r="F56" s="66">
        <v>42553.65</v>
      </c>
      <c r="G56" s="66">
        <v>516475.96</v>
      </c>
      <c r="I56" s="35"/>
      <c r="J56" s="26">
        <f>+J54+J55</f>
        <v>0</v>
      </c>
      <c r="K56" s="35"/>
    </row>
    <row r="57" spans="1:11" ht="15" customHeight="1" x14ac:dyDescent="0.25">
      <c r="A57" s="24">
        <v>510201030002</v>
      </c>
      <c r="B57" s="24">
        <v>51</v>
      </c>
      <c r="C57" s="24">
        <v>7057</v>
      </c>
      <c r="D57" s="25" t="s">
        <v>126</v>
      </c>
      <c r="E57" s="66">
        <v>1052.81</v>
      </c>
      <c r="F57" s="66">
        <v>95.71</v>
      </c>
      <c r="G57" s="66">
        <v>1148.52</v>
      </c>
      <c r="I57" s="35"/>
      <c r="J57" s="71">
        <f>+J56+'CTE2020'!B100</f>
        <v>0</v>
      </c>
      <c r="K57" s="35" t="s">
        <v>358</v>
      </c>
    </row>
    <row r="58" spans="1:11" ht="15" customHeight="1" x14ac:dyDescent="0.25">
      <c r="A58" s="24">
        <v>510201050001</v>
      </c>
      <c r="B58" s="24">
        <v>51</v>
      </c>
      <c r="C58" s="24">
        <v>7196</v>
      </c>
      <c r="D58" s="25" t="s">
        <v>127</v>
      </c>
      <c r="E58" s="66">
        <v>67598.7</v>
      </c>
      <c r="F58" s="66">
        <v>14594.52</v>
      </c>
      <c r="G58" s="66">
        <v>82193.22</v>
      </c>
      <c r="I58" s="35"/>
      <c r="J58" s="26">
        <f>+J57*0.2</f>
        <v>0</v>
      </c>
      <c r="K58" s="35" t="s">
        <v>341</v>
      </c>
    </row>
    <row r="59" spans="1:11" ht="15" customHeight="1" x14ac:dyDescent="0.25">
      <c r="A59" s="24">
        <v>510201050002</v>
      </c>
      <c r="B59" s="24">
        <v>51</v>
      </c>
      <c r="C59" s="24">
        <v>7190</v>
      </c>
      <c r="D59" s="25" t="s">
        <v>128</v>
      </c>
      <c r="E59" s="66">
        <v>325560.12</v>
      </c>
      <c r="F59" s="66">
        <v>59585.93</v>
      </c>
      <c r="G59" s="66">
        <v>385146.05</v>
      </c>
      <c r="I59" s="35"/>
      <c r="J59" s="34">
        <f>+J56-J58</f>
        <v>0</v>
      </c>
      <c r="K59" s="35"/>
    </row>
    <row r="60" spans="1:11" ht="15" customHeight="1" x14ac:dyDescent="0.25">
      <c r="A60" s="24">
        <v>510201050003</v>
      </c>
      <c r="B60" s="24">
        <v>51</v>
      </c>
      <c r="C60" s="24">
        <v>7190</v>
      </c>
      <c r="D60" s="25" t="s">
        <v>129</v>
      </c>
      <c r="E60" s="66">
        <v>23452.04</v>
      </c>
      <c r="F60" s="66">
        <v>0</v>
      </c>
      <c r="G60" s="66">
        <v>23452.04</v>
      </c>
    </row>
    <row r="61" spans="1:11" x14ac:dyDescent="0.25">
      <c r="A61" s="24">
        <v>510201050004</v>
      </c>
      <c r="B61" s="24">
        <v>51</v>
      </c>
      <c r="C61" s="24">
        <v>7247</v>
      </c>
      <c r="D61" s="25" t="s">
        <v>130</v>
      </c>
      <c r="E61" s="66">
        <v>282501.26</v>
      </c>
      <c r="F61" s="66">
        <v>121584.4</v>
      </c>
      <c r="G61" s="66">
        <v>404085.66</v>
      </c>
    </row>
    <row r="62" spans="1:11" x14ac:dyDescent="0.25">
      <c r="A62" s="24">
        <v>510202010001</v>
      </c>
      <c r="B62" s="24">
        <v>51</v>
      </c>
      <c r="C62" s="24">
        <v>7040</v>
      </c>
      <c r="D62" s="25" t="s">
        <v>116</v>
      </c>
      <c r="E62" s="66">
        <v>219845.8</v>
      </c>
      <c r="F62" s="66">
        <v>21873.11</v>
      </c>
      <c r="G62" s="66">
        <v>241718.91</v>
      </c>
    </row>
    <row r="63" spans="1:11" x14ac:dyDescent="0.25">
      <c r="A63" s="24">
        <v>510202010002</v>
      </c>
      <c r="B63" s="24">
        <v>51</v>
      </c>
      <c r="C63" s="24">
        <v>7040</v>
      </c>
      <c r="D63" s="25" t="s">
        <v>117</v>
      </c>
      <c r="E63" s="66">
        <v>55255.47</v>
      </c>
      <c r="F63" s="66">
        <v>5382.8</v>
      </c>
      <c r="G63" s="66">
        <v>60638.27</v>
      </c>
    </row>
    <row r="64" spans="1:11" x14ac:dyDescent="0.25">
      <c r="A64" s="24">
        <v>510202010003</v>
      </c>
      <c r="B64" s="24">
        <v>51</v>
      </c>
      <c r="C64" s="24">
        <v>7046</v>
      </c>
      <c r="D64" s="25" t="s">
        <v>118</v>
      </c>
      <c r="E64" s="66">
        <v>35344.839999999997</v>
      </c>
      <c r="F64" s="66">
        <v>3311.59</v>
      </c>
      <c r="G64" s="66">
        <v>38656.43</v>
      </c>
    </row>
    <row r="65" spans="1:11" x14ac:dyDescent="0.25">
      <c r="A65" s="24">
        <v>510202010005</v>
      </c>
      <c r="B65" s="24">
        <v>51</v>
      </c>
      <c r="C65" s="24">
        <v>7046</v>
      </c>
      <c r="D65" s="25" t="s">
        <v>119</v>
      </c>
      <c r="E65" s="66">
        <v>19232.37</v>
      </c>
      <c r="F65" s="66">
        <v>1940.82</v>
      </c>
      <c r="G65" s="66">
        <v>21173.19</v>
      </c>
    </row>
    <row r="66" spans="1:11" x14ac:dyDescent="0.25">
      <c r="A66" s="24">
        <v>510202010006</v>
      </c>
      <c r="B66" s="24">
        <v>51</v>
      </c>
      <c r="C66" s="24">
        <v>7043</v>
      </c>
      <c r="D66" s="25" t="s">
        <v>120</v>
      </c>
      <c r="E66" s="66">
        <v>24180.400000000001</v>
      </c>
      <c r="F66" s="66">
        <v>2271.35</v>
      </c>
      <c r="G66" s="66">
        <v>26451.75</v>
      </c>
    </row>
    <row r="67" spans="1:11" x14ac:dyDescent="0.25">
      <c r="A67" s="24">
        <v>510202010007</v>
      </c>
      <c r="B67" s="24">
        <v>51</v>
      </c>
      <c r="C67" s="24">
        <v>7043</v>
      </c>
      <c r="D67" s="25" t="s">
        <v>121</v>
      </c>
      <c r="E67" s="66">
        <v>11281.65</v>
      </c>
      <c r="F67" s="66">
        <v>1091</v>
      </c>
      <c r="G67" s="66">
        <v>12372.65</v>
      </c>
    </row>
    <row r="68" spans="1:11" x14ac:dyDescent="0.25">
      <c r="A68" s="24">
        <v>510202010008</v>
      </c>
      <c r="B68" s="24">
        <v>51</v>
      </c>
      <c r="C68" s="24">
        <v>7043</v>
      </c>
      <c r="D68" s="25" t="s">
        <v>122</v>
      </c>
      <c r="E68" s="66">
        <v>8352.69</v>
      </c>
      <c r="F68" s="66">
        <v>21873.11</v>
      </c>
      <c r="G68" s="66">
        <v>30225.8</v>
      </c>
    </row>
    <row r="69" spans="1:11" x14ac:dyDescent="0.25">
      <c r="A69" s="24">
        <v>510202010009</v>
      </c>
      <c r="B69" s="24">
        <v>51</v>
      </c>
      <c r="C69" s="24">
        <v>7058</v>
      </c>
      <c r="D69" s="25" t="s">
        <v>131</v>
      </c>
      <c r="E69" s="66">
        <v>5756.28</v>
      </c>
      <c r="F69" s="66">
        <v>1070.47</v>
      </c>
      <c r="G69" s="84">
        <v>6826.75</v>
      </c>
      <c r="I69" s="83"/>
      <c r="J69" s="70"/>
      <c r="K69" s="83"/>
    </row>
    <row r="70" spans="1:11" x14ac:dyDescent="0.25">
      <c r="A70" s="24">
        <v>510202010011</v>
      </c>
      <c r="B70" s="24">
        <v>51</v>
      </c>
      <c r="C70" s="24">
        <v>7055</v>
      </c>
      <c r="D70" s="25" t="s">
        <v>132</v>
      </c>
      <c r="E70" s="66">
        <v>17495.05</v>
      </c>
      <c r="F70" s="66">
        <v>2761.24</v>
      </c>
      <c r="G70" s="84">
        <v>20256.29</v>
      </c>
      <c r="I70" s="83"/>
      <c r="J70" s="70"/>
      <c r="K70" s="83"/>
    </row>
    <row r="71" spans="1:11" x14ac:dyDescent="0.25">
      <c r="A71" s="24">
        <v>510202010012</v>
      </c>
      <c r="B71" s="24">
        <v>51</v>
      </c>
      <c r="C71" s="24">
        <v>7040</v>
      </c>
      <c r="D71" s="25" t="s">
        <v>133</v>
      </c>
      <c r="E71" s="66">
        <v>15000</v>
      </c>
      <c r="F71" s="66">
        <v>0</v>
      </c>
      <c r="G71" s="66">
        <v>15000</v>
      </c>
    </row>
    <row r="72" spans="1:11" x14ac:dyDescent="0.25">
      <c r="A72" s="24">
        <v>510202010014</v>
      </c>
      <c r="B72" s="24">
        <v>51</v>
      </c>
      <c r="C72" s="24">
        <v>7247</v>
      </c>
      <c r="D72" s="25" t="s">
        <v>134</v>
      </c>
      <c r="E72" s="66">
        <v>13.53</v>
      </c>
      <c r="F72" s="66">
        <v>13.53</v>
      </c>
      <c r="G72" s="66">
        <v>27.06</v>
      </c>
    </row>
    <row r="73" spans="1:11" x14ac:dyDescent="0.25">
      <c r="A73" s="24">
        <v>510202020001</v>
      </c>
      <c r="B73" s="24">
        <v>51</v>
      </c>
      <c r="C73" s="24">
        <v>7247</v>
      </c>
      <c r="D73" s="25" t="s">
        <v>135</v>
      </c>
      <c r="E73" s="66">
        <v>0</v>
      </c>
      <c r="F73" s="66">
        <v>3316.89</v>
      </c>
      <c r="G73" s="66">
        <v>3316.89</v>
      </c>
    </row>
    <row r="74" spans="1:11" x14ac:dyDescent="0.25">
      <c r="A74" s="24">
        <v>510202020003</v>
      </c>
      <c r="B74" s="24">
        <v>51</v>
      </c>
      <c r="C74" s="24">
        <v>7247</v>
      </c>
      <c r="D74" s="25" t="s">
        <v>136</v>
      </c>
      <c r="E74" s="66">
        <v>70761.100000000006</v>
      </c>
      <c r="F74" s="66">
        <v>7597.48</v>
      </c>
      <c r="G74" s="66">
        <v>78358.58</v>
      </c>
    </row>
    <row r="75" spans="1:11" x14ac:dyDescent="0.25">
      <c r="A75" s="24">
        <v>510202020005</v>
      </c>
      <c r="B75" s="24">
        <v>51</v>
      </c>
      <c r="C75" s="24">
        <v>7247</v>
      </c>
      <c r="D75" s="25" t="s">
        <v>137</v>
      </c>
      <c r="E75" s="66">
        <v>1469.67</v>
      </c>
      <c r="F75" s="66">
        <v>614.6</v>
      </c>
      <c r="G75" s="66">
        <v>2084.27</v>
      </c>
    </row>
    <row r="76" spans="1:11" x14ac:dyDescent="0.25">
      <c r="A76" s="24">
        <v>510202020007</v>
      </c>
      <c r="B76" s="24">
        <v>51</v>
      </c>
      <c r="C76" s="24">
        <v>7247</v>
      </c>
      <c r="D76" s="25" t="s">
        <v>138</v>
      </c>
      <c r="E76" s="66">
        <v>2815</v>
      </c>
      <c r="F76" s="66">
        <v>850</v>
      </c>
      <c r="G76" s="66">
        <v>3665</v>
      </c>
    </row>
    <row r="77" spans="1:11" x14ac:dyDescent="0.25">
      <c r="A77" s="24">
        <v>510202020008</v>
      </c>
      <c r="B77" s="24">
        <v>51</v>
      </c>
      <c r="C77" s="24">
        <v>7247</v>
      </c>
      <c r="D77" s="25" t="s">
        <v>139</v>
      </c>
      <c r="E77" s="66">
        <v>135</v>
      </c>
      <c r="F77" s="66">
        <v>0</v>
      </c>
      <c r="G77" s="66">
        <v>135</v>
      </c>
    </row>
    <row r="78" spans="1:11" x14ac:dyDescent="0.25">
      <c r="A78" s="24">
        <v>510202020009</v>
      </c>
      <c r="B78" s="24">
        <v>51</v>
      </c>
      <c r="C78" s="24">
        <v>7247</v>
      </c>
      <c r="D78" s="25" t="s">
        <v>140</v>
      </c>
      <c r="E78" s="66">
        <v>2641.06</v>
      </c>
      <c r="F78" s="66">
        <v>829.95</v>
      </c>
      <c r="G78" s="66">
        <v>3471.01</v>
      </c>
    </row>
    <row r="79" spans="1:11" x14ac:dyDescent="0.25">
      <c r="A79" s="24">
        <v>510202030002</v>
      </c>
      <c r="B79" s="24">
        <v>51</v>
      </c>
      <c r="C79" s="24">
        <v>7067</v>
      </c>
      <c r="D79" s="25" t="s">
        <v>141</v>
      </c>
      <c r="E79" s="66">
        <v>17619.72</v>
      </c>
      <c r="F79" s="66">
        <v>2437.48</v>
      </c>
      <c r="G79" s="66">
        <v>20057.2</v>
      </c>
    </row>
    <row r="80" spans="1:11" x14ac:dyDescent="0.25">
      <c r="A80" s="24">
        <v>510202030003</v>
      </c>
      <c r="B80" s="24">
        <v>51</v>
      </c>
      <c r="C80" s="24">
        <v>7067</v>
      </c>
      <c r="D80" s="25" t="s">
        <v>126</v>
      </c>
      <c r="E80" s="66">
        <v>2335.96</v>
      </c>
      <c r="F80" s="66">
        <v>210.18</v>
      </c>
      <c r="G80" s="66">
        <v>2546.14</v>
      </c>
    </row>
    <row r="81" spans="1:7" x14ac:dyDescent="0.25">
      <c r="A81" s="24">
        <v>510202030004</v>
      </c>
      <c r="B81" s="24">
        <v>51</v>
      </c>
      <c r="C81" s="24">
        <v>7067</v>
      </c>
      <c r="D81" s="25" t="s">
        <v>142</v>
      </c>
      <c r="E81" s="66">
        <v>1027.82</v>
      </c>
      <c r="F81" s="66">
        <v>95.85</v>
      </c>
      <c r="G81" s="66">
        <v>1123.67</v>
      </c>
    </row>
    <row r="82" spans="1:7" x14ac:dyDescent="0.25">
      <c r="A82" s="24">
        <v>510202030005</v>
      </c>
      <c r="B82" s="24">
        <v>51</v>
      </c>
      <c r="C82" s="24">
        <v>7067</v>
      </c>
      <c r="D82" s="25" t="s">
        <v>143</v>
      </c>
      <c r="E82" s="66">
        <v>14151.57</v>
      </c>
      <c r="F82" s="66">
        <v>1422.87</v>
      </c>
      <c r="G82" s="66">
        <v>15574.44</v>
      </c>
    </row>
    <row r="83" spans="1:7" x14ac:dyDescent="0.25">
      <c r="A83" s="24">
        <v>510202030008</v>
      </c>
      <c r="B83" s="24">
        <v>51</v>
      </c>
      <c r="C83" s="24">
        <v>7067</v>
      </c>
      <c r="D83" s="25" t="s">
        <v>144</v>
      </c>
      <c r="E83" s="66">
        <v>203.5</v>
      </c>
      <c r="F83" s="66">
        <v>27.54</v>
      </c>
      <c r="G83" s="66">
        <v>231.04</v>
      </c>
    </row>
    <row r="84" spans="1:7" x14ac:dyDescent="0.25">
      <c r="A84" s="24">
        <v>510202050001</v>
      </c>
      <c r="B84" s="24">
        <v>51</v>
      </c>
      <c r="C84" s="24">
        <v>7196</v>
      </c>
      <c r="D84" s="25" t="s">
        <v>145</v>
      </c>
      <c r="E84" s="66">
        <v>22350.79</v>
      </c>
      <c r="F84" s="66">
        <v>21160.1</v>
      </c>
      <c r="G84" s="66">
        <v>43510.89</v>
      </c>
    </row>
    <row r="85" spans="1:7" x14ac:dyDescent="0.25">
      <c r="A85" s="24">
        <v>510202050002</v>
      </c>
      <c r="B85" s="24">
        <v>51</v>
      </c>
      <c r="C85" s="24">
        <v>7196</v>
      </c>
      <c r="D85" s="25" t="s">
        <v>146</v>
      </c>
      <c r="E85" s="66">
        <v>153.06</v>
      </c>
      <c r="F85" s="66">
        <v>0</v>
      </c>
      <c r="G85" s="66">
        <v>153.06</v>
      </c>
    </row>
    <row r="86" spans="1:7" x14ac:dyDescent="0.25">
      <c r="A86" s="24">
        <v>510202050003</v>
      </c>
      <c r="B86" s="24">
        <v>51</v>
      </c>
      <c r="C86" s="24">
        <v>7196</v>
      </c>
      <c r="D86" s="25" t="s">
        <v>147</v>
      </c>
      <c r="E86" s="66">
        <v>6742</v>
      </c>
      <c r="F86" s="66">
        <v>1162</v>
      </c>
      <c r="G86" s="66">
        <v>7904</v>
      </c>
    </row>
    <row r="87" spans="1:7" x14ac:dyDescent="0.25">
      <c r="A87" s="24">
        <v>510202050004</v>
      </c>
      <c r="B87" s="24">
        <v>51</v>
      </c>
      <c r="C87" s="24">
        <v>7179</v>
      </c>
      <c r="D87" s="25" t="s">
        <v>148</v>
      </c>
      <c r="E87" s="66">
        <v>17148.259999999998</v>
      </c>
      <c r="F87" s="66">
        <v>1557.58</v>
      </c>
      <c r="G87" s="66">
        <v>18705.84</v>
      </c>
    </row>
    <row r="88" spans="1:7" x14ac:dyDescent="0.25">
      <c r="A88" s="24">
        <v>510202050005</v>
      </c>
      <c r="B88" s="24">
        <v>51</v>
      </c>
      <c r="C88" s="24">
        <v>7247</v>
      </c>
      <c r="D88" s="25" t="s">
        <v>149</v>
      </c>
      <c r="E88" s="66">
        <v>21582.6</v>
      </c>
      <c r="F88" s="66">
        <v>0</v>
      </c>
      <c r="G88" s="66">
        <v>21582.6</v>
      </c>
    </row>
    <row r="89" spans="1:7" x14ac:dyDescent="0.25">
      <c r="A89" s="24">
        <v>510202050006</v>
      </c>
      <c r="B89" s="24">
        <v>51</v>
      </c>
      <c r="C89" s="24">
        <v>7241</v>
      </c>
      <c r="D89" s="25" t="s">
        <v>150</v>
      </c>
      <c r="E89" s="66">
        <v>7887.04</v>
      </c>
      <c r="F89" s="66">
        <v>1205.5</v>
      </c>
      <c r="G89" s="66">
        <v>9092.5400000000009</v>
      </c>
    </row>
    <row r="90" spans="1:7" x14ac:dyDescent="0.25">
      <c r="A90" s="24">
        <v>510202050007</v>
      </c>
      <c r="B90" s="24">
        <v>51</v>
      </c>
      <c r="C90" s="24">
        <v>7241</v>
      </c>
      <c r="D90" s="25" t="s">
        <v>151</v>
      </c>
      <c r="E90" s="66">
        <v>87731.07</v>
      </c>
      <c r="F90" s="66">
        <v>7155.2</v>
      </c>
      <c r="G90" s="66">
        <v>94886.27</v>
      </c>
    </row>
    <row r="91" spans="1:7" x14ac:dyDescent="0.25">
      <c r="A91" s="24">
        <v>510202050010</v>
      </c>
      <c r="B91" s="24">
        <v>51</v>
      </c>
      <c r="C91" s="24">
        <v>7176</v>
      </c>
      <c r="D91" s="25" t="s">
        <v>152</v>
      </c>
      <c r="E91" s="66">
        <v>59950</v>
      </c>
      <c r="F91" s="66">
        <v>0</v>
      </c>
      <c r="G91" s="66">
        <v>59950</v>
      </c>
    </row>
    <row r="92" spans="1:7" x14ac:dyDescent="0.25">
      <c r="A92" s="24">
        <v>510202050011</v>
      </c>
      <c r="B92" s="24">
        <v>51</v>
      </c>
      <c r="C92" s="24">
        <v>7247</v>
      </c>
      <c r="D92" s="25" t="s">
        <v>153</v>
      </c>
      <c r="E92" s="66">
        <v>271.35000000000002</v>
      </c>
      <c r="F92" s="66">
        <v>0</v>
      </c>
      <c r="G92" s="66">
        <v>271.35000000000002</v>
      </c>
    </row>
    <row r="93" spans="1:7" x14ac:dyDescent="0.25">
      <c r="A93" s="24">
        <v>510202050013</v>
      </c>
      <c r="B93" s="24">
        <v>51</v>
      </c>
      <c r="C93" s="24">
        <v>7247</v>
      </c>
      <c r="D93" s="25" t="s">
        <v>154</v>
      </c>
      <c r="E93" s="66">
        <v>20722.7</v>
      </c>
      <c r="F93" s="66">
        <v>1001.6</v>
      </c>
      <c r="G93" s="66">
        <v>21724.3</v>
      </c>
    </row>
    <row r="94" spans="1:7" x14ac:dyDescent="0.25">
      <c r="A94" s="24">
        <v>510202050014</v>
      </c>
      <c r="B94" s="24">
        <v>51</v>
      </c>
      <c r="C94" s="24">
        <v>7247</v>
      </c>
      <c r="D94" s="25" t="s">
        <v>155</v>
      </c>
      <c r="E94" s="66">
        <v>194</v>
      </c>
      <c r="F94" s="66">
        <v>0</v>
      </c>
      <c r="G94" s="66">
        <v>194</v>
      </c>
    </row>
    <row r="95" spans="1:7" x14ac:dyDescent="0.25">
      <c r="A95" s="24">
        <v>510202050015</v>
      </c>
      <c r="B95" s="24">
        <v>51</v>
      </c>
      <c r="C95" s="24">
        <v>7196</v>
      </c>
      <c r="D95" s="25" t="s">
        <v>156</v>
      </c>
      <c r="E95" s="66">
        <v>43381.120000000003</v>
      </c>
      <c r="F95" s="66">
        <v>4875.3599999999997</v>
      </c>
      <c r="G95" s="66">
        <v>48256.480000000003</v>
      </c>
    </row>
    <row r="96" spans="1:7" x14ac:dyDescent="0.25">
      <c r="A96" s="24">
        <v>510202050016</v>
      </c>
      <c r="B96" s="24">
        <v>51</v>
      </c>
      <c r="C96" s="24">
        <v>7196</v>
      </c>
      <c r="D96" s="25" t="s">
        <v>157</v>
      </c>
      <c r="E96" s="66">
        <v>148217.20000000001</v>
      </c>
      <c r="F96" s="66">
        <v>14319.76</v>
      </c>
      <c r="G96" s="66">
        <v>162536.95999999999</v>
      </c>
    </row>
    <row r="97" spans="1:7" x14ac:dyDescent="0.25">
      <c r="A97" s="24">
        <v>510202050017</v>
      </c>
      <c r="B97" s="24">
        <v>51</v>
      </c>
      <c r="C97" s="24">
        <v>7247</v>
      </c>
      <c r="D97" s="25" t="s">
        <v>158</v>
      </c>
      <c r="E97" s="66">
        <v>5144.63</v>
      </c>
      <c r="F97" s="66">
        <v>279.68</v>
      </c>
      <c r="G97" s="66">
        <v>5424.31</v>
      </c>
    </row>
    <row r="98" spans="1:7" x14ac:dyDescent="0.25">
      <c r="A98" s="24">
        <v>510202050020</v>
      </c>
      <c r="B98" s="24">
        <v>51</v>
      </c>
      <c r="C98" s="24">
        <v>7203</v>
      </c>
      <c r="D98" s="25" t="s">
        <v>159</v>
      </c>
      <c r="E98" s="66">
        <v>535.01</v>
      </c>
      <c r="F98" s="66">
        <v>0</v>
      </c>
      <c r="G98" s="66">
        <v>535.01</v>
      </c>
    </row>
    <row r="99" spans="1:7" x14ac:dyDescent="0.25">
      <c r="A99" s="24">
        <v>510202050022</v>
      </c>
      <c r="B99" s="24">
        <v>51</v>
      </c>
      <c r="C99" s="24">
        <v>7203</v>
      </c>
      <c r="D99" s="25" t="s">
        <v>160</v>
      </c>
      <c r="E99" s="66">
        <v>560.29</v>
      </c>
      <c r="F99" s="66">
        <v>0</v>
      </c>
      <c r="G99" s="66">
        <v>560.29</v>
      </c>
    </row>
    <row r="100" spans="1:7" x14ac:dyDescent="0.25">
      <c r="A100" s="24">
        <v>510202050023</v>
      </c>
      <c r="B100" s="24">
        <v>51</v>
      </c>
      <c r="C100" s="24">
        <v>7203</v>
      </c>
      <c r="D100" s="25" t="s">
        <v>161</v>
      </c>
      <c r="E100" s="66">
        <v>34343.949999999997</v>
      </c>
      <c r="F100" s="66">
        <v>1275.6400000000001</v>
      </c>
      <c r="G100" s="66">
        <v>35619.589999999997</v>
      </c>
    </row>
    <row r="101" spans="1:7" x14ac:dyDescent="0.25">
      <c r="A101" s="24">
        <v>510202050024</v>
      </c>
      <c r="B101" s="24">
        <v>51</v>
      </c>
      <c r="C101" s="24">
        <v>7182</v>
      </c>
      <c r="D101" s="25" t="s">
        <v>162</v>
      </c>
      <c r="E101" s="66">
        <v>106.05</v>
      </c>
      <c r="F101" s="66">
        <v>0</v>
      </c>
      <c r="G101" s="66">
        <v>106.05</v>
      </c>
    </row>
    <row r="102" spans="1:7" x14ac:dyDescent="0.25">
      <c r="A102" s="24">
        <v>510202050025</v>
      </c>
      <c r="B102" s="24">
        <v>51</v>
      </c>
      <c r="C102" s="24">
        <v>7229</v>
      </c>
      <c r="D102" s="25" t="s">
        <v>163</v>
      </c>
      <c r="E102" s="66">
        <v>12300</v>
      </c>
      <c r="F102" s="66">
        <v>0</v>
      </c>
      <c r="G102" s="66">
        <v>12300</v>
      </c>
    </row>
    <row r="103" spans="1:7" x14ac:dyDescent="0.25">
      <c r="A103" s="24">
        <v>510202050027</v>
      </c>
      <c r="B103" s="24">
        <v>51</v>
      </c>
      <c r="C103" s="24">
        <v>7190</v>
      </c>
      <c r="D103" s="25" t="s">
        <v>164</v>
      </c>
      <c r="E103" s="66">
        <v>22346.44</v>
      </c>
      <c r="F103" s="66">
        <v>57.8</v>
      </c>
      <c r="G103" s="66">
        <v>22404.240000000002</v>
      </c>
    </row>
    <row r="104" spans="1:7" x14ac:dyDescent="0.25">
      <c r="A104" s="24">
        <v>510202050028</v>
      </c>
      <c r="B104" s="24">
        <v>51</v>
      </c>
      <c r="C104" s="24">
        <v>7247</v>
      </c>
      <c r="D104" s="25" t="s">
        <v>165</v>
      </c>
      <c r="E104" s="66">
        <v>18677.919999999998</v>
      </c>
      <c r="F104" s="66">
        <v>174</v>
      </c>
      <c r="G104" s="66">
        <v>18851.919999999998</v>
      </c>
    </row>
    <row r="105" spans="1:7" x14ac:dyDescent="0.25">
      <c r="A105" s="24">
        <v>510202050029</v>
      </c>
      <c r="B105" s="24">
        <v>51</v>
      </c>
      <c r="C105" s="24">
        <v>7049</v>
      </c>
      <c r="D105" s="25" t="s">
        <v>166</v>
      </c>
      <c r="E105" s="66">
        <v>26992.22</v>
      </c>
      <c r="F105" s="66">
        <v>1250</v>
      </c>
      <c r="G105" s="66">
        <v>28242.22</v>
      </c>
    </row>
    <row r="106" spans="1:7" x14ac:dyDescent="0.25">
      <c r="A106" s="24">
        <v>510202050030</v>
      </c>
      <c r="B106" s="24">
        <v>51</v>
      </c>
      <c r="C106" s="24">
        <v>7196</v>
      </c>
      <c r="D106" s="25" t="s">
        <v>68</v>
      </c>
      <c r="E106" s="66">
        <v>587953.24</v>
      </c>
      <c r="F106" s="66">
        <v>87417.38</v>
      </c>
      <c r="G106" s="66">
        <v>675370.62</v>
      </c>
    </row>
    <row r="107" spans="1:7" x14ac:dyDescent="0.25">
      <c r="A107" s="24">
        <v>510202050032</v>
      </c>
      <c r="B107" s="24">
        <v>51</v>
      </c>
      <c r="C107" s="24">
        <v>7247</v>
      </c>
      <c r="D107" s="25" t="s">
        <v>167</v>
      </c>
      <c r="E107" s="66">
        <v>800</v>
      </c>
      <c r="F107" s="66">
        <v>0</v>
      </c>
      <c r="G107" s="66">
        <v>800</v>
      </c>
    </row>
    <row r="108" spans="1:7" x14ac:dyDescent="0.25">
      <c r="A108" s="24">
        <v>510202050033</v>
      </c>
      <c r="B108" s="24">
        <v>51</v>
      </c>
      <c r="C108" s="24">
        <v>7247</v>
      </c>
      <c r="D108" s="25" t="s">
        <v>168</v>
      </c>
      <c r="E108" s="66">
        <v>606.24</v>
      </c>
      <c r="F108" s="66">
        <v>639.64</v>
      </c>
      <c r="G108" s="66">
        <v>1245.8800000000001</v>
      </c>
    </row>
    <row r="109" spans="1:7" x14ac:dyDescent="0.25">
      <c r="A109" s="24">
        <v>510202050034</v>
      </c>
      <c r="B109" s="24">
        <v>51</v>
      </c>
      <c r="C109" s="24">
        <v>7238</v>
      </c>
      <c r="D109" s="25" t="s">
        <v>169</v>
      </c>
      <c r="E109" s="66">
        <v>127834.69</v>
      </c>
      <c r="F109" s="66">
        <v>17741.39</v>
      </c>
      <c r="G109" s="66">
        <v>145576.07999999999</v>
      </c>
    </row>
    <row r="110" spans="1:7" x14ac:dyDescent="0.25">
      <c r="A110" s="24">
        <v>510202050035</v>
      </c>
      <c r="B110" s="24">
        <v>51</v>
      </c>
      <c r="C110" s="24">
        <v>7208</v>
      </c>
      <c r="D110" s="25" t="s">
        <v>170</v>
      </c>
      <c r="E110" s="66">
        <v>628.77</v>
      </c>
      <c r="F110" s="66">
        <v>0</v>
      </c>
      <c r="G110" s="66">
        <v>628.77</v>
      </c>
    </row>
    <row r="111" spans="1:7" x14ac:dyDescent="0.25">
      <c r="A111" s="24">
        <v>510202050036</v>
      </c>
      <c r="B111" s="24">
        <v>51</v>
      </c>
      <c r="C111" s="24">
        <v>7247</v>
      </c>
      <c r="D111" s="25" t="s">
        <v>171</v>
      </c>
      <c r="E111" s="66">
        <v>12290.64</v>
      </c>
      <c r="F111" s="66">
        <v>1287.94</v>
      </c>
      <c r="G111" s="66">
        <v>13578.58</v>
      </c>
    </row>
    <row r="112" spans="1:7" x14ac:dyDescent="0.25">
      <c r="A112" s="24">
        <v>510202050037</v>
      </c>
      <c r="B112" s="24">
        <v>51</v>
      </c>
      <c r="C112" s="24">
        <v>7241</v>
      </c>
      <c r="D112" s="25" t="s">
        <v>172</v>
      </c>
      <c r="E112" s="66">
        <v>10825.48</v>
      </c>
      <c r="F112" s="66">
        <v>1045.3399999999999</v>
      </c>
      <c r="G112" s="66">
        <v>11870.82</v>
      </c>
    </row>
    <row r="113" spans="1:7" x14ac:dyDescent="0.25">
      <c r="A113" s="24">
        <v>510202050039</v>
      </c>
      <c r="B113" s="24">
        <v>51</v>
      </c>
      <c r="C113" s="24">
        <v>7190</v>
      </c>
      <c r="D113" s="25" t="s">
        <v>173</v>
      </c>
      <c r="E113" s="66">
        <v>467.34</v>
      </c>
      <c r="F113" s="66">
        <v>0</v>
      </c>
      <c r="G113" s="66">
        <v>467.34</v>
      </c>
    </row>
    <row r="114" spans="1:7" x14ac:dyDescent="0.25">
      <c r="A114" s="24">
        <v>510202050040</v>
      </c>
      <c r="B114" s="24">
        <v>51</v>
      </c>
      <c r="C114" s="24">
        <v>7247</v>
      </c>
      <c r="D114" s="25" t="s">
        <v>174</v>
      </c>
      <c r="E114" s="66">
        <v>21951.42</v>
      </c>
      <c r="F114" s="66">
        <v>8382.7199999999993</v>
      </c>
      <c r="G114" s="66">
        <v>30334.14</v>
      </c>
    </row>
    <row r="115" spans="1:7" x14ac:dyDescent="0.25">
      <c r="A115" s="24">
        <v>510202050041</v>
      </c>
      <c r="B115" s="24">
        <v>51</v>
      </c>
      <c r="C115" s="24">
        <v>7247</v>
      </c>
      <c r="D115" s="25" t="s">
        <v>175</v>
      </c>
      <c r="E115" s="66">
        <v>3800</v>
      </c>
      <c r="F115" s="66">
        <v>300</v>
      </c>
      <c r="G115" s="66">
        <v>4100</v>
      </c>
    </row>
    <row r="116" spans="1:7" x14ac:dyDescent="0.25">
      <c r="A116" s="24">
        <v>510202050042</v>
      </c>
      <c r="B116" s="24">
        <v>51</v>
      </c>
      <c r="C116" s="24">
        <v>7196</v>
      </c>
      <c r="D116" s="25" t="s">
        <v>176</v>
      </c>
      <c r="E116" s="66">
        <v>1016</v>
      </c>
      <c r="F116" s="66">
        <v>550</v>
      </c>
      <c r="G116" s="66">
        <v>1566</v>
      </c>
    </row>
    <row r="117" spans="1:7" x14ac:dyDescent="0.25">
      <c r="A117" s="24">
        <v>510202050043</v>
      </c>
      <c r="B117" s="24">
        <v>51</v>
      </c>
      <c r="C117" s="24">
        <v>7190</v>
      </c>
      <c r="D117" s="25" t="s">
        <v>177</v>
      </c>
      <c r="E117" s="66">
        <v>394.1</v>
      </c>
      <c r="F117" s="66">
        <v>0</v>
      </c>
      <c r="G117" s="66">
        <v>394.1</v>
      </c>
    </row>
    <row r="118" spans="1:7" x14ac:dyDescent="0.25">
      <c r="A118" s="24">
        <v>510202050044</v>
      </c>
      <c r="B118" s="24">
        <v>51</v>
      </c>
      <c r="C118" s="24">
        <v>7190</v>
      </c>
      <c r="D118" s="25" t="s">
        <v>178</v>
      </c>
      <c r="E118" s="66">
        <v>5109.18</v>
      </c>
      <c r="F118" s="66">
        <v>1201.5</v>
      </c>
      <c r="G118" s="66">
        <v>6310.68</v>
      </c>
    </row>
    <row r="119" spans="1:7" x14ac:dyDescent="0.25">
      <c r="A119" s="24">
        <v>510202050046</v>
      </c>
      <c r="B119" s="24">
        <v>51</v>
      </c>
      <c r="C119" s="24">
        <v>7202</v>
      </c>
      <c r="D119" s="25" t="s">
        <v>179</v>
      </c>
      <c r="E119" s="66">
        <v>178.56</v>
      </c>
      <c r="F119" s="66">
        <v>7.43</v>
      </c>
      <c r="G119" s="66">
        <v>185.99</v>
      </c>
    </row>
    <row r="120" spans="1:7" x14ac:dyDescent="0.25">
      <c r="A120" s="24">
        <v>510202050048</v>
      </c>
      <c r="B120" s="24">
        <v>51</v>
      </c>
      <c r="C120" s="24">
        <v>7202</v>
      </c>
      <c r="D120" s="25" t="s">
        <v>180</v>
      </c>
      <c r="E120" s="66">
        <v>2228.5700000000002</v>
      </c>
      <c r="F120" s="66">
        <v>0</v>
      </c>
      <c r="G120" s="66">
        <v>2228.5700000000002</v>
      </c>
    </row>
    <row r="121" spans="1:7" x14ac:dyDescent="0.25">
      <c r="A121" s="24">
        <v>510202050049</v>
      </c>
      <c r="B121" s="24">
        <v>51</v>
      </c>
      <c r="C121" s="24">
        <v>7241</v>
      </c>
      <c r="D121" s="25" t="s">
        <v>181</v>
      </c>
      <c r="E121" s="66">
        <v>560.6</v>
      </c>
      <c r="F121" s="66">
        <v>38.42</v>
      </c>
      <c r="G121" s="66">
        <v>599.02</v>
      </c>
    </row>
    <row r="122" spans="1:7" x14ac:dyDescent="0.25">
      <c r="A122" s="24">
        <v>510202050050</v>
      </c>
      <c r="B122" s="24">
        <v>51</v>
      </c>
      <c r="C122" s="24">
        <v>7247</v>
      </c>
      <c r="D122" s="25" t="s">
        <v>182</v>
      </c>
      <c r="E122" s="66">
        <v>786.94</v>
      </c>
      <c r="F122" s="66">
        <v>71.540000000000006</v>
      </c>
      <c r="G122" s="66">
        <v>858.48</v>
      </c>
    </row>
    <row r="123" spans="1:7" x14ac:dyDescent="0.25">
      <c r="A123" s="24">
        <v>520101010001</v>
      </c>
      <c r="B123" s="24">
        <v>52</v>
      </c>
      <c r="C123" s="24">
        <v>7041</v>
      </c>
      <c r="D123" s="25" t="s">
        <v>116</v>
      </c>
      <c r="E123" s="66">
        <v>151328</v>
      </c>
      <c r="F123" s="66">
        <v>12047.78</v>
      </c>
      <c r="G123" s="66">
        <v>163375.78</v>
      </c>
    </row>
    <row r="124" spans="1:7" x14ac:dyDescent="0.25">
      <c r="A124" s="24">
        <v>520101010002</v>
      </c>
      <c r="B124" s="24">
        <v>52</v>
      </c>
      <c r="C124" s="24">
        <v>7041</v>
      </c>
      <c r="D124" s="25" t="s">
        <v>183</v>
      </c>
      <c r="E124" s="66">
        <v>9493.41</v>
      </c>
      <c r="F124" s="66">
        <v>961.72</v>
      </c>
      <c r="G124" s="66">
        <v>10455.129999999999</v>
      </c>
    </row>
    <row r="125" spans="1:7" x14ac:dyDescent="0.25">
      <c r="A125" s="24">
        <v>520101010003</v>
      </c>
      <c r="B125" s="24">
        <v>52</v>
      </c>
      <c r="C125" s="24">
        <v>7041</v>
      </c>
      <c r="D125" s="25" t="s">
        <v>184</v>
      </c>
      <c r="E125" s="66">
        <v>63476.04</v>
      </c>
      <c r="F125" s="66">
        <v>2913.64</v>
      </c>
      <c r="G125" s="66">
        <v>66389.679999999993</v>
      </c>
    </row>
    <row r="126" spans="1:7" x14ac:dyDescent="0.25">
      <c r="A126" s="24">
        <v>520101010004</v>
      </c>
      <c r="B126" s="24">
        <v>52</v>
      </c>
      <c r="C126" s="24">
        <v>7047</v>
      </c>
      <c r="D126" s="25" t="s">
        <v>118</v>
      </c>
      <c r="E126" s="66">
        <v>30284.240000000002</v>
      </c>
      <c r="F126" s="66">
        <v>1974.43</v>
      </c>
      <c r="G126" s="66">
        <v>32258.67</v>
      </c>
    </row>
    <row r="127" spans="1:7" x14ac:dyDescent="0.25">
      <c r="A127" s="24">
        <v>520101010005</v>
      </c>
      <c r="B127" s="24">
        <v>52</v>
      </c>
      <c r="C127" s="24">
        <v>7047</v>
      </c>
      <c r="D127" s="25" t="s">
        <v>119</v>
      </c>
      <c r="E127" s="66">
        <v>18498.599999999999</v>
      </c>
      <c r="F127" s="66">
        <v>1072.26</v>
      </c>
      <c r="G127" s="66">
        <v>19570.86</v>
      </c>
    </row>
    <row r="128" spans="1:7" x14ac:dyDescent="0.25">
      <c r="A128" s="24">
        <v>520101010006</v>
      </c>
      <c r="B128" s="24">
        <v>52</v>
      </c>
      <c r="C128" s="24">
        <v>7044</v>
      </c>
      <c r="D128" s="25" t="s">
        <v>120</v>
      </c>
      <c r="E128" s="66">
        <v>20756.689999999999</v>
      </c>
      <c r="F128" s="66">
        <v>1318.81</v>
      </c>
      <c r="G128" s="66">
        <v>22075.5</v>
      </c>
    </row>
    <row r="129" spans="1:10" x14ac:dyDescent="0.25">
      <c r="A129" s="24">
        <v>520101010007</v>
      </c>
      <c r="B129" s="24">
        <v>52</v>
      </c>
      <c r="C129" s="24">
        <v>7044</v>
      </c>
      <c r="D129" s="25" t="s">
        <v>121</v>
      </c>
      <c r="E129" s="66">
        <v>5350.6</v>
      </c>
      <c r="F129" s="66">
        <v>499.95</v>
      </c>
      <c r="G129" s="66">
        <v>5850.55</v>
      </c>
    </row>
    <row r="130" spans="1:10" x14ac:dyDescent="0.25">
      <c r="A130" s="24">
        <v>520101010008</v>
      </c>
      <c r="B130" s="24">
        <v>52</v>
      </c>
      <c r="C130" s="24">
        <v>7044</v>
      </c>
      <c r="D130" s="25" t="s">
        <v>122</v>
      </c>
      <c r="E130" s="66">
        <v>6303.6</v>
      </c>
      <c r="F130" s="66">
        <v>11950</v>
      </c>
      <c r="G130" s="66">
        <v>18253.599999999999</v>
      </c>
    </row>
    <row r="131" spans="1:10" x14ac:dyDescent="0.25">
      <c r="A131" s="24">
        <v>520101010009</v>
      </c>
      <c r="B131" s="24">
        <v>52</v>
      </c>
      <c r="C131" s="24">
        <v>7059</v>
      </c>
      <c r="D131" s="25" t="s">
        <v>185</v>
      </c>
      <c r="E131" s="66">
        <v>4913.45</v>
      </c>
      <c r="F131" s="66">
        <v>910.71</v>
      </c>
      <c r="G131" s="68">
        <v>5824.16</v>
      </c>
      <c r="J131" s="26"/>
    </row>
    <row r="132" spans="1:10" x14ac:dyDescent="0.25">
      <c r="A132" s="24">
        <v>520101010011</v>
      </c>
      <c r="B132" s="24">
        <v>52</v>
      </c>
      <c r="C132" s="24">
        <v>7041</v>
      </c>
      <c r="D132" s="25" t="s">
        <v>186</v>
      </c>
      <c r="E132" s="66">
        <v>24821</v>
      </c>
      <c r="F132" s="66">
        <v>0</v>
      </c>
      <c r="G132" s="66">
        <v>24821</v>
      </c>
    </row>
    <row r="133" spans="1:10" x14ac:dyDescent="0.25">
      <c r="A133" s="24">
        <v>520101010012</v>
      </c>
      <c r="B133" s="24">
        <v>52</v>
      </c>
      <c r="C133" s="24">
        <v>7056</v>
      </c>
      <c r="D133" s="25" t="s">
        <v>187</v>
      </c>
      <c r="E133" s="66">
        <v>12703.58</v>
      </c>
      <c r="F133" s="66">
        <v>2078.25</v>
      </c>
      <c r="G133" s="68">
        <v>14781.83</v>
      </c>
      <c r="J133" s="34"/>
    </row>
    <row r="134" spans="1:10" x14ac:dyDescent="0.25">
      <c r="A134" s="24">
        <v>520101020002</v>
      </c>
      <c r="B134" s="24">
        <v>52</v>
      </c>
      <c r="C134" s="24">
        <v>7248</v>
      </c>
      <c r="D134" s="25" t="s">
        <v>188</v>
      </c>
      <c r="E134" s="66">
        <v>6539.6</v>
      </c>
      <c r="F134" s="66">
        <v>348.22</v>
      </c>
      <c r="G134" s="66">
        <v>6887.82</v>
      </c>
    </row>
    <row r="135" spans="1:10" x14ac:dyDescent="0.25">
      <c r="A135" s="24">
        <v>520101020006</v>
      </c>
      <c r="B135" s="24">
        <v>52</v>
      </c>
      <c r="C135" s="24">
        <v>7248</v>
      </c>
      <c r="D135" s="25" t="s">
        <v>189</v>
      </c>
      <c r="E135" s="66">
        <v>2141</v>
      </c>
      <c r="F135" s="66">
        <v>0</v>
      </c>
      <c r="G135" s="66">
        <v>2141</v>
      </c>
    </row>
    <row r="136" spans="1:10" x14ac:dyDescent="0.25">
      <c r="A136" s="24">
        <v>520101020007</v>
      </c>
      <c r="B136" s="24">
        <v>52</v>
      </c>
      <c r="C136" s="24">
        <v>7248</v>
      </c>
      <c r="D136" s="25" t="s">
        <v>190</v>
      </c>
      <c r="E136" s="66">
        <v>0</v>
      </c>
      <c r="F136" s="66">
        <v>66.66</v>
      </c>
      <c r="G136" s="66">
        <v>66.66</v>
      </c>
    </row>
    <row r="137" spans="1:10" x14ac:dyDescent="0.25">
      <c r="A137" s="24">
        <v>520101030002</v>
      </c>
      <c r="B137" s="24">
        <v>52</v>
      </c>
      <c r="C137" s="24">
        <v>7173</v>
      </c>
      <c r="D137" s="25" t="s">
        <v>191</v>
      </c>
      <c r="E137" s="66">
        <v>11455.43</v>
      </c>
      <c r="F137" s="66">
        <v>132.5</v>
      </c>
      <c r="G137" s="66">
        <v>11587.93</v>
      </c>
    </row>
    <row r="138" spans="1:10" x14ac:dyDescent="0.25">
      <c r="A138" s="24">
        <v>520101030003</v>
      </c>
      <c r="B138" s="24">
        <v>52</v>
      </c>
      <c r="C138" s="24">
        <v>7182</v>
      </c>
      <c r="D138" s="25" t="s">
        <v>192</v>
      </c>
      <c r="E138" s="66">
        <v>1969</v>
      </c>
      <c r="F138" s="66">
        <v>0</v>
      </c>
      <c r="G138" s="66">
        <v>1969</v>
      </c>
    </row>
    <row r="139" spans="1:10" x14ac:dyDescent="0.25">
      <c r="A139" s="24">
        <v>520101030004</v>
      </c>
      <c r="B139" s="24">
        <v>52</v>
      </c>
      <c r="C139" s="24">
        <v>7197</v>
      </c>
      <c r="D139" s="25" t="s">
        <v>193</v>
      </c>
      <c r="E139" s="66">
        <v>1139.52</v>
      </c>
      <c r="F139" s="66">
        <v>0</v>
      </c>
      <c r="G139" s="66">
        <v>1139.52</v>
      </c>
    </row>
    <row r="140" spans="1:10" x14ac:dyDescent="0.25">
      <c r="A140" s="24">
        <v>520101030005</v>
      </c>
      <c r="B140" s="24">
        <v>52</v>
      </c>
      <c r="C140" s="24">
        <v>7179</v>
      </c>
      <c r="D140" s="25" t="s">
        <v>194</v>
      </c>
      <c r="E140" s="66">
        <v>8036.39</v>
      </c>
      <c r="F140" s="66">
        <v>733.95</v>
      </c>
      <c r="G140" s="66">
        <v>8770.34</v>
      </c>
    </row>
    <row r="141" spans="1:10" x14ac:dyDescent="0.25">
      <c r="A141" s="24">
        <v>520101030006</v>
      </c>
      <c r="B141" s="24">
        <v>52</v>
      </c>
      <c r="C141" s="24">
        <v>7248</v>
      </c>
      <c r="D141" s="25" t="s">
        <v>195</v>
      </c>
      <c r="E141" s="66">
        <v>60554.13</v>
      </c>
      <c r="F141" s="66">
        <v>185.7</v>
      </c>
      <c r="G141" s="66">
        <v>60739.83</v>
      </c>
    </row>
    <row r="142" spans="1:10" x14ac:dyDescent="0.25">
      <c r="A142" s="24">
        <v>520101030007</v>
      </c>
      <c r="B142" s="24">
        <v>52</v>
      </c>
      <c r="C142" s="24">
        <v>7173</v>
      </c>
      <c r="D142" s="25" t="s">
        <v>196</v>
      </c>
      <c r="E142" s="66">
        <v>909.64</v>
      </c>
      <c r="F142" s="66">
        <v>51.9</v>
      </c>
      <c r="G142" s="66">
        <v>961.54</v>
      </c>
    </row>
    <row r="143" spans="1:10" x14ac:dyDescent="0.25">
      <c r="A143" s="24">
        <v>520101030008</v>
      </c>
      <c r="B143" s="24">
        <v>52</v>
      </c>
      <c r="C143" s="24">
        <v>7182</v>
      </c>
      <c r="D143" s="25" t="s">
        <v>197</v>
      </c>
      <c r="E143" s="66">
        <v>2215.29</v>
      </c>
      <c r="F143" s="66">
        <v>6</v>
      </c>
      <c r="G143" s="66">
        <v>2221.29</v>
      </c>
    </row>
    <row r="144" spans="1:10" x14ac:dyDescent="0.25">
      <c r="A144" s="24">
        <v>520101030009</v>
      </c>
      <c r="B144" s="24">
        <v>52</v>
      </c>
      <c r="C144" s="24">
        <v>7242</v>
      </c>
      <c r="D144" s="25" t="s">
        <v>198</v>
      </c>
      <c r="E144" s="66">
        <v>2671.13</v>
      </c>
      <c r="F144" s="66">
        <v>335.43</v>
      </c>
      <c r="G144" s="66">
        <v>3006.56</v>
      </c>
    </row>
    <row r="145" spans="1:7" x14ac:dyDescent="0.25">
      <c r="A145" s="24">
        <v>520101030010</v>
      </c>
      <c r="B145" s="24">
        <v>52</v>
      </c>
      <c r="C145" s="24">
        <v>7191</v>
      </c>
      <c r="D145" s="25" t="s">
        <v>199</v>
      </c>
      <c r="E145" s="66">
        <v>124</v>
      </c>
      <c r="F145" s="66">
        <v>0</v>
      </c>
      <c r="G145" s="66">
        <v>124</v>
      </c>
    </row>
    <row r="146" spans="1:7" x14ac:dyDescent="0.25">
      <c r="A146" s="24">
        <v>520101030011</v>
      </c>
      <c r="B146" s="24">
        <v>52</v>
      </c>
      <c r="C146" s="24">
        <v>7191</v>
      </c>
      <c r="D146" s="25" t="s">
        <v>200</v>
      </c>
      <c r="E146" s="66">
        <v>8359.42</v>
      </c>
      <c r="F146" s="66">
        <v>108.68</v>
      </c>
      <c r="G146" s="66">
        <v>8468.1</v>
      </c>
    </row>
    <row r="147" spans="1:7" x14ac:dyDescent="0.25">
      <c r="A147" s="24">
        <v>520101030012</v>
      </c>
      <c r="B147" s="24">
        <v>52</v>
      </c>
      <c r="C147" s="24">
        <v>7248</v>
      </c>
      <c r="D147" s="25" t="s">
        <v>201</v>
      </c>
      <c r="E147" s="66">
        <v>22</v>
      </c>
      <c r="F147" s="66">
        <v>0</v>
      </c>
      <c r="G147" s="66">
        <v>22</v>
      </c>
    </row>
    <row r="148" spans="1:7" x14ac:dyDescent="0.25">
      <c r="A148" s="24">
        <v>520101030013</v>
      </c>
      <c r="B148" s="24">
        <v>52</v>
      </c>
      <c r="C148" s="24">
        <v>7248</v>
      </c>
      <c r="D148" s="25" t="s">
        <v>202</v>
      </c>
      <c r="E148" s="66">
        <v>2399.4699999999998</v>
      </c>
      <c r="F148" s="66">
        <v>273.08</v>
      </c>
      <c r="G148" s="66">
        <v>2672.55</v>
      </c>
    </row>
    <row r="149" spans="1:7" x14ac:dyDescent="0.25">
      <c r="A149" s="24">
        <v>520101030014</v>
      </c>
      <c r="B149" s="24">
        <v>52</v>
      </c>
      <c r="C149" s="24">
        <v>7068</v>
      </c>
      <c r="D149" s="25" t="s">
        <v>203</v>
      </c>
      <c r="E149" s="66">
        <v>3359.59</v>
      </c>
      <c r="F149" s="66">
        <v>229.13</v>
      </c>
      <c r="G149" s="66">
        <v>3588.72</v>
      </c>
    </row>
    <row r="150" spans="1:7" x14ac:dyDescent="0.25">
      <c r="A150" s="24">
        <v>520101030015</v>
      </c>
      <c r="B150" s="24">
        <v>52</v>
      </c>
      <c r="C150" s="24">
        <v>7203</v>
      </c>
      <c r="D150" s="25" t="s">
        <v>204</v>
      </c>
      <c r="E150" s="66">
        <v>104.09</v>
      </c>
      <c r="F150" s="66">
        <v>0</v>
      </c>
      <c r="G150" s="66">
        <v>104.09</v>
      </c>
    </row>
    <row r="151" spans="1:7" x14ac:dyDescent="0.25">
      <c r="A151" s="24">
        <v>520101030016</v>
      </c>
      <c r="B151" s="24">
        <v>52</v>
      </c>
      <c r="C151" s="24">
        <v>7197</v>
      </c>
      <c r="D151" s="25" t="s">
        <v>69</v>
      </c>
      <c r="E151" s="66">
        <v>3476.92</v>
      </c>
      <c r="F151" s="66">
        <v>0</v>
      </c>
      <c r="G151" s="66">
        <v>3476.92</v>
      </c>
    </row>
    <row r="152" spans="1:7" x14ac:dyDescent="0.25">
      <c r="A152" s="24">
        <v>520101030017</v>
      </c>
      <c r="B152" s="24">
        <v>52</v>
      </c>
      <c r="C152" s="24">
        <v>7197</v>
      </c>
      <c r="D152" s="25" t="s">
        <v>205</v>
      </c>
      <c r="E152" s="66">
        <v>6788.84</v>
      </c>
      <c r="F152" s="66">
        <v>0</v>
      </c>
      <c r="G152" s="66">
        <v>6788.84</v>
      </c>
    </row>
    <row r="153" spans="1:7" x14ac:dyDescent="0.25">
      <c r="A153" s="24">
        <v>520101030018</v>
      </c>
      <c r="B153" s="24">
        <v>52</v>
      </c>
      <c r="C153" s="24">
        <v>7068</v>
      </c>
      <c r="D153" s="25" t="s">
        <v>206</v>
      </c>
      <c r="E153" s="66">
        <v>214.17</v>
      </c>
      <c r="F153" s="66">
        <v>16.16</v>
      </c>
      <c r="G153" s="66">
        <v>230.33</v>
      </c>
    </row>
    <row r="154" spans="1:7" x14ac:dyDescent="0.25">
      <c r="A154" s="24">
        <v>520101030019</v>
      </c>
      <c r="B154" s="24">
        <v>52</v>
      </c>
      <c r="C154" s="24">
        <v>7068</v>
      </c>
      <c r="D154" s="25" t="s">
        <v>207</v>
      </c>
      <c r="E154" s="66">
        <v>4560.38</v>
      </c>
      <c r="F154" s="66">
        <v>0</v>
      </c>
      <c r="G154" s="66">
        <v>4560.38</v>
      </c>
    </row>
    <row r="155" spans="1:7" x14ac:dyDescent="0.25">
      <c r="A155" s="24">
        <v>520101030020</v>
      </c>
      <c r="B155" s="24">
        <v>52</v>
      </c>
      <c r="C155" s="24">
        <v>7248</v>
      </c>
      <c r="D155" s="25" t="s">
        <v>208</v>
      </c>
      <c r="E155" s="66">
        <v>11257.26</v>
      </c>
      <c r="F155" s="66">
        <v>384.81</v>
      </c>
      <c r="G155" s="66">
        <v>11642.07</v>
      </c>
    </row>
    <row r="156" spans="1:7" x14ac:dyDescent="0.25">
      <c r="A156" s="24">
        <v>520101030021</v>
      </c>
      <c r="B156" s="24">
        <v>52</v>
      </c>
      <c r="C156" s="24">
        <v>7196</v>
      </c>
      <c r="D156" s="25" t="s">
        <v>176</v>
      </c>
      <c r="E156" s="66">
        <v>755</v>
      </c>
      <c r="F156" s="66">
        <v>0</v>
      </c>
      <c r="G156" s="66">
        <v>755</v>
      </c>
    </row>
    <row r="157" spans="1:7" x14ac:dyDescent="0.25">
      <c r="A157" s="24">
        <v>520101030022</v>
      </c>
      <c r="B157" s="24">
        <v>52</v>
      </c>
      <c r="C157" s="24">
        <v>7248</v>
      </c>
      <c r="D157" s="25" t="s">
        <v>209</v>
      </c>
      <c r="E157" s="66">
        <v>15592.44</v>
      </c>
      <c r="F157" s="66">
        <v>2506.29</v>
      </c>
      <c r="G157" s="66">
        <v>18098.73</v>
      </c>
    </row>
    <row r="158" spans="1:7" x14ac:dyDescent="0.25">
      <c r="A158" s="24">
        <v>520101030023</v>
      </c>
      <c r="B158" s="24">
        <v>52</v>
      </c>
      <c r="C158" s="24">
        <v>7239</v>
      </c>
      <c r="D158" s="25" t="s">
        <v>210</v>
      </c>
      <c r="E158" s="66">
        <v>12373.48</v>
      </c>
      <c r="F158" s="66">
        <v>627.25</v>
      </c>
      <c r="G158" s="66">
        <v>13000.73</v>
      </c>
    </row>
    <row r="159" spans="1:7" x14ac:dyDescent="0.25">
      <c r="A159" s="24">
        <v>520101030024</v>
      </c>
      <c r="B159" s="24">
        <v>52</v>
      </c>
      <c r="C159" s="24">
        <v>7203</v>
      </c>
      <c r="D159" s="25" t="s">
        <v>211</v>
      </c>
      <c r="E159" s="66">
        <v>13291.92</v>
      </c>
      <c r="F159" s="66">
        <v>950.79</v>
      </c>
      <c r="G159" s="66">
        <v>14242.71</v>
      </c>
    </row>
    <row r="160" spans="1:7" x14ac:dyDescent="0.25">
      <c r="A160" s="24">
        <v>520201010001</v>
      </c>
      <c r="B160" s="24">
        <v>52</v>
      </c>
      <c r="C160" s="24">
        <v>7041</v>
      </c>
      <c r="D160" s="25" t="s">
        <v>116</v>
      </c>
      <c r="E160" s="66">
        <v>226792.99</v>
      </c>
      <c r="F160" s="66">
        <v>19317.75</v>
      </c>
      <c r="G160" s="66">
        <v>246110.74</v>
      </c>
    </row>
    <row r="161" spans="1:10" x14ac:dyDescent="0.25">
      <c r="A161" s="24">
        <v>520201010002</v>
      </c>
      <c r="B161" s="24">
        <v>52</v>
      </c>
      <c r="C161" s="24">
        <v>7041</v>
      </c>
      <c r="D161" s="25" t="s">
        <v>183</v>
      </c>
      <c r="E161" s="66">
        <v>6848.1</v>
      </c>
      <c r="F161" s="66">
        <v>541.83000000000004</v>
      </c>
      <c r="G161" s="66">
        <v>7389.93</v>
      </c>
    </row>
    <row r="162" spans="1:10" x14ac:dyDescent="0.25">
      <c r="A162" s="24">
        <v>520201010003</v>
      </c>
      <c r="B162" s="24">
        <v>52</v>
      </c>
      <c r="C162" s="24">
        <v>7047</v>
      </c>
      <c r="D162" s="25" t="s">
        <v>118</v>
      </c>
      <c r="E162" s="66">
        <v>28706.83</v>
      </c>
      <c r="F162" s="66">
        <v>2573.5500000000002</v>
      </c>
      <c r="G162" s="66">
        <v>31280.38</v>
      </c>
    </row>
    <row r="163" spans="1:10" x14ac:dyDescent="0.25">
      <c r="A163" s="24">
        <v>520201010004</v>
      </c>
      <c r="B163" s="24">
        <v>52</v>
      </c>
      <c r="C163" s="24">
        <v>7047</v>
      </c>
      <c r="D163" s="25" t="s">
        <v>119</v>
      </c>
      <c r="E163" s="66">
        <v>16354.64</v>
      </c>
      <c r="F163" s="66">
        <v>1605.85</v>
      </c>
      <c r="G163" s="66">
        <v>17960.490000000002</v>
      </c>
    </row>
    <row r="164" spans="1:10" x14ac:dyDescent="0.25">
      <c r="A164" s="24">
        <v>520201010005</v>
      </c>
      <c r="B164" s="24">
        <v>52</v>
      </c>
      <c r="C164" s="24">
        <v>7044</v>
      </c>
      <c r="D164" s="25" t="s">
        <v>120</v>
      </c>
      <c r="E164" s="66">
        <v>19381.939999999999</v>
      </c>
      <c r="F164" s="66">
        <v>1621.52</v>
      </c>
      <c r="G164" s="66">
        <v>21003.46</v>
      </c>
    </row>
    <row r="165" spans="1:10" x14ac:dyDescent="0.25">
      <c r="A165" s="24">
        <v>520201010006</v>
      </c>
      <c r="B165" s="24">
        <v>52</v>
      </c>
      <c r="C165" s="24">
        <v>7044</v>
      </c>
      <c r="D165" s="25" t="s">
        <v>121</v>
      </c>
      <c r="E165" s="66">
        <v>8223.61</v>
      </c>
      <c r="F165" s="66">
        <v>696.6</v>
      </c>
      <c r="G165" s="66">
        <v>8920.2099999999991</v>
      </c>
    </row>
    <row r="166" spans="1:10" x14ac:dyDescent="0.25">
      <c r="A166" s="24">
        <v>520201010007</v>
      </c>
      <c r="B166" s="24">
        <v>52</v>
      </c>
      <c r="C166" s="24">
        <v>7044</v>
      </c>
      <c r="D166" s="25" t="s">
        <v>122</v>
      </c>
      <c r="E166" s="66">
        <v>10704.77</v>
      </c>
      <c r="F166" s="66">
        <v>18901.09</v>
      </c>
      <c r="G166" s="66">
        <v>29605.86</v>
      </c>
    </row>
    <row r="167" spans="1:10" x14ac:dyDescent="0.25">
      <c r="A167" s="24">
        <v>520201010008</v>
      </c>
      <c r="B167" s="24">
        <v>52</v>
      </c>
      <c r="C167" s="24">
        <v>7059</v>
      </c>
      <c r="D167" s="25" t="s">
        <v>212</v>
      </c>
      <c r="E167" s="66">
        <v>4322.1099999999997</v>
      </c>
      <c r="F167" s="66">
        <v>1484.91</v>
      </c>
      <c r="G167" s="68">
        <v>5807.02</v>
      </c>
      <c r="J167" s="26"/>
    </row>
    <row r="168" spans="1:10" x14ac:dyDescent="0.25">
      <c r="A168" s="24">
        <v>520201010010</v>
      </c>
      <c r="B168" s="24">
        <v>52</v>
      </c>
      <c r="C168" s="24">
        <v>7041</v>
      </c>
      <c r="D168" s="25" t="s">
        <v>213</v>
      </c>
      <c r="E168" s="66">
        <v>372.5</v>
      </c>
      <c r="F168" s="66">
        <v>0</v>
      </c>
      <c r="G168" s="66">
        <v>372.5</v>
      </c>
    </row>
    <row r="169" spans="1:10" x14ac:dyDescent="0.25">
      <c r="A169" s="24">
        <v>520201010011</v>
      </c>
      <c r="B169" s="24">
        <v>52</v>
      </c>
      <c r="C169" s="24">
        <v>7056</v>
      </c>
      <c r="D169" s="25" t="s">
        <v>214</v>
      </c>
      <c r="E169" s="66">
        <v>9311.07</v>
      </c>
      <c r="F169" s="66">
        <v>1875.57</v>
      </c>
      <c r="G169" s="68">
        <v>11186.64</v>
      </c>
    </row>
    <row r="170" spans="1:10" x14ac:dyDescent="0.25">
      <c r="A170" s="24">
        <v>520201020002</v>
      </c>
      <c r="B170" s="24">
        <v>52</v>
      </c>
      <c r="C170" s="24">
        <v>7248</v>
      </c>
      <c r="D170" s="25" t="s">
        <v>215</v>
      </c>
      <c r="E170" s="66">
        <v>12092.42</v>
      </c>
      <c r="F170" s="66">
        <v>469.1</v>
      </c>
      <c r="G170" s="66">
        <v>12561.52</v>
      </c>
    </row>
    <row r="171" spans="1:10" x14ac:dyDescent="0.25">
      <c r="A171" s="24">
        <v>520201020003</v>
      </c>
      <c r="B171" s="24">
        <v>52</v>
      </c>
      <c r="C171" s="24">
        <v>7044</v>
      </c>
      <c r="D171" s="25" t="s">
        <v>216</v>
      </c>
      <c r="E171" s="66">
        <v>660</v>
      </c>
      <c r="F171" s="66">
        <v>60</v>
      </c>
      <c r="G171" s="66">
        <v>720</v>
      </c>
    </row>
    <row r="172" spans="1:10" x14ac:dyDescent="0.25">
      <c r="A172" s="24">
        <v>520201020004</v>
      </c>
      <c r="B172" s="24">
        <v>52</v>
      </c>
      <c r="C172" s="24">
        <v>7248</v>
      </c>
      <c r="D172" s="25" t="s">
        <v>217</v>
      </c>
      <c r="E172" s="66">
        <v>2790.7</v>
      </c>
      <c r="F172" s="66">
        <v>305.5</v>
      </c>
      <c r="G172" s="66">
        <v>3096.2</v>
      </c>
    </row>
    <row r="173" spans="1:10" x14ac:dyDescent="0.25">
      <c r="A173" s="24">
        <v>520201020006</v>
      </c>
      <c r="B173" s="24">
        <v>52</v>
      </c>
      <c r="C173" s="24">
        <v>7248</v>
      </c>
      <c r="D173" s="25" t="s">
        <v>218</v>
      </c>
      <c r="E173" s="66">
        <v>2359</v>
      </c>
      <c r="F173" s="66">
        <v>204</v>
      </c>
      <c r="G173" s="66">
        <v>2563</v>
      </c>
    </row>
    <row r="174" spans="1:10" x14ac:dyDescent="0.25">
      <c r="A174" s="24">
        <v>520201020007</v>
      </c>
      <c r="B174" s="24">
        <v>52</v>
      </c>
      <c r="C174" s="24">
        <v>7248</v>
      </c>
      <c r="D174" s="25" t="s">
        <v>219</v>
      </c>
      <c r="E174" s="66">
        <v>0</v>
      </c>
      <c r="F174" s="66">
        <v>31594.99</v>
      </c>
      <c r="G174" s="66">
        <v>31594.99</v>
      </c>
    </row>
    <row r="175" spans="1:10" x14ac:dyDescent="0.25">
      <c r="A175" s="24">
        <v>520202010001</v>
      </c>
      <c r="B175" s="24">
        <v>52</v>
      </c>
      <c r="C175" s="24">
        <v>7050</v>
      </c>
      <c r="D175" s="25" t="s">
        <v>220</v>
      </c>
      <c r="E175" s="66">
        <v>268824.37</v>
      </c>
      <c r="F175" s="66">
        <v>92230.77</v>
      </c>
      <c r="G175" s="66">
        <v>361055.14</v>
      </c>
    </row>
    <row r="176" spans="1:10" x14ac:dyDescent="0.25">
      <c r="A176" s="24">
        <v>520202010002</v>
      </c>
      <c r="B176" s="24">
        <v>52</v>
      </c>
      <c r="C176" s="24">
        <v>7230</v>
      </c>
      <c r="D176" s="25" t="s">
        <v>221</v>
      </c>
      <c r="E176" s="66">
        <v>30</v>
      </c>
      <c r="F176" s="66">
        <v>13000</v>
      </c>
      <c r="G176" s="66">
        <v>13030</v>
      </c>
    </row>
    <row r="177" spans="1:7" x14ac:dyDescent="0.25">
      <c r="A177" s="24">
        <v>520202010005</v>
      </c>
      <c r="B177" s="24">
        <v>52</v>
      </c>
      <c r="C177" s="24">
        <v>7230</v>
      </c>
      <c r="D177" s="25" t="s">
        <v>222</v>
      </c>
      <c r="E177" s="66">
        <v>5814.72</v>
      </c>
      <c r="F177" s="66">
        <v>1700</v>
      </c>
      <c r="G177" s="66">
        <v>7514.72</v>
      </c>
    </row>
    <row r="178" spans="1:7" x14ac:dyDescent="0.25">
      <c r="A178" s="24">
        <v>520203010001</v>
      </c>
      <c r="B178" s="24">
        <v>52</v>
      </c>
      <c r="C178" s="24">
        <v>7197</v>
      </c>
      <c r="D178" s="25" t="s">
        <v>223</v>
      </c>
      <c r="E178" s="66">
        <v>2236.9499999999998</v>
      </c>
      <c r="F178" s="66">
        <v>0</v>
      </c>
      <c r="G178" s="66">
        <v>2236.9499999999998</v>
      </c>
    </row>
    <row r="179" spans="1:7" x14ac:dyDescent="0.25">
      <c r="A179" s="24">
        <v>520203010002</v>
      </c>
      <c r="B179" s="24">
        <v>52</v>
      </c>
      <c r="C179" s="24">
        <v>7197</v>
      </c>
      <c r="D179" s="25" t="s">
        <v>70</v>
      </c>
      <c r="E179" s="66">
        <v>2668.23</v>
      </c>
      <c r="F179" s="66">
        <v>760.61</v>
      </c>
      <c r="G179" s="66">
        <v>3428.84</v>
      </c>
    </row>
    <row r="180" spans="1:7" x14ac:dyDescent="0.25">
      <c r="A180" s="24">
        <v>520203010003</v>
      </c>
      <c r="B180" s="24">
        <v>52</v>
      </c>
      <c r="C180" s="24">
        <v>7197</v>
      </c>
      <c r="D180" s="25" t="s">
        <v>224</v>
      </c>
      <c r="E180" s="66">
        <v>8217.9599999999991</v>
      </c>
      <c r="F180" s="66">
        <v>0</v>
      </c>
      <c r="G180" s="66">
        <v>8217.9599999999991</v>
      </c>
    </row>
    <row r="181" spans="1:7" x14ac:dyDescent="0.25">
      <c r="A181" s="24">
        <v>520203010004</v>
      </c>
      <c r="B181" s="24">
        <v>52</v>
      </c>
      <c r="C181" s="24">
        <v>7197</v>
      </c>
      <c r="D181" s="25" t="s">
        <v>225</v>
      </c>
      <c r="E181" s="66">
        <v>11413.87</v>
      </c>
      <c r="F181" s="66">
        <v>1178</v>
      </c>
      <c r="G181" s="66">
        <v>12591.87</v>
      </c>
    </row>
    <row r="182" spans="1:7" x14ac:dyDescent="0.25">
      <c r="A182" s="24">
        <v>520203010005</v>
      </c>
      <c r="B182" s="24">
        <v>52</v>
      </c>
      <c r="C182" s="24">
        <v>7179</v>
      </c>
      <c r="D182" s="25" t="s">
        <v>226</v>
      </c>
      <c r="E182" s="66">
        <v>6445.19</v>
      </c>
      <c r="F182" s="66">
        <v>504.36</v>
      </c>
      <c r="G182" s="66">
        <v>6949.55</v>
      </c>
    </row>
    <row r="183" spans="1:7" x14ac:dyDescent="0.25">
      <c r="A183" s="24">
        <v>520203010007</v>
      </c>
      <c r="B183" s="24">
        <v>52</v>
      </c>
      <c r="C183" s="24">
        <v>7209</v>
      </c>
      <c r="D183" s="25" t="s">
        <v>227</v>
      </c>
      <c r="E183" s="66">
        <v>11618.17</v>
      </c>
      <c r="F183" s="66">
        <v>0</v>
      </c>
      <c r="G183" s="66">
        <v>11618.17</v>
      </c>
    </row>
    <row r="184" spans="1:7" x14ac:dyDescent="0.25">
      <c r="A184" s="24">
        <v>520204010001</v>
      </c>
      <c r="B184" s="24">
        <v>52</v>
      </c>
      <c r="C184" s="24">
        <v>7203</v>
      </c>
      <c r="D184" s="25" t="s">
        <v>228</v>
      </c>
      <c r="E184" s="66">
        <v>10.88</v>
      </c>
      <c r="F184" s="66">
        <v>0</v>
      </c>
      <c r="G184" s="66">
        <v>10.88</v>
      </c>
    </row>
    <row r="185" spans="1:7" x14ac:dyDescent="0.25">
      <c r="A185" s="24">
        <v>520204010002</v>
      </c>
      <c r="B185" s="24">
        <v>52</v>
      </c>
      <c r="C185" s="24">
        <v>7202</v>
      </c>
      <c r="D185" s="25" t="s">
        <v>160</v>
      </c>
      <c r="E185" s="66">
        <v>1608.24</v>
      </c>
      <c r="F185" s="66">
        <v>388</v>
      </c>
      <c r="G185" s="66">
        <v>1996.24</v>
      </c>
    </row>
    <row r="186" spans="1:7" x14ac:dyDescent="0.25">
      <c r="A186" s="24">
        <v>520204010003</v>
      </c>
      <c r="B186" s="24">
        <v>52</v>
      </c>
      <c r="C186" s="24">
        <v>7202</v>
      </c>
      <c r="D186" s="37" t="s">
        <v>229</v>
      </c>
      <c r="E186" s="66">
        <v>178.34</v>
      </c>
      <c r="F186" s="66">
        <v>0</v>
      </c>
      <c r="G186" s="66">
        <v>178.34</v>
      </c>
    </row>
    <row r="187" spans="1:7" x14ac:dyDescent="0.25">
      <c r="A187" s="24">
        <v>520204010004</v>
      </c>
      <c r="B187" s="24">
        <v>52</v>
      </c>
      <c r="C187" s="24">
        <v>7203</v>
      </c>
      <c r="D187" s="25" t="s">
        <v>230</v>
      </c>
      <c r="E187" s="66">
        <v>14.62</v>
      </c>
      <c r="F187" s="66">
        <v>0</v>
      </c>
      <c r="G187" s="66">
        <v>14.62</v>
      </c>
    </row>
    <row r="188" spans="1:7" x14ac:dyDescent="0.25">
      <c r="A188" s="24">
        <v>520204010005</v>
      </c>
      <c r="B188" s="24">
        <v>52</v>
      </c>
      <c r="C188" s="24">
        <v>7202</v>
      </c>
      <c r="D188" s="25" t="s">
        <v>161</v>
      </c>
      <c r="E188" s="66">
        <v>5577.09</v>
      </c>
      <c r="F188" s="66">
        <v>0</v>
      </c>
      <c r="G188" s="66">
        <v>5577.09</v>
      </c>
    </row>
    <row r="189" spans="1:7" x14ac:dyDescent="0.25">
      <c r="A189" s="24">
        <v>520204010007</v>
      </c>
      <c r="B189" s="24">
        <v>52</v>
      </c>
      <c r="C189" s="24">
        <v>7203</v>
      </c>
      <c r="D189" s="25" t="s">
        <v>231</v>
      </c>
      <c r="E189" s="66">
        <v>462.06</v>
      </c>
      <c r="F189" s="66">
        <v>0</v>
      </c>
      <c r="G189" s="66">
        <v>462.06</v>
      </c>
    </row>
    <row r="190" spans="1:7" x14ac:dyDescent="0.25">
      <c r="A190" s="24">
        <v>520205010001</v>
      </c>
      <c r="B190" s="24">
        <v>52</v>
      </c>
      <c r="C190" s="24">
        <v>7182</v>
      </c>
      <c r="D190" s="25" t="s">
        <v>232</v>
      </c>
      <c r="E190" s="66">
        <v>1343.54</v>
      </c>
      <c r="F190" s="66">
        <v>0</v>
      </c>
      <c r="G190" s="66">
        <v>1343.54</v>
      </c>
    </row>
    <row r="191" spans="1:7" x14ac:dyDescent="0.25">
      <c r="A191" s="24">
        <v>520205010002</v>
      </c>
      <c r="B191" s="24">
        <v>52</v>
      </c>
      <c r="C191" s="24">
        <v>7186</v>
      </c>
      <c r="D191" s="37" t="s">
        <v>233</v>
      </c>
      <c r="E191" s="66">
        <v>1176.74</v>
      </c>
      <c r="F191" s="66">
        <v>2715.02</v>
      </c>
      <c r="G191" s="66">
        <v>3891.76</v>
      </c>
    </row>
    <row r="192" spans="1:7" x14ac:dyDescent="0.25">
      <c r="A192" s="24">
        <v>520205010003</v>
      </c>
      <c r="B192" s="24">
        <v>52</v>
      </c>
      <c r="C192" s="24">
        <v>7242</v>
      </c>
      <c r="D192" s="25" t="s">
        <v>234</v>
      </c>
      <c r="E192" s="66">
        <v>2227.19</v>
      </c>
      <c r="F192" s="66">
        <v>141.44999999999999</v>
      </c>
      <c r="G192" s="66">
        <v>2368.64</v>
      </c>
    </row>
    <row r="193" spans="1:7" x14ac:dyDescent="0.25">
      <c r="A193" s="24">
        <v>520205010004</v>
      </c>
      <c r="B193" s="24">
        <v>52</v>
      </c>
      <c r="C193" s="24">
        <v>7248</v>
      </c>
      <c r="D193" s="25" t="s">
        <v>209</v>
      </c>
      <c r="E193" s="66">
        <v>1076.3499999999999</v>
      </c>
      <c r="F193" s="66">
        <v>0</v>
      </c>
      <c r="G193" s="66">
        <v>1076.3499999999999</v>
      </c>
    </row>
    <row r="194" spans="1:7" x14ac:dyDescent="0.25">
      <c r="A194" s="24">
        <v>520205010005</v>
      </c>
      <c r="B194" s="24">
        <v>52</v>
      </c>
      <c r="C194" s="24">
        <v>7191</v>
      </c>
      <c r="D194" s="25" t="s">
        <v>235</v>
      </c>
      <c r="E194" s="66">
        <v>13752.24</v>
      </c>
      <c r="F194" s="66">
        <v>737.19</v>
      </c>
      <c r="G194" s="66">
        <v>14489.43</v>
      </c>
    </row>
    <row r="195" spans="1:7" x14ac:dyDescent="0.25">
      <c r="A195" s="24">
        <v>520205010006</v>
      </c>
      <c r="B195" s="24">
        <v>52</v>
      </c>
      <c r="C195" s="24">
        <v>7242</v>
      </c>
      <c r="D195" s="25" t="s">
        <v>236</v>
      </c>
      <c r="E195" s="66">
        <v>21933.15</v>
      </c>
      <c r="F195" s="66">
        <v>1788.8</v>
      </c>
      <c r="G195" s="66">
        <v>23721.95</v>
      </c>
    </row>
    <row r="196" spans="1:7" x14ac:dyDescent="0.25">
      <c r="A196" s="24">
        <v>520205010007</v>
      </c>
      <c r="B196" s="24">
        <v>52</v>
      </c>
      <c r="C196" s="24">
        <v>7242</v>
      </c>
      <c r="D196" s="25" t="s">
        <v>237</v>
      </c>
      <c r="E196" s="66">
        <v>1971.78</v>
      </c>
      <c r="F196" s="66">
        <v>301.37</v>
      </c>
      <c r="G196" s="66">
        <v>2273.15</v>
      </c>
    </row>
    <row r="197" spans="1:7" x14ac:dyDescent="0.25">
      <c r="A197" s="24">
        <v>520205010008</v>
      </c>
      <c r="B197" s="24">
        <v>52</v>
      </c>
      <c r="C197" s="24">
        <v>7242</v>
      </c>
      <c r="D197" s="25" t="s">
        <v>238</v>
      </c>
      <c r="E197" s="66">
        <v>3736.02</v>
      </c>
      <c r="F197" s="66">
        <v>246</v>
      </c>
      <c r="G197" s="66">
        <v>3982.02</v>
      </c>
    </row>
    <row r="198" spans="1:7" x14ac:dyDescent="0.25">
      <c r="A198" s="24">
        <v>520205010009</v>
      </c>
      <c r="B198" s="24">
        <v>52</v>
      </c>
      <c r="C198" s="24">
        <v>7242</v>
      </c>
      <c r="D198" s="25" t="s">
        <v>239</v>
      </c>
      <c r="E198" s="66">
        <v>10760</v>
      </c>
      <c r="F198" s="66">
        <v>1076</v>
      </c>
      <c r="G198" s="66">
        <v>11836</v>
      </c>
    </row>
    <row r="199" spans="1:7" x14ac:dyDescent="0.25">
      <c r="A199" s="24">
        <v>520205010010</v>
      </c>
      <c r="B199" s="24">
        <v>52</v>
      </c>
      <c r="C199" s="24">
        <v>7248</v>
      </c>
      <c r="D199" s="25" t="s">
        <v>240</v>
      </c>
      <c r="E199" s="66">
        <v>4035.68</v>
      </c>
      <c r="F199" s="66">
        <v>593.70000000000005</v>
      </c>
      <c r="G199" s="66">
        <v>4629.38</v>
      </c>
    </row>
    <row r="200" spans="1:7" x14ac:dyDescent="0.25">
      <c r="A200" s="24">
        <v>520205010011</v>
      </c>
      <c r="B200" s="24">
        <v>52</v>
      </c>
      <c r="C200" s="24">
        <v>7248</v>
      </c>
      <c r="D200" s="25" t="s">
        <v>241</v>
      </c>
      <c r="E200" s="66">
        <v>419.49</v>
      </c>
      <c r="F200" s="66">
        <v>0</v>
      </c>
      <c r="G200" s="66">
        <v>419.49</v>
      </c>
    </row>
    <row r="201" spans="1:7" x14ac:dyDescent="0.25">
      <c r="A201" s="24">
        <v>520205010012</v>
      </c>
      <c r="B201" s="24">
        <v>52</v>
      </c>
      <c r="C201" s="24">
        <v>7248</v>
      </c>
      <c r="D201" s="25" t="s">
        <v>242</v>
      </c>
      <c r="E201" s="66">
        <v>3267.41</v>
      </c>
      <c r="F201" s="66">
        <v>0</v>
      </c>
      <c r="G201" s="66">
        <v>3267.41</v>
      </c>
    </row>
    <row r="202" spans="1:7" x14ac:dyDescent="0.25">
      <c r="A202" s="24">
        <v>520205010013</v>
      </c>
      <c r="B202" s="24">
        <v>52</v>
      </c>
      <c r="C202" s="24">
        <v>7248</v>
      </c>
      <c r="D202" s="25" t="s">
        <v>243</v>
      </c>
      <c r="E202" s="66">
        <v>9802.5</v>
      </c>
      <c r="F202" s="66">
        <v>877.5</v>
      </c>
      <c r="G202" s="66">
        <v>10680</v>
      </c>
    </row>
    <row r="203" spans="1:7" x14ac:dyDescent="0.25">
      <c r="A203" s="24">
        <v>520205010014</v>
      </c>
      <c r="B203" s="24">
        <v>52</v>
      </c>
      <c r="C203" s="24">
        <v>7239</v>
      </c>
      <c r="D203" s="25" t="s">
        <v>244</v>
      </c>
      <c r="E203" s="66">
        <v>75156.36</v>
      </c>
      <c r="F203" s="66">
        <v>14351.51</v>
      </c>
      <c r="G203" s="66">
        <v>89507.87</v>
      </c>
    </row>
    <row r="204" spans="1:7" x14ac:dyDescent="0.25">
      <c r="A204" s="24">
        <v>520205010015</v>
      </c>
      <c r="B204" s="24">
        <v>52</v>
      </c>
      <c r="C204" s="24">
        <v>7191</v>
      </c>
      <c r="D204" s="25" t="s">
        <v>245</v>
      </c>
      <c r="E204" s="66">
        <v>2221.4499999999998</v>
      </c>
      <c r="F204" s="66">
        <v>0</v>
      </c>
      <c r="G204" s="66">
        <v>2221.4499999999998</v>
      </c>
    </row>
    <row r="205" spans="1:7" x14ac:dyDescent="0.25">
      <c r="A205" s="24">
        <v>520205010016</v>
      </c>
      <c r="B205" s="24">
        <v>52</v>
      </c>
      <c r="C205" s="24">
        <v>7188</v>
      </c>
      <c r="D205" s="25" t="s">
        <v>246</v>
      </c>
      <c r="E205" s="66">
        <v>171948.86</v>
      </c>
      <c r="F205" s="66">
        <v>16153.8</v>
      </c>
      <c r="G205" s="66">
        <v>188102.66</v>
      </c>
    </row>
    <row r="206" spans="1:7" x14ac:dyDescent="0.25">
      <c r="A206" s="24">
        <v>520205010018</v>
      </c>
      <c r="B206" s="24">
        <v>52</v>
      </c>
      <c r="C206" s="24">
        <v>7293</v>
      </c>
      <c r="D206" s="25" t="s">
        <v>247</v>
      </c>
      <c r="E206" s="66">
        <v>935.48</v>
      </c>
      <c r="F206" s="66">
        <v>262.92</v>
      </c>
      <c r="G206" s="66">
        <v>1198.4000000000001</v>
      </c>
    </row>
    <row r="207" spans="1:7" x14ac:dyDescent="0.25">
      <c r="A207" s="24">
        <v>520205010019</v>
      </c>
      <c r="B207" s="24">
        <v>52</v>
      </c>
      <c r="C207" s="24">
        <v>7248</v>
      </c>
      <c r="D207" s="25" t="s">
        <v>248</v>
      </c>
      <c r="E207" s="66">
        <v>582.35</v>
      </c>
      <c r="F207" s="66">
        <v>0</v>
      </c>
      <c r="G207" s="66">
        <v>582.35</v>
      </c>
    </row>
    <row r="208" spans="1:7" x14ac:dyDescent="0.25">
      <c r="A208" s="24">
        <v>520205010020</v>
      </c>
      <c r="B208" s="24">
        <v>52</v>
      </c>
      <c r="C208" s="24">
        <v>7248</v>
      </c>
      <c r="D208" s="25" t="s">
        <v>249</v>
      </c>
      <c r="E208" s="66">
        <v>-0.14000000000000001</v>
      </c>
      <c r="F208" s="66">
        <v>15.07</v>
      </c>
      <c r="G208" s="66">
        <v>14.93</v>
      </c>
    </row>
    <row r="209" spans="1:10" x14ac:dyDescent="0.25">
      <c r="A209" s="24">
        <v>520205010021</v>
      </c>
      <c r="B209" s="24">
        <v>52</v>
      </c>
      <c r="C209" s="24">
        <v>7230</v>
      </c>
      <c r="D209" s="25" t="s">
        <v>250</v>
      </c>
      <c r="E209" s="66">
        <v>1500</v>
      </c>
      <c r="F209" s="66">
        <v>0</v>
      </c>
      <c r="G209" s="66">
        <v>1500</v>
      </c>
    </row>
    <row r="210" spans="1:10" x14ac:dyDescent="0.25">
      <c r="A210" s="24">
        <v>520205010022</v>
      </c>
      <c r="B210" s="24">
        <v>52</v>
      </c>
      <c r="C210" s="24">
        <v>7230</v>
      </c>
      <c r="D210" s="25" t="s">
        <v>251</v>
      </c>
      <c r="E210" s="66">
        <v>29150</v>
      </c>
      <c r="F210" s="66">
        <v>2640</v>
      </c>
      <c r="G210" s="66">
        <v>31790</v>
      </c>
      <c r="H210" t="s">
        <v>351</v>
      </c>
      <c r="I210" t="s">
        <v>352</v>
      </c>
      <c r="J210" t="s">
        <v>353</v>
      </c>
    </row>
    <row r="211" spans="1:10" x14ac:dyDescent="0.25">
      <c r="A211" s="62">
        <v>520205010023</v>
      </c>
      <c r="B211" s="62">
        <v>52</v>
      </c>
      <c r="C211" s="62">
        <v>806</v>
      </c>
      <c r="D211" s="37" t="s">
        <v>252</v>
      </c>
      <c r="E211" s="67">
        <v>50636.37</v>
      </c>
      <c r="F211" s="67">
        <v>25011.47</v>
      </c>
      <c r="G211" s="67">
        <v>68980.91</v>
      </c>
      <c r="H211" s="67">
        <v>35000</v>
      </c>
      <c r="I211" s="67">
        <v>11000</v>
      </c>
      <c r="J211" s="67">
        <v>7239.36</v>
      </c>
    </row>
    <row r="212" spans="1:10" x14ac:dyDescent="0.25">
      <c r="A212" s="24">
        <v>520205010024</v>
      </c>
      <c r="B212" s="24">
        <v>52</v>
      </c>
      <c r="C212" s="24">
        <v>7248</v>
      </c>
      <c r="D212" s="25" t="s">
        <v>253</v>
      </c>
      <c r="E212" s="66">
        <v>26628.19</v>
      </c>
      <c r="F212" s="66">
        <v>1004.43</v>
      </c>
      <c r="G212" s="66">
        <v>27632.62</v>
      </c>
    </row>
    <row r="213" spans="1:10" x14ac:dyDescent="0.25">
      <c r="A213" s="24">
        <v>520205010026</v>
      </c>
      <c r="B213" s="24">
        <v>52</v>
      </c>
      <c r="C213" s="24">
        <v>7239</v>
      </c>
      <c r="D213" s="25" t="s">
        <v>254</v>
      </c>
      <c r="E213" s="66">
        <v>30166.36</v>
      </c>
      <c r="F213" s="66">
        <v>0</v>
      </c>
      <c r="G213" s="66">
        <v>30166.36</v>
      </c>
    </row>
    <row r="214" spans="1:10" x14ac:dyDescent="0.25">
      <c r="A214" s="24">
        <v>520205010027</v>
      </c>
      <c r="B214" s="24">
        <v>52</v>
      </c>
      <c r="C214" s="24">
        <v>7173</v>
      </c>
      <c r="D214" s="25" t="s">
        <v>255</v>
      </c>
      <c r="E214" s="66">
        <v>444</v>
      </c>
      <c r="F214" s="66">
        <v>785</v>
      </c>
      <c r="G214" s="66">
        <v>1229</v>
      </c>
    </row>
    <row r="215" spans="1:10" x14ac:dyDescent="0.25">
      <c r="A215" s="24">
        <v>520205010028</v>
      </c>
      <c r="B215" s="24">
        <v>52</v>
      </c>
      <c r="C215" s="24">
        <v>7164</v>
      </c>
      <c r="D215" s="25" t="s">
        <v>256</v>
      </c>
      <c r="E215" s="66">
        <v>0</v>
      </c>
      <c r="F215" s="66">
        <v>24295.58</v>
      </c>
      <c r="G215" s="66">
        <v>24295.58</v>
      </c>
    </row>
    <row r="216" spans="1:10" x14ac:dyDescent="0.25">
      <c r="A216" s="24">
        <v>520205010029</v>
      </c>
      <c r="B216" s="24">
        <v>52</v>
      </c>
      <c r="C216" s="24">
        <v>7182</v>
      </c>
      <c r="D216" s="25" t="s">
        <v>257</v>
      </c>
      <c r="E216" s="66">
        <v>1061.6199999999999</v>
      </c>
      <c r="F216" s="66">
        <v>0</v>
      </c>
      <c r="G216" s="66">
        <v>1061.6199999999999</v>
      </c>
    </row>
    <row r="217" spans="1:10" x14ac:dyDescent="0.25">
      <c r="A217" s="24">
        <v>520205010030</v>
      </c>
      <c r="B217" s="24">
        <v>52</v>
      </c>
      <c r="C217" s="24">
        <v>7248</v>
      </c>
      <c r="D217" s="25" t="s">
        <v>258</v>
      </c>
      <c r="E217" s="66">
        <v>1941.25</v>
      </c>
      <c r="F217" s="66">
        <v>177.7</v>
      </c>
      <c r="G217" s="66">
        <v>2118.9499999999998</v>
      </c>
    </row>
    <row r="218" spans="1:10" x14ac:dyDescent="0.25">
      <c r="A218" s="24">
        <v>520205010031</v>
      </c>
      <c r="B218" s="24">
        <v>52</v>
      </c>
      <c r="C218" s="24">
        <v>7248</v>
      </c>
      <c r="D218" s="25" t="s">
        <v>259</v>
      </c>
      <c r="E218" s="66">
        <v>362.88</v>
      </c>
      <c r="F218" s="66">
        <v>0</v>
      </c>
      <c r="G218" s="66">
        <v>362.88</v>
      </c>
    </row>
    <row r="219" spans="1:10" x14ac:dyDescent="0.25">
      <c r="A219" s="24">
        <v>520205010035</v>
      </c>
      <c r="B219" s="24">
        <v>52</v>
      </c>
      <c r="C219" s="24">
        <v>7248</v>
      </c>
      <c r="D219" s="25" t="s">
        <v>260</v>
      </c>
      <c r="E219" s="66">
        <v>825.03</v>
      </c>
      <c r="F219" s="66">
        <v>91.67</v>
      </c>
      <c r="G219" s="66">
        <v>916.7</v>
      </c>
    </row>
    <row r="220" spans="1:10" x14ac:dyDescent="0.25">
      <c r="A220" s="24">
        <v>520205010036</v>
      </c>
      <c r="B220" s="24">
        <v>52</v>
      </c>
      <c r="C220" s="24">
        <v>7248</v>
      </c>
      <c r="D220" s="25" t="s">
        <v>261</v>
      </c>
      <c r="E220" s="66">
        <v>23716.59</v>
      </c>
      <c r="F220" s="66">
        <v>6970.6</v>
      </c>
      <c r="G220" s="66">
        <v>30687.19</v>
      </c>
    </row>
    <row r="221" spans="1:10" x14ac:dyDescent="0.25">
      <c r="A221" s="24">
        <v>520205010037</v>
      </c>
      <c r="B221" s="24">
        <v>52</v>
      </c>
      <c r="C221" s="24">
        <v>7196</v>
      </c>
      <c r="D221" s="25" t="s">
        <v>176</v>
      </c>
      <c r="E221" s="66">
        <v>10514</v>
      </c>
      <c r="F221" s="66">
        <v>0</v>
      </c>
      <c r="G221" s="66">
        <v>10514</v>
      </c>
    </row>
    <row r="222" spans="1:10" x14ac:dyDescent="0.25">
      <c r="A222" s="24">
        <v>520205010039</v>
      </c>
      <c r="B222" s="24">
        <v>52</v>
      </c>
      <c r="C222" s="24">
        <v>7248</v>
      </c>
      <c r="D222" s="25" t="s">
        <v>262</v>
      </c>
      <c r="E222" s="66">
        <v>360</v>
      </c>
      <c r="F222" s="66">
        <v>384</v>
      </c>
      <c r="G222" s="66">
        <v>744</v>
      </c>
    </row>
    <row r="223" spans="1:10" x14ac:dyDescent="0.25">
      <c r="A223" s="24">
        <v>520205010040</v>
      </c>
      <c r="B223" s="24">
        <v>52</v>
      </c>
      <c r="C223" s="24">
        <v>7248</v>
      </c>
      <c r="D223" s="25" t="s">
        <v>202</v>
      </c>
      <c r="E223" s="66">
        <v>1439.94</v>
      </c>
      <c r="F223" s="66">
        <v>9495.5</v>
      </c>
      <c r="G223" s="66">
        <v>10935.44</v>
      </c>
    </row>
    <row r="224" spans="1:10" x14ac:dyDescent="0.25">
      <c r="A224" s="24">
        <v>520205010041</v>
      </c>
      <c r="B224" s="24">
        <v>52</v>
      </c>
      <c r="C224" s="24">
        <v>7176</v>
      </c>
      <c r="D224" s="37" t="s">
        <v>263</v>
      </c>
      <c r="E224" s="66">
        <v>250</v>
      </c>
      <c r="F224" s="66">
        <v>0</v>
      </c>
      <c r="G224" s="66">
        <v>250</v>
      </c>
    </row>
    <row r="225" spans="1:7" x14ac:dyDescent="0.25">
      <c r="A225" s="24">
        <v>520206010001</v>
      </c>
      <c r="B225" s="24">
        <v>52</v>
      </c>
      <c r="C225" s="24">
        <v>7209</v>
      </c>
      <c r="D225" s="25" t="s">
        <v>264</v>
      </c>
      <c r="E225" s="66">
        <v>52658.44</v>
      </c>
      <c r="F225" s="66">
        <v>0</v>
      </c>
      <c r="G225" s="66">
        <v>52658.44</v>
      </c>
    </row>
    <row r="226" spans="1:7" x14ac:dyDescent="0.25">
      <c r="A226" s="24">
        <v>520206010002</v>
      </c>
      <c r="B226" s="24">
        <v>52</v>
      </c>
      <c r="C226" s="24">
        <v>7209</v>
      </c>
      <c r="D226" s="25" t="s">
        <v>265</v>
      </c>
      <c r="E226" s="66">
        <v>414</v>
      </c>
      <c r="F226" s="66">
        <v>0</v>
      </c>
      <c r="G226" s="66">
        <v>414</v>
      </c>
    </row>
    <row r="227" spans="1:7" x14ac:dyDescent="0.25">
      <c r="A227" s="24">
        <v>520206010004</v>
      </c>
      <c r="B227" s="24">
        <v>52</v>
      </c>
      <c r="C227" s="24">
        <v>7209</v>
      </c>
      <c r="D227" s="25" t="s">
        <v>266</v>
      </c>
      <c r="E227" s="66">
        <v>15954.58</v>
      </c>
      <c r="F227" s="66">
        <v>0</v>
      </c>
      <c r="G227" s="66">
        <v>15954.58</v>
      </c>
    </row>
    <row r="228" spans="1:7" x14ac:dyDescent="0.25">
      <c r="A228" s="24">
        <v>520206010005</v>
      </c>
      <c r="B228" s="24">
        <v>52</v>
      </c>
      <c r="C228" s="24">
        <v>7209</v>
      </c>
      <c r="D228" s="25" t="s">
        <v>267</v>
      </c>
      <c r="E228" s="66">
        <v>0.31</v>
      </c>
      <c r="F228" s="66">
        <v>0.92</v>
      </c>
      <c r="G228" s="66">
        <v>1.23</v>
      </c>
    </row>
    <row r="229" spans="1:7" x14ac:dyDescent="0.25">
      <c r="A229" s="24">
        <v>520206010006</v>
      </c>
      <c r="B229" s="24">
        <v>52</v>
      </c>
      <c r="C229" s="24">
        <v>7209</v>
      </c>
      <c r="D229" s="25" t="s">
        <v>268</v>
      </c>
      <c r="E229" s="66">
        <v>134.59</v>
      </c>
      <c r="F229" s="66">
        <v>0</v>
      </c>
      <c r="G229" s="66">
        <v>134.59</v>
      </c>
    </row>
    <row r="230" spans="1:7" x14ac:dyDescent="0.25">
      <c r="A230" s="24">
        <v>520206010007</v>
      </c>
      <c r="B230" s="24">
        <v>52</v>
      </c>
      <c r="C230" s="24">
        <v>7209</v>
      </c>
      <c r="D230" s="25" t="s">
        <v>269</v>
      </c>
      <c r="E230" s="66">
        <v>200</v>
      </c>
      <c r="F230" s="66">
        <v>0</v>
      </c>
      <c r="G230" s="66">
        <v>200</v>
      </c>
    </row>
    <row r="231" spans="1:7" x14ac:dyDescent="0.25">
      <c r="A231" s="24">
        <v>520206010008</v>
      </c>
      <c r="B231" s="24">
        <v>52</v>
      </c>
      <c r="C231" s="24">
        <v>7242</v>
      </c>
      <c r="D231" s="25" t="s">
        <v>270</v>
      </c>
      <c r="E231" s="66">
        <v>2706.35</v>
      </c>
      <c r="F231" s="66">
        <v>261.33999999999997</v>
      </c>
      <c r="G231" s="66">
        <v>2967.69</v>
      </c>
    </row>
    <row r="232" spans="1:7" x14ac:dyDescent="0.25">
      <c r="A232" s="24">
        <v>520207010001</v>
      </c>
      <c r="B232" s="24">
        <v>52</v>
      </c>
      <c r="C232" s="24">
        <v>7068</v>
      </c>
      <c r="D232" s="25" t="s">
        <v>271</v>
      </c>
      <c r="E232" s="66">
        <v>7509.48</v>
      </c>
      <c r="F232" s="66">
        <v>682.68</v>
      </c>
      <c r="G232" s="66">
        <v>8192.16</v>
      </c>
    </row>
    <row r="233" spans="1:7" x14ac:dyDescent="0.25">
      <c r="A233" s="24">
        <v>520207010003</v>
      </c>
      <c r="B233" s="24">
        <v>52</v>
      </c>
      <c r="C233" s="24">
        <v>7068</v>
      </c>
      <c r="D233" s="25" t="s">
        <v>272</v>
      </c>
      <c r="E233" s="66">
        <v>4048.49</v>
      </c>
      <c r="F233" s="66">
        <v>364.59</v>
      </c>
      <c r="G233" s="66">
        <v>4413.08</v>
      </c>
    </row>
    <row r="234" spans="1:7" x14ac:dyDescent="0.25">
      <c r="A234" s="24">
        <v>520207010004</v>
      </c>
      <c r="B234" s="24">
        <v>52</v>
      </c>
      <c r="C234" s="24">
        <v>7068</v>
      </c>
      <c r="D234" s="25" t="s">
        <v>273</v>
      </c>
      <c r="E234" s="66">
        <v>2587.02</v>
      </c>
      <c r="F234" s="66">
        <v>184.14</v>
      </c>
      <c r="G234" s="66">
        <v>2771.16</v>
      </c>
    </row>
    <row r="235" spans="1:7" x14ac:dyDescent="0.25">
      <c r="A235" s="24">
        <v>520207010005</v>
      </c>
      <c r="B235" s="24">
        <v>52</v>
      </c>
      <c r="C235" s="24">
        <v>7068</v>
      </c>
      <c r="D235" s="25" t="s">
        <v>274</v>
      </c>
      <c r="E235" s="66">
        <v>31812.59</v>
      </c>
      <c r="F235" s="66">
        <v>2477.08</v>
      </c>
      <c r="G235" s="66">
        <v>34289.67</v>
      </c>
    </row>
    <row r="236" spans="1:7" x14ac:dyDescent="0.25">
      <c r="A236" s="24">
        <v>520207010006</v>
      </c>
      <c r="B236" s="24">
        <v>52</v>
      </c>
      <c r="C236" s="24">
        <v>7068</v>
      </c>
      <c r="D236" s="25" t="s">
        <v>275</v>
      </c>
      <c r="E236" s="66">
        <v>105.23</v>
      </c>
      <c r="F236" s="66">
        <v>0</v>
      </c>
      <c r="G236" s="66">
        <v>105.23</v>
      </c>
    </row>
    <row r="237" spans="1:7" x14ac:dyDescent="0.25">
      <c r="A237" s="24">
        <v>520207010007</v>
      </c>
      <c r="B237" s="24">
        <v>52</v>
      </c>
      <c r="C237" s="24">
        <v>7068</v>
      </c>
      <c r="D237" s="25" t="s">
        <v>276</v>
      </c>
      <c r="E237" s="66">
        <v>96.58</v>
      </c>
      <c r="F237" s="66">
        <v>8.7799999999999994</v>
      </c>
      <c r="G237" s="66">
        <v>105.36</v>
      </c>
    </row>
    <row r="238" spans="1:7" x14ac:dyDescent="0.25">
      <c r="A238" s="24">
        <v>520301010001</v>
      </c>
      <c r="B238" s="24">
        <v>52</v>
      </c>
      <c r="C238" s="24">
        <v>7281</v>
      </c>
      <c r="D238" s="25" t="s">
        <v>277</v>
      </c>
      <c r="E238" s="66">
        <v>59662.73</v>
      </c>
      <c r="F238" s="66">
        <v>19.649999999999999</v>
      </c>
      <c r="G238" s="66">
        <v>59682.38</v>
      </c>
    </row>
    <row r="239" spans="1:7" x14ac:dyDescent="0.25">
      <c r="A239" s="24">
        <v>520301020001</v>
      </c>
      <c r="B239" s="24">
        <v>52</v>
      </c>
      <c r="C239" s="24">
        <v>7269</v>
      </c>
      <c r="D239" s="25" t="s">
        <v>278</v>
      </c>
      <c r="E239" s="66">
        <v>12813.88</v>
      </c>
      <c r="F239" s="66">
        <v>1244.4100000000001</v>
      </c>
      <c r="G239" s="66">
        <v>14058.29</v>
      </c>
    </row>
    <row r="240" spans="1:7" x14ac:dyDescent="0.25">
      <c r="A240" s="24">
        <v>520301020002</v>
      </c>
      <c r="B240" s="24">
        <v>52</v>
      </c>
      <c r="C240" s="24">
        <v>7305</v>
      </c>
      <c r="D240" s="25" t="s">
        <v>279</v>
      </c>
      <c r="E240" s="66">
        <v>-742.41</v>
      </c>
      <c r="F240" s="66">
        <v>0</v>
      </c>
      <c r="G240" s="66">
        <v>-742.41</v>
      </c>
    </row>
    <row r="241" spans="1:7" x14ac:dyDescent="0.25">
      <c r="A241" s="24">
        <v>540101030008</v>
      </c>
      <c r="B241" s="24">
        <v>52</v>
      </c>
      <c r="C241" s="24">
        <v>6115</v>
      </c>
      <c r="D241" s="37" t="s">
        <v>280</v>
      </c>
      <c r="E241" s="66">
        <v>-7.21</v>
      </c>
      <c r="F241" s="66">
        <v>0</v>
      </c>
      <c r="G241" s="66">
        <v>-7.21</v>
      </c>
    </row>
    <row r="242" spans="1:7" x14ac:dyDescent="0.25">
      <c r="A242" s="24">
        <v>540101030009</v>
      </c>
      <c r="B242" s="24">
        <v>52</v>
      </c>
      <c r="C242" s="24">
        <v>6115</v>
      </c>
      <c r="D242" s="25" t="s">
        <v>281</v>
      </c>
      <c r="E242" s="66">
        <v>-1.6</v>
      </c>
      <c r="F242" s="66">
        <v>0</v>
      </c>
      <c r="G242" s="66">
        <v>-1.6</v>
      </c>
    </row>
    <row r="243" spans="1:7" x14ac:dyDescent="0.25">
      <c r="A243" s="24">
        <v>540101030010</v>
      </c>
      <c r="B243" s="24">
        <v>52</v>
      </c>
      <c r="C243" s="24">
        <v>6115</v>
      </c>
      <c r="D243" s="25" t="s">
        <v>282</v>
      </c>
      <c r="E243" s="66">
        <v>-3883.99</v>
      </c>
      <c r="F243" s="66">
        <v>-2037.49</v>
      </c>
      <c r="G243" s="66">
        <v>-5921.48</v>
      </c>
    </row>
    <row r="244" spans="1:7" x14ac:dyDescent="0.25">
      <c r="A244" s="24">
        <v>540101030011</v>
      </c>
      <c r="B244" s="24">
        <v>52</v>
      </c>
      <c r="C244" s="24">
        <v>6115</v>
      </c>
      <c r="D244" s="25" t="s">
        <v>283</v>
      </c>
      <c r="E244" s="66">
        <v>-22522.080000000002</v>
      </c>
      <c r="F244" s="66">
        <v>-511.64</v>
      </c>
      <c r="G244" s="66">
        <v>-23033.72</v>
      </c>
    </row>
    <row r="245" spans="1:7" x14ac:dyDescent="0.25">
      <c r="A245" s="24">
        <v>540101030012</v>
      </c>
      <c r="B245" s="24">
        <v>52</v>
      </c>
      <c r="C245" s="24">
        <v>6115</v>
      </c>
      <c r="D245" s="37" t="s">
        <v>284</v>
      </c>
      <c r="E245" s="66">
        <v>0</v>
      </c>
      <c r="F245" s="66">
        <v>-512.07000000000005</v>
      </c>
      <c r="G245" s="66">
        <v>-512.07000000000005</v>
      </c>
    </row>
    <row r="246" spans="1:7" x14ac:dyDescent="0.25">
      <c r="A246" s="24">
        <v>540101030013</v>
      </c>
      <c r="B246" s="24">
        <v>52</v>
      </c>
      <c r="C246" s="24">
        <v>6141</v>
      </c>
      <c r="D246" s="25" t="s">
        <v>285</v>
      </c>
      <c r="E246" s="66">
        <v>-3613.95</v>
      </c>
      <c r="F246" s="66">
        <v>0</v>
      </c>
      <c r="G246" s="66">
        <v>-3613.95</v>
      </c>
    </row>
    <row r="247" spans="1:7" x14ac:dyDescent="0.25">
      <c r="A247" s="24">
        <v>540101040009</v>
      </c>
      <c r="B247" s="24">
        <v>52</v>
      </c>
      <c r="C247" s="24">
        <v>7248</v>
      </c>
      <c r="D247" s="25" t="s">
        <v>286</v>
      </c>
      <c r="E247" s="66">
        <v>1.1200000000000001</v>
      </c>
      <c r="F247" s="66">
        <v>0.02</v>
      </c>
      <c r="G247" s="66">
        <v>1.1399999999999999</v>
      </c>
    </row>
    <row r="248" spans="1:7" x14ac:dyDescent="0.25">
      <c r="A248" s="24">
        <v>540101040013</v>
      </c>
      <c r="B248" s="24">
        <v>52</v>
      </c>
      <c r="C248" s="24">
        <v>7116</v>
      </c>
      <c r="D248" s="25" t="s">
        <v>287</v>
      </c>
      <c r="E248" s="66">
        <v>163595.82</v>
      </c>
      <c r="F248" s="66">
        <v>68091.95</v>
      </c>
      <c r="G248" s="84">
        <v>231687.77</v>
      </c>
    </row>
  </sheetData>
  <autoFilter ref="A10:G248"/>
  <mergeCells count="6">
    <mergeCell ref="M1:O1"/>
    <mergeCell ref="I10:J10"/>
    <mergeCell ref="A4:H4"/>
    <mergeCell ref="A5:H5"/>
    <mergeCell ref="A6:H6"/>
    <mergeCell ref="A8:H8"/>
  </mergeCells>
  <hyperlinks>
    <hyperlink ref="A1" location="'CTE2020'!A1" display="INICIO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1"/>
  <sheetViews>
    <sheetView topLeftCell="B1" workbookViewId="0">
      <selection activeCell="J3" sqref="J3"/>
    </sheetView>
  </sheetViews>
  <sheetFormatPr baseColWidth="10" defaultRowHeight="15" x14ac:dyDescent="0.25"/>
  <cols>
    <col min="5" max="5" width="25.85546875" customWidth="1"/>
    <col min="6" max="6" width="14" customWidth="1"/>
    <col min="7" max="7" width="12.7109375" bestFit="1" customWidth="1"/>
  </cols>
  <sheetData>
    <row r="1" spans="5:7" x14ac:dyDescent="0.25">
      <c r="E1" s="132" t="s">
        <v>359</v>
      </c>
      <c r="F1" s="133"/>
    </row>
    <row r="3" spans="5:7" x14ac:dyDescent="0.25">
      <c r="E3" s="91" t="s">
        <v>355</v>
      </c>
      <c r="F3" s="92">
        <f>8500*10</f>
        <v>85000</v>
      </c>
    </row>
    <row r="4" spans="5:7" x14ac:dyDescent="0.25">
      <c r="E4" s="90" t="s">
        <v>356</v>
      </c>
      <c r="F4" s="93">
        <v>43482.41</v>
      </c>
    </row>
    <row r="5" spans="5:7" x14ac:dyDescent="0.25">
      <c r="F5" s="106">
        <f>SUM(F3:F4)</f>
        <v>128482.41</v>
      </c>
    </row>
    <row r="6" spans="5:7" x14ac:dyDescent="0.25">
      <c r="E6" s="38" t="s">
        <v>360</v>
      </c>
      <c r="F6" s="94">
        <v>1581445.85</v>
      </c>
    </row>
    <row r="7" spans="5:7" s="35" customFormat="1" x14ac:dyDescent="0.25">
      <c r="E7" s="38" t="s">
        <v>365</v>
      </c>
      <c r="F7" s="94">
        <v>0</v>
      </c>
    </row>
    <row r="8" spans="5:7" s="35" customFormat="1" x14ac:dyDescent="0.25">
      <c r="E8" s="38" t="s">
        <v>366</v>
      </c>
      <c r="F8" s="94">
        <f>+F6-F7+F5</f>
        <v>1709928.26</v>
      </c>
    </row>
    <row r="9" spans="5:7" x14ac:dyDescent="0.25">
      <c r="E9" s="38" t="s">
        <v>341</v>
      </c>
      <c r="F9" s="33">
        <f>+F8*0.2</f>
        <v>341985.652</v>
      </c>
      <c r="G9" s="34">
        <f>+F5-F9</f>
        <v>-213503.242</v>
      </c>
    </row>
    <row r="10" spans="5:7" ht="15.75" thickBot="1" x14ac:dyDescent="0.3">
      <c r="E10" s="97" t="s">
        <v>361</v>
      </c>
      <c r="F10" s="96">
        <v>0</v>
      </c>
    </row>
    <row r="11" spans="5:7" ht="15.75" thickTop="1" x14ac:dyDescent="0.25"/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CTE2020</vt:lpstr>
      <vt:lpstr>Credito Tributario Renta 2020</vt:lpstr>
      <vt:lpstr>Instalaciones</vt:lpstr>
      <vt:lpstr>Honorarios</vt:lpstr>
      <vt:lpstr>Publicidad</vt:lpstr>
      <vt:lpstr>Migrante</vt:lpstr>
      <vt:lpstr>Inversion</vt:lpstr>
      <vt:lpstr>ER</vt:lpstr>
      <vt:lpstr>GND Relacionadas</vt:lpstr>
      <vt:lpstr>Anexo3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ccontable@grafimpac.com</dc:creator>
  <cp:lastModifiedBy>Carlos Gurumendi</cp:lastModifiedBy>
  <cp:lastPrinted>2021-03-22T14:18:02Z</cp:lastPrinted>
  <dcterms:created xsi:type="dcterms:W3CDTF">2021-03-15T16:19:20Z</dcterms:created>
  <dcterms:modified xsi:type="dcterms:W3CDTF">2021-09-27T17:19:28Z</dcterms:modified>
</cp:coreProperties>
</file>