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ontable2\Desktop\"/>
    </mc:Choice>
  </mc:AlternateContent>
  <bookViews>
    <workbookView xWindow="0" yWindow="0" windowWidth="240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" i="1" l="1"/>
  <c r="AH23" i="1"/>
  <c r="AH22" i="1"/>
  <c r="AH16" i="1"/>
  <c r="AH17" i="1"/>
  <c r="AH18" i="1"/>
  <c r="AH19" i="1"/>
  <c r="AH20" i="1"/>
  <c r="AH21" i="1"/>
  <c r="AH15" i="1"/>
  <c r="AG16" i="1"/>
  <c r="AG17" i="1"/>
  <c r="AG18" i="1"/>
  <c r="AG19" i="1"/>
  <c r="AG20" i="1"/>
  <c r="AG21" i="1"/>
  <c r="AG15" i="1"/>
  <c r="V23" i="1"/>
  <c r="W23" i="1"/>
  <c r="X23" i="1"/>
  <c r="Y23" i="1"/>
  <c r="Z23" i="1"/>
  <c r="AA23" i="1"/>
  <c r="AB23" i="1"/>
  <c r="AC23" i="1"/>
  <c r="AD23" i="1"/>
  <c r="AE23" i="1"/>
  <c r="AF23" i="1"/>
  <c r="U23" i="1"/>
  <c r="AG4" i="1"/>
  <c r="AG14" i="1"/>
  <c r="AH5" i="1"/>
  <c r="V16" i="1"/>
  <c r="AF16" i="1"/>
  <c r="T15" i="1" l="1"/>
  <c r="G17" i="1"/>
  <c r="AE17" i="1"/>
  <c r="AF17" i="1"/>
  <c r="V22" i="1" l="1"/>
  <c r="AF22" i="1"/>
  <c r="U22" i="1"/>
  <c r="V14" i="1"/>
  <c r="W14" i="1"/>
  <c r="X14" i="1"/>
  <c r="Y14" i="1"/>
  <c r="Z14" i="1"/>
  <c r="AA14" i="1"/>
  <c r="AB14" i="1"/>
  <c r="AC14" i="1"/>
  <c r="AD14" i="1"/>
  <c r="AE14" i="1"/>
  <c r="AF14" i="1"/>
  <c r="U14" i="1"/>
  <c r="AF21" i="1"/>
  <c r="AE21" i="1"/>
  <c r="Z20" i="1"/>
  <c r="AA20" i="1"/>
  <c r="AB20" i="1"/>
  <c r="AC20" i="1"/>
  <c r="AD20" i="1"/>
  <c r="AE20" i="1"/>
  <c r="AF20" i="1"/>
  <c r="Y20" i="1"/>
  <c r="W19" i="1"/>
  <c r="X19" i="1"/>
  <c r="Y19" i="1"/>
  <c r="Z19" i="1"/>
  <c r="AA19" i="1"/>
  <c r="AB19" i="1"/>
  <c r="AC19" i="1"/>
  <c r="AD19" i="1"/>
  <c r="AE19" i="1"/>
  <c r="AF19" i="1"/>
  <c r="V19" i="1"/>
  <c r="W18" i="1"/>
  <c r="W22" i="1" s="1"/>
  <c r="X18" i="1"/>
  <c r="Y18" i="1"/>
  <c r="Z18" i="1"/>
  <c r="AA18" i="1"/>
  <c r="AB18" i="1"/>
  <c r="AC18" i="1"/>
  <c r="AD18" i="1"/>
  <c r="AE18" i="1"/>
  <c r="AE22" i="1" s="1"/>
  <c r="AF18" i="1"/>
  <c r="V18" i="1"/>
  <c r="W17" i="1"/>
  <c r="X17" i="1"/>
  <c r="Y17" i="1"/>
  <c r="Z17" i="1"/>
  <c r="AA17" i="1"/>
  <c r="AB17" i="1"/>
  <c r="AC17" i="1"/>
  <c r="AD17" i="1"/>
  <c r="V17" i="1"/>
  <c r="W16" i="1"/>
  <c r="X16" i="1"/>
  <c r="Y16" i="1"/>
  <c r="Z16" i="1"/>
  <c r="AA16" i="1"/>
  <c r="AB16" i="1"/>
  <c r="AC16" i="1"/>
  <c r="AD16" i="1"/>
  <c r="AE16" i="1"/>
  <c r="V15" i="1"/>
  <c r="W15" i="1"/>
  <c r="U15" i="1"/>
  <c r="AG13" i="1"/>
  <c r="AH13" i="1" s="1"/>
  <c r="X12" i="1"/>
  <c r="Y12" i="1"/>
  <c r="Z12" i="1"/>
  <c r="AA12" i="1"/>
  <c r="AB12" i="1"/>
  <c r="AC12" i="1"/>
  <c r="AD12" i="1"/>
  <c r="AE12" i="1"/>
  <c r="V12" i="1"/>
  <c r="W12" i="1"/>
  <c r="U12" i="1"/>
  <c r="AH11" i="1"/>
  <c r="AE11" i="1"/>
  <c r="AD11" i="1"/>
  <c r="V11" i="1"/>
  <c r="W11" i="1"/>
  <c r="X11" i="1"/>
  <c r="Y11" i="1"/>
  <c r="Z11" i="1"/>
  <c r="AA11" i="1"/>
  <c r="AB11" i="1"/>
  <c r="AC11" i="1"/>
  <c r="U11" i="1"/>
  <c r="AG10" i="1"/>
  <c r="AE10" i="1"/>
  <c r="AD10" i="1"/>
  <c r="AC10" i="1"/>
  <c r="AB10" i="1"/>
  <c r="AA10" i="1"/>
  <c r="Z10" i="1"/>
  <c r="Y10" i="1"/>
  <c r="X10" i="1"/>
  <c r="W10" i="1"/>
  <c r="V10" i="1"/>
  <c r="AB8" i="1"/>
  <c r="AA8" i="1"/>
  <c r="Z8" i="1"/>
  <c r="Y8" i="1"/>
  <c r="X8" i="1"/>
  <c r="W8" i="1"/>
  <c r="V8" i="1"/>
  <c r="U8" i="1"/>
  <c r="AG8" i="1" s="1"/>
  <c r="AB7" i="1"/>
  <c r="AA7" i="1"/>
  <c r="Z7" i="1"/>
  <c r="Y7" i="1"/>
  <c r="X7" i="1"/>
  <c r="W7" i="1"/>
  <c r="V7" i="1"/>
  <c r="U7" i="1"/>
  <c r="AG7" i="1" s="1"/>
  <c r="AG5" i="1"/>
  <c r="AG6" i="1"/>
  <c r="AG9" i="1"/>
  <c r="AH9" i="1" s="1"/>
  <c r="Z6" i="1"/>
  <c r="Y6" i="1"/>
  <c r="X6" i="1"/>
  <c r="W6" i="1"/>
  <c r="V6" i="1"/>
  <c r="U6" i="1"/>
  <c r="AH4" i="1"/>
  <c r="W4" i="1"/>
  <c r="X4" i="1"/>
  <c r="Y4" i="1"/>
  <c r="Z4" i="1"/>
  <c r="AA4" i="1"/>
  <c r="AB4" i="1"/>
  <c r="V4" i="1"/>
  <c r="U4" i="1"/>
  <c r="R12" i="1"/>
  <c r="S12" i="1" s="1"/>
  <c r="T12" i="1" s="1"/>
  <c r="R11" i="1"/>
  <c r="S11" i="1" s="1"/>
  <c r="T11" i="1" s="1"/>
  <c r="U10" i="1"/>
  <c r="H9" i="1"/>
  <c r="S9" i="1" s="1"/>
  <c r="G9" i="1"/>
  <c r="P8" i="1"/>
  <c r="Q8" i="1"/>
  <c r="R8" i="1"/>
  <c r="O8" i="1"/>
  <c r="S8" i="1" s="1"/>
  <c r="T8" i="1" s="1"/>
  <c r="P7" i="1"/>
  <c r="Q7" i="1"/>
  <c r="R7" i="1"/>
  <c r="O7" i="1"/>
  <c r="S7" i="1" s="1"/>
  <c r="T7" i="1" s="1"/>
  <c r="N6" i="1"/>
  <c r="S6" i="1" s="1"/>
  <c r="T6" i="1" s="1"/>
  <c r="AH6" i="1" s="1"/>
  <c r="O6" i="1"/>
  <c r="P6" i="1"/>
  <c r="Q6" i="1"/>
  <c r="R6" i="1"/>
  <c r="M6" i="1"/>
  <c r="S5" i="1"/>
  <c r="H5" i="1"/>
  <c r="I5" i="1"/>
  <c r="J5" i="1"/>
  <c r="K5" i="1"/>
  <c r="L5" i="1"/>
  <c r="M5" i="1"/>
  <c r="N5" i="1"/>
  <c r="O5" i="1"/>
  <c r="P5" i="1"/>
  <c r="Q5" i="1"/>
  <c r="R5" i="1"/>
  <c r="T4" i="1"/>
  <c r="O4" i="1"/>
  <c r="S4" i="1"/>
  <c r="Q4" i="1"/>
  <c r="R4" i="1"/>
  <c r="P4" i="1"/>
  <c r="F14" i="1"/>
  <c r="AD22" i="1" l="1"/>
  <c r="AC22" i="1"/>
  <c r="AB22" i="1"/>
  <c r="AA22" i="1"/>
  <c r="Z22" i="1"/>
  <c r="Y22" i="1"/>
  <c r="X22" i="1"/>
  <c r="AG12" i="1"/>
  <c r="AH12" i="1" s="1"/>
  <c r="AH8" i="1"/>
  <c r="AH7" i="1"/>
  <c r="AG11" i="1" l="1"/>
  <c r="AH10" i="1"/>
  <c r="T14" i="1"/>
  <c r="T10" i="1"/>
  <c r="S10" i="1"/>
</calcChain>
</file>

<file path=xl/comments1.xml><?xml version="1.0" encoding="utf-8"?>
<comments xmlns="http://schemas.openxmlformats.org/spreadsheetml/2006/main">
  <authors>
    <author xml:space="preserve">Shirley Sthéfany Rodríguez Pincay </author>
  </authors>
  <commentList>
    <comment ref="F17" authorId="0" shapeId="0">
      <text>
        <r>
          <rPr>
            <b/>
            <sz val="9"/>
            <color indexed="81"/>
            <rFont val="Tahoma"/>
            <charset val="1"/>
          </rPr>
          <t>Shirley Sthéfany Rodríguez Pincay :</t>
        </r>
        <r>
          <rPr>
            <sz val="9"/>
            <color indexed="81"/>
            <rFont val="Tahoma"/>
            <charset val="1"/>
          </rPr>
          <t xml:space="preserve">
2661-213,42
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Shirley Sthéfany Rodríguez Pincay :</t>
        </r>
        <r>
          <rPr>
            <sz val="9"/>
            <color indexed="81"/>
            <rFont val="Tahoma"/>
            <charset val="1"/>
          </rPr>
          <t xml:space="preserve">
1973,40-158,24</t>
        </r>
      </text>
    </comment>
  </commentList>
</comments>
</file>

<file path=xl/sharedStrings.xml><?xml version="1.0" encoding="utf-8"?>
<sst xmlns="http://schemas.openxmlformats.org/spreadsheetml/2006/main" count="67" uniqueCount="53">
  <si>
    <t>POLIZA #</t>
  </si>
  <si>
    <t>GA-0071384</t>
  </si>
  <si>
    <t>GA0116745</t>
  </si>
  <si>
    <t>XP0000058-001-000</t>
  </si>
  <si>
    <t>VIGENCIA</t>
  </si>
  <si>
    <t xml:space="preserve">DESDE </t>
  </si>
  <si>
    <t>HASTA</t>
  </si>
  <si>
    <t>CODIG
CTA</t>
  </si>
  <si>
    <t>DESCRIPCION</t>
  </si>
  <si>
    <t>VALOR 
PRIMAS E IMTOS Y 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</si>
  <si>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</si>
  <si>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</si>
  <si>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</si>
  <si>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</si>
  <si>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</si>
  <si>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</si>
  <si>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</si>
  <si>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</si>
  <si>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</si>
  <si>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</si>
  <si>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</si>
  <si>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</si>
  <si>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IMPORTACIONES US $900 MIL</t>
  </si>
  <si>
    <t>GARANTIA ESPECIFICA</t>
  </si>
  <si>
    <t>SEGURO DE EXPORTACION</t>
  </si>
  <si>
    <t>GRY900</t>
  </si>
  <si>
    <t>GSZ8284BMW</t>
  </si>
  <si>
    <t>0D-3338790</t>
  </si>
  <si>
    <t>GTA1837</t>
  </si>
  <si>
    <t>FL554850000000</t>
  </si>
  <si>
    <t>LICENCIA AMBIENTAL</t>
  </si>
  <si>
    <t>08D-342204</t>
  </si>
  <si>
    <t>SEGURO DE VEHICULO GTG-5986</t>
  </si>
  <si>
    <t>GA-0116745-000-001</t>
  </si>
  <si>
    <t>IMPORTACIONES US $136000</t>
  </si>
  <si>
    <t>14D-0071054</t>
  </si>
  <si>
    <t>US $20000</t>
  </si>
  <si>
    <t>TOTAL AMORT ANUAL</t>
  </si>
  <si>
    <t>SALDO AL 30/12/2020</t>
  </si>
  <si>
    <t>SALDO AL 31/12/2021</t>
  </si>
  <si>
    <t>08D-3339098</t>
  </si>
  <si>
    <t>VEHICULOS GTA4705 V. ASEGURADO 27500</t>
  </si>
  <si>
    <t>GA-0209775-000-000</t>
  </si>
  <si>
    <t>GARANTIAS ADUANERAS POR 15500</t>
  </si>
  <si>
    <t>GA-0180285-000-000</t>
  </si>
  <si>
    <t>GARANTIA ADUANERA POR $ 8200</t>
  </si>
  <si>
    <t>08D-3339097</t>
  </si>
  <si>
    <t>VEHICULOS GSH9417 POR $ 17500
VEH GSP7344 POR $29000
VEH GSO7643 POR $ 18000
VEH GSM6155 POR $ 25200</t>
  </si>
  <si>
    <t>VEHICULOS GNB0669 POR$ 9000
VEH GRE0864 POR$ 21000
VEH GRZ6680 POR $18000
VEH GRZ6679 POR $ 18000
VEH GTA1837 POR $52500</t>
  </si>
  <si>
    <t>GA-0178335-000-000</t>
  </si>
  <si>
    <t>GARANTIAS ADUANERAS POR $ 79300</t>
  </si>
  <si>
    <t>GA-0125445-000-001</t>
  </si>
  <si>
    <t xml:space="preserve">SERVICIO NACIONAL DE ADUANA DEL ECUADOR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</si>
</sst>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/>
    </xf>
    <xf numFmtId="43" fontId="0" fillId="0" borderId="0" xfId="0" applyNumberFormat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1" xfId="1" applyFont="1" applyFill="1" applyBorder="1"/>
    <xf numFmtId="43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43" fontId="0" fillId="3" borderId="1" xfId="1" applyFont="1" applyFill="1" applyBorder="1"/>
    <xf numFmtId="43" fontId="0" fillId="3" borderId="1" xfId="0" applyNumberFormat="1" applyFill="1" applyBorder="1"/>
    <xf numFmtId="43" fontId="2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43" fontId="0" fillId="4" borderId="1" xfId="1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0" xfId="1" applyFo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43" fontId="2" fillId="0" borderId="0" xfId="1" applyFont="1" applyFill="1"/>
    <xf numFmtId="0" fontId="0" fillId="0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vertical="center"/>
    </xf>
    <xf numFmtId="43" fontId="0" fillId="0" borderId="2" xfId="1" applyFont="1" applyBorder="1"/>
    <xf numFmtId="43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vertical="center"/>
    </xf>
    <xf numFmtId="43" fontId="0" fillId="0" borderId="3" xfId="1" applyFont="1" applyFill="1" applyBorder="1"/>
    <xf numFmtId="0" fontId="0" fillId="0" borderId="3" xfId="0" applyFill="1" applyBorder="1"/>
    <xf numFmtId="43" fontId="0" fillId="0" borderId="3" xfId="1" applyFont="1" applyBorder="1"/>
    <xf numFmtId="4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/>
    </xf>
    <xf numFmtId="43" fontId="2" fillId="0" borderId="6" xfId="1" applyFont="1" applyBorder="1"/>
    <xf numFmtId="43" fontId="2" fillId="0" borderId="6" xfId="0" applyNumberFormat="1" applyFont="1" applyBorder="1"/>
    <xf numFmtId="43" fontId="2" fillId="0" borderId="5" xfId="0" applyNumberFormat="1" applyFont="1" applyFill="1" applyBorder="1"/>
    <xf numFmtId="43" fontId="2" fillId="0" borderId="5" xfId="0" applyNumberFormat="1" applyFont="1" applyBorder="1"/>
    <xf numFmtId="43" fontId="2" fillId="5" borderId="7" xfId="0" applyNumberFormat="1" applyFont="1" applyFill="1" applyBorder="1"/>
    <xf numFmtId="43" fontId="0" fillId="0" borderId="0" xfId="0" applyNumberFormat="1" applyFill="1"/>
    <xf numFmtId="43" fontId="2" fillId="6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676275</xdr:colOff>
      <xdr:row>17</xdr:row>
      <xdr:rowOff>3431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68275" cy="324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abSelected="1" workbookViewId="0">
      <pane xSplit="6" ySplit="3" topLeftCell="Y13" activePane="bottomRight" state="frozen"/>
      <selection pane="topRight" activeCell="G1" sqref="G1"/>
      <selection pane="bottomLeft" activeCell="A4" sqref="A4"/>
      <selection pane="bottomRight" activeCell="AH24" sqref="AH24"/>
    </sheetView>
  </sheetViews>
  <sheetFormatPr baseColWidth="10" defaultRowHeight="15" x14ac:dyDescent="0.25"/>
  <cols>
    <col min="1" max="1" width="18" customWidth="1"/>
    <col min="4" max="4" width="7.7109375" style="9" customWidth="1"/>
    <col min="5" max="5" width="27" bestFit="1" customWidth="1"/>
    <col min="21" max="32" width="11.42578125" style="32"/>
  </cols>
  <sheetData>
    <row r="1" spans="1:34" ht="15.75" x14ac:dyDescent="0.25">
      <c r="A1" s="18" t="s">
        <v>0</v>
      </c>
      <c r="B1" s="18" t="s">
        <v>4</v>
      </c>
      <c r="C1" s="18"/>
      <c r="D1" s="16" t="s">
        <v>7</v>
      </c>
      <c r="E1" s="18" t="s">
        <v>8</v>
      </c>
      <c r="F1" s="20" t="s">
        <v>9</v>
      </c>
      <c r="G1" s="19">
        <v>2020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6" t="s">
        <v>37</v>
      </c>
      <c r="T1" s="17" t="s">
        <v>38</v>
      </c>
      <c r="U1" s="27">
        <v>2021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16" t="s">
        <v>37</v>
      </c>
      <c r="AH1" s="17" t="s">
        <v>39</v>
      </c>
    </row>
    <row r="2" spans="1:34" ht="30" customHeight="1" x14ac:dyDescent="0.25">
      <c r="A2" s="18"/>
      <c r="B2" s="18"/>
      <c r="C2" s="18"/>
      <c r="D2" s="16"/>
      <c r="E2" s="18"/>
      <c r="F2" s="20"/>
      <c r="G2" s="18" t="s">
        <v>10</v>
      </c>
      <c r="H2" s="18" t="s">
        <v>11</v>
      </c>
      <c r="I2" s="18" t="s">
        <v>12</v>
      </c>
      <c r="J2" s="18" t="s">
        <v>13</v>
      </c>
      <c r="K2" s="18" t="s">
        <v>14</v>
      </c>
      <c r="L2" s="18" t="s">
        <v>15</v>
      </c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6"/>
      <c r="T2" s="17"/>
      <c r="U2" s="28" t="s">
        <v>10</v>
      </c>
      <c r="V2" s="28" t="s">
        <v>11</v>
      </c>
      <c r="W2" s="28" t="s">
        <v>12</v>
      </c>
      <c r="X2" s="28" t="s">
        <v>13</v>
      </c>
      <c r="Y2" s="28" t="s">
        <v>14</v>
      </c>
      <c r="Z2" s="28" t="s">
        <v>15</v>
      </c>
      <c r="AA2" s="28" t="s">
        <v>16</v>
      </c>
      <c r="AB2" s="28" t="s">
        <v>17</v>
      </c>
      <c r="AC2" s="28" t="s">
        <v>18</v>
      </c>
      <c r="AD2" s="28" t="s">
        <v>19</v>
      </c>
      <c r="AE2" s="28" t="s">
        <v>20</v>
      </c>
      <c r="AF2" s="28" t="s">
        <v>21</v>
      </c>
      <c r="AG2" s="16"/>
      <c r="AH2" s="17"/>
    </row>
    <row r="3" spans="1:34" x14ac:dyDescent="0.25">
      <c r="A3" s="18"/>
      <c r="B3" s="12" t="s">
        <v>5</v>
      </c>
      <c r="C3" s="1" t="s">
        <v>6</v>
      </c>
      <c r="D3" s="16"/>
      <c r="E3" s="18"/>
      <c r="F3" s="20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6"/>
      <c r="T3" s="17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16"/>
      <c r="AH3" s="17"/>
    </row>
    <row r="4" spans="1:34" x14ac:dyDescent="0.25">
      <c r="A4" s="3" t="s">
        <v>1</v>
      </c>
      <c r="B4" s="4">
        <v>44079</v>
      </c>
      <c r="C4" s="5">
        <v>44474</v>
      </c>
      <c r="D4" s="8">
        <v>472</v>
      </c>
      <c r="E4" s="3" t="s">
        <v>22</v>
      </c>
      <c r="F4" s="6">
        <v>13295</v>
      </c>
      <c r="G4" s="3"/>
      <c r="H4" s="3"/>
      <c r="I4" s="3"/>
      <c r="J4" s="3"/>
      <c r="K4" s="3"/>
      <c r="L4" s="3"/>
      <c r="M4" s="3"/>
      <c r="N4" s="3"/>
      <c r="O4" s="6">
        <f>+$F$4/12</f>
        <v>1107.9166666666667</v>
      </c>
      <c r="P4" s="6">
        <f>+$F$4/12</f>
        <v>1107.9166666666667</v>
      </c>
      <c r="Q4" s="6">
        <f t="shared" ref="Q4:R4" si="0">+$F$4/12</f>
        <v>1107.9166666666667</v>
      </c>
      <c r="R4" s="6">
        <f t="shared" si="0"/>
        <v>1107.9166666666667</v>
      </c>
      <c r="S4" s="6">
        <f>SUM(G4:R4)</f>
        <v>4431.666666666667</v>
      </c>
      <c r="T4" s="7">
        <f>+F4-S4</f>
        <v>8863.3333333333321</v>
      </c>
      <c r="U4" s="10">
        <f>+R4</f>
        <v>1107.9166666666667</v>
      </c>
      <c r="V4" s="10">
        <f>+$U$4</f>
        <v>1107.9166666666667</v>
      </c>
      <c r="W4" s="10">
        <f t="shared" ref="W4:AB4" si="1">+$U$4</f>
        <v>1107.9166666666667</v>
      </c>
      <c r="X4" s="10">
        <f t="shared" si="1"/>
        <v>1107.9166666666667</v>
      </c>
      <c r="Y4" s="10">
        <f t="shared" si="1"/>
        <v>1107.9166666666667</v>
      </c>
      <c r="Z4" s="10">
        <f t="shared" si="1"/>
        <v>1107.9166666666667</v>
      </c>
      <c r="AA4" s="10">
        <f t="shared" si="1"/>
        <v>1107.9166666666667</v>
      </c>
      <c r="AB4" s="10">
        <f t="shared" si="1"/>
        <v>1107.9166666666667</v>
      </c>
      <c r="AC4" s="10"/>
      <c r="AD4" s="21"/>
      <c r="AE4" s="21"/>
      <c r="AF4" s="21"/>
      <c r="AG4" s="7">
        <f>SUM(U4:AF4)</f>
        <v>8863.3333333333339</v>
      </c>
      <c r="AH4" s="7">
        <f>+AG4-T4</f>
        <v>0</v>
      </c>
    </row>
    <row r="5" spans="1:34" x14ac:dyDescent="0.25">
      <c r="A5" s="3" t="s">
        <v>2</v>
      </c>
      <c r="B5" s="5">
        <v>43812</v>
      </c>
      <c r="C5" s="5">
        <v>44177</v>
      </c>
      <c r="D5" s="8">
        <v>472</v>
      </c>
      <c r="E5" s="3" t="s">
        <v>23</v>
      </c>
      <c r="F5" s="6">
        <v>2012.66</v>
      </c>
      <c r="G5" s="13">
        <v>236.98</v>
      </c>
      <c r="H5" s="13">
        <f t="shared" ref="H5:R5" si="2">+$F$5/12</f>
        <v>167.72166666666666</v>
      </c>
      <c r="I5" s="13">
        <f t="shared" si="2"/>
        <v>167.72166666666666</v>
      </c>
      <c r="J5" s="13">
        <f t="shared" si="2"/>
        <v>167.72166666666666</v>
      </c>
      <c r="K5" s="13">
        <f t="shared" si="2"/>
        <v>167.72166666666666</v>
      </c>
      <c r="L5" s="13">
        <f t="shared" si="2"/>
        <v>167.72166666666666</v>
      </c>
      <c r="M5" s="13">
        <f t="shared" si="2"/>
        <v>167.72166666666666</v>
      </c>
      <c r="N5" s="13">
        <f t="shared" si="2"/>
        <v>167.72166666666666</v>
      </c>
      <c r="O5" s="13">
        <f t="shared" si="2"/>
        <v>167.72166666666666</v>
      </c>
      <c r="P5" s="13">
        <f t="shared" si="2"/>
        <v>167.72166666666666</v>
      </c>
      <c r="Q5" s="13">
        <f t="shared" si="2"/>
        <v>167.72166666666666</v>
      </c>
      <c r="R5" s="13">
        <f t="shared" si="2"/>
        <v>167.72166666666666</v>
      </c>
      <c r="S5" s="13">
        <f>SUM(G5:R5)</f>
        <v>2081.9183333333331</v>
      </c>
      <c r="T5" s="14">
        <v>-236.98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14">
        <f t="shared" ref="AG5:AG13" si="3">SUM(U5:AF5)</f>
        <v>0</v>
      </c>
      <c r="AH5" s="14">
        <f>+AG5-T5</f>
        <v>236.98</v>
      </c>
    </row>
    <row r="6" spans="1:34" x14ac:dyDescent="0.25">
      <c r="A6" s="3" t="s">
        <v>3</v>
      </c>
      <c r="B6" s="5">
        <v>44013</v>
      </c>
      <c r="C6" s="5">
        <v>44408</v>
      </c>
      <c r="D6" s="8">
        <v>646</v>
      </c>
      <c r="E6" s="3" t="s">
        <v>24</v>
      </c>
      <c r="F6" s="6">
        <v>10804.05</v>
      </c>
      <c r="G6" s="7"/>
      <c r="H6" s="3"/>
      <c r="I6" s="3"/>
      <c r="J6" s="3"/>
      <c r="K6" s="3"/>
      <c r="L6" s="3"/>
      <c r="M6" s="6">
        <f>+$F$6/12</f>
        <v>900.33749999999998</v>
      </c>
      <c r="N6" s="6">
        <f t="shared" ref="N6:R6" si="4">+$F$6/12</f>
        <v>900.33749999999998</v>
      </c>
      <c r="O6" s="6">
        <f t="shared" si="4"/>
        <v>900.33749999999998</v>
      </c>
      <c r="P6" s="6">
        <f t="shared" si="4"/>
        <v>900.33749999999998</v>
      </c>
      <c r="Q6" s="6">
        <f t="shared" si="4"/>
        <v>900.33749999999998</v>
      </c>
      <c r="R6" s="6">
        <f t="shared" si="4"/>
        <v>900.33749999999998</v>
      </c>
      <c r="S6" s="10">
        <f t="shared" ref="S6:S12" si="5">SUM(G6:R6)</f>
        <v>5402.0249999999996</v>
      </c>
      <c r="T6" s="11">
        <f>+F6-S6</f>
        <v>5402.0249999999996</v>
      </c>
      <c r="U6" s="10">
        <f t="shared" ref="U6:Z6" si="6">+$F$6/12</f>
        <v>900.33749999999998</v>
      </c>
      <c r="V6" s="10">
        <f t="shared" si="6"/>
        <v>900.33749999999998</v>
      </c>
      <c r="W6" s="10">
        <f t="shared" si="6"/>
        <v>900.33749999999998</v>
      </c>
      <c r="X6" s="10">
        <f t="shared" si="6"/>
        <v>900.33749999999998</v>
      </c>
      <c r="Y6" s="10">
        <f t="shared" si="6"/>
        <v>900.33749999999998</v>
      </c>
      <c r="Z6" s="10">
        <f t="shared" si="6"/>
        <v>900.33749999999998</v>
      </c>
      <c r="AA6" s="21"/>
      <c r="AB6" s="21"/>
      <c r="AC6" s="21"/>
      <c r="AD6" s="21"/>
      <c r="AE6" s="21"/>
      <c r="AF6" s="21"/>
      <c r="AG6" s="7">
        <f t="shared" si="3"/>
        <v>5402.0249999999996</v>
      </c>
      <c r="AH6" s="7">
        <f t="shared" ref="AH5:AH13" si="7">+AG6-T6</f>
        <v>0</v>
      </c>
    </row>
    <row r="7" spans="1:34" x14ac:dyDescent="0.25">
      <c r="A7" s="3"/>
      <c r="B7" s="5">
        <v>44103</v>
      </c>
      <c r="C7" s="5">
        <v>44468</v>
      </c>
      <c r="D7" s="8">
        <v>320</v>
      </c>
      <c r="E7" s="3" t="s">
        <v>25</v>
      </c>
      <c r="F7" s="6">
        <v>858.5</v>
      </c>
      <c r="G7" s="3"/>
      <c r="H7" s="3"/>
      <c r="I7" s="3"/>
      <c r="J7" s="3"/>
      <c r="K7" s="3"/>
      <c r="L7" s="3"/>
      <c r="M7" s="3"/>
      <c r="N7" s="3"/>
      <c r="O7" s="6">
        <f>+$F$7/12</f>
        <v>71.541666666666671</v>
      </c>
      <c r="P7" s="6">
        <f t="shared" ref="P7:R7" si="8">+$F$7/12</f>
        <v>71.541666666666671</v>
      </c>
      <c r="Q7" s="6">
        <f t="shared" si="8"/>
        <v>71.541666666666671</v>
      </c>
      <c r="R7" s="6">
        <f t="shared" si="8"/>
        <v>71.541666666666671</v>
      </c>
      <c r="S7" s="10">
        <f t="shared" si="5"/>
        <v>286.16666666666669</v>
      </c>
      <c r="T7" s="11">
        <f t="shared" ref="T7:T12" si="9">+F7-S7</f>
        <v>572.33333333333326</v>
      </c>
      <c r="U7" s="10">
        <f t="shared" ref="U7:AB7" si="10">+$F$7/12</f>
        <v>71.541666666666671</v>
      </c>
      <c r="V7" s="10">
        <f t="shared" si="10"/>
        <v>71.541666666666671</v>
      </c>
      <c r="W7" s="10">
        <f t="shared" si="10"/>
        <v>71.541666666666671</v>
      </c>
      <c r="X7" s="10">
        <f t="shared" si="10"/>
        <v>71.541666666666671</v>
      </c>
      <c r="Y7" s="10">
        <f t="shared" si="10"/>
        <v>71.541666666666671</v>
      </c>
      <c r="Z7" s="10">
        <f t="shared" si="10"/>
        <v>71.541666666666671</v>
      </c>
      <c r="AA7" s="10">
        <f t="shared" si="10"/>
        <v>71.541666666666671</v>
      </c>
      <c r="AB7" s="10">
        <f t="shared" si="10"/>
        <v>71.541666666666671</v>
      </c>
      <c r="AC7" s="10"/>
      <c r="AD7" s="21"/>
      <c r="AE7" s="21"/>
      <c r="AF7" s="21"/>
      <c r="AG7" s="7">
        <f t="shared" si="3"/>
        <v>572.33333333333337</v>
      </c>
      <c r="AH7" s="7">
        <f t="shared" si="7"/>
        <v>0</v>
      </c>
    </row>
    <row r="8" spans="1:34" x14ac:dyDescent="0.25">
      <c r="A8" s="3"/>
      <c r="B8" s="5">
        <v>44103</v>
      </c>
      <c r="C8" s="5">
        <v>44468</v>
      </c>
      <c r="D8" s="8">
        <v>320</v>
      </c>
      <c r="E8" s="3" t="s">
        <v>26</v>
      </c>
      <c r="F8" s="6">
        <v>2891.8</v>
      </c>
      <c r="G8" s="3"/>
      <c r="H8" s="3"/>
      <c r="I8" s="3"/>
      <c r="J8" s="3"/>
      <c r="K8" s="3"/>
      <c r="L8" s="3"/>
      <c r="M8" s="3"/>
      <c r="N8" s="3"/>
      <c r="O8" s="6">
        <f>+$F$8/12</f>
        <v>240.98333333333335</v>
      </c>
      <c r="P8" s="6">
        <f t="shared" ref="P8:R8" si="11">+$F$8/12</f>
        <v>240.98333333333335</v>
      </c>
      <c r="Q8" s="6">
        <f t="shared" si="11"/>
        <v>240.98333333333335</v>
      </c>
      <c r="R8" s="6">
        <f t="shared" si="11"/>
        <v>240.98333333333335</v>
      </c>
      <c r="S8" s="10">
        <f t="shared" si="5"/>
        <v>963.93333333333339</v>
      </c>
      <c r="T8" s="11">
        <f t="shared" si="9"/>
        <v>1927.8666666666668</v>
      </c>
      <c r="U8" s="10">
        <f t="shared" ref="U8:AB8" si="12">+$F$8/12</f>
        <v>240.98333333333335</v>
      </c>
      <c r="V8" s="10">
        <f t="shared" si="12"/>
        <v>240.98333333333335</v>
      </c>
      <c r="W8" s="10">
        <f t="shared" si="12"/>
        <v>240.98333333333335</v>
      </c>
      <c r="X8" s="10">
        <f t="shared" si="12"/>
        <v>240.98333333333335</v>
      </c>
      <c r="Y8" s="10">
        <f t="shared" si="12"/>
        <v>240.98333333333335</v>
      </c>
      <c r="Z8" s="10">
        <f t="shared" si="12"/>
        <v>240.98333333333335</v>
      </c>
      <c r="AA8" s="10">
        <f t="shared" si="12"/>
        <v>240.98333333333335</v>
      </c>
      <c r="AB8" s="10">
        <f t="shared" si="12"/>
        <v>240.98333333333335</v>
      </c>
      <c r="AC8" s="21"/>
      <c r="AD8" s="21"/>
      <c r="AE8" s="21"/>
      <c r="AF8" s="21"/>
      <c r="AG8" s="7">
        <f t="shared" si="3"/>
        <v>1927.8666666666668</v>
      </c>
      <c r="AH8" s="7">
        <f t="shared" si="7"/>
        <v>0</v>
      </c>
    </row>
    <row r="9" spans="1:34" x14ac:dyDescent="0.25">
      <c r="A9" s="3" t="s">
        <v>27</v>
      </c>
      <c r="B9" s="5">
        <v>43647</v>
      </c>
      <c r="C9" s="5">
        <v>43868</v>
      </c>
      <c r="D9" s="8">
        <v>471</v>
      </c>
      <c r="E9" s="3" t="s">
        <v>28</v>
      </c>
      <c r="F9" s="6">
        <v>696.03</v>
      </c>
      <c r="G9" s="6">
        <f>+$F$9/12</f>
        <v>58.002499999999998</v>
      </c>
      <c r="H9" s="6">
        <f>+$F$9/12</f>
        <v>58.002499999999998</v>
      </c>
      <c r="I9" s="3"/>
      <c r="J9" s="3"/>
      <c r="K9" s="3"/>
      <c r="L9" s="3"/>
      <c r="M9" s="3"/>
      <c r="N9" s="3"/>
      <c r="O9" s="3"/>
      <c r="P9" s="3"/>
      <c r="Q9" s="3"/>
      <c r="R9" s="3"/>
      <c r="S9" s="10">
        <f t="shared" si="5"/>
        <v>116.005</v>
      </c>
      <c r="T9" s="11">
        <v>0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7">
        <f t="shared" si="3"/>
        <v>0</v>
      </c>
      <c r="AH9" s="7">
        <f t="shared" si="7"/>
        <v>0</v>
      </c>
    </row>
    <row r="10" spans="1:34" x14ac:dyDescent="0.25">
      <c r="A10" s="3" t="s">
        <v>29</v>
      </c>
      <c r="B10" s="5">
        <v>44186</v>
      </c>
      <c r="C10" s="5">
        <v>44551</v>
      </c>
      <c r="D10" s="8"/>
      <c r="E10" s="3" t="s">
        <v>30</v>
      </c>
      <c r="F10" s="6">
        <v>89.2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0">
        <f ca="1">SUM(H10:U10)</f>
        <v>7.4333333333333336</v>
      </c>
      <c r="T10" s="11">
        <f t="shared" ca="1" si="9"/>
        <v>81.766666666666666</v>
      </c>
      <c r="U10" s="10">
        <f>+$F$10/12</f>
        <v>7.4333333333333336</v>
      </c>
      <c r="V10" s="10">
        <f t="shared" ref="V10:AE10" si="13">+$F$10/12</f>
        <v>7.4333333333333336</v>
      </c>
      <c r="W10" s="10">
        <f t="shared" si="13"/>
        <v>7.4333333333333336</v>
      </c>
      <c r="X10" s="10">
        <f t="shared" si="13"/>
        <v>7.4333333333333336</v>
      </c>
      <c r="Y10" s="10">
        <f t="shared" si="13"/>
        <v>7.4333333333333336</v>
      </c>
      <c r="Z10" s="10">
        <f t="shared" si="13"/>
        <v>7.4333333333333336</v>
      </c>
      <c r="AA10" s="10">
        <f t="shared" si="13"/>
        <v>7.4333333333333336</v>
      </c>
      <c r="AB10" s="10">
        <f t="shared" si="13"/>
        <v>7.4333333333333336</v>
      </c>
      <c r="AC10" s="10">
        <f t="shared" si="13"/>
        <v>7.4333333333333336</v>
      </c>
      <c r="AD10" s="10">
        <f t="shared" si="13"/>
        <v>7.4333333333333336</v>
      </c>
      <c r="AE10" s="10">
        <f t="shared" si="13"/>
        <v>7.4333333333333336</v>
      </c>
      <c r="AF10" s="21"/>
      <c r="AG10" s="7">
        <f>SUM(U10:AF10)</f>
        <v>81.766666666666694</v>
      </c>
      <c r="AH10" s="7">
        <f ca="1">+AG10-T10</f>
        <v>0</v>
      </c>
    </row>
    <row r="11" spans="1:34" x14ac:dyDescent="0.25">
      <c r="A11" s="3" t="s">
        <v>31</v>
      </c>
      <c r="B11" s="5">
        <v>44188</v>
      </c>
      <c r="C11" s="5">
        <v>44449</v>
      </c>
      <c r="D11" s="8"/>
      <c r="E11" s="3" t="s">
        <v>32</v>
      </c>
      <c r="F11" s="6">
        <v>905.7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6">
        <f>+F11/12</f>
        <v>75.475000000000009</v>
      </c>
      <c r="S11" s="10">
        <f t="shared" si="5"/>
        <v>75.475000000000009</v>
      </c>
      <c r="T11" s="11">
        <f t="shared" si="9"/>
        <v>830.22500000000002</v>
      </c>
      <c r="U11" s="10">
        <f>+$R$11</f>
        <v>75.475000000000009</v>
      </c>
      <c r="V11" s="10">
        <f t="shared" ref="V11:AE11" si="14">+$R$11</f>
        <v>75.475000000000009</v>
      </c>
      <c r="W11" s="10">
        <f t="shared" si="14"/>
        <v>75.475000000000009</v>
      </c>
      <c r="X11" s="10">
        <f t="shared" si="14"/>
        <v>75.475000000000009</v>
      </c>
      <c r="Y11" s="10">
        <f t="shared" si="14"/>
        <v>75.475000000000009</v>
      </c>
      <c r="Z11" s="10">
        <f t="shared" si="14"/>
        <v>75.475000000000009</v>
      </c>
      <c r="AA11" s="10">
        <f t="shared" si="14"/>
        <v>75.475000000000009</v>
      </c>
      <c r="AB11" s="10">
        <f t="shared" si="14"/>
        <v>75.475000000000009</v>
      </c>
      <c r="AC11" s="10">
        <f t="shared" si="14"/>
        <v>75.475000000000009</v>
      </c>
      <c r="AD11" s="10">
        <f t="shared" si="14"/>
        <v>75.475000000000009</v>
      </c>
      <c r="AE11" s="10">
        <f t="shared" si="14"/>
        <v>75.475000000000009</v>
      </c>
      <c r="AF11" s="21"/>
      <c r="AG11" s="7">
        <f t="shared" si="3"/>
        <v>830.22500000000014</v>
      </c>
      <c r="AH11" s="7">
        <f>+AG11-T11</f>
        <v>0</v>
      </c>
    </row>
    <row r="12" spans="1:34" x14ac:dyDescent="0.25">
      <c r="A12" s="3" t="s">
        <v>33</v>
      </c>
      <c r="B12" s="5">
        <v>44178</v>
      </c>
      <c r="C12" s="5">
        <v>44274</v>
      </c>
      <c r="D12" s="8">
        <v>462</v>
      </c>
      <c r="E12" s="3" t="s">
        <v>34</v>
      </c>
      <c r="F12" s="6">
        <v>605.41999999999996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6">
        <f>+F12/12</f>
        <v>50.451666666666661</v>
      </c>
      <c r="S12" s="10">
        <f t="shared" si="5"/>
        <v>50.451666666666661</v>
      </c>
      <c r="T12" s="11">
        <f t="shared" si="9"/>
        <v>554.96833333333325</v>
      </c>
      <c r="U12" s="10">
        <f>+$R$12</f>
        <v>50.451666666666661</v>
      </c>
      <c r="V12" s="10">
        <f t="shared" ref="V12:AE12" si="15">+$R$12</f>
        <v>50.451666666666661</v>
      </c>
      <c r="W12" s="10">
        <f t="shared" si="15"/>
        <v>50.451666666666661</v>
      </c>
      <c r="X12" s="10">
        <f t="shared" si="15"/>
        <v>50.451666666666661</v>
      </c>
      <c r="Y12" s="10">
        <f t="shared" si="15"/>
        <v>50.451666666666661</v>
      </c>
      <c r="Z12" s="10">
        <f t="shared" si="15"/>
        <v>50.451666666666661</v>
      </c>
      <c r="AA12" s="10">
        <f t="shared" si="15"/>
        <v>50.451666666666661</v>
      </c>
      <c r="AB12" s="10">
        <f t="shared" si="15"/>
        <v>50.451666666666661</v>
      </c>
      <c r="AC12" s="10">
        <f t="shared" si="15"/>
        <v>50.451666666666661</v>
      </c>
      <c r="AD12" s="10">
        <f t="shared" si="15"/>
        <v>50.451666666666661</v>
      </c>
      <c r="AE12" s="10">
        <f t="shared" si="15"/>
        <v>50.451666666666661</v>
      </c>
      <c r="AF12" s="21"/>
      <c r="AG12" s="7">
        <f t="shared" si="3"/>
        <v>554.96833333333325</v>
      </c>
      <c r="AH12" s="7">
        <f t="shared" si="7"/>
        <v>0</v>
      </c>
    </row>
    <row r="13" spans="1:34" ht="15.75" thickBot="1" x14ac:dyDescent="0.3">
      <c r="A13" s="33" t="s">
        <v>35</v>
      </c>
      <c r="B13" s="34">
        <v>43503</v>
      </c>
      <c r="C13" s="34">
        <v>43868</v>
      </c>
      <c r="D13" s="35">
        <v>322</v>
      </c>
      <c r="E13" s="33" t="s">
        <v>36</v>
      </c>
      <c r="F13" s="36">
        <v>540.54999999999995</v>
      </c>
      <c r="G13" s="33">
        <v>47.49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3"/>
      <c r="S13" s="36">
        <v>533.98</v>
      </c>
      <c r="T13" s="37">
        <v>6.57</v>
      </c>
      <c r="U13" s="38">
        <v>6.57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7">
        <f t="shared" si="3"/>
        <v>6.57</v>
      </c>
      <c r="AH13" s="37">
        <f t="shared" si="7"/>
        <v>0</v>
      </c>
    </row>
    <row r="14" spans="1:34" ht="15.75" thickBot="1" x14ac:dyDescent="0.3">
      <c r="A14" s="46"/>
      <c r="B14" s="47"/>
      <c r="C14" s="47"/>
      <c r="D14" s="48"/>
      <c r="E14" s="47"/>
      <c r="F14" s="49">
        <f>SUM(F4:F13)</f>
        <v>32698.909999999996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50">
        <f ca="1">SUM(T4:T13)</f>
        <v>18002.10833333333</v>
      </c>
      <c r="U14" s="51">
        <f>SUM(U4:U13)</f>
        <v>2460.7091666666665</v>
      </c>
      <c r="V14" s="51">
        <f t="shared" ref="V14:AF14" si="16">SUM(V4:V13)</f>
        <v>2454.1391666666664</v>
      </c>
      <c r="W14" s="51">
        <f t="shared" si="16"/>
        <v>2454.1391666666664</v>
      </c>
      <c r="X14" s="51">
        <f t="shared" si="16"/>
        <v>2454.1391666666664</v>
      </c>
      <c r="Y14" s="51">
        <f t="shared" si="16"/>
        <v>2454.1391666666664</v>
      </c>
      <c r="Z14" s="51">
        <f t="shared" si="16"/>
        <v>2454.1391666666664</v>
      </c>
      <c r="AA14" s="51">
        <f t="shared" si="16"/>
        <v>1553.8016666666667</v>
      </c>
      <c r="AB14" s="51">
        <f t="shared" si="16"/>
        <v>1553.8016666666667</v>
      </c>
      <c r="AC14" s="51">
        <f t="shared" si="16"/>
        <v>133.36000000000001</v>
      </c>
      <c r="AD14" s="51">
        <f t="shared" si="16"/>
        <v>133.36000000000001</v>
      </c>
      <c r="AE14" s="51">
        <f t="shared" si="16"/>
        <v>133.36000000000001</v>
      </c>
      <c r="AF14" s="51">
        <f t="shared" si="16"/>
        <v>0</v>
      </c>
      <c r="AG14" s="52">
        <f>SUM(AG4:AG13)</f>
        <v>18239.088333333333</v>
      </c>
      <c r="AH14" s="53">
        <v>-236.98</v>
      </c>
    </row>
    <row r="15" spans="1:34" x14ac:dyDescent="0.25">
      <c r="A15" s="39" t="s">
        <v>51</v>
      </c>
      <c r="B15" s="40">
        <v>44219</v>
      </c>
      <c r="C15" s="40">
        <v>44314</v>
      </c>
      <c r="D15" s="41"/>
      <c r="E15" s="39" t="s">
        <v>52</v>
      </c>
      <c r="F15" s="42">
        <v>89.28</v>
      </c>
      <c r="T15" s="26">
        <f>+(T11-R11-S11)/9</f>
        <v>75.474999999999994</v>
      </c>
      <c r="U15" s="43">
        <f>+$F$15/3</f>
        <v>29.76</v>
      </c>
      <c r="V15" s="43">
        <f t="shared" ref="V15:W15" si="17">+$F$15/3</f>
        <v>29.76</v>
      </c>
      <c r="W15" s="43">
        <f t="shared" si="17"/>
        <v>29.76</v>
      </c>
      <c r="X15" s="43"/>
      <c r="Y15" s="43"/>
      <c r="Z15" s="43"/>
      <c r="AA15" s="43"/>
      <c r="AB15" s="43"/>
      <c r="AC15" s="43"/>
      <c r="AD15" s="43"/>
      <c r="AE15" s="43"/>
      <c r="AF15" s="43"/>
      <c r="AG15" s="44">
        <f>SUM(U15:AF15)</f>
        <v>89.28</v>
      </c>
      <c r="AH15" s="45">
        <f>F15-AG15</f>
        <v>0</v>
      </c>
    </row>
    <row r="16" spans="1:34" x14ac:dyDescent="0.25">
      <c r="A16" s="3" t="s">
        <v>49</v>
      </c>
      <c r="B16" s="5">
        <v>44244</v>
      </c>
      <c r="C16" s="5">
        <v>44609</v>
      </c>
      <c r="D16" s="8"/>
      <c r="E16" s="3" t="s">
        <v>50</v>
      </c>
      <c r="F16" s="10">
        <v>1175.6400000000001</v>
      </c>
      <c r="U16" s="21"/>
      <c r="V16" s="10">
        <f>+$F$16/12</f>
        <v>97.970000000000013</v>
      </c>
      <c r="W16" s="10">
        <f t="shared" ref="W16:AF16" si="18">+$F$16/12</f>
        <v>97.970000000000013</v>
      </c>
      <c r="X16" s="10">
        <f t="shared" si="18"/>
        <v>97.970000000000013</v>
      </c>
      <c r="Y16" s="10">
        <f t="shared" si="18"/>
        <v>97.970000000000013</v>
      </c>
      <c r="Z16" s="10">
        <f t="shared" si="18"/>
        <v>97.970000000000013</v>
      </c>
      <c r="AA16" s="10">
        <f t="shared" si="18"/>
        <v>97.970000000000013</v>
      </c>
      <c r="AB16" s="10">
        <f t="shared" si="18"/>
        <v>97.970000000000013</v>
      </c>
      <c r="AC16" s="10">
        <f t="shared" si="18"/>
        <v>97.970000000000013</v>
      </c>
      <c r="AD16" s="10">
        <f t="shared" si="18"/>
        <v>97.970000000000013</v>
      </c>
      <c r="AE16" s="10">
        <f t="shared" si="18"/>
        <v>97.970000000000013</v>
      </c>
      <c r="AF16" s="10">
        <f t="shared" si="18"/>
        <v>97.970000000000013</v>
      </c>
      <c r="AG16" s="44">
        <f t="shared" ref="AG16:AG21" si="19">SUM(U16:AF16)</f>
        <v>1077.67</v>
      </c>
      <c r="AH16" s="45">
        <f t="shared" ref="AH16:AH21" si="20">F16-AG16</f>
        <v>97.970000000000027</v>
      </c>
    </row>
    <row r="17" spans="1:35" s="9" customFormat="1" ht="90" x14ac:dyDescent="0.25">
      <c r="A17" s="8" t="s">
        <v>40</v>
      </c>
      <c r="B17" s="22">
        <v>44231</v>
      </c>
      <c r="C17" s="22">
        <v>44596</v>
      </c>
      <c r="D17" s="8"/>
      <c r="E17" s="23" t="s">
        <v>48</v>
      </c>
      <c r="F17" s="24">
        <v>2774.64</v>
      </c>
      <c r="G17" s="9">
        <f>2661-213.42</f>
        <v>2447.58</v>
      </c>
      <c r="U17" s="29"/>
      <c r="V17" s="30">
        <f>+$F$17/12</f>
        <v>231.22</v>
      </c>
      <c r="W17" s="30">
        <f t="shared" ref="W17:AF17" si="21">+$F$17/12</f>
        <v>231.22</v>
      </c>
      <c r="X17" s="30">
        <f t="shared" si="21"/>
        <v>231.22</v>
      </c>
      <c r="Y17" s="30">
        <f t="shared" si="21"/>
        <v>231.22</v>
      </c>
      <c r="Z17" s="30">
        <f t="shared" si="21"/>
        <v>231.22</v>
      </c>
      <c r="AA17" s="30">
        <f t="shared" si="21"/>
        <v>231.22</v>
      </c>
      <c r="AB17" s="30">
        <f t="shared" si="21"/>
        <v>231.22</v>
      </c>
      <c r="AC17" s="30">
        <f t="shared" si="21"/>
        <v>231.22</v>
      </c>
      <c r="AD17" s="30">
        <f t="shared" si="21"/>
        <v>231.22</v>
      </c>
      <c r="AE17" s="30">
        <f>+$F$17/12</f>
        <v>231.22</v>
      </c>
      <c r="AF17" s="30">
        <f t="shared" si="21"/>
        <v>231.22</v>
      </c>
      <c r="AG17" s="44">
        <f t="shared" si="19"/>
        <v>2543.4199999999996</v>
      </c>
      <c r="AH17" s="45">
        <f t="shared" si="20"/>
        <v>231.22000000000025</v>
      </c>
    </row>
    <row r="18" spans="1:35" s="9" customFormat="1" ht="75" x14ac:dyDescent="0.25">
      <c r="A18" s="8" t="s">
        <v>46</v>
      </c>
      <c r="B18" s="22">
        <v>44231</v>
      </c>
      <c r="C18" s="22">
        <v>44596</v>
      </c>
      <c r="D18" s="8"/>
      <c r="E18" s="23" t="s">
        <v>47</v>
      </c>
      <c r="F18" s="24">
        <v>1835.4</v>
      </c>
      <c r="G18" s="25"/>
      <c r="U18" s="29"/>
      <c r="V18" s="30">
        <f>+$F$18/12</f>
        <v>152.95000000000002</v>
      </c>
      <c r="W18" s="30">
        <f t="shared" ref="W18:AF18" si="22">+$F$18/12</f>
        <v>152.95000000000002</v>
      </c>
      <c r="X18" s="30">
        <f t="shared" si="22"/>
        <v>152.95000000000002</v>
      </c>
      <c r="Y18" s="30">
        <f t="shared" si="22"/>
        <v>152.95000000000002</v>
      </c>
      <c r="Z18" s="30">
        <f t="shared" si="22"/>
        <v>152.95000000000002</v>
      </c>
      <c r="AA18" s="30">
        <f t="shared" si="22"/>
        <v>152.95000000000002</v>
      </c>
      <c r="AB18" s="30">
        <f t="shared" si="22"/>
        <v>152.95000000000002</v>
      </c>
      <c r="AC18" s="30">
        <f t="shared" si="22"/>
        <v>152.95000000000002</v>
      </c>
      <c r="AD18" s="30">
        <f t="shared" si="22"/>
        <v>152.95000000000002</v>
      </c>
      <c r="AE18" s="30">
        <f t="shared" si="22"/>
        <v>152.95000000000002</v>
      </c>
      <c r="AF18" s="30">
        <f t="shared" si="22"/>
        <v>152.95000000000002</v>
      </c>
      <c r="AG18" s="44">
        <f t="shared" si="19"/>
        <v>1682.4500000000003</v>
      </c>
      <c r="AH18" s="45">
        <f t="shared" si="20"/>
        <v>152.94999999999982</v>
      </c>
    </row>
    <row r="19" spans="1:35" x14ac:dyDescent="0.25">
      <c r="A19" s="3" t="s">
        <v>44</v>
      </c>
      <c r="B19" s="5">
        <v>44255</v>
      </c>
      <c r="C19" s="5">
        <v>44620</v>
      </c>
      <c r="D19" s="8"/>
      <c r="E19" s="3" t="s">
        <v>45</v>
      </c>
      <c r="F19" s="10">
        <v>121.55</v>
      </c>
      <c r="U19" s="21"/>
      <c r="V19" s="10">
        <f>+$F$19/12</f>
        <v>10.129166666666666</v>
      </c>
      <c r="W19" s="10">
        <f t="shared" ref="W19:AF19" si="23">+$F$19/12</f>
        <v>10.129166666666666</v>
      </c>
      <c r="X19" s="10">
        <f t="shared" si="23"/>
        <v>10.129166666666666</v>
      </c>
      <c r="Y19" s="10">
        <f t="shared" si="23"/>
        <v>10.129166666666666</v>
      </c>
      <c r="Z19" s="10">
        <f t="shared" si="23"/>
        <v>10.129166666666666</v>
      </c>
      <c r="AA19" s="10">
        <f t="shared" si="23"/>
        <v>10.129166666666666</v>
      </c>
      <c r="AB19" s="10">
        <f t="shared" si="23"/>
        <v>10.129166666666666</v>
      </c>
      <c r="AC19" s="10">
        <f t="shared" si="23"/>
        <v>10.129166666666666</v>
      </c>
      <c r="AD19" s="10">
        <f t="shared" si="23"/>
        <v>10.129166666666666</v>
      </c>
      <c r="AE19" s="10">
        <f t="shared" si="23"/>
        <v>10.129166666666666</v>
      </c>
      <c r="AF19" s="10">
        <f t="shared" si="23"/>
        <v>10.129166666666666</v>
      </c>
      <c r="AG19" s="44">
        <f t="shared" si="19"/>
        <v>111.42083333333331</v>
      </c>
      <c r="AH19" s="45">
        <f t="shared" si="20"/>
        <v>10.129166666666691</v>
      </c>
    </row>
    <row r="20" spans="1:35" x14ac:dyDescent="0.25">
      <c r="A20" s="3" t="s">
        <v>40</v>
      </c>
      <c r="B20" s="5">
        <v>44231</v>
      </c>
      <c r="C20" s="5">
        <v>44321</v>
      </c>
      <c r="D20" s="8"/>
      <c r="E20" s="3" t="s">
        <v>41</v>
      </c>
      <c r="F20" s="10">
        <v>474.49</v>
      </c>
      <c r="U20" s="21"/>
      <c r="V20" s="21"/>
      <c r="W20" s="21"/>
      <c r="X20" s="21"/>
      <c r="Y20" s="10">
        <f>+$F$20/10</f>
        <v>47.448999999999998</v>
      </c>
      <c r="Z20" s="10">
        <f t="shared" ref="Z20:AF20" si="24">+$F$20/10</f>
        <v>47.448999999999998</v>
      </c>
      <c r="AA20" s="10">
        <f t="shared" si="24"/>
        <v>47.448999999999998</v>
      </c>
      <c r="AB20" s="10">
        <f t="shared" si="24"/>
        <v>47.448999999999998</v>
      </c>
      <c r="AC20" s="10">
        <f t="shared" si="24"/>
        <v>47.448999999999998</v>
      </c>
      <c r="AD20" s="10">
        <f t="shared" si="24"/>
        <v>47.448999999999998</v>
      </c>
      <c r="AE20" s="10">
        <f t="shared" si="24"/>
        <v>47.448999999999998</v>
      </c>
      <c r="AF20" s="10">
        <f t="shared" si="24"/>
        <v>47.448999999999998</v>
      </c>
      <c r="AG20" s="44">
        <f t="shared" si="19"/>
        <v>379.59200000000004</v>
      </c>
      <c r="AH20" s="45">
        <f t="shared" si="20"/>
        <v>94.897999999999968</v>
      </c>
    </row>
    <row r="21" spans="1:35" x14ac:dyDescent="0.25">
      <c r="A21" s="3" t="s">
        <v>42</v>
      </c>
      <c r="B21" s="5">
        <v>44518</v>
      </c>
      <c r="C21" s="5">
        <v>44883</v>
      </c>
      <c r="D21" s="8"/>
      <c r="E21" s="3" t="s">
        <v>43</v>
      </c>
      <c r="F21" s="10">
        <v>229.31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0">
        <f>+$F$21/12</f>
        <v>19.109166666666667</v>
      </c>
      <c r="AF21" s="10">
        <f>+$F$21/12</f>
        <v>19.109166666666667</v>
      </c>
      <c r="AG21" s="44">
        <f t="shared" si="19"/>
        <v>38.218333333333334</v>
      </c>
      <c r="AH21" s="45">
        <f t="shared" si="20"/>
        <v>191.09166666666667</v>
      </c>
    </row>
    <row r="22" spans="1:35" x14ac:dyDescent="0.25">
      <c r="U22" s="31">
        <f>SUM(U15:U21)</f>
        <v>29.76</v>
      </c>
      <c r="V22" s="31">
        <f t="shared" ref="V22:AF22" si="25">SUM(V15:V21)</f>
        <v>522.02916666666681</v>
      </c>
      <c r="W22" s="31">
        <f t="shared" si="25"/>
        <v>522.02916666666681</v>
      </c>
      <c r="X22" s="31">
        <f t="shared" si="25"/>
        <v>492.26916666666665</v>
      </c>
      <c r="Y22" s="31">
        <f t="shared" si="25"/>
        <v>539.71816666666666</v>
      </c>
      <c r="Z22" s="31">
        <f t="shared" si="25"/>
        <v>539.71816666666666</v>
      </c>
      <c r="AA22" s="31">
        <f t="shared" si="25"/>
        <v>539.71816666666666</v>
      </c>
      <c r="AB22" s="31">
        <f t="shared" si="25"/>
        <v>539.71816666666666</v>
      </c>
      <c r="AC22" s="31">
        <f t="shared" si="25"/>
        <v>539.71816666666666</v>
      </c>
      <c r="AD22" s="31">
        <f t="shared" si="25"/>
        <v>539.71816666666666</v>
      </c>
      <c r="AE22" s="31">
        <f t="shared" si="25"/>
        <v>558.82733333333329</v>
      </c>
      <c r="AF22" s="31">
        <f t="shared" si="25"/>
        <v>558.82733333333329</v>
      </c>
      <c r="AH22" s="15">
        <f>SUM(AH15:AH21)</f>
        <v>778.25883333333354</v>
      </c>
      <c r="AI22" s="2"/>
    </row>
    <row r="23" spans="1:35" x14ac:dyDescent="0.25">
      <c r="U23" s="55">
        <f>+U22+U14</f>
        <v>2490.4691666666668</v>
      </c>
      <c r="V23" s="55">
        <f t="shared" ref="V23:AF23" si="26">+V22+V14</f>
        <v>2976.1683333333331</v>
      </c>
      <c r="W23" s="55">
        <f t="shared" si="26"/>
        <v>2976.1683333333331</v>
      </c>
      <c r="X23" s="55">
        <f t="shared" si="26"/>
        <v>2946.4083333333328</v>
      </c>
      <c r="Y23" s="55">
        <f t="shared" si="26"/>
        <v>2993.8573333333329</v>
      </c>
      <c r="Z23" s="55">
        <f t="shared" si="26"/>
        <v>2993.8573333333329</v>
      </c>
      <c r="AA23" s="55">
        <f t="shared" si="26"/>
        <v>2093.5198333333333</v>
      </c>
      <c r="AB23" s="55">
        <f t="shared" si="26"/>
        <v>2093.5198333333333</v>
      </c>
      <c r="AC23" s="55">
        <f t="shared" si="26"/>
        <v>673.07816666666668</v>
      </c>
      <c r="AD23" s="55">
        <f t="shared" si="26"/>
        <v>673.07816666666668</v>
      </c>
      <c r="AE23" s="55">
        <f t="shared" si="26"/>
        <v>692.1873333333333</v>
      </c>
      <c r="AF23" s="55">
        <f t="shared" si="26"/>
        <v>558.82733333333329</v>
      </c>
      <c r="AH23" s="2">
        <f>+AH22+AH14</f>
        <v>541.27883333333352</v>
      </c>
    </row>
    <row r="24" spans="1:35" x14ac:dyDescent="0.25">
      <c r="U24" s="54"/>
      <c r="AH24" s="2">
        <f>+AH23-376.48</f>
        <v>164.7988333333335</v>
      </c>
    </row>
  </sheetData>
  <mergeCells count="35">
    <mergeCell ref="B1:C2"/>
    <mergeCell ref="M2:M3"/>
    <mergeCell ref="G2:G3"/>
    <mergeCell ref="F1:F3"/>
    <mergeCell ref="E1:E3"/>
    <mergeCell ref="D1:D3"/>
    <mergeCell ref="H2:H3"/>
    <mergeCell ref="I2:I3"/>
    <mergeCell ref="J2:J3"/>
    <mergeCell ref="K2:K3"/>
    <mergeCell ref="L2:L3"/>
    <mergeCell ref="A1:A3"/>
    <mergeCell ref="S1:S3"/>
    <mergeCell ref="T1:T3"/>
    <mergeCell ref="U1:AF1"/>
    <mergeCell ref="U2:U3"/>
    <mergeCell ref="V2:V3"/>
    <mergeCell ref="W2:W3"/>
    <mergeCell ref="X2:X3"/>
    <mergeCell ref="Y2:Y3"/>
    <mergeCell ref="Z2:Z3"/>
    <mergeCell ref="N2:N3"/>
    <mergeCell ref="O2:O3"/>
    <mergeCell ref="P2:P3"/>
    <mergeCell ref="Q2:Q3"/>
    <mergeCell ref="R2:R3"/>
    <mergeCell ref="G1:R1"/>
    <mergeCell ref="AG1:AG3"/>
    <mergeCell ref="AH1:AH3"/>
    <mergeCell ref="AA2:AA3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1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Sthéfany Rodríguez Pincay</dc:creator>
  <cp:lastModifiedBy>Shirley Sthéfany Rodríguez Pincay </cp:lastModifiedBy>
  <dcterms:created xsi:type="dcterms:W3CDTF">2022-02-24T21:18:22Z</dcterms:created>
  <dcterms:modified xsi:type="dcterms:W3CDTF">2022-02-25T22:36:50Z</dcterms:modified>
</cp:coreProperties>
</file>