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5000 Pruebas de Activos\5200 Cuentas por cobrar\"/>
    </mc:Choice>
  </mc:AlternateContent>
  <xr:revisionPtr revIDLastSave="0" documentId="8_{5B852C2C-3446-4575-8F61-EF072CDE85AE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General" sheetId="1" r:id="rId1"/>
    <sheet name="Sample Size &amp; Threshold Calc" sheetId="2" state="hidden" r:id="rId2"/>
    <sheet name="Sample Size " sheetId="3" r:id="rId3"/>
    <sheet name="Muestreo de Clientes" sheetId="4" r:id="rId4"/>
  </sheets>
  <externalReferences>
    <externalReference r:id="rId5"/>
  </externalReferences>
  <definedNames>
    <definedName name="__RSE1">#REF!</definedName>
    <definedName name="__RSE2">'[1]p.2 mma calculations'!$I$34</definedName>
    <definedName name="_RSE1">#REF!</definedName>
    <definedName name="_RSE2">#REF!</definedName>
    <definedName name="_RSE3">#REF!</definedName>
    <definedName name="aq">#REF!</definedName>
    <definedName name="AS2DocOpenMode">"AS2DocumentEdit"</definedName>
    <definedName name="AS2NamedRange">12</definedName>
    <definedName name="AS2ReportLS">1</definedName>
    <definedName name="AS2SyncStepLS">0</definedName>
    <definedName name="AS2TickmarkLS">#REF!</definedName>
    <definedName name="AS2VersionLS">300</definedName>
    <definedName name="BG_Del">15</definedName>
    <definedName name="BG_Ins">4</definedName>
    <definedName name="BG_Mod">6</definedName>
    <definedName name="Depósitos_Tránsito">#REF!</definedName>
    <definedName name="Number_of_Selections">#REF!</definedName>
    <definedName name="Numof_Selections2">#REF!</definedName>
    <definedName name="Ref_1">#REF!</definedName>
    <definedName name="Ref_10">#REF!</definedName>
    <definedName name="Ref_11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TextRefCopy10">#REF!</definedName>
    <definedName name="TextRefCopy11">#REF!</definedName>
    <definedName name="TextRefCopy12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>6</definedName>
    <definedName name="Total_Amount">#REF!</definedName>
    <definedName name="Total_Population2">#REF!</definedName>
    <definedName name="wrn.Aging._.and._.Trend._.Analysis.">{#N/A,#N/A,FALSE,"Aging Summary";#N/A,#N/A,FALSE,"Ratio Analysis";#N/A,#N/A,FALSE,"Test 120 Day Accts";#N/A,#N/A,FALSE,"Tickmarks"}</definedName>
    <definedName name="XREF_COLUMN_1">'[1]p.2 mma calculations'!#REF!</definedName>
    <definedName name="XREF_COLUMN_4">#REF!</definedName>
    <definedName name="XREF_COLUMN_5">#REF!</definedName>
    <definedName name="XRefActiveRow">#REF!</definedName>
    <definedName name="XRefColumnsCount">3</definedName>
    <definedName name="XRefCopy27">#REF!</definedName>
    <definedName name="XRefCopy27Row">#REF!</definedName>
    <definedName name="XRefCopy28">#REF!</definedName>
    <definedName name="XRefCopy28Row">#REF!</definedName>
    <definedName name="XRefCopy6">#REF!</definedName>
    <definedName name="XRefCopy6Row">#REF!</definedName>
    <definedName name="XRefCopy7">#REF!</definedName>
    <definedName name="XRefCopyRangeCount">5</definedName>
    <definedName name="XRefPaste1">#REF!</definedName>
    <definedName name="XRefPaste10">#REF!</definedName>
    <definedName name="XRefPaste11">#REF!</definedName>
    <definedName name="XRefPaste12">#REF!</definedName>
    <definedName name="XRefPaste13">#REF!</definedName>
    <definedName name="XRefPaste1Row">[1]xref!#REF!</definedName>
    <definedName name="XRefPaste47">#REF!</definedName>
    <definedName name="XRefPaste47Row">#REF!</definedName>
    <definedName name="XRefPaste5Row">[1]xref!#REF!</definedName>
    <definedName name="XRefPaste6Row">[1]xref!#REF!</definedName>
    <definedName name="XRefPaste7">#REF!</definedName>
    <definedName name="XRefPaste8">#REF!</definedName>
    <definedName name="XRefPaste9">#REF!</definedName>
    <definedName name="XRefPasteRangeCount">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6" i="4" l="1"/>
  <c r="I185" i="4"/>
  <c r="F177" i="4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5" i="4"/>
  <c r="C8" i="4"/>
  <c r="I182" i="4" s="1"/>
  <c r="A1" i="4"/>
  <c r="D8" i="3"/>
  <c r="F29" i="2"/>
  <c r="E29" i="2"/>
  <c r="D29" i="2"/>
  <c r="C29" i="2"/>
  <c r="F27" i="2"/>
  <c r="F26" i="2"/>
  <c r="F25" i="2"/>
  <c r="F24" i="2"/>
  <c r="F23" i="2"/>
  <c r="F22" i="2"/>
  <c r="F21" i="2"/>
  <c r="F20" i="2"/>
  <c r="F19" i="2"/>
  <c r="D16" i="2"/>
  <c r="D12" i="2"/>
  <c r="E27" i="2" s="1"/>
  <c r="C19" i="2" l="1"/>
  <c r="C20" i="2"/>
  <c r="C21" i="2"/>
  <c r="C22" i="2"/>
  <c r="C23" i="2"/>
  <c r="C24" i="2"/>
  <c r="C25" i="2"/>
  <c r="C26" i="2"/>
  <c r="C27" i="2"/>
  <c r="E29" i="3"/>
  <c r="D29" i="3"/>
  <c r="D12" i="3"/>
  <c r="C29" i="3"/>
  <c r="F29" i="3"/>
  <c r="D16" i="3" s="1"/>
  <c r="D19" i="2"/>
  <c r="D20" i="2"/>
  <c r="D21" i="2"/>
  <c r="D22" i="2"/>
  <c r="D23" i="2"/>
  <c r="D24" i="2"/>
  <c r="D25" i="2"/>
  <c r="D26" i="2"/>
  <c r="D27" i="2"/>
  <c r="D14" i="2"/>
  <c r="E19" i="2"/>
  <c r="E20" i="2"/>
  <c r="E21" i="2"/>
  <c r="E22" i="2"/>
  <c r="E23" i="2"/>
  <c r="E24" i="2"/>
  <c r="E25" i="2"/>
  <c r="E26" i="2"/>
  <c r="C10" i="4"/>
  <c r="E27" i="3" l="1"/>
  <c r="E26" i="3"/>
  <c r="E25" i="3"/>
  <c r="E24" i="3"/>
  <c r="E23" i="3"/>
  <c r="E22" i="3"/>
  <c r="E21" i="3"/>
  <c r="E20" i="3"/>
  <c r="E19" i="3"/>
  <c r="D27" i="3"/>
  <c r="D26" i="3"/>
  <c r="D25" i="3"/>
  <c r="D24" i="3"/>
  <c r="D23" i="3"/>
  <c r="D22" i="3"/>
  <c r="D21" i="3"/>
  <c r="D20" i="3"/>
  <c r="D19" i="3"/>
  <c r="C27" i="3"/>
  <c r="C25" i="3"/>
  <c r="C23" i="3"/>
  <c r="C21" i="3"/>
  <c r="C19" i="3"/>
  <c r="F23" i="3"/>
  <c r="F26" i="3"/>
  <c r="F24" i="3"/>
  <c r="F22" i="3"/>
  <c r="D14" i="3" s="1"/>
  <c r="F20" i="3"/>
  <c r="C26" i="3"/>
  <c r="C24" i="3"/>
  <c r="C22" i="3"/>
  <c r="C20" i="3"/>
  <c r="F27" i="3"/>
  <c r="F25" i="3"/>
  <c r="F21" i="3"/>
  <c r="F19" i="3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73" i="4"/>
  <c r="I169" i="4"/>
  <c r="I165" i="4"/>
  <c r="I161" i="4"/>
  <c r="I168" i="4"/>
  <c r="I157" i="4"/>
  <c r="I156" i="4"/>
  <c r="I155" i="4"/>
  <c r="I141" i="4"/>
  <c r="I140" i="4"/>
  <c r="I139" i="4"/>
  <c r="I125" i="4"/>
  <c r="I124" i="4"/>
  <c r="I123" i="4"/>
  <c r="I106" i="4"/>
  <c r="I102" i="4"/>
  <c r="I98" i="4"/>
  <c r="I94" i="4"/>
  <c r="I90" i="4"/>
  <c r="I86" i="4"/>
  <c r="I82" i="4"/>
  <c r="I171" i="4"/>
  <c r="I163" i="4"/>
  <c r="I160" i="4"/>
  <c r="I159" i="4"/>
  <c r="I145" i="4"/>
  <c r="I144" i="4"/>
  <c r="I143" i="4"/>
  <c r="I129" i="4"/>
  <c r="I128" i="4"/>
  <c r="I127" i="4"/>
  <c r="I113" i="4"/>
  <c r="I112" i="4"/>
  <c r="I111" i="4"/>
  <c r="I109" i="4"/>
  <c r="I105" i="4"/>
  <c r="I101" i="4"/>
  <c r="I97" i="4"/>
  <c r="I93" i="4"/>
  <c r="I89" i="4"/>
  <c r="I167" i="4"/>
  <c r="I152" i="4"/>
  <c r="I137" i="4"/>
  <c r="I135" i="4"/>
  <c r="I120" i="4"/>
  <c r="I103" i="4"/>
  <c r="I95" i="4"/>
  <c r="I87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72" i="4"/>
  <c r="I149" i="4"/>
  <c r="I147" i="4"/>
  <c r="I132" i="4"/>
  <c r="I117" i="4"/>
  <c r="I115" i="4"/>
  <c r="I104" i="4"/>
  <c r="I96" i="4"/>
  <c r="I88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75" i="4"/>
  <c r="I153" i="4"/>
  <c r="I151" i="4"/>
  <c r="I136" i="4"/>
  <c r="I121" i="4"/>
  <c r="I119" i="4"/>
  <c r="I107" i="4"/>
  <c r="I99" i="4"/>
  <c r="I91" i="4"/>
  <c r="I81" i="4"/>
  <c r="I80" i="4"/>
  <c r="I79" i="4"/>
  <c r="I78" i="4"/>
  <c r="I74" i="4"/>
  <c r="I70" i="4"/>
  <c r="I66" i="4"/>
  <c r="I62" i="4"/>
  <c r="I58" i="4"/>
  <c r="I54" i="4"/>
  <c r="I85" i="4"/>
  <c r="I77" i="4"/>
  <c r="I61" i="4"/>
  <c r="I50" i="4"/>
  <c r="I42" i="4"/>
  <c r="I34" i="4"/>
  <c r="I26" i="4"/>
  <c r="I18" i="4"/>
  <c r="I49" i="4"/>
  <c r="I25" i="4"/>
  <c r="I133" i="4"/>
  <c r="I116" i="4"/>
  <c r="I108" i="4"/>
  <c r="I84" i="4"/>
  <c r="I73" i="4"/>
  <c r="I57" i="4"/>
  <c r="I45" i="4"/>
  <c r="I37" i="4"/>
  <c r="I29" i="4"/>
  <c r="I21" i="4"/>
  <c r="I148" i="4"/>
  <c r="I131" i="4"/>
  <c r="I100" i="4"/>
  <c r="I83" i="4"/>
  <c r="I69" i="4"/>
  <c r="I53" i="4"/>
  <c r="I46" i="4"/>
  <c r="I38" i="4"/>
  <c r="I30" i="4"/>
  <c r="I22" i="4"/>
  <c r="E10" i="4"/>
  <c r="C11" i="4" s="1"/>
  <c r="I164" i="4"/>
  <c r="I92" i="4"/>
  <c r="I65" i="4"/>
  <c r="I41" i="4"/>
  <c r="I33" i="4"/>
  <c r="I17" i="4"/>
  <c r="I14" i="4"/>
  <c r="J13" i="4" l="1"/>
  <c r="G14" i="4" s="1"/>
  <c r="C182" i="4"/>
  <c r="H14" i="4" l="1"/>
  <c r="J14" i="4" l="1"/>
  <c r="G15" i="4" s="1"/>
  <c r="H15" i="4" l="1"/>
  <c r="J15" i="4" l="1"/>
  <c r="G16" i="4" s="1"/>
  <c r="H16" i="4" l="1"/>
  <c r="J16" i="4" s="1"/>
  <c r="G17" i="4" s="1"/>
  <c r="H17" i="4" l="1"/>
  <c r="J17" i="4" s="1"/>
  <c r="G18" i="4" s="1"/>
  <c r="H18" i="4" l="1"/>
  <c r="J18" i="4" s="1"/>
  <c r="G19" i="4" s="1"/>
  <c r="H19" i="4" l="1"/>
  <c r="J19" i="4" s="1"/>
  <c r="G20" i="4" s="1"/>
  <c r="H20" i="4" l="1"/>
  <c r="J20" i="4" s="1"/>
  <c r="G21" i="4" s="1"/>
  <c r="H21" i="4" l="1"/>
  <c r="J21" i="4" s="1"/>
  <c r="G22" i="4" s="1"/>
  <c r="H22" i="4" l="1"/>
  <c r="J22" i="4" s="1"/>
  <c r="G23" i="4" s="1"/>
  <c r="H23" i="4" l="1"/>
  <c r="J23" i="4" s="1"/>
  <c r="G24" i="4" s="1"/>
  <c r="H24" i="4" l="1"/>
  <c r="J24" i="4" s="1"/>
  <c r="G25" i="4" s="1"/>
  <c r="H25" i="4" l="1"/>
  <c r="J25" i="4"/>
  <c r="G26" i="4" s="1"/>
  <c r="H26" i="4" l="1"/>
  <c r="J26" i="4" s="1"/>
  <c r="G27" i="4" s="1"/>
  <c r="H27" i="4" l="1"/>
  <c r="J27" i="4" s="1"/>
  <c r="G28" i="4" s="1"/>
  <c r="H28" i="4" l="1"/>
  <c r="J28" i="4" s="1"/>
  <c r="G29" i="4" s="1"/>
  <c r="H29" i="4" l="1"/>
  <c r="J29" i="4" s="1"/>
  <c r="G30" i="4" s="1"/>
  <c r="H30" i="4" l="1"/>
  <c r="J30" i="4" s="1"/>
  <c r="G31" i="4" s="1"/>
  <c r="H31" i="4" l="1"/>
  <c r="J31" i="4" s="1"/>
  <c r="J177" i="4" l="1"/>
  <c r="G32" i="4"/>
  <c r="H32" i="4" l="1"/>
  <c r="J32" i="4" s="1"/>
  <c r="G33" i="4" s="1"/>
  <c r="H33" i="4" l="1"/>
  <c r="J33" i="4" s="1"/>
  <c r="G34" i="4" s="1"/>
  <c r="J34" i="4" l="1"/>
  <c r="G35" i="4" s="1"/>
  <c r="H34" i="4"/>
  <c r="H35" i="4" l="1"/>
  <c r="J35" i="4" s="1"/>
  <c r="G36" i="4" s="1"/>
  <c r="H36" i="4" l="1"/>
  <c r="J36" i="4" s="1"/>
  <c r="G37" i="4" s="1"/>
  <c r="H37" i="4" l="1"/>
  <c r="J37" i="4"/>
  <c r="G38" i="4" s="1"/>
  <c r="H38" i="4" l="1"/>
  <c r="J38" i="4" s="1"/>
  <c r="G39" i="4" s="1"/>
  <c r="H39" i="4" l="1"/>
  <c r="J39" i="4" s="1"/>
  <c r="G40" i="4" s="1"/>
  <c r="H40" i="4" l="1"/>
  <c r="J40" i="4"/>
  <c r="G41" i="4" s="1"/>
  <c r="H41" i="4" l="1"/>
  <c r="J41" i="4" s="1"/>
  <c r="G42" i="4" s="1"/>
  <c r="H42" i="4" l="1"/>
  <c r="J42" i="4" s="1"/>
  <c r="G43" i="4" s="1"/>
  <c r="H43" i="4" l="1"/>
  <c r="J43" i="4" s="1"/>
  <c r="G44" i="4" s="1"/>
  <c r="H44" i="4" l="1"/>
  <c r="J44" i="4"/>
  <c r="G45" i="4" s="1"/>
  <c r="H45" i="4" l="1"/>
  <c r="J45" i="4"/>
  <c r="G46" i="4" s="1"/>
  <c r="H46" i="4" l="1"/>
  <c r="J46" i="4" s="1"/>
  <c r="G47" i="4" s="1"/>
  <c r="H47" i="4" l="1"/>
  <c r="J47" i="4" s="1"/>
  <c r="G48" i="4" s="1"/>
  <c r="H48" i="4" l="1"/>
  <c r="J48" i="4" s="1"/>
  <c r="G49" i="4" s="1"/>
  <c r="H49" i="4" l="1"/>
  <c r="J49" i="4"/>
  <c r="G50" i="4" s="1"/>
  <c r="H50" i="4" l="1"/>
  <c r="J50" i="4" s="1"/>
  <c r="G51" i="4" s="1"/>
  <c r="H51" i="4" l="1"/>
  <c r="J51" i="4" s="1"/>
  <c r="G52" i="4" s="1"/>
  <c r="H52" i="4" l="1"/>
  <c r="J52" i="4" s="1"/>
  <c r="G53" i="4" s="1"/>
  <c r="H53" i="4" l="1"/>
  <c r="J53" i="4" s="1"/>
  <c r="G54" i="4" s="1"/>
  <c r="H54" i="4" l="1"/>
  <c r="J54" i="4" s="1"/>
  <c r="G55" i="4" s="1"/>
  <c r="H55" i="4" l="1"/>
  <c r="J55" i="4" s="1"/>
  <c r="G56" i="4" s="1"/>
  <c r="H56" i="4" l="1"/>
  <c r="J56" i="4"/>
  <c r="G57" i="4" s="1"/>
  <c r="H57" i="4" l="1"/>
  <c r="J57" i="4" s="1"/>
  <c r="G58" i="4" s="1"/>
  <c r="H58" i="4" l="1"/>
  <c r="J58" i="4" s="1"/>
  <c r="G59" i="4" s="1"/>
  <c r="H59" i="4" l="1"/>
  <c r="J59" i="4" s="1"/>
  <c r="G60" i="4" s="1"/>
  <c r="H60" i="4" l="1"/>
  <c r="J60" i="4" s="1"/>
  <c r="G61" i="4" s="1"/>
  <c r="H61" i="4" l="1"/>
  <c r="J61" i="4"/>
  <c r="G62" i="4" s="1"/>
  <c r="H62" i="4" l="1"/>
  <c r="J62" i="4" s="1"/>
  <c r="G63" i="4" s="1"/>
  <c r="H63" i="4" l="1"/>
  <c r="J63" i="4" s="1"/>
  <c r="G64" i="4" s="1"/>
  <c r="H64" i="4" l="1"/>
  <c r="J64" i="4" s="1"/>
  <c r="G65" i="4" s="1"/>
  <c r="H65" i="4" l="1"/>
  <c r="J65" i="4"/>
  <c r="G66" i="4" s="1"/>
  <c r="H66" i="4" l="1"/>
  <c r="J66" i="4" s="1"/>
  <c r="G67" i="4" s="1"/>
  <c r="H67" i="4" l="1"/>
  <c r="J67" i="4" s="1"/>
  <c r="G68" i="4" s="1"/>
  <c r="H68" i="4" l="1"/>
  <c r="J68" i="4"/>
  <c r="G69" i="4" s="1"/>
  <c r="H69" i="4" l="1"/>
  <c r="J69" i="4" s="1"/>
  <c r="G70" i="4" s="1"/>
  <c r="J70" i="4" l="1"/>
  <c r="G71" i="4" s="1"/>
  <c r="H70" i="4"/>
  <c r="H71" i="4" l="1"/>
  <c r="J71" i="4" s="1"/>
  <c r="G72" i="4" s="1"/>
  <c r="H72" i="4" l="1"/>
  <c r="J72" i="4" s="1"/>
  <c r="G73" i="4" s="1"/>
  <c r="H73" i="4" l="1"/>
  <c r="J73" i="4"/>
  <c r="G74" i="4" s="1"/>
  <c r="H74" i="4" l="1"/>
  <c r="J74" i="4" s="1"/>
  <c r="G75" i="4" s="1"/>
  <c r="H75" i="4" l="1"/>
  <c r="J75" i="4" s="1"/>
  <c r="G76" i="4" s="1"/>
  <c r="H76" i="4" l="1"/>
  <c r="J76" i="4" s="1"/>
  <c r="G77" i="4" s="1"/>
  <c r="H77" i="4" l="1"/>
  <c r="J77" i="4"/>
  <c r="G78" i="4" s="1"/>
  <c r="H78" i="4" l="1"/>
  <c r="J78" i="4" s="1"/>
  <c r="G79" i="4" s="1"/>
  <c r="H79" i="4" l="1"/>
  <c r="J79" i="4"/>
  <c r="G80" i="4" s="1"/>
  <c r="H80" i="4" l="1"/>
  <c r="J80" i="4" s="1"/>
  <c r="G81" i="4" s="1"/>
  <c r="H81" i="4" l="1"/>
  <c r="J81" i="4" s="1"/>
  <c r="G82" i="4" s="1"/>
  <c r="J82" i="4" l="1"/>
  <c r="G83" i="4" s="1"/>
  <c r="H82" i="4"/>
  <c r="H83" i="4" l="1"/>
  <c r="J83" i="4" s="1"/>
  <c r="G84" i="4" s="1"/>
  <c r="H84" i="4" l="1"/>
  <c r="J84" i="4"/>
  <c r="G85" i="4" s="1"/>
  <c r="H85" i="4" l="1"/>
  <c r="J85" i="4" s="1"/>
  <c r="G86" i="4" s="1"/>
  <c r="H86" i="4" l="1"/>
  <c r="J86" i="4"/>
  <c r="G87" i="4" s="1"/>
  <c r="H87" i="4" l="1"/>
  <c r="J87" i="4"/>
  <c r="G88" i="4" s="1"/>
  <c r="H88" i="4" l="1"/>
  <c r="J88" i="4" s="1"/>
  <c r="G89" i="4" s="1"/>
  <c r="H89" i="4" l="1"/>
  <c r="J89" i="4" s="1"/>
  <c r="G90" i="4" s="1"/>
  <c r="H90" i="4" l="1"/>
  <c r="J90" i="4" s="1"/>
  <c r="G91" i="4" s="1"/>
  <c r="H91" i="4" l="1"/>
  <c r="J91" i="4"/>
  <c r="G92" i="4" s="1"/>
  <c r="H92" i="4" l="1"/>
  <c r="J92" i="4" s="1"/>
  <c r="G93" i="4" s="1"/>
  <c r="H93" i="4" l="1"/>
  <c r="J93" i="4" s="1"/>
  <c r="G94" i="4" s="1"/>
  <c r="H94" i="4" l="1"/>
  <c r="J94" i="4" s="1"/>
  <c r="G95" i="4" s="1"/>
  <c r="H95" i="4" l="1"/>
  <c r="J95" i="4" s="1"/>
  <c r="G96" i="4" s="1"/>
  <c r="H96" i="4" l="1"/>
  <c r="J96" i="4" s="1"/>
  <c r="G97" i="4" s="1"/>
  <c r="H97" i="4" l="1"/>
  <c r="J97" i="4" s="1"/>
  <c r="G98" i="4" s="1"/>
  <c r="H98" i="4" l="1"/>
  <c r="J98" i="4" s="1"/>
  <c r="G99" i="4" s="1"/>
  <c r="H99" i="4" l="1"/>
  <c r="J99" i="4"/>
  <c r="G100" i="4" s="1"/>
  <c r="H100" i="4" l="1"/>
  <c r="J100" i="4" s="1"/>
  <c r="G101" i="4" s="1"/>
  <c r="H101" i="4" l="1"/>
  <c r="J101" i="4" s="1"/>
  <c r="G102" i="4" s="1"/>
  <c r="H102" i="4" l="1"/>
  <c r="J102" i="4"/>
  <c r="G103" i="4" s="1"/>
  <c r="H103" i="4" l="1"/>
  <c r="J103" i="4"/>
  <c r="G104" i="4" s="1"/>
  <c r="H104" i="4" l="1"/>
  <c r="J104" i="4" s="1"/>
  <c r="G105" i="4" s="1"/>
  <c r="H105" i="4" l="1"/>
  <c r="J105" i="4" s="1"/>
  <c r="G106" i="4" s="1"/>
  <c r="H106" i="4" l="1"/>
  <c r="J106" i="4"/>
  <c r="G107" i="4" s="1"/>
  <c r="H107" i="4" l="1"/>
  <c r="J107" i="4"/>
  <c r="G108" i="4" s="1"/>
  <c r="H108" i="4" l="1"/>
  <c r="J108" i="4" s="1"/>
  <c r="G109" i="4" s="1"/>
  <c r="H109" i="4" l="1"/>
  <c r="J109" i="4" s="1"/>
  <c r="G110" i="4" s="1"/>
  <c r="H110" i="4" l="1"/>
  <c r="J110" i="4" s="1"/>
  <c r="G111" i="4" s="1"/>
  <c r="H111" i="4" l="1"/>
  <c r="J111" i="4" s="1"/>
  <c r="G112" i="4" s="1"/>
  <c r="H112" i="4" l="1"/>
  <c r="J112" i="4" s="1"/>
  <c r="G113" i="4" s="1"/>
  <c r="H113" i="4" l="1"/>
  <c r="J113" i="4" s="1"/>
  <c r="G114" i="4" s="1"/>
  <c r="H114" i="4" l="1"/>
  <c r="J114" i="4" s="1"/>
  <c r="G115" i="4" s="1"/>
  <c r="H115" i="4" l="1"/>
  <c r="J115" i="4"/>
  <c r="G116" i="4" s="1"/>
  <c r="H116" i="4" l="1"/>
  <c r="J116" i="4" s="1"/>
  <c r="G117" i="4" s="1"/>
  <c r="J117" i="4" l="1"/>
  <c r="G118" i="4" s="1"/>
  <c r="H117" i="4"/>
  <c r="H118" i="4" l="1"/>
  <c r="J118" i="4"/>
  <c r="G119" i="4" s="1"/>
  <c r="H119" i="4" l="1"/>
  <c r="J119" i="4"/>
  <c r="G120" i="4" s="1"/>
  <c r="H120" i="4" l="1"/>
  <c r="J120" i="4"/>
  <c r="G121" i="4" s="1"/>
  <c r="H121" i="4" l="1"/>
  <c r="J121" i="4" s="1"/>
  <c r="G122" i="4" s="1"/>
  <c r="H122" i="4" l="1"/>
  <c r="J122" i="4"/>
  <c r="G123" i="4" s="1"/>
  <c r="H123" i="4" l="1"/>
  <c r="J123" i="4" s="1"/>
  <c r="G124" i="4" s="1"/>
  <c r="H124" i="4" l="1"/>
  <c r="J124" i="4" s="1"/>
  <c r="G125" i="4" s="1"/>
  <c r="H125" i="4" l="1"/>
  <c r="J125" i="4" s="1"/>
  <c r="G126" i="4" s="1"/>
  <c r="H126" i="4" l="1"/>
  <c r="J126" i="4" s="1"/>
  <c r="G127" i="4" s="1"/>
  <c r="H127" i="4" l="1"/>
  <c r="J127" i="4" s="1"/>
  <c r="G128" i="4" s="1"/>
  <c r="H128" i="4" l="1"/>
  <c r="J128" i="4" s="1"/>
  <c r="G129" i="4" s="1"/>
  <c r="H129" i="4" l="1"/>
  <c r="J129" i="4" s="1"/>
  <c r="G130" i="4" s="1"/>
  <c r="H130" i="4" l="1"/>
  <c r="J130" i="4" s="1"/>
  <c r="G131" i="4" s="1"/>
  <c r="H131" i="4" l="1"/>
  <c r="J131" i="4"/>
  <c r="G132" i="4" s="1"/>
  <c r="H132" i="4" l="1"/>
  <c r="J132" i="4" s="1"/>
  <c r="G133" i="4" s="1"/>
  <c r="H133" i="4" l="1"/>
  <c r="J133" i="4" s="1"/>
  <c r="G134" i="4" s="1"/>
  <c r="H134" i="4" l="1"/>
  <c r="J134" i="4" s="1"/>
  <c r="G135" i="4" s="1"/>
  <c r="H135" i="4" l="1"/>
  <c r="J135" i="4"/>
  <c r="G136" i="4" s="1"/>
  <c r="H136" i="4" l="1"/>
  <c r="J136" i="4"/>
  <c r="G137" i="4" s="1"/>
  <c r="H137" i="4" l="1"/>
  <c r="J137" i="4" s="1"/>
  <c r="G138" i="4" s="1"/>
  <c r="H138" i="4" l="1"/>
  <c r="J138" i="4" s="1"/>
  <c r="G139" i="4" s="1"/>
  <c r="H139" i="4" l="1"/>
  <c r="J139" i="4"/>
  <c r="G140" i="4" s="1"/>
  <c r="H140" i="4" l="1"/>
  <c r="J140" i="4" s="1"/>
  <c r="G141" i="4" s="1"/>
  <c r="H141" i="4" l="1"/>
  <c r="J141" i="4" s="1"/>
  <c r="G142" i="4" s="1"/>
  <c r="H142" i="4" l="1"/>
  <c r="J142" i="4" s="1"/>
  <c r="G143" i="4" s="1"/>
  <c r="H143" i="4" l="1"/>
  <c r="J143" i="4"/>
  <c r="G144" i="4" s="1"/>
  <c r="H144" i="4" l="1"/>
  <c r="J144" i="4" s="1"/>
  <c r="G145" i="4" s="1"/>
  <c r="H145" i="4" l="1"/>
  <c r="J145" i="4" s="1"/>
  <c r="G146" i="4" s="1"/>
  <c r="H146" i="4" l="1"/>
  <c r="J146" i="4" s="1"/>
  <c r="G147" i="4" s="1"/>
  <c r="H147" i="4" l="1"/>
  <c r="J147" i="4"/>
  <c r="G148" i="4" s="1"/>
  <c r="H148" i="4" l="1"/>
  <c r="J148" i="4" s="1"/>
  <c r="G149" i="4" s="1"/>
  <c r="H149" i="4" l="1"/>
  <c r="J149" i="4" s="1"/>
  <c r="G150" i="4" s="1"/>
  <c r="H150" i="4" l="1"/>
  <c r="J150" i="4"/>
  <c r="G151" i="4" s="1"/>
  <c r="H151" i="4" l="1"/>
  <c r="J151" i="4"/>
  <c r="G152" i="4" s="1"/>
  <c r="H152" i="4" l="1"/>
  <c r="J152" i="4"/>
  <c r="G153" i="4" s="1"/>
  <c r="H153" i="4" l="1"/>
  <c r="J153" i="4" s="1"/>
  <c r="G154" i="4" s="1"/>
  <c r="H154" i="4" l="1"/>
  <c r="J154" i="4"/>
  <c r="G155" i="4" s="1"/>
  <c r="H155" i="4" l="1"/>
  <c r="J155" i="4" s="1"/>
  <c r="G156" i="4" s="1"/>
  <c r="H156" i="4" l="1"/>
  <c r="J156" i="4"/>
  <c r="G157" i="4" s="1"/>
  <c r="H157" i="4" l="1"/>
  <c r="J157" i="4" s="1"/>
  <c r="G158" i="4" s="1"/>
  <c r="H158" i="4" l="1"/>
  <c r="J158" i="4" s="1"/>
  <c r="G159" i="4" s="1"/>
  <c r="H159" i="4" l="1"/>
  <c r="J159" i="4" s="1"/>
  <c r="G160" i="4" s="1"/>
  <c r="H160" i="4" l="1"/>
  <c r="J160" i="4" s="1"/>
  <c r="G161" i="4" s="1"/>
  <c r="J161" i="4" l="1"/>
  <c r="G162" i="4" s="1"/>
  <c r="H161" i="4"/>
  <c r="H162" i="4" l="1"/>
  <c r="J162" i="4"/>
  <c r="G163" i="4" s="1"/>
  <c r="H163" i="4" l="1"/>
  <c r="J163" i="4" s="1"/>
  <c r="G164" i="4" s="1"/>
  <c r="H164" i="4" l="1"/>
  <c r="J164" i="4" s="1"/>
  <c r="G165" i="4" s="1"/>
  <c r="H165" i="4" l="1"/>
  <c r="J165" i="4" s="1"/>
  <c r="G166" i="4" s="1"/>
  <c r="H166" i="4" l="1"/>
  <c r="J166" i="4" s="1"/>
  <c r="G167" i="4" s="1"/>
  <c r="H167" i="4" l="1"/>
  <c r="J167" i="4"/>
  <c r="G168" i="4" s="1"/>
  <c r="H168" i="4" l="1"/>
  <c r="J168" i="4" s="1"/>
  <c r="G169" i="4" s="1"/>
  <c r="H169" i="4" l="1"/>
  <c r="J169" i="4" s="1"/>
  <c r="G170" i="4" s="1"/>
  <c r="H170" i="4" l="1"/>
  <c r="J170" i="4" s="1"/>
  <c r="G171" i="4" s="1"/>
  <c r="H171" i="4" l="1"/>
  <c r="J171" i="4"/>
  <c r="G172" i="4" s="1"/>
  <c r="H172" i="4" l="1"/>
  <c r="J172" i="4" s="1"/>
  <c r="G173" i="4" s="1"/>
  <c r="H173" i="4" l="1"/>
  <c r="J173" i="4" s="1"/>
  <c r="G174" i="4" s="1"/>
  <c r="H174" i="4" l="1"/>
  <c r="J174" i="4"/>
  <c r="G175" i="4" s="1"/>
  <c r="H175" i="4" l="1"/>
  <c r="H177" i="4" s="1"/>
  <c r="C183" i="4" s="1"/>
  <c r="C185" i="4" s="1"/>
  <c r="C187" i="4" s="1"/>
  <c r="J175" i="4"/>
</calcChain>
</file>

<file path=xl/sharedStrings.xml><?xml version="1.0" encoding="utf-8"?>
<sst xmlns="http://schemas.openxmlformats.org/spreadsheetml/2006/main" count="281" uniqueCount="232">
  <si>
    <t>GRAFIMPACT S.A.</t>
  </si>
  <si>
    <t>Muestreo - Pruebas de detalle - Facturas 2020</t>
  </si>
  <si>
    <t>Al 31 de Septiembre de 2020</t>
  </si>
  <si>
    <t>Expresado en dólares completos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</si>
  <si>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</si>
  <si>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del Estado de Resultado: Ingresos seleccionados para ser probadas a traves de procedimientos sustantivos de detalle</t>
  </si>
  <si>
    <t>Objetivo:</t>
  </si>
  <si>
    <t xml:space="preserve">Obtener cuentas de Clienes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</si>
  <si>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</si>
  <si>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</si>
  <si>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</si>
  <si>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</si>
  <si>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</si>
  <si>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>Conclusion:</t>
  </si>
  <si>
    <t xml:space="preserve"> Las conclusiones sobre los errores potenciales identificados anteriormente serán documentados en PT. 9200</t>
  </si>
  <si>
    <t>New Audit Methodology Sample Size &amp; Threshold Calculator</t>
  </si>
  <si>
    <t>[09-10]</t>
  </si>
  <si>
    <t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</si>
  <si>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>Population Name (</t>
    </r>
    <r>
      <rPr>
        <i/>
        <sz val="8"/>
        <color rgb="FF000000"/>
        <rFont val="Arial"/>
        <family val="2"/>
        <charset val="1"/>
      </rPr>
      <t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</si>
  <si>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</si>
  <si>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</si>
  <si>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>Risk/Controls Strategy:</t>
  </si>
  <si>
    <t>Risk (not significant) &amp; Relying on Controls — Normal Extent of Testing</t>
  </si>
  <si>
    <t>Multiples of PM:</t>
  </si>
  <si>
    <t>Minimum required selections if performing Tests of Details:</t>
  </si>
  <si>
    <t>Threshold if performing Substantive Analytical Procedures:</t>
  </si>
  <si>
    <t xml:space="preserve">Minimum # of 
Selections Required: </t>
  </si>
  <si>
    <t>Risk (not significant) &amp; Relying on Controls — Low Extent of Testing</t>
  </si>
  <si>
    <t>Significant Risk &amp; Relying on Controls, or Risk (not significant) &amp; Not Relying on Controls</t>
  </si>
  <si>
    <t>Significant Risk &amp; Not Relying on Controls</t>
  </si>
  <si>
    <t>PM 1x - 10x</t>
  </si>
  <si>
    <t>PM 10x - 15x</t>
  </si>
  <si>
    <t>PM 15x - 20x</t>
  </si>
  <si>
    <t>PM 20x - 25x</t>
  </si>
  <si>
    <t>PM 25x - 30x</t>
  </si>
  <si>
    <t>PM 30x - 40x</t>
  </si>
  <si>
    <t>PM 40x - 50x</t>
  </si>
  <si>
    <t>PM 50x - 100x</t>
  </si>
  <si>
    <t>PM 100x - 200x</t>
  </si>
  <si>
    <t>Threshold</t>
  </si>
  <si>
    <t>Seleccion de Clientes Facturados durante 2021</t>
  </si>
  <si>
    <t>Prueba
N.-</t>
  </si>
  <si>
    <t>Asiento</t>
  </si>
  <si>
    <t>Descripción</t>
  </si>
  <si>
    <t>Monto</t>
  </si>
  <si>
    <t xml:space="preserve"> INDUSTRIAL PESQUERA SANTA PRISCILA S.A.</t>
  </si>
  <si>
    <t xml:space="preserve"> CERVECERIA NACIONAL CN S.A.</t>
  </si>
  <si>
    <t xml:space="preserve"> MARINASOL S A</t>
  </si>
  <si>
    <t xml:space="preserve"> EXPALSA EXPORTADORA DE ALIMENTOS S.A.</t>
  </si>
  <si>
    <t xml:space="preserve"> PRODUCTOS PERECIBLES  Y MARISCOS PROPEMA</t>
  </si>
  <si>
    <t xml:space="preserve"> PROEXPO PROCESADORA Y EXPORTADORA DE MAR</t>
  </si>
  <si>
    <t xml:space="preserve"> EMPACRECI S.A.</t>
  </si>
  <si>
    <t xml:space="preserve"> SOLUBLES INSTANTANEOS C.A.</t>
  </si>
  <si>
    <t xml:space="preserve"> FRIGOLANDIA S.A.</t>
  </si>
  <si>
    <t xml:space="preserve"> CRIMASA CRIADEROS DE MARISCOS S.A.</t>
  </si>
  <si>
    <t xml:space="preserve"> EXPOTUNA S A</t>
  </si>
  <si>
    <t xml:space="preserve"> EXPORTQUILSA &amp; PRODUCTORES ASOCIADOS S.A</t>
  </si>
  <si>
    <t xml:space="preserve"> MARISCOS DEL ECUADOR MARECUADOR CIA. LTD</t>
  </si>
  <si>
    <t xml:space="preserve"> EXPORTADORA DE CAMARON ECUATORIANO EXCAM</t>
  </si>
  <si>
    <t xml:space="preserve"> MARBELIZE S.A.</t>
  </si>
  <si>
    <t xml:space="preserve"> PROMARISCO S.A.</t>
  </si>
  <si>
    <t xml:space="preserve"> HEINEKEN ECUADOR S A</t>
  </si>
  <si>
    <t xml:space="preserve">Selección Pruebas de Detalle - Cuentas de Balance: Gastos </t>
  </si>
  <si>
    <t>Al 31 de Diciembre del 2019</t>
  </si>
  <si>
    <t>Hoja de Trabajo de Muestreo Monetario Acumulativo</t>
  </si>
  <si>
    <t>Nombre de la cuenta</t>
  </si>
  <si>
    <t>Gastos</t>
  </si>
  <si>
    <t>Población</t>
  </si>
  <si>
    <t>Ver PT</t>
  </si>
  <si>
    <t xml:space="preserve">Tamaño de Muestra </t>
  </si>
  <si>
    <t xml:space="preserve">Intervalo de Muestreo </t>
  </si>
  <si>
    <t>Inicio Aleatorio</t>
  </si>
  <si>
    <t>Partida #</t>
  </si>
  <si>
    <t>Fecha</t>
  </si>
  <si>
    <t>Descripción Cuenta</t>
  </si>
  <si>
    <t>Sub-Total</t>
  </si>
  <si>
    <t>Número de Selecciones</t>
  </si>
  <si>
    <t>Intervalo de Muestreo</t>
  </si>
  <si>
    <t>Resto de Selección</t>
  </si>
  <si>
    <t xml:space="preserve"> OPERADORA Y PROCESADORA DE PRODUCTOS MAR</t>
  </si>
  <si>
    <t xml:space="preserve"> PROCESADORA Y EXPORTADORA DE CAMARON PRO</t>
  </si>
  <si>
    <t xml:space="preserve"> WORLDWIDE INVESTMENTS AND REPRESENTATION</t>
  </si>
  <si>
    <t xml:space="preserve"> EXPORTADORA TOTAL SEAFOOD TOTALSEAFOOD S</t>
  </si>
  <si>
    <t xml:space="preserve"> SOCIEDAD NACIONAL DE GALAPAGOS C.A.</t>
  </si>
  <si>
    <t xml:space="preserve"> NEGOCIOS INDUSTRIALES REAL N.I.R.S.A. S.</t>
  </si>
  <si>
    <t xml:space="preserve"> PROCESADORA DEL RIO S.A. PRORIOSA</t>
  </si>
  <si>
    <t xml:space="preserve"> CULTIVO Y EXPORTACION ACUICOLA CEAEXPORT</t>
  </si>
  <si>
    <t xml:space="preserve"> COFIMAR  S.A.</t>
  </si>
  <si>
    <t xml:space="preserve"> FRIGOPESCA C.A.</t>
  </si>
  <si>
    <t xml:space="preserve"> EMPACADORA BILBO S.A. (BILBOSA)</t>
  </si>
  <si>
    <t xml:space="preserve"> EMPACADORA CRUSTAMAR S.A. EMPACRUSA</t>
  </si>
  <si>
    <t xml:space="preserve"> PERLAS DEL PACIFICO PACIPER S A</t>
  </si>
  <si>
    <t xml:space="preserve"> SOUTH PACIFIC SEAFOOD S.A. SOPASE</t>
  </si>
  <si>
    <t xml:space="preserve"> EMPACADORA DEL PACIFICO SOCIEDAD ANONIMA</t>
  </si>
  <si>
    <t xml:space="preserve"> DONUT HOUSE S A</t>
  </si>
  <si>
    <t xml:space="preserve"> ROJAS &amp; CEVALLOS EXPORTADORA CEVAROEX S</t>
  </si>
  <si>
    <t xml:space="preserve"> PLURIALIMENT S A</t>
  </si>
  <si>
    <t xml:space="preserve"> SUMESA S A</t>
  </si>
  <si>
    <t xml:space="preserve"> FUNDACION BENEFICA ACCION SOLIDARIA</t>
  </si>
  <si>
    <t xml:space="preserve"> PACFISH  S.A.</t>
  </si>
  <si>
    <t xml:space="preserve"> PROCESADORA DE MARISCOS DE EL ORO PROMAO</t>
  </si>
  <si>
    <t xml:space="preserve"> PACIFIC SEAFOOD PACIFICSEAFOOD S A</t>
  </si>
  <si>
    <t xml:space="preserve"> INDEUREC S.A.</t>
  </si>
  <si>
    <t xml:space="preserve"> NATLUK S.A.</t>
  </si>
  <si>
    <t xml:space="preserve"> XIAEXPORT S.A.</t>
  </si>
  <si>
    <t xml:space="preserve"> EUROFISH S.A.</t>
  </si>
  <si>
    <t xml:space="preserve"> LABORATORIOS BEAUTIK S A</t>
  </si>
  <si>
    <t xml:space="preserve"> EXORBAN S.A.</t>
  </si>
  <si>
    <t xml:space="preserve"> HEIDELBERG ECUADOR SA</t>
  </si>
  <si>
    <t xml:space="preserve"> DULCES PASTELES Y TORTAS RADU S A</t>
  </si>
  <si>
    <t xml:space="preserve"> CARVAGU S.A.</t>
  </si>
  <si>
    <t xml:space="preserve"> COSMETICORP S A</t>
  </si>
  <si>
    <t xml:space="preserve"> PCC CONGELADOS Y FRESCOS S.A.</t>
  </si>
  <si>
    <t xml:space="preserve"> PROCESADORA ATLANTICO C A</t>
  </si>
  <si>
    <t xml:space="preserve"> SERES LABORATORIO FARMACEUTICO S A</t>
  </si>
  <si>
    <t xml:space="preserve"> IMPORTADORA COMERCIAL LOOR S. A.</t>
  </si>
  <si>
    <t xml:space="preserve"> 3M ECUADOR C.A.</t>
  </si>
  <si>
    <t xml:space="preserve"> INDUSTRIA DE BELLEZA Y SALUD B.A.S.S.A.</t>
  </si>
  <si>
    <t xml:space="preserve"> OXIALFARM CIA. LTDA.</t>
  </si>
  <si>
    <t xml:space="preserve"> ZAMBRITISA S.A.</t>
  </si>
  <si>
    <t xml:space="preserve"> LABORATORIO NEGRETE C.A.</t>
  </si>
  <si>
    <t xml:space="preserve"> CARTULINA VERDE OLIPACK S A</t>
  </si>
  <si>
    <t xml:space="preserve"> DERELAMAR S.A.</t>
  </si>
  <si>
    <t xml:space="preserve"> ACUACULTURA TECNICA INTEGRADA DEL PERU S</t>
  </si>
  <si>
    <t xml:space="preserve"> LABORATORIO VIDA LABOVIDA S.A.</t>
  </si>
  <si>
    <t xml:space="preserve"> LIFE FOOD PRODUCT ECUADOR LIFPRODEC S.A.</t>
  </si>
  <si>
    <t xml:space="preserve"> DULCAFE S.A.</t>
  </si>
  <si>
    <t xml:space="preserve"> KRONOS LABORATORIOS C. LTDA.</t>
  </si>
  <si>
    <t xml:space="preserve"> INDUSTRIAS LACTEAS TONI S.A.</t>
  </si>
  <si>
    <t xml:space="preserve"> TRANSCITY S.A.</t>
  </si>
  <si>
    <t xml:space="preserve"> COMERCIALIZADORA Y EXPORTADORA HIPOCAMPU</t>
  </si>
  <si>
    <t xml:space="preserve"> IMPORTMOVA S.A.</t>
  </si>
  <si>
    <t xml:space="preserve"> VECONSA S A</t>
  </si>
  <si>
    <t xml:space="preserve"> CONSERVAS ISABEL ECUATORIANA S.A.</t>
  </si>
  <si>
    <t xml:space="preserve"> PROPIZZEC S A</t>
  </si>
  <si>
    <t xml:space="preserve"> JEACUAN S.A.</t>
  </si>
  <si>
    <t xml:space="preserve"> PASTELO S.A.</t>
  </si>
  <si>
    <t xml:space="preserve"> PTKDELECUADOR S.A.</t>
  </si>
  <si>
    <t xml:space="preserve"> DAVMERCORP S.A.</t>
  </si>
  <si>
    <t xml:space="preserve"> MARISCOS BRIANNJENN S.A.</t>
  </si>
  <si>
    <t xml:space="preserve"> DCAM S A</t>
  </si>
  <si>
    <t xml:space="preserve"> LABORATORIO CHEFAR SA</t>
  </si>
  <si>
    <t xml:space="preserve"> CHEMIUMCORP S A</t>
  </si>
  <si>
    <t xml:space="preserve"> LABORATORIOS H G C A</t>
  </si>
  <si>
    <t xml:space="preserve"> AURORA - NOVA S.A.</t>
  </si>
  <si>
    <t xml:space="preserve"> DELAROMA S.A.</t>
  </si>
  <si>
    <t xml:space="preserve"> LABORATORIO FARMACEUTICO GM LFGM S A</t>
  </si>
  <si>
    <t xml:space="preserve"> PROCESADORA DE CAMARON EL ORO PROCAORO C</t>
  </si>
  <si>
    <t xml:space="preserve"> TULIPANESA S.A.</t>
  </si>
  <si>
    <t xml:space="preserve"> CAMARONERA COMERCIALIZADORA Y PRODUCTORA</t>
  </si>
  <si>
    <t xml:space="preserve"> COMPAÑIA AZUCARERA VALDEZ S.A.</t>
  </si>
  <si>
    <t xml:space="preserve"> REYLACTEOS C L</t>
  </si>
  <si>
    <t xml:space="preserve"> SINMEDIC S A</t>
  </si>
  <si>
    <t xml:space="preserve"> ALIMENTOS EL SABOR ALIMENSABOR C. LTDA</t>
  </si>
  <si>
    <t xml:space="preserve"> MAGNOLIA FOOD MAGNOFOOD S A</t>
  </si>
  <si>
    <t xml:space="preserve"> INSTITUTO FARMACO BIOLOGICO S.A.</t>
  </si>
  <si>
    <t xml:space="preserve"> UNIVERSAL SWEET INDUSTRIES S A</t>
  </si>
  <si>
    <t xml:space="preserve"> TRANSMARINA C A</t>
  </si>
  <si>
    <t xml:space="preserve"> AROSEMENA BENITES ROGER RAMON</t>
  </si>
  <si>
    <t xml:space="preserve"> GOMEZ KOCHER ADOLFO RICARDO</t>
  </si>
  <si>
    <t xml:space="preserve"> PANADERIA CALIFORNIA PANCALI S.A.</t>
  </si>
  <si>
    <t xml:space="preserve"> LABORATORIO TOFIS S.A.</t>
  </si>
  <si>
    <t xml:space="preserve"> DROCARAS INDUSTRIA Y REPRESENTACIONES S.</t>
  </si>
  <si>
    <t xml:space="preserve"> CHUKULATI S A</t>
  </si>
  <si>
    <t xml:space="preserve"> BASESURCORP S.A.</t>
  </si>
  <si>
    <t xml:space="preserve"> MARAMAR S.A.</t>
  </si>
  <si>
    <t xml:space="preserve"> PRODUDERM S.A</t>
  </si>
  <si>
    <t xml:space="preserve"> UNION VINICOLA INTERNACIONAL S.A.</t>
  </si>
  <si>
    <t xml:space="preserve"> INLAFA S A</t>
  </si>
  <si>
    <t xml:space="preserve"> NUTRAVEL SA</t>
  </si>
  <si>
    <t xml:space="preserve"> DYVENPRO S.A.</t>
  </si>
  <si>
    <t xml:space="preserve"> INDUSTRIAS REUNIDAS LAB. INDUNIDAS CIA.</t>
  </si>
  <si>
    <t xml:space="preserve"> SALICA DEL ECUADOR S.A.</t>
  </si>
  <si>
    <t xml:space="preserve"> MULTICOMPRAS S.A. MULCOMPSA</t>
  </si>
  <si>
    <t xml:space="preserve"> ECOPHARMA S A</t>
  </si>
  <si>
    <t xml:space="preserve"> INDUSTRIA ECUATORIANA DE CABLES INCABLE</t>
  </si>
  <si>
    <t xml:space="preserve"> ECUARIDER SA</t>
  </si>
  <si>
    <t xml:space="preserve"> ECUAQUIMICA  ECUATORIANA DE PRODUCTOS QU</t>
  </si>
  <si>
    <t xml:space="preserve"> COMERCIAL PESQUERA CRISTIANSEN S.A.</t>
  </si>
  <si>
    <t xml:space="preserve"> DULCENAC S.A. DULCERIA NACIONAL</t>
  </si>
  <si>
    <t xml:space="preserve"> DISTRIBUIDORA LOS PAISAS S.C</t>
  </si>
  <si>
    <t xml:space="preserve"> GRAFIMPAC S.A.</t>
  </si>
  <si>
    <t xml:space="preserve"> METALCITY SA</t>
  </si>
  <si>
    <t xml:space="preserve"> VALAREZO LINGEN VITTORIO ALEJANDRO</t>
  </si>
  <si>
    <t xml:space="preserve"> SOITGAR S.A.</t>
  </si>
  <si>
    <t xml:space="preserve"> PESCARDEG S.A.</t>
  </si>
  <si>
    <t xml:space="preserve"> NATIGOLD S A</t>
  </si>
  <si>
    <t xml:space="preserve"> ALARCON MIRANDA JORGE ENRIQUE</t>
  </si>
  <si>
    <t xml:space="preserve"> COMERCIALIZADORA INTERNACIONAL DE MARISC</t>
  </si>
  <si>
    <t xml:space="preserve"> EMPACADORA GRUPO GRANMAR S.A. EMPAGRAN</t>
  </si>
  <si>
    <t xml:space="preserve"> AGROLAGO DE OCCIDENTE CA</t>
  </si>
  <si>
    <t xml:space="preserve"> CORONEL GRACIA VILMA EMPERATRIZ</t>
  </si>
  <si>
    <t xml:space="preserve"> PRONTO SEA MAR PRONTSEMARSA  S.A.</t>
  </si>
  <si>
    <t xml:space="preserve"> SEAFMAN CA</t>
  </si>
  <si>
    <t xml:space="preserve"> DINADEC S.A.</t>
  </si>
  <si>
    <t xml:space="preserve"> ESCUELA SUPERIOR POLITECNICA DEL LITORAL</t>
  </si>
  <si>
    <t xml:space="preserve"> ALMACENES DE PRATI S.A.</t>
  </si>
  <si>
    <t xml:space="preserve"> MORENO ALVARADO ENRIQUE</t>
  </si>
  <si>
    <t xml:space="preserve"> PACIFIC TUNA EXPORTS SA PATUNEX</t>
  </si>
  <si>
    <t xml:space="preserve"> KIMBERLY-CLARK ECUADOR S.A.</t>
  </si>
  <si>
    <t xml:space="preserve"> SINTERNAC S.A.</t>
  </si>
  <si>
    <t xml:space="preserve"> INDUSTRIA LOJANA DE ESPECERIAS ILE C A</t>
  </si>
  <si>
    <t xml:space="preserve"> MORENO TORO OSWALDO MAXIMO</t>
  </si>
  <si>
    <t xml:space="preserve"> CCORAL SA</t>
  </si>
  <si>
    <t xml:space="preserve"> QUINTANA ACOSTA NELLY MARITZA</t>
  </si>
  <si>
    <t xml:space="preserve"> BJERRE REAL STEFANY GRETTER</t>
  </si>
  <si>
    <t xml:space="preserve"> RED SOLUTION C.A.</t>
  </si>
  <si>
    <t xml:space="preserve"> CORPORACION DEL MAR CA</t>
  </si>
  <si>
    <t xml:space="preserve"> DISTRIBUIDORA BARCO PESCA C A</t>
  </si>
  <si>
    <t xml:space="preserve"> GREENCORP SUPPLIES AND RESEARCH GRESURES</t>
  </si>
  <si>
    <t xml:space="preserve"> TRANSAMERICA INVESTMENT &amp; HOLDING CORP</t>
  </si>
  <si>
    <t xml:space="preserve"> CAMACHO CRESPO RAUL</t>
  </si>
  <si>
    <t xml:space="preserve"> INDUSTRIA MARINA DE ALIMENTOS CA</t>
  </si>
  <si>
    <t xml:space="preserve"> PRODALMAR CA</t>
  </si>
  <si>
    <t xml:space="preserve"> PROCESADORA ANTARTICA  CA</t>
  </si>
  <si>
    <t xml:space="preserve"> IMPORTACIONES TRIPLE A C.A.</t>
  </si>
  <si>
    <t xml:space="preserve"> THE TESALIA SPRINGS COMPANY SA</t>
  </si>
  <si>
    <t xml:space="preserve"> CAMARONERA DEL LAGO COMPAÑÍA ANONIMA</t>
  </si>
  <si>
    <t xml:space="preserve"> AGROPECUARIA CAMARONERA EL MAJAGUAL C.A.</t>
  </si>
  <si>
    <t xml:space="preserve"> NATURE CORPORATION CA</t>
  </si>
  <si>
    <t>NO USAR ESTA LÍNEA</t>
  </si>
  <si>
    <t>Fin de partidas</t>
  </si>
  <si>
    <t>Total Población:</t>
  </si>
  <si>
    <t># de Selecciones:</t>
  </si>
  <si>
    <t>MMA</t>
  </si>
  <si>
    <t>Calculo de Tamaño Muestra</t>
  </si>
  <si>
    <t>Intervalo de Muestra * # de Selecciones</t>
  </si>
  <si>
    <t>Materialidad</t>
  </si>
  <si>
    <t>Resto de la Selección</t>
  </si>
  <si>
    <t>Tamano de Muestra</t>
  </si>
  <si>
    <t>Población Por Detalle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</si>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</sst>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\(#,##0\)"/>
    <numFmt numFmtId="165" formatCode="_(* #,##0_);_(* \(#,##0\);_(* \-??_);_(@_)"/>
    <numFmt numFmtId="166" formatCode="#,##0.00_);\(#,##0.00\)"/>
    <numFmt numFmtId="167" formatCode="_(* #,##0_);_(* \(#,##0\);_(* \-_);_(@_)"/>
    <numFmt numFmtId="168" formatCode="dd/mm/yy"/>
    <numFmt numFmtId="169" formatCode="_(* #,##0.00_);_(* \(#,##0.00\);_(* \-??_);_(@_)"/>
  </numFmts>
  <fonts count="2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sz val="10"/>
      <name val="Times New Roman"/>
      <family val="1"/>
      <charset val="1"/>
    </font>
    <font>
      <b/>
      <u/>
      <sz val="16"/>
      <name val="Arial"/>
      <family val="2"/>
      <charset val="1"/>
    </font>
    <font>
      <sz val="11"/>
      <name val="Arial"/>
      <family val="2"/>
      <charset val="1"/>
    </font>
    <font>
      <b/>
      <sz val="10"/>
      <color rgb="FF4472C4"/>
      <name val="Arial"/>
      <family val="2"/>
      <charset val="1"/>
    </font>
    <font>
      <b/>
      <sz val="10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4472C4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F2F2F2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9" fontId="27" fillId="0" borderId="0" applyBorder="0" applyProtection="0"/>
  </cellStyleXfs>
  <cellXfs count="145">
    <xf numFmtId="0" fontId="0" fillId="0" borderId="0" xfId="0"/>
    <xf numFmtId="0" fontId="25" fillId="0" borderId="0" xfId="0" applyFont="1" applyBorder="1" applyAlignment="1">
      <alignment horizontal="center"/>
    </xf>
    <xf numFmtId="0" fontId="14" fillId="6" borderId="11" xfId="0" applyFont="1" applyFill="1" applyBorder="1" applyAlignment="1" applyProtection="1">
      <alignment horizontal="center"/>
    </xf>
    <xf numFmtId="0" fontId="10" fillId="3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wrapText="1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0" fillId="0" borderId="8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top"/>
    </xf>
    <xf numFmtId="166" fontId="8" fillId="2" borderId="9" xfId="0" applyNumberFormat="1" applyFont="1" applyFill="1" applyBorder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vertical="top"/>
    </xf>
    <xf numFmtId="164" fontId="9" fillId="2" borderId="9" xfId="0" applyNumberFormat="1" applyFont="1" applyFill="1" applyBorder="1" applyAlignment="1" applyProtection="1">
      <alignment horizontal="center"/>
    </xf>
    <xf numFmtId="164" fontId="9" fillId="0" borderId="0" xfId="0" applyNumberFormat="1" applyFont="1" applyBorder="1" applyAlignment="1" applyProtection="1">
      <alignment horizontal="center"/>
    </xf>
    <xf numFmtId="0" fontId="10" fillId="3" borderId="0" xfId="0" applyFont="1" applyFill="1" applyAlignment="1">
      <alignment horizont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indent="1"/>
    </xf>
    <xf numFmtId="1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166" fontId="8" fillId="5" borderId="9" xfId="0" applyNumberFormat="1" applyFont="1" applyFill="1" applyBorder="1" applyAlignment="1" applyProtection="1">
      <alignment horizontal="center"/>
    </xf>
    <xf numFmtId="0" fontId="10" fillId="3" borderId="10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12" fillId="0" borderId="10" xfId="0" applyFont="1" applyBorder="1"/>
    <xf numFmtId="0" fontId="0" fillId="0" borderId="10" xfId="0" applyBorder="1"/>
    <xf numFmtId="4" fontId="12" fillId="0" borderId="10" xfId="0" applyNumberFormat="1" applyFont="1" applyBorder="1" applyAlignment="1">
      <alignment horizontal="right"/>
    </xf>
    <xf numFmtId="0" fontId="2" fillId="0" borderId="10" xfId="0" applyFont="1" applyBorder="1"/>
    <xf numFmtId="0" fontId="0" fillId="0" borderId="1" xfId="0" applyBorder="1"/>
    <xf numFmtId="0" fontId="0" fillId="0" borderId="0" xfId="0" applyBorder="1"/>
    <xf numFmtId="0" fontId="13" fillId="0" borderId="0" xfId="0" applyFont="1"/>
    <xf numFmtId="0" fontId="13" fillId="0" borderId="0" xfId="0" applyFont="1" applyBorder="1"/>
    <xf numFmtId="0" fontId="1" fillId="6" borderId="7" xfId="0" applyFont="1" applyFill="1" applyBorder="1" applyAlignment="1" applyProtection="1">
      <alignment horizontal="right"/>
    </xf>
    <xf numFmtId="0" fontId="1" fillId="0" borderId="9" xfId="0" applyFont="1" applyBorder="1" applyAlignment="1">
      <alignment horizontal="center" wrapText="1"/>
    </xf>
    <xf numFmtId="0" fontId="15" fillId="6" borderId="0" xfId="0" applyFont="1" applyFill="1" applyBorder="1"/>
    <xf numFmtId="0" fontId="0" fillId="6" borderId="0" xfId="0" applyFont="1" applyFill="1" applyBorder="1"/>
    <xf numFmtId="0" fontId="0" fillId="6" borderId="6" xfId="0" applyFont="1" applyFill="1" applyBorder="1"/>
    <xf numFmtId="164" fontId="16" fillId="0" borderId="9" xfId="0" applyNumberFormat="1" applyFont="1" applyBorder="1" applyProtection="1"/>
    <xf numFmtId="0" fontId="0" fillId="6" borderId="0" xfId="0" applyFont="1" applyFill="1" applyBorder="1" applyAlignment="1" applyProtection="1">
      <alignment horizontal="right"/>
    </xf>
    <xf numFmtId="0" fontId="0" fillId="6" borderId="6" xfId="0" applyFont="1" applyFill="1" applyBorder="1" applyProtection="1"/>
    <xf numFmtId="164" fontId="1" fillId="0" borderId="9" xfId="0" applyNumberFormat="1" applyFont="1" applyBorder="1" applyProtection="1"/>
    <xf numFmtId="0" fontId="16" fillId="0" borderId="9" xfId="0" applyFont="1" applyBorder="1" applyProtection="1"/>
    <xf numFmtId="0" fontId="15" fillId="6" borderId="0" xfId="0" applyFont="1" applyFill="1" applyBorder="1" applyAlignment="1">
      <alignment horizontal="left"/>
    </xf>
    <xf numFmtId="0" fontId="1" fillId="6" borderId="8" xfId="0" applyFont="1" applyFill="1" applyBorder="1" applyAlignment="1" applyProtection="1">
      <alignment horizontal="right"/>
    </xf>
    <xf numFmtId="167" fontId="0" fillId="0" borderId="0" xfId="0" applyNumberFormat="1"/>
    <xf numFmtId="0" fontId="15" fillId="6" borderId="1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 applyProtection="1">
      <alignment horizontal="right"/>
    </xf>
    <xf numFmtId="0" fontId="0" fillId="6" borderId="12" xfId="0" applyFont="1" applyFill="1" applyBorder="1" applyProtection="1"/>
    <xf numFmtId="0" fontId="17" fillId="0" borderId="0" xfId="0" applyFont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2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wrapText="1"/>
    </xf>
    <xf numFmtId="0" fontId="20" fillId="0" borderId="14" xfId="0" applyFont="1" applyBorder="1" applyAlignment="1" applyProtection="1">
      <alignment wrapText="1"/>
    </xf>
    <xf numFmtId="0" fontId="20" fillId="0" borderId="15" xfId="0" applyFont="1" applyBorder="1" applyAlignment="1" applyProtection="1">
      <alignment wrapText="1"/>
    </xf>
    <xf numFmtId="0" fontId="21" fillId="0" borderId="3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167" fontId="16" fillId="0" borderId="15" xfId="0" applyNumberFormat="1" applyFont="1" applyBorder="1" applyAlignment="1">
      <alignment horizontal="center" wrapText="1"/>
    </xf>
    <xf numFmtId="0" fontId="0" fillId="0" borderId="0" xfId="0" applyAlignment="1"/>
    <xf numFmtId="0" fontId="1" fillId="0" borderId="11" xfId="0" applyFont="1" applyBorder="1" applyAlignment="1" applyProtection="1">
      <alignment horizontal="center"/>
    </xf>
    <xf numFmtId="0" fontId="12" fillId="0" borderId="0" xfId="0" applyFont="1"/>
    <xf numFmtId="0" fontId="12" fillId="0" borderId="16" xfId="0" applyFont="1" applyBorder="1"/>
    <xf numFmtId="4" fontId="12" fillId="0" borderId="16" xfId="0" applyNumberFormat="1" applyFont="1" applyBorder="1" applyAlignment="1">
      <alignment horizontal="right"/>
    </xf>
    <xf numFmtId="167" fontId="16" fillId="0" borderId="17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>
      <alignment horizontal="center"/>
    </xf>
    <xf numFmtId="164" fontId="16" fillId="0" borderId="11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/>
    <xf numFmtId="0" fontId="1" fillId="0" borderId="7" xfId="0" applyFont="1" applyBorder="1" applyAlignment="1" applyProtection="1">
      <alignment horizontal="center"/>
    </xf>
    <xf numFmtId="168" fontId="12" fillId="0" borderId="16" xfId="0" applyNumberFormat="1" applyFont="1" applyBorder="1"/>
    <xf numFmtId="167" fontId="16" fillId="0" borderId="16" xfId="0" applyNumberFormat="1" applyFont="1" applyBorder="1" applyAlignment="1">
      <alignment horizontal="center"/>
    </xf>
    <xf numFmtId="164" fontId="16" fillId="0" borderId="7" xfId="0" applyNumberFormat="1" applyFont="1" applyBorder="1" applyAlignment="1" applyProtection="1">
      <alignment horizontal="center"/>
    </xf>
    <xf numFmtId="164" fontId="16" fillId="0" borderId="7" xfId="0" applyNumberFormat="1" applyFont="1" applyBorder="1" applyAlignment="1">
      <alignment horizontal="center"/>
    </xf>
    <xf numFmtId="164" fontId="16" fillId="0" borderId="7" xfId="0" applyNumberFormat="1" applyFont="1" applyBorder="1" applyAlignment="1" applyProtection="1"/>
    <xf numFmtId="164" fontId="16" fillId="0" borderId="16" xfId="0" applyNumberFormat="1" applyFont="1" applyBorder="1" applyAlignment="1" applyProtection="1">
      <alignment horizontal="center"/>
    </xf>
    <xf numFmtId="164" fontId="16" fillId="0" borderId="16" xfId="0" applyNumberFormat="1" applyFont="1" applyBorder="1" applyAlignment="1">
      <alignment horizontal="center"/>
    </xf>
    <xf numFmtId="164" fontId="16" fillId="0" borderId="16" xfId="0" applyNumberFormat="1" applyFont="1" applyBorder="1" applyAlignment="1" applyProtection="1"/>
    <xf numFmtId="0" fontId="16" fillId="0" borderId="9" xfId="0" applyFont="1" applyBorder="1" applyAlignment="1">
      <alignment horizontal="center"/>
    </xf>
    <xf numFmtId="164" fontId="0" fillId="0" borderId="9" xfId="0" applyNumberFormat="1" applyFont="1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64" fontId="0" fillId="0" borderId="9" xfId="0" applyNumberFormat="1" applyFont="1" applyBorder="1" applyProtection="1">
      <protection locked="0"/>
    </xf>
    <xf numFmtId="164" fontId="0" fillId="0" borderId="8" xfId="0" applyNumberFormat="1" applyFont="1" applyBorder="1" applyProtection="1"/>
    <xf numFmtId="164" fontId="0" fillId="0" borderId="8" xfId="0" applyNumberFormat="1" applyFont="1" applyBorder="1" applyAlignment="1" applyProtection="1">
      <alignment horizontal="center"/>
    </xf>
    <xf numFmtId="167" fontId="0" fillId="0" borderId="8" xfId="0" applyNumberFormat="1" applyFont="1" applyBorder="1" applyProtection="1"/>
    <xf numFmtId="164" fontId="22" fillId="6" borderId="9" xfId="0" applyNumberFormat="1" applyFont="1" applyFill="1" applyBorder="1" applyAlignment="1">
      <alignment wrapText="1"/>
    </xf>
    <xf numFmtId="164" fontId="22" fillId="6" borderId="9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right"/>
    </xf>
    <xf numFmtId="164" fontId="16" fillId="6" borderId="9" xfId="0" applyNumberFormat="1" applyFont="1" applyFill="1" applyBorder="1"/>
    <xf numFmtId="164" fontId="1" fillId="6" borderId="9" xfId="0" applyNumberFormat="1" applyFont="1" applyFill="1" applyBorder="1" applyAlignment="1" applyProtection="1">
      <alignment horizontal="right"/>
    </xf>
    <xf numFmtId="164" fontId="16" fillId="6" borderId="9" xfId="0" applyNumberFormat="1" applyFont="1" applyFill="1" applyBorder="1" applyAlignment="1">
      <alignment horizontal="center"/>
    </xf>
    <xf numFmtId="164" fontId="0" fillId="6" borderId="9" xfId="0" applyNumberFormat="1" applyFont="1" applyFill="1" applyBorder="1"/>
    <xf numFmtId="0" fontId="0" fillId="0" borderId="0" xfId="0" applyFont="1" applyBorder="1"/>
    <xf numFmtId="164" fontId="0" fillId="0" borderId="0" xfId="0" applyNumberFormat="1" applyFont="1"/>
    <xf numFmtId="167" fontId="0" fillId="0" borderId="0" xfId="0" applyNumberFormat="1" applyFont="1"/>
    <xf numFmtId="164" fontId="23" fillId="6" borderId="18" xfId="0" applyNumberFormat="1" applyFont="1" applyFill="1" applyBorder="1" applyAlignment="1" applyProtection="1">
      <alignment horizontal="left"/>
    </xf>
    <xf numFmtId="0" fontId="24" fillId="6" borderId="4" xfId="0" applyFont="1" applyFill="1" applyBorder="1"/>
    <xf numFmtId="0" fontId="24" fillId="6" borderId="0" xfId="0" applyFont="1" applyFill="1" applyBorder="1"/>
    <xf numFmtId="0" fontId="16" fillId="6" borderId="5" xfId="0" applyFont="1" applyFill="1" applyBorder="1"/>
    <xf numFmtId="0" fontId="24" fillId="6" borderId="6" xfId="0" applyFont="1" applyFill="1" applyBorder="1"/>
    <xf numFmtId="165" fontId="0" fillId="0" borderId="0" xfId="1" applyNumberFormat="1" applyFont="1" applyBorder="1" applyAlignment="1" applyProtection="1"/>
    <xf numFmtId="164" fontId="16" fillId="6" borderId="5" xfId="0" applyNumberFormat="1" applyFont="1" applyFill="1" applyBorder="1" applyAlignment="1" applyProtection="1">
      <alignment horizontal="left"/>
    </xf>
    <xf numFmtId="164" fontId="16" fillId="6" borderId="6" xfId="0" applyNumberFormat="1" applyFont="1" applyFill="1" applyBorder="1" applyProtection="1"/>
    <xf numFmtId="164" fontId="16" fillId="6" borderId="0" xfId="0" applyNumberFormat="1" applyFont="1" applyFill="1" applyBorder="1" applyProtection="1"/>
    <xf numFmtId="165" fontId="26" fillId="0" borderId="0" xfId="1" applyNumberFormat="1" applyFont="1" applyBorder="1" applyAlignment="1" applyProtection="1">
      <alignment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 applyProtection="1"/>
    <xf numFmtId="164" fontId="16" fillId="6" borderId="5" xfId="0" applyNumberFormat="1" applyFont="1" applyFill="1" applyBorder="1" applyAlignment="1" applyProtection="1">
      <alignment horizontal="left" wrapText="1"/>
    </xf>
    <xf numFmtId="169" fontId="0" fillId="0" borderId="0" xfId="1" applyFont="1" applyBorder="1" applyAlignment="1" applyProtection="1"/>
    <xf numFmtId="0" fontId="0" fillId="0" borderId="0" xfId="0" applyFont="1" applyAlignment="1">
      <alignment horizontal="right" vertical="center"/>
    </xf>
    <xf numFmtId="165" fontId="26" fillId="0" borderId="0" xfId="0" applyNumberFormat="1" applyFont="1" applyBorder="1" applyAlignment="1" applyProtection="1">
      <alignment vertical="center"/>
    </xf>
    <xf numFmtId="164" fontId="16" fillId="6" borderId="12" xfId="0" applyNumberFormat="1" applyFont="1" applyFill="1" applyBorder="1" applyProtection="1"/>
    <xf numFmtId="165" fontId="1" fillId="0" borderId="0" xfId="1" applyNumberFormat="1" applyFont="1" applyBorder="1" applyAlignment="1" applyProtection="1"/>
    <xf numFmtId="0" fontId="1" fillId="0" borderId="0" xfId="0" applyFont="1" applyAlignment="1">
      <alignment horizontal="right"/>
    </xf>
    <xf numFmtId="165" fontId="1" fillId="0" borderId="0" xfId="0" applyNumberFormat="1" applyFont="1" applyBorder="1" applyAlignment="1" applyProtection="1"/>
    <xf numFmtId="164" fontId="16" fillId="6" borderId="19" xfId="0" applyNumberFormat="1" applyFont="1" applyFill="1" applyBorder="1" applyAlignment="1" applyProtection="1">
      <alignment horizontal="left"/>
    </xf>
    <xf numFmtId="164" fontId="16" fillId="6" borderId="15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2">
    <dxf>
      <font>
        <name val="Arial"/>
        <family val="2"/>
        <charset val="1"/>
      </font>
    </dxf>
    <dxf>
      <font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  <cell r="D6">
            <v>1</v>
          </cell>
          <cell r="H6">
            <v>1</v>
          </cell>
        </row>
        <row r="7">
          <cell r="B7">
            <v>2</v>
          </cell>
          <cell r="D7">
            <v>1</v>
          </cell>
          <cell r="H7">
            <v>2</v>
          </cell>
        </row>
        <row r="8">
          <cell r="B8">
            <v>3</v>
          </cell>
          <cell r="D8">
            <v>1</v>
          </cell>
          <cell r="H8">
            <v>3</v>
          </cell>
        </row>
        <row r="9">
          <cell r="B9">
            <v>4</v>
          </cell>
          <cell r="D9">
            <v>1</v>
          </cell>
          <cell r="H9">
            <v>3</v>
          </cell>
        </row>
        <row r="10">
          <cell r="B10">
            <v>5</v>
          </cell>
          <cell r="D10">
            <v>1</v>
          </cell>
          <cell r="H10">
            <v>4</v>
          </cell>
        </row>
        <row r="11">
          <cell r="B11">
            <v>6</v>
          </cell>
          <cell r="D11">
            <v>2</v>
          </cell>
          <cell r="H11">
            <v>5</v>
          </cell>
        </row>
        <row r="12">
          <cell r="B12">
            <v>7</v>
          </cell>
          <cell r="D12">
            <v>2</v>
          </cell>
          <cell r="H12">
            <v>5</v>
          </cell>
        </row>
        <row r="13">
          <cell r="B13">
            <v>8</v>
          </cell>
          <cell r="D13">
            <v>2</v>
          </cell>
          <cell r="H13">
            <v>6</v>
          </cell>
        </row>
        <row r="14">
          <cell r="B14">
            <v>9</v>
          </cell>
          <cell r="D14">
            <v>2</v>
          </cell>
          <cell r="H14">
            <v>7</v>
          </cell>
        </row>
        <row r="15">
          <cell r="B15">
            <v>10</v>
          </cell>
          <cell r="D15">
            <v>2</v>
          </cell>
          <cell r="H15">
            <v>7</v>
          </cell>
          <cell r="L15">
            <v>15</v>
          </cell>
          <cell r="P15">
            <v>30</v>
          </cell>
        </row>
        <row r="16">
          <cell r="B16">
            <v>15</v>
          </cell>
          <cell r="D16">
            <v>3</v>
          </cell>
          <cell r="F16">
            <v>0.2</v>
          </cell>
          <cell r="H16">
            <v>11</v>
          </cell>
          <cell r="J16">
            <v>0.8</v>
          </cell>
          <cell r="L16">
            <v>23</v>
          </cell>
          <cell r="N16">
            <v>1.6</v>
          </cell>
          <cell r="P16">
            <v>45</v>
          </cell>
          <cell r="R16">
            <v>3</v>
          </cell>
        </row>
        <row r="17">
          <cell r="B17">
            <v>20</v>
          </cell>
          <cell r="D17">
            <v>4</v>
          </cell>
          <cell r="F17">
            <v>0.2</v>
          </cell>
          <cell r="H17">
            <v>14</v>
          </cell>
          <cell r="J17">
            <v>0.6</v>
          </cell>
          <cell r="L17">
            <v>30</v>
          </cell>
          <cell r="N17">
            <v>1.4</v>
          </cell>
          <cell r="P17">
            <v>60</v>
          </cell>
          <cell r="R17">
            <v>3</v>
          </cell>
        </row>
        <row r="18">
          <cell r="B18">
            <v>25</v>
          </cell>
          <cell r="D18">
            <v>5</v>
          </cell>
          <cell r="F18">
            <v>0.2</v>
          </cell>
          <cell r="H18">
            <v>18</v>
          </cell>
          <cell r="J18">
            <v>0.8</v>
          </cell>
          <cell r="L18">
            <v>38</v>
          </cell>
          <cell r="N18">
            <v>1.6</v>
          </cell>
          <cell r="P18">
            <v>75</v>
          </cell>
          <cell r="R18">
            <v>3</v>
          </cell>
        </row>
        <row r="19">
          <cell r="B19">
            <v>30</v>
          </cell>
          <cell r="D19">
            <v>6</v>
          </cell>
          <cell r="F19">
            <v>0.2</v>
          </cell>
          <cell r="H19">
            <v>21</v>
          </cell>
          <cell r="J19">
            <v>0.6</v>
          </cell>
          <cell r="L19">
            <v>45</v>
          </cell>
          <cell r="N19">
            <v>1.4</v>
          </cell>
          <cell r="P19">
            <v>75</v>
          </cell>
          <cell r="R19">
            <v>0</v>
          </cell>
        </row>
        <row r="20">
          <cell r="B20">
            <v>40</v>
          </cell>
          <cell r="D20">
            <v>8</v>
          </cell>
          <cell r="F20">
            <v>0.2</v>
          </cell>
          <cell r="H20">
            <v>28</v>
          </cell>
          <cell r="J20">
            <v>0.7</v>
          </cell>
          <cell r="L20">
            <v>60</v>
          </cell>
          <cell r="N20">
            <v>1.5</v>
          </cell>
          <cell r="P20">
            <v>75</v>
          </cell>
          <cell r="R20">
            <v>0</v>
          </cell>
        </row>
        <row r="21">
          <cell r="B21">
            <v>50</v>
          </cell>
          <cell r="D21">
            <v>10</v>
          </cell>
          <cell r="F21">
            <v>0.2</v>
          </cell>
          <cell r="H21">
            <v>35</v>
          </cell>
          <cell r="J21">
            <v>0.7</v>
          </cell>
          <cell r="L21">
            <v>75</v>
          </cell>
          <cell r="N21">
            <v>1.5</v>
          </cell>
          <cell r="P21">
            <v>75</v>
          </cell>
          <cell r="R21">
            <v>0</v>
          </cell>
        </row>
        <row r="22">
          <cell r="B22">
            <v>100</v>
          </cell>
          <cell r="D22">
            <v>20</v>
          </cell>
          <cell r="F22">
            <v>0.2</v>
          </cell>
          <cell r="H22">
            <v>70</v>
          </cell>
          <cell r="J22">
            <v>0.7</v>
          </cell>
          <cell r="L22">
            <v>75</v>
          </cell>
          <cell r="N22">
            <v>0</v>
          </cell>
          <cell r="P22">
            <v>75</v>
          </cell>
          <cell r="R22">
            <v>0</v>
          </cell>
        </row>
        <row r="23">
          <cell r="B23">
            <v>200</v>
          </cell>
          <cell r="D23">
            <v>40</v>
          </cell>
          <cell r="E23" t="str">
            <v>(*)</v>
          </cell>
          <cell r="F23">
            <v>0.2</v>
          </cell>
          <cell r="H23">
            <v>75</v>
          </cell>
          <cell r="J23">
            <v>0.05</v>
          </cell>
          <cell r="N23">
            <v>0</v>
          </cell>
          <cell r="R23">
            <v>0</v>
          </cell>
        </row>
        <row r="36">
          <cell r="D36">
            <v>0.25</v>
          </cell>
          <cell r="H36">
            <v>0.2</v>
          </cell>
          <cell r="L36">
            <v>0.15</v>
          </cell>
          <cell r="P36">
            <v>0.15</v>
          </cell>
        </row>
        <row r="37">
          <cell r="D37">
            <v>0.9</v>
          </cell>
          <cell r="H37">
            <v>0.9</v>
          </cell>
          <cell r="L37">
            <v>0.45</v>
          </cell>
          <cell r="P37">
            <v>0.45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22"/>
  <sheetViews>
    <sheetView showGridLines="0" zoomScale="80" zoomScaleNormal="80" workbookViewId="0">
      <selection activeCell="B21" sqref="B21"/>
    </sheetView>
  </sheetViews>
  <sheetFormatPr defaultColWidth="9.140625" defaultRowHeight="12.75" x14ac:dyDescent="0.2"/>
  <cols>
    <col min="1" max="1" width="2.85546875" style="9" customWidth="1"/>
    <col min="2" max="2" width="16" style="9" customWidth="1"/>
    <col min="3" max="3" width="15.5703125" style="9" customWidth="1"/>
    <col min="4" max="4" width="15" style="9" customWidth="1"/>
    <col min="5" max="5" width="14.5703125" style="9" customWidth="1"/>
    <col min="6" max="6" width="13.85546875" style="9" customWidth="1"/>
    <col min="7" max="7" width="15.7109375" style="9" customWidth="1"/>
    <col min="8" max="8" width="15.140625" style="9" customWidth="1"/>
    <col min="9" max="10" width="14.42578125" style="9" customWidth="1"/>
    <col min="11" max="11" width="13.7109375" style="9" customWidth="1"/>
    <col min="12" max="1024" width="9.140625" style="9"/>
  </cols>
  <sheetData>
    <row r="2" spans="1:10" x14ac:dyDescent="0.2">
      <c r="A2" s="10" t="s">
        <v>0</v>
      </c>
    </row>
    <row r="3" spans="1:10" x14ac:dyDescent="0.2">
      <c r="A3" s="10" t="s">
        <v>1</v>
      </c>
    </row>
    <row r="4" spans="1:10" x14ac:dyDescent="0.2">
      <c r="A4" s="10" t="s">
        <v>2</v>
      </c>
    </row>
    <row r="5" spans="1:10" x14ac:dyDescent="0.2">
      <c r="A5" s="11" t="s">
        <v>3</v>
      </c>
      <c r="B5" s="12"/>
      <c r="C5" s="12"/>
      <c r="D5" s="12"/>
      <c r="E5" s="12"/>
      <c r="F5" s="12"/>
    </row>
    <row r="8" spans="1:10" x14ac:dyDescent="0.2">
      <c r="B8" s="13" t="s">
        <v>4</v>
      </c>
      <c r="C8" s="14"/>
      <c r="D8" s="14"/>
      <c r="E8" s="14"/>
      <c r="F8" s="14"/>
      <c r="G8" s="14"/>
      <c r="H8" s="14"/>
      <c r="I8" s="14"/>
      <c r="J8" s="15"/>
    </row>
    <row r="9" spans="1:10" x14ac:dyDescent="0.2">
      <c r="B9" s="16" t="s">
        <v>5</v>
      </c>
      <c r="C9" s="17"/>
      <c r="D9" s="17"/>
      <c r="E9" s="17"/>
      <c r="F9" s="17"/>
      <c r="G9" s="17"/>
      <c r="H9" s="17"/>
      <c r="I9" s="17"/>
      <c r="J9" s="18"/>
    </row>
    <row r="10" spans="1:10" x14ac:dyDescent="0.2">
      <c r="B10" s="19"/>
      <c r="C10" s="17"/>
      <c r="D10" s="17"/>
      <c r="E10" s="17"/>
      <c r="F10" s="17"/>
      <c r="G10" s="17"/>
      <c r="H10" s="17"/>
      <c r="I10" s="17"/>
      <c r="J10" s="18"/>
    </row>
    <row r="11" spans="1:10" x14ac:dyDescent="0.2">
      <c r="B11" s="20" t="s">
        <v>6</v>
      </c>
      <c r="C11" s="21"/>
      <c r="D11" s="21"/>
      <c r="E11" s="21"/>
      <c r="F11" s="21"/>
      <c r="G11" s="21"/>
      <c r="H11" s="21"/>
      <c r="I11" s="21"/>
      <c r="J11" s="22"/>
    </row>
    <row r="12" spans="1:10" x14ac:dyDescent="0.2">
      <c r="B12" s="16" t="s">
        <v>7</v>
      </c>
      <c r="C12" s="17"/>
      <c r="D12" s="17"/>
      <c r="E12" s="17"/>
      <c r="F12" s="17"/>
      <c r="G12" s="17"/>
      <c r="H12" s="17"/>
      <c r="I12" s="17"/>
      <c r="J12" s="18"/>
    </row>
    <row r="13" spans="1:10" x14ac:dyDescent="0.2">
      <c r="B13" s="19"/>
      <c r="C13" s="17"/>
      <c r="D13" s="17"/>
      <c r="E13" s="17"/>
      <c r="F13" s="17"/>
      <c r="G13" s="17"/>
      <c r="H13" s="17"/>
      <c r="I13" s="17"/>
      <c r="J13" s="18"/>
    </row>
    <row r="14" spans="1:10" x14ac:dyDescent="0.2">
      <c r="B14" s="23" t="s">
        <v>8</v>
      </c>
      <c r="C14" s="21"/>
      <c r="D14" s="21"/>
      <c r="E14" s="21"/>
      <c r="F14" s="21"/>
      <c r="G14" s="21"/>
      <c r="H14" s="21"/>
      <c r="I14" s="21"/>
      <c r="J14" s="22"/>
    </row>
    <row r="15" spans="1:10" x14ac:dyDescent="0.2">
      <c r="B15" s="16" t="s">
        <v>9</v>
      </c>
      <c r="C15" s="17"/>
      <c r="D15" s="17"/>
      <c r="E15" s="17"/>
      <c r="F15" s="17"/>
      <c r="G15" s="17"/>
      <c r="H15" s="17"/>
      <c r="I15" s="17"/>
      <c r="J15" s="18"/>
    </row>
    <row r="16" spans="1:10" x14ac:dyDescent="0.2">
      <c r="B16" s="16" t="s">
        <v>10</v>
      </c>
      <c r="C16" s="17"/>
      <c r="D16" s="17"/>
      <c r="E16" s="17"/>
      <c r="F16" s="17"/>
      <c r="G16" s="17"/>
      <c r="H16" s="17"/>
      <c r="I16" s="17"/>
      <c r="J16" s="18"/>
    </row>
    <row r="17" spans="2:10" x14ac:dyDescent="0.2">
      <c r="B17" s="16" t="s">
        <v>11</v>
      </c>
      <c r="C17" s="17"/>
      <c r="D17" s="17"/>
      <c r="E17" s="17"/>
      <c r="F17" s="17"/>
      <c r="G17" s="17"/>
      <c r="H17" s="17"/>
      <c r="I17" s="17"/>
      <c r="J17" s="18"/>
    </row>
    <row r="18" spans="2:10" x14ac:dyDescent="0.2">
      <c r="B18" s="16" t="s">
        <v>12</v>
      </c>
      <c r="C18" s="17"/>
      <c r="D18" s="17"/>
      <c r="E18" s="17"/>
      <c r="F18" s="17"/>
      <c r="G18" s="17"/>
      <c r="H18" s="17"/>
      <c r="I18" s="17"/>
      <c r="J18" s="18"/>
    </row>
    <row r="19" spans="2:10" x14ac:dyDescent="0.2">
      <c r="B19" s="24"/>
      <c r="C19" s="21"/>
      <c r="D19" s="21"/>
      <c r="E19" s="21"/>
      <c r="F19" s="21"/>
      <c r="G19" s="21"/>
      <c r="H19" s="21"/>
      <c r="I19" s="21"/>
      <c r="J19" s="22"/>
    </row>
    <row r="20" spans="2:10" ht="13.15" customHeight="1" x14ac:dyDescent="0.2">
      <c r="B20" s="8" t="s">
        <v>13</v>
      </c>
      <c r="C20" s="8"/>
      <c r="D20" s="8"/>
      <c r="E20" s="8"/>
      <c r="F20" s="8"/>
      <c r="G20" s="8"/>
      <c r="H20" s="8"/>
      <c r="I20" s="8"/>
      <c r="J20" s="8"/>
    </row>
    <row r="21" spans="2:10" x14ac:dyDescent="0.2">
      <c r="B21" s="16" t="s">
        <v>14</v>
      </c>
      <c r="C21" s="17"/>
      <c r="D21" s="17"/>
      <c r="E21" s="17"/>
      <c r="F21" s="17"/>
      <c r="G21" s="17"/>
      <c r="H21" s="17"/>
      <c r="I21" s="17"/>
      <c r="J21" s="18"/>
    </row>
    <row r="22" spans="2:10" x14ac:dyDescent="0.2">
      <c r="B22" s="7"/>
      <c r="C22" s="7"/>
      <c r="D22" s="7"/>
      <c r="E22" s="7"/>
      <c r="F22" s="7"/>
      <c r="G22" s="7"/>
      <c r="H22" s="7"/>
      <c r="I22" s="7"/>
      <c r="J22" s="7"/>
    </row>
  </sheetData>
  <mergeCells count="2">
    <mergeCell ref="B20:J20"/>
    <mergeCell ref="B22:J22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"/>
  <sheetViews>
    <sheetView showGridLines="0" zoomScaleNormal="100" workbookViewId="0">
      <selection activeCell="D8" sqref="D8"/>
    </sheetView>
  </sheetViews>
  <sheetFormatPr defaultColWidth="9.140625" defaultRowHeight="12.75" x14ac:dyDescent="0.2"/>
  <cols>
    <col min="1" max="1" width="2.7109375" style="25" customWidth="1"/>
    <col min="2" max="2" width="24.42578125" style="25" customWidth="1"/>
    <col min="3" max="6" width="30.28515625" style="25" customWidth="1"/>
    <col min="7" max="1024" width="9.140625" style="25"/>
  </cols>
  <sheetData>
    <row r="1" spans="1:6" x14ac:dyDescent="0.2">
      <c r="A1" s="26" t="s">
        <v>15</v>
      </c>
      <c r="F1" s="27" t="s">
        <v>16</v>
      </c>
    </row>
    <row r="2" spans="1:6" ht="15" customHeight="1" x14ac:dyDescent="0.2">
      <c r="A2" s="28" t="s">
        <v>17</v>
      </c>
      <c r="F2" s="29"/>
    </row>
    <row r="3" spans="1:6" x14ac:dyDescent="0.2">
      <c r="E3" s="30"/>
      <c r="F3" s="30"/>
    </row>
    <row r="4" spans="1:6" x14ac:dyDescent="0.2">
      <c r="B4" s="31" t="s">
        <v>18</v>
      </c>
      <c r="D4" s="6"/>
      <c r="E4" s="6"/>
      <c r="F4" s="32"/>
    </row>
    <row r="5" spans="1:6" ht="8.1" customHeight="1" x14ac:dyDescent="0.2">
      <c r="B5" s="31"/>
      <c r="D5" s="33"/>
      <c r="E5" s="34"/>
      <c r="F5" s="34"/>
    </row>
    <row r="6" spans="1:6" x14ac:dyDescent="0.2">
      <c r="B6" s="31" t="s">
        <v>19</v>
      </c>
      <c r="D6" s="5">
        <v>43478</v>
      </c>
      <c r="E6" s="5"/>
      <c r="F6" s="34"/>
    </row>
    <row r="7" spans="1:6" ht="8.1" customHeight="1" x14ac:dyDescent="0.2">
      <c r="B7" s="31"/>
      <c r="D7" s="35"/>
      <c r="E7" s="34"/>
      <c r="F7" s="34"/>
    </row>
    <row r="8" spans="1:6" x14ac:dyDescent="0.2">
      <c r="B8" s="31" t="s">
        <v>20</v>
      </c>
      <c r="D8" s="5">
        <v>3465</v>
      </c>
      <c r="E8" s="5"/>
      <c r="F8" s="34"/>
    </row>
    <row r="9" spans="1:6" ht="8.1" customHeight="1" x14ac:dyDescent="0.2">
      <c r="B9" s="31"/>
      <c r="D9" s="36"/>
      <c r="E9" s="34"/>
      <c r="F9" s="34"/>
    </row>
    <row r="10" spans="1:6" ht="12.75" customHeight="1" x14ac:dyDescent="0.2">
      <c r="B10" s="31" t="s">
        <v>21</v>
      </c>
      <c r="D10" s="4" t="s">
        <v>22</v>
      </c>
      <c r="E10" s="4"/>
      <c r="F10" s="34"/>
    </row>
    <row r="11" spans="1:6" ht="8.1" customHeight="1" x14ac:dyDescent="0.2">
      <c r="B11" s="31"/>
      <c r="D11" s="33"/>
      <c r="E11" s="34"/>
      <c r="F11" s="34"/>
    </row>
    <row r="12" spans="1:6" x14ac:dyDescent="0.2">
      <c r="B12" s="37" t="s">
        <v>23</v>
      </c>
      <c r="D12" s="38">
        <f>ABS(D6)/ABS(D8)</f>
        <v>12.547763347763349</v>
      </c>
      <c r="E12" s="34"/>
      <c r="F12" s="34"/>
    </row>
    <row r="13" spans="1:6" ht="9" customHeight="1" x14ac:dyDescent="0.2">
      <c r="B13" s="37"/>
      <c r="D13" s="39"/>
    </row>
    <row r="14" spans="1:6" x14ac:dyDescent="0.2">
      <c r="B14" s="40" t="s">
        <v>24</v>
      </c>
      <c r="D14" s="41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spans="1:6" ht="9" customHeight="1" x14ac:dyDescent="0.2">
      <c r="B15" s="40"/>
      <c r="D15" s="42"/>
    </row>
    <row r="16" spans="1:6" x14ac:dyDescent="0.2">
      <c r="B16" s="40" t="s">
        <v>25</v>
      </c>
      <c r="D16" s="41">
        <f>HLOOKUP(D10,C18:F29,12,0)</f>
        <v>3118.5</v>
      </c>
    </row>
    <row r="18" spans="2:6" ht="33.75" x14ac:dyDescent="0.2">
      <c r="B18" s="43" t="s">
        <v>26</v>
      </c>
      <c r="C18" s="44" t="s">
        <v>27</v>
      </c>
      <c r="D18" s="44" t="s">
        <v>22</v>
      </c>
      <c r="E18" s="44" t="s">
        <v>28</v>
      </c>
      <c r="F18" s="44" t="s">
        <v>29</v>
      </c>
    </row>
    <row r="19" spans="2:6" x14ac:dyDescent="0.2">
      <c r="B19" s="45" t="s">
        <v>30</v>
      </c>
      <c r="C19" s="46">
        <f>ROUNDUP(IF(ROUNDUP($D$12,2)&lt;1,1,IF(ROUNDUP($D$12,2)&lt;=10,VLOOKUP(ROUNDUP($D$12,0),'[1]New Audit Methodology Guidance'!$B$6:$D$23,3,0),0)),0)</f>
        <v>0</v>
      </c>
      <c r="D19" s="46">
        <f>ROUNDUP(IF(ROUNDUP($D$12,2)&lt;1,1,IF(ROUNDUP($D$12,2)&lt;=10,VLOOKUP(ROUNDUP($D$12,0),'[1]New Audit Methodology Guidance'!B6:H23,7,0),0)),0)</f>
        <v>0</v>
      </c>
      <c r="E19" s="46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6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45" t="s">
        <v>31</v>
      </c>
      <c r="C20" s="46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6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6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6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spans="2:6" x14ac:dyDescent="0.2">
      <c r="B21" s="45" t="s">
        <v>32</v>
      </c>
      <c r="C21" s="46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6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6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6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45" t="s">
        <v>33</v>
      </c>
      <c r="C22" s="46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6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6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6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45" t="s">
        <v>34</v>
      </c>
      <c r="C23" s="46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6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6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6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45" t="s">
        <v>35</v>
      </c>
      <c r="C24" s="46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6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6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6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45" t="s">
        <v>36</v>
      </c>
      <c r="C25" s="46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6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6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6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45" t="s">
        <v>37</v>
      </c>
      <c r="C26" s="46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6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6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6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45" t="s">
        <v>38</v>
      </c>
      <c r="C27" s="46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6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6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6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45" t="s">
        <v>39</v>
      </c>
      <c r="C29" s="47">
        <f>ABS(IF((ABS($D$6)*'[1]New Audit Methodology Guidance'!D36)&lt;('[1]New Audit Methodology Guidance'!D37*ABS($D$8)),ABS($D$6)*'[1]New Audit Methodology Guidance'!D36,'[1]New Audit Methodology Guidance'!D37*ABS($D$8)))</f>
        <v>3118.5</v>
      </c>
      <c r="D29" s="47">
        <f>ABS(IF((ABS($D$6)*'[1]New Audit Methodology Guidance'!H36)&lt;('[1]New Audit Methodology Guidance'!H37*ABS($D$8)),ABS($D$6)*'[1]New Audit Methodology Guidance'!H36,'[1]New Audit Methodology Guidance'!H37*ABS($D$8)))</f>
        <v>3118.5</v>
      </c>
      <c r="E29" s="47">
        <f>ABS(IF((ABS($D$6)*'[1]New Audit Methodology Guidance'!L36)&lt;('[1]New Audit Methodology Guidance'!L37*ABS($D$8)),ABS($D$6)*'[1]New Audit Methodology Guidance'!L36,'[1]New Audit Methodology Guidance'!L37*ABS($D$8)))</f>
        <v>1559.25</v>
      </c>
      <c r="F29" s="47">
        <f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password="81DA" sheet="1" objects="1" scenarios="1" selectLockedCells="1"/>
  <mergeCells count="4">
    <mergeCell ref="D4:E4"/>
    <mergeCell ref="D6:E6"/>
    <mergeCell ref="D8:E8"/>
    <mergeCell ref="D10:E10"/>
  </mergeCells>
  <conditionalFormatting sqref="C19:F27 C29:F29">
    <cfRule type="cellIs" dxfId="1" priority="2" operator="greaterThan">
      <formula>0</formula>
    </cfRule>
  </conditionalFormatting>
  <dataValidations count="2">
    <dataValidation operator="notEqual" allowBlank="1" showInputMessage="1" errorTitle="Warning" error="You must enter a number." sqref="D6" xr:uid="{00000000-0002-0000-0100-000000000000}">
      <formula1>0</formula1>
      <formula2>0</formula2>
    </dataValidation>
    <dataValidation type="list" allowBlank="1" showInputMessage="1" showErrorMessage="1" sqref="D10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"/>
  <sheetViews>
    <sheetView showGridLines="0" tabSelected="1" topLeftCell="A23" zoomScale="95" zoomScaleNormal="95" workbookViewId="0">
      <selection activeCell="D39" sqref="D39"/>
    </sheetView>
  </sheetViews>
  <sheetFormatPr defaultColWidth="9.140625" defaultRowHeight="12.75" x14ac:dyDescent="0.2"/>
  <cols>
    <col min="1" max="1" width="2.7109375" style="25" customWidth="1"/>
    <col min="2" max="2" width="24.42578125" style="25" customWidth="1"/>
    <col min="3" max="6" width="30.28515625" style="25" customWidth="1"/>
    <col min="7" max="1024" width="9.140625" style="25"/>
  </cols>
  <sheetData>
    <row r="1" spans="1:6" x14ac:dyDescent="0.2">
      <c r="A1" s="26" t="s">
        <v>15</v>
      </c>
      <c r="F1" s="27" t="s">
        <v>16</v>
      </c>
    </row>
    <row r="2" spans="1:6" ht="15" customHeight="1" x14ac:dyDescent="0.2">
      <c r="A2" s="28" t="s">
        <v>17</v>
      </c>
      <c r="F2" s="29"/>
    </row>
    <row r="3" spans="1:6" x14ac:dyDescent="0.2">
      <c r="E3" s="30"/>
      <c r="F3" s="30"/>
    </row>
    <row r="4" spans="1:6" x14ac:dyDescent="0.2">
      <c r="B4" s="31" t="s">
        <v>18</v>
      </c>
      <c r="D4" s="6" t="s">
        <v>40</v>
      </c>
      <c r="E4" s="6"/>
      <c r="F4" s="32"/>
    </row>
    <row r="5" spans="1:6" ht="8.1" customHeight="1" x14ac:dyDescent="0.2">
      <c r="B5" s="31"/>
      <c r="D5" s="33"/>
      <c r="E5" s="34"/>
      <c r="F5" s="34"/>
    </row>
    <row r="6" spans="1:6" x14ac:dyDescent="0.2">
      <c r="B6" s="31" t="s">
        <v>19</v>
      </c>
      <c r="D6" s="5">
        <v>6334768.3300000001</v>
      </c>
      <c r="E6" s="5"/>
      <c r="F6" s="34"/>
    </row>
    <row r="7" spans="1:6" ht="8.1" customHeight="1" x14ac:dyDescent="0.2">
      <c r="B7" s="31"/>
      <c r="D7" s="35"/>
      <c r="E7" s="34"/>
      <c r="F7" s="34"/>
    </row>
    <row r="8" spans="1:6" x14ac:dyDescent="0.2">
      <c r="B8" s="31" t="s">
        <v>20</v>
      </c>
      <c r="D8" s="5">
        <f>262000</f>
        <v>262000</v>
      </c>
      <c r="E8" s="5"/>
      <c r="F8" s="34"/>
    </row>
    <row r="9" spans="1:6" ht="8.1" customHeight="1" x14ac:dyDescent="0.2">
      <c r="B9" s="31"/>
      <c r="D9" s="36"/>
      <c r="E9" s="34"/>
      <c r="F9" s="34"/>
    </row>
    <row r="10" spans="1:6" ht="12.75" customHeight="1" x14ac:dyDescent="0.2">
      <c r="B10" s="31" t="s">
        <v>21</v>
      </c>
      <c r="D10" s="4" t="s">
        <v>29</v>
      </c>
      <c r="E10" s="4"/>
      <c r="F10" s="34"/>
    </row>
    <row r="11" spans="1:6" ht="8.1" customHeight="1" x14ac:dyDescent="0.2">
      <c r="B11" s="31"/>
      <c r="D11" s="33"/>
      <c r="E11" s="34"/>
      <c r="F11" s="34"/>
    </row>
    <row r="12" spans="1:6" x14ac:dyDescent="0.2">
      <c r="B12" s="37" t="s">
        <v>23</v>
      </c>
      <c r="D12" s="48">
        <f>ABS(D6)/ABS(D8)</f>
        <v>24.178505076335878</v>
      </c>
      <c r="E12" s="34"/>
      <c r="F12" s="34"/>
    </row>
    <row r="13" spans="1:6" ht="9" customHeight="1" x14ac:dyDescent="0.2">
      <c r="B13" s="37"/>
      <c r="D13" s="39"/>
    </row>
    <row r="14" spans="1:6" x14ac:dyDescent="0.2">
      <c r="B14" s="40" t="s">
        <v>24</v>
      </c>
      <c r="D14" s="41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0</v>
      </c>
    </row>
    <row r="15" spans="1:6" ht="9" customHeight="1" x14ac:dyDescent="0.2">
      <c r="B15" s="40"/>
      <c r="D15" s="42"/>
    </row>
    <row r="16" spans="1:6" x14ac:dyDescent="0.2">
      <c r="B16" s="40" t="s">
        <v>25</v>
      </c>
      <c r="D16" s="41">
        <f>HLOOKUP(D10,C18:F29,12,0)</f>
        <v>117900</v>
      </c>
    </row>
    <row r="18" spans="2:6" ht="33.75" x14ac:dyDescent="0.2">
      <c r="B18" s="43" t="s">
        <v>26</v>
      </c>
      <c r="C18" s="44" t="s">
        <v>27</v>
      </c>
      <c r="D18" s="44" t="s">
        <v>22</v>
      </c>
      <c r="E18" s="44" t="s">
        <v>28</v>
      </c>
      <c r="F18" s="44" t="s">
        <v>29</v>
      </c>
    </row>
    <row r="19" spans="2:6" x14ac:dyDescent="0.2">
      <c r="B19" s="45" t="s">
        <v>30</v>
      </c>
      <c r="C19" s="46">
        <f>ROUNDUP(IF(ROUNDUP($D$12,2)&lt;1,1,IF(ROUNDUP($D$12,2)&lt;=10,VLOOKUP(ROUNDUP($D$12,0),'[1]New Audit Methodology Guidance'!$B$6:$D$23,3,0),0)),0)</f>
        <v>0</v>
      </c>
      <c r="D19" s="46">
        <f>ROUNDUP(IF(ROUNDUP($D$12,2)&lt;1,1,IF(ROUNDUP($D$12,2)&lt;=10,VLOOKUP(ROUNDUP($D$12,0),'[1]New Audit Methodology Guidance'!B6:H23,7,0),0)),0)</f>
        <v>0</v>
      </c>
      <c r="E19" s="46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6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45" t="s">
        <v>31</v>
      </c>
      <c r="C20" s="46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0</v>
      </c>
      <c r="D20" s="46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0</v>
      </c>
      <c r="E20" s="46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0</v>
      </c>
      <c r="F20" s="46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0</v>
      </c>
    </row>
    <row r="21" spans="2:6" x14ac:dyDescent="0.2">
      <c r="B21" s="45" t="s">
        <v>32</v>
      </c>
      <c r="C21" s="46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6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6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6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45" t="s">
        <v>33</v>
      </c>
      <c r="C22" s="46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6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6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6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45" t="s">
        <v>34</v>
      </c>
      <c r="C23" s="46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6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6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6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45" t="s">
        <v>35</v>
      </c>
      <c r="C24" s="46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6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6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6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45" t="s">
        <v>36</v>
      </c>
      <c r="C25" s="46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6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6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6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45" t="s">
        <v>37</v>
      </c>
      <c r="C26" s="46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6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6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6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45" t="s">
        <v>38</v>
      </c>
      <c r="C27" s="46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6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6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6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45" t="s">
        <v>39</v>
      </c>
      <c r="C29" s="47">
        <f>ABS(IF((ABS($D$6)*'[1]New Audit Methodology Guidance'!D36)&lt;('[1]New Audit Methodology Guidance'!D37*ABS($D$8)),ABS($D$6)*'[1]New Audit Methodology Guidance'!D36,'[1]New Audit Methodology Guidance'!D37*ABS($D$8)))</f>
        <v>235800</v>
      </c>
      <c r="D29" s="47">
        <f>ABS(IF((ABS($D$6)*'[1]New Audit Methodology Guidance'!H36)&lt;('[1]New Audit Methodology Guidance'!H37*ABS($D$8)),ABS($D$6)*'[1]New Audit Methodology Guidance'!H36,'[1]New Audit Methodology Guidance'!H37*ABS($D$8)))</f>
        <v>235800</v>
      </c>
      <c r="E29" s="47">
        <f>ABS(IF((ABS($D$6)*'[1]New Audit Methodology Guidance'!L36)&lt;('[1]New Audit Methodology Guidance'!L37*ABS($D$8)),ABS($D$6)*'[1]New Audit Methodology Guidance'!L36,'[1]New Audit Methodology Guidance'!L37*ABS($D$8)))</f>
        <v>117900</v>
      </c>
      <c r="F29" s="47">
        <f>ABS(IF((ABS($D$6)*'[1]New Audit Methodology Guidance'!P36)&lt;('[1]New Audit Methodology Guidance'!P37*ABS($D$8)),ABS($D$6)*'[1]New Audit Methodology Guidance'!P36,'[1]New Audit Methodology Guidance'!P37*ABS($D$8)))</f>
        <v>117900</v>
      </c>
    </row>
    <row r="33" spans="2:6" ht="19.7" customHeight="1" x14ac:dyDescent="0.2">
      <c r="B33" s="49" t="s">
        <v>41</v>
      </c>
      <c r="C33" s="49" t="s">
        <v>42</v>
      </c>
      <c r="D33" s="3" t="s">
        <v>43</v>
      </c>
      <c r="E33" s="3"/>
      <c r="F33" s="49" t="s">
        <v>44</v>
      </c>
    </row>
    <row r="34" spans="2:6" ht="15" x14ac:dyDescent="0.25">
      <c r="B34" s="50">
        <v>1</v>
      </c>
      <c r="C34" s="51"/>
      <c r="D34" s="51" t="s">
        <v>45</v>
      </c>
      <c r="E34" s="52"/>
      <c r="F34" s="53">
        <v>1119910.6499999999</v>
      </c>
    </row>
    <row r="35" spans="2:6" ht="15" x14ac:dyDescent="0.25">
      <c r="B35" s="50">
        <v>2</v>
      </c>
      <c r="C35" s="51"/>
      <c r="D35" s="51" t="s">
        <v>46</v>
      </c>
      <c r="E35" s="52"/>
      <c r="F35" s="53">
        <v>587165.03000000096</v>
      </c>
    </row>
    <row r="36" spans="2:6" ht="15" x14ac:dyDescent="0.25">
      <c r="B36" s="50">
        <v>3</v>
      </c>
      <c r="C36" s="51"/>
      <c r="D36" s="51" t="s">
        <v>47</v>
      </c>
      <c r="E36" s="52"/>
      <c r="F36" s="53">
        <v>480946.16</v>
      </c>
    </row>
    <row r="37" spans="2:6" ht="15" x14ac:dyDescent="0.25">
      <c r="B37" s="50">
        <v>4</v>
      </c>
      <c r="C37" s="51"/>
      <c r="D37" s="51" t="s">
        <v>48</v>
      </c>
      <c r="E37" s="52"/>
      <c r="F37" s="53">
        <v>403847.20999999897</v>
      </c>
    </row>
    <row r="38" spans="2:6" ht="15" x14ac:dyDescent="0.25">
      <c r="B38" s="50">
        <v>5</v>
      </c>
      <c r="C38" s="51"/>
      <c r="D38" s="51" t="s">
        <v>49</v>
      </c>
      <c r="E38" s="52"/>
      <c r="F38" s="53">
        <v>281801.28000000003</v>
      </c>
    </row>
    <row r="39" spans="2:6" ht="15" x14ac:dyDescent="0.25">
      <c r="B39" s="50">
        <v>6</v>
      </c>
      <c r="C39" s="51"/>
      <c r="D39" s="51" t="s">
        <v>50</v>
      </c>
      <c r="E39" s="52"/>
      <c r="F39" s="53">
        <v>259725.91</v>
      </c>
    </row>
    <row r="40" spans="2:6" ht="15" x14ac:dyDescent="0.25">
      <c r="B40" s="50">
        <v>7</v>
      </c>
      <c r="C40" s="51"/>
      <c r="D40" s="51" t="s">
        <v>51</v>
      </c>
      <c r="E40" s="52"/>
      <c r="F40" s="53">
        <v>226903.82</v>
      </c>
    </row>
    <row r="41" spans="2:6" ht="15" x14ac:dyDescent="0.25">
      <c r="B41" s="50">
        <v>8</v>
      </c>
      <c r="C41" s="54"/>
      <c r="D41" s="51" t="s">
        <v>52</v>
      </c>
      <c r="E41" s="52"/>
      <c r="F41" s="53">
        <v>176400.42</v>
      </c>
    </row>
    <row r="42" spans="2:6" ht="15" x14ac:dyDescent="0.25">
      <c r="B42" s="50">
        <v>9</v>
      </c>
      <c r="C42" s="54"/>
      <c r="D42" s="51" t="s">
        <v>53</v>
      </c>
      <c r="E42" s="52"/>
      <c r="F42" s="53">
        <v>160611.14000000001</v>
      </c>
    </row>
    <row r="43" spans="2:6" ht="15" x14ac:dyDescent="0.25">
      <c r="B43" s="50">
        <v>10</v>
      </c>
      <c r="C43" s="54"/>
      <c r="D43" s="51" t="s">
        <v>54</v>
      </c>
      <c r="E43" s="52"/>
      <c r="F43" s="53">
        <v>143947.29</v>
      </c>
    </row>
    <row r="44" spans="2:6" ht="15" x14ac:dyDescent="0.25">
      <c r="B44" s="50">
        <v>11</v>
      </c>
      <c r="C44" s="54"/>
      <c r="D44" s="51" t="s">
        <v>55</v>
      </c>
      <c r="E44" s="52"/>
      <c r="F44" s="53">
        <v>121607.18</v>
      </c>
    </row>
    <row r="45" spans="2:6" ht="15" x14ac:dyDescent="0.25">
      <c r="B45" s="50">
        <v>12</v>
      </c>
      <c r="C45" s="54"/>
      <c r="D45" s="51" t="s">
        <v>56</v>
      </c>
      <c r="E45" s="52"/>
      <c r="F45" s="53">
        <v>117228.93</v>
      </c>
    </row>
    <row r="46" spans="2:6" ht="15" x14ac:dyDescent="0.25">
      <c r="B46" s="50">
        <v>13</v>
      </c>
      <c r="C46" s="54"/>
      <c r="D46" s="51" t="s">
        <v>57</v>
      </c>
      <c r="E46" s="52"/>
      <c r="F46" s="53">
        <v>92031.460000000094</v>
      </c>
    </row>
    <row r="47" spans="2:6" ht="15" x14ac:dyDescent="0.25">
      <c r="B47" s="50">
        <v>14</v>
      </c>
      <c r="C47" s="54"/>
      <c r="D47" s="51" t="s">
        <v>58</v>
      </c>
      <c r="E47" s="52"/>
      <c r="F47" s="53">
        <v>62314.35</v>
      </c>
    </row>
    <row r="48" spans="2:6" ht="15" x14ac:dyDescent="0.25">
      <c r="B48" s="50">
        <v>15</v>
      </c>
      <c r="C48" s="54"/>
      <c r="D48" s="51" t="s">
        <v>59</v>
      </c>
      <c r="E48" s="52"/>
      <c r="F48" s="53">
        <v>53700.85</v>
      </c>
    </row>
    <row r="49" spans="2:6" ht="15" x14ac:dyDescent="0.25">
      <c r="B49" s="50">
        <v>16</v>
      </c>
      <c r="C49" s="54"/>
      <c r="D49" s="51" t="s">
        <v>60</v>
      </c>
      <c r="E49" s="52"/>
      <c r="F49" s="53">
        <v>37831.58</v>
      </c>
    </row>
    <row r="50" spans="2:6" ht="15" x14ac:dyDescent="0.25">
      <c r="B50" s="50">
        <v>17</v>
      </c>
      <c r="C50" s="54"/>
      <c r="D50" s="51" t="s">
        <v>61</v>
      </c>
      <c r="E50" s="52"/>
      <c r="F50" s="53">
        <v>24673.37</v>
      </c>
    </row>
  </sheetData>
  <mergeCells count="5">
    <mergeCell ref="D4:E4"/>
    <mergeCell ref="D6:E6"/>
    <mergeCell ref="D8:E8"/>
    <mergeCell ref="D10:E10"/>
    <mergeCell ref="D33:E33"/>
  </mergeCells>
  <conditionalFormatting sqref="C19:F27 C29:F29">
    <cfRule type="cellIs" dxfId="0" priority="2" operator="greaterThan">
      <formula>0</formula>
    </cfRule>
  </conditionalFormatting>
  <dataValidations count="2">
    <dataValidation operator="notEqual" allowBlank="1" showInputMessage="1" errorTitle="Warning" error="You must enter a number." sqref="D6" xr:uid="{00000000-0002-0000-0200-000000000000}">
      <formula1>0</formula1>
      <formula2>0</formula2>
    </dataValidation>
    <dataValidation type="list" allowBlank="1" showInputMessage="1" showErrorMessage="1" sqref="D10" xr:uid="{00000000-0002-0000-0200-000001000000}">
      <formula1>$C$18:$F$18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R187"/>
  <sheetViews>
    <sheetView showGridLines="0" topLeftCell="A134" zoomScale="95" zoomScaleNormal="95" workbookViewId="0">
      <selection activeCell="E144" sqref="E144"/>
    </sheetView>
  </sheetViews>
  <sheetFormatPr defaultColWidth="9.140625" defaultRowHeight="12.75" x14ac:dyDescent="0.2"/>
  <cols>
    <col min="1" max="1" width="2.42578125" customWidth="1"/>
    <col min="2" max="2" width="22.85546875" customWidth="1"/>
    <col min="3" max="3" width="20.5703125" customWidth="1"/>
    <col min="4" max="4" width="12.140625" customWidth="1"/>
    <col min="5" max="5" width="63.140625" customWidth="1"/>
    <col min="6" max="6" width="13.140625" customWidth="1"/>
    <col min="7" max="7" width="18.5703125" customWidth="1"/>
    <col min="8" max="8" width="15" customWidth="1"/>
    <col min="9" max="9" width="14.140625" customWidth="1"/>
    <col min="10" max="10" width="12.7109375" customWidth="1"/>
  </cols>
  <sheetData>
    <row r="1" spans="1:226" x14ac:dyDescent="0.2">
      <c r="A1" s="10" t="str">
        <f>+General!A2</f>
        <v>GRAFIMPACT S.A.</v>
      </c>
    </row>
    <row r="2" spans="1:226" x14ac:dyDescent="0.2">
      <c r="A2" s="10" t="s">
        <v>62</v>
      </c>
    </row>
    <row r="3" spans="1:226" x14ac:dyDescent="0.2">
      <c r="A3" s="11" t="s">
        <v>63</v>
      </c>
      <c r="B3" s="55"/>
      <c r="C3" s="55"/>
      <c r="D3" s="56"/>
    </row>
    <row r="5" spans="1:226" x14ac:dyDescent="0.2">
      <c r="B5" s="9"/>
      <c r="C5" s="9"/>
      <c r="D5" s="9"/>
      <c r="E5" s="9"/>
      <c r="F5" s="9"/>
      <c r="G5" s="9"/>
      <c r="H5" s="9"/>
      <c r="I5" s="9"/>
      <c r="J5" s="9"/>
    </row>
    <row r="6" spans="1:226" s="57" customFormat="1" ht="27" customHeight="1" x14ac:dyDescent="0.3">
      <c r="B6" s="2" t="s">
        <v>64</v>
      </c>
      <c r="C6" s="2"/>
      <c r="D6" s="2"/>
      <c r="E6" s="2"/>
      <c r="F6" s="2"/>
      <c r="G6" s="2"/>
      <c r="H6" s="2"/>
      <c r="I6" s="2"/>
      <c r="J6" s="2"/>
    </row>
    <row r="7" spans="1:226" s="58" customFormat="1" ht="14.25" x14ac:dyDescent="0.2">
      <c r="B7" s="59" t="s">
        <v>65</v>
      </c>
      <c r="C7" s="60" t="s">
        <v>66</v>
      </c>
      <c r="D7" s="61"/>
      <c r="E7" s="61"/>
      <c r="F7" s="61"/>
      <c r="G7" s="61"/>
      <c r="H7" s="61"/>
      <c r="I7" s="62"/>
      <c r="J7" s="63"/>
    </row>
    <row r="8" spans="1:226" s="57" customFormat="1" ht="14.25" x14ac:dyDescent="0.2">
      <c r="B8" s="59" t="s">
        <v>67</v>
      </c>
      <c r="C8" s="64">
        <f>'Sample Size '!D6</f>
        <v>6334768.3300000001</v>
      </c>
      <c r="D8" s="61"/>
      <c r="E8" s="61" t="s">
        <v>68</v>
      </c>
      <c r="F8" s="61"/>
      <c r="G8" s="61"/>
      <c r="H8" s="62"/>
      <c r="I8" s="65"/>
      <c r="J8" s="66"/>
    </row>
    <row r="9" spans="1:226" s="57" customFormat="1" ht="14.25" x14ac:dyDescent="0.2">
      <c r="B9" s="59" t="s">
        <v>69</v>
      </c>
      <c r="C9" s="67">
        <v>24</v>
      </c>
      <c r="D9" s="61"/>
      <c r="E9" s="61"/>
      <c r="F9" s="61"/>
      <c r="G9" s="61"/>
      <c r="H9" s="62"/>
      <c r="I9" s="65"/>
      <c r="J9" s="66"/>
    </row>
    <row r="10" spans="1:226" s="57" customFormat="1" ht="14.25" x14ac:dyDescent="0.2">
      <c r="B10" s="59" t="s">
        <v>70</v>
      </c>
      <c r="C10" s="68">
        <f>C8/C9</f>
        <v>263948.68041666667</v>
      </c>
      <c r="D10" s="61"/>
      <c r="E10" s="69">
        <f>+C10/2</f>
        <v>131974.34020833333</v>
      </c>
      <c r="F10" s="61"/>
      <c r="G10" s="61"/>
      <c r="H10" s="62"/>
      <c r="I10" s="65"/>
      <c r="J10" s="66"/>
    </row>
    <row r="11" spans="1:226" s="57" customFormat="1" ht="14.25" x14ac:dyDescent="0.2">
      <c r="B11" s="70" t="s">
        <v>71</v>
      </c>
      <c r="C11" s="71">
        <f>E10</f>
        <v>131974.34020833333</v>
      </c>
      <c r="D11" s="61"/>
      <c r="E11" s="72"/>
      <c r="F11" s="72"/>
      <c r="G11" s="72"/>
      <c r="H11" s="73"/>
      <c r="I11" s="74"/>
      <c r="J11" s="75"/>
    </row>
    <row r="12" spans="1:226" s="76" customFormat="1" ht="25.5" x14ac:dyDescent="0.2">
      <c r="B12" s="77" t="s">
        <v>72</v>
      </c>
      <c r="C12" s="78" t="s">
        <v>42</v>
      </c>
      <c r="D12" s="78" t="s">
        <v>73</v>
      </c>
      <c r="E12" s="78" t="s">
        <v>74</v>
      </c>
      <c r="F12" s="77" t="s">
        <v>44</v>
      </c>
      <c r="G12" s="77" t="s">
        <v>75</v>
      </c>
      <c r="H12" s="77" t="s">
        <v>76</v>
      </c>
      <c r="I12" s="77" t="s">
        <v>77</v>
      </c>
      <c r="J12" s="77" t="s">
        <v>78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</row>
    <row r="13" spans="1:226" ht="15" customHeight="1" x14ac:dyDescent="0.25">
      <c r="B13" s="80"/>
      <c r="C13" s="81"/>
      <c r="D13" s="82"/>
      <c r="E13" s="82"/>
      <c r="F13" s="83"/>
      <c r="G13" s="84"/>
      <c r="H13" s="85"/>
      <c r="I13" s="85"/>
      <c r="J13" s="86">
        <f>-$C$11</f>
        <v>-131974.34020833333</v>
      </c>
    </row>
    <row r="14" spans="1:226" s="87" customFormat="1" ht="12.75" customHeight="1" x14ac:dyDescent="0.25">
      <c r="B14" s="88">
        <v>1</v>
      </c>
      <c r="C14" s="89"/>
      <c r="D14" s="90"/>
      <c r="E14" s="89"/>
      <c r="F14" s="91"/>
      <c r="G14" s="92">
        <f t="shared" ref="G14:G45" si="0">F14+J13</f>
        <v>-131974.34020833333</v>
      </c>
      <c r="H14" s="93">
        <f t="shared" ref="H14:H45" si="1">IF(G14&gt;0,ROUND(G14/I14+0.5,0),0)</f>
        <v>0</v>
      </c>
      <c r="I14" s="94">
        <f t="shared" ref="I14:I45" si="2">$C$10</f>
        <v>263948.68041666667</v>
      </c>
      <c r="J14" s="95">
        <f t="shared" ref="J14:J45" si="3">G14-(H14*I14)</f>
        <v>-131974.34020833333</v>
      </c>
    </row>
    <row r="15" spans="1:226" s="87" customFormat="1" ht="12.75" customHeight="1" x14ac:dyDescent="0.25">
      <c r="B15" s="96">
        <f t="shared" ref="B15:B46" si="4">+B14+1</f>
        <v>2</v>
      </c>
      <c r="C15" s="89"/>
      <c r="D15" s="97"/>
      <c r="E15" s="89" t="s">
        <v>45</v>
      </c>
      <c r="F15" s="91">
        <v>1119910.6499999999</v>
      </c>
      <c r="G15" s="98">
        <f t="shared" si="0"/>
        <v>987936.30979166657</v>
      </c>
      <c r="H15" s="99">
        <f t="shared" si="1"/>
        <v>4</v>
      </c>
      <c r="I15" s="100">
        <f t="shared" si="2"/>
        <v>263948.68041666667</v>
      </c>
      <c r="J15" s="101">
        <f t="shared" si="3"/>
        <v>-67858.411875000107</v>
      </c>
    </row>
    <row r="16" spans="1:226" s="87" customFormat="1" ht="12.75" customHeight="1" x14ac:dyDescent="0.25">
      <c r="B16" s="96">
        <f t="shared" si="4"/>
        <v>3</v>
      </c>
      <c r="C16" s="89"/>
      <c r="D16" s="97"/>
      <c r="E16" s="89" t="s">
        <v>46</v>
      </c>
      <c r="F16" s="91">
        <v>587165.03000000096</v>
      </c>
      <c r="G16" s="98">
        <f t="shared" si="0"/>
        <v>519306.61812500085</v>
      </c>
      <c r="H16" s="99">
        <f t="shared" si="1"/>
        <v>2</v>
      </c>
      <c r="I16" s="100">
        <f t="shared" si="2"/>
        <v>263948.68041666667</v>
      </c>
      <c r="J16" s="101">
        <f t="shared" si="3"/>
        <v>-8590.7427083324874</v>
      </c>
    </row>
    <row r="17" spans="2:10" s="87" customFormat="1" ht="12.75" customHeight="1" x14ac:dyDescent="0.25">
      <c r="B17" s="96">
        <f t="shared" si="4"/>
        <v>4</v>
      </c>
      <c r="C17" s="89"/>
      <c r="D17" s="97"/>
      <c r="E17" s="89" t="s">
        <v>47</v>
      </c>
      <c r="F17" s="91">
        <v>480946.16</v>
      </c>
      <c r="G17" s="98">
        <f t="shared" si="0"/>
        <v>472355.41729166749</v>
      </c>
      <c r="H17" s="99">
        <f t="shared" si="1"/>
        <v>2</v>
      </c>
      <c r="I17" s="100">
        <f t="shared" si="2"/>
        <v>263948.68041666667</v>
      </c>
      <c r="J17" s="101">
        <f t="shared" si="3"/>
        <v>-55541.943541665853</v>
      </c>
    </row>
    <row r="18" spans="2:10" s="87" customFormat="1" ht="12.75" customHeight="1" x14ac:dyDescent="0.25">
      <c r="B18" s="96">
        <f t="shared" si="4"/>
        <v>5</v>
      </c>
      <c r="C18" s="89"/>
      <c r="D18" s="97"/>
      <c r="E18" s="89" t="s">
        <v>48</v>
      </c>
      <c r="F18" s="91">
        <v>403847.20999999897</v>
      </c>
      <c r="G18" s="98">
        <f t="shared" si="0"/>
        <v>348305.26645833312</v>
      </c>
      <c r="H18" s="99">
        <f t="shared" si="1"/>
        <v>2</v>
      </c>
      <c r="I18" s="100">
        <f t="shared" si="2"/>
        <v>263948.68041666667</v>
      </c>
      <c r="J18" s="101">
        <f t="shared" si="3"/>
        <v>-179592.09437500022</v>
      </c>
    </row>
    <row r="19" spans="2:10" s="87" customFormat="1" ht="12.75" customHeight="1" x14ac:dyDescent="0.25">
      <c r="B19" s="96">
        <f t="shared" si="4"/>
        <v>6</v>
      </c>
      <c r="C19" s="89"/>
      <c r="D19" s="97"/>
      <c r="E19" s="89" t="s">
        <v>49</v>
      </c>
      <c r="F19" s="91">
        <v>281801.28000000003</v>
      </c>
      <c r="G19" s="98">
        <f t="shared" si="0"/>
        <v>102209.18562499981</v>
      </c>
      <c r="H19" s="99">
        <f t="shared" si="1"/>
        <v>1</v>
      </c>
      <c r="I19" s="100">
        <f t="shared" si="2"/>
        <v>263948.68041666667</v>
      </c>
      <c r="J19" s="101">
        <f t="shared" si="3"/>
        <v>-161739.49479166686</v>
      </c>
    </row>
    <row r="20" spans="2:10" s="87" customFormat="1" ht="12.75" customHeight="1" x14ac:dyDescent="0.25">
      <c r="B20" s="96">
        <f t="shared" si="4"/>
        <v>7</v>
      </c>
      <c r="C20" s="89"/>
      <c r="D20" s="97"/>
      <c r="E20" s="89" t="s">
        <v>50</v>
      </c>
      <c r="F20" s="91">
        <v>259725.91</v>
      </c>
      <c r="G20" s="98">
        <f t="shared" si="0"/>
        <v>97986.415208333143</v>
      </c>
      <c r="H20" s="99">
        <f t="shared" si="1"/>
        <v>1</v>
      </c>
      <c r="I20" s="100">
        <f t="shared" si="2"/>
        <v>263948.68041666667</v>
      </c>
      <c r="J20" s="101">
        <f t="shared" si="3"/>
        <v>-165962.26520833353</v>
      </c>
    </row>
    <row r="21" spans="2:10" s="87" customFormat="1" ht="12.75" customHeight="1" x14ac:dyDescent="0.25">
      <c r="B21" s="96">
        <f t="shared" si="4"/>
        <v>8</v>
      </c>
      <c r="C21" s="89"/>
      <c r="D21" s="97"/>
      <c r="E21" s="89" t="s">
        <v>51</v>
      </c>
      <c r="F21" s="91">
        <v>226903.82</v>
      </c>
      <c r="G21" s="98">
        <f t="shared" si="0"/>
        <v>60941.55479166648</v>
      </c>
      <c r="H21" s="102">
        <f t="shared" si="1"/>
        <v>1</v>
      </c>
      <c r="I21" s="100">
        <f t="shared" si="2"/>
        <v>263948.68041666667</v>
      </c>
      <c r="J21" s="101">
        <f t="shared" si="3"/>
        <v>-203007.12562500019</v>
      </c>
    </row>
    <row r="22" spans="2:10" s="87" customFormat="1" ht="12.75" customHeight="1" x14ac:dyDescent="0.25">
      <c r="B22" s="96">
        <f t="shared" si="4"/>
        <v>9</v>
      </c>
      <c r="C22" s="89"/>
      <c r="D22" s="97"/>
      <c r="E22" s="89" t="s">
        <v>79</v>
      </c>
      <c r="F22" s="91">
        <v>198076.35</v>
      </c>
      <c r="G22" s="98">
        <f t="shared" si="0"/>
        <v>-4930.7756250001839</v>
      </c>
      <c r="H22" s="102">
        <f t="shared" si="1"/>
        <v>0</v>
      </c>
      <c r="I22" s="100">
        <f t="shared" si="2"/>
        <v>263948.68041666667</v>
      </c>
      <c r="J22" s="101">
        <f t="shared" si="3"/>
        <v>-4930.7756250001839</v>
      </c>
    </row>
    <row r="23" spans="2:10" s="87" customFormat="1" ht="12.75" customHeight="1" x14ac:dyDescent="0.25">
      <c r="B23" s="96">
        <f t="shared" si="4"/>
        <v>10</v>
      </c>
      <c r="C23" s="89"/>
      <c r="D23" s="97"/>
      <c r="E23" s="89" t="s">
        <v>52</v>
      </c>
      <c r="F23" s="91">
        <v>176400.42</v>
      </c>
      <c r="G23" s="98">
        <f t="shared" si="0"/>
        <v>171469.64437499983</v>
      </c>
      <c r="H23" s="102">
        <f t="shared" si="1"/>
        <v>1</v>
      </c>
      <c r="I23" s="100">
        <f t="shared" si="2"/>
        <v>263948.68041666667</v>
      </c>
      <c r="J23" s="101">
        <f t="shared" si="3"/>
        <v>-92479.036041666841</v>
      </c>
    </row>
    <row r="24" spans="2:10" s="87" customFormat="1" ht="12.75" customHeight="1" x14ac:dyDescent="0.25">
      <c r="B24" s="96">
        <f t="shared" si="4"/>
        <v>11</v>
      </c>
      <c r="C24" s="89"/>
      <c r="D24" s="90"/>
      <c r="E24" s="89" t="s">
        <v>53</v>
      </c>
      <c r="F24" s="91">
        <v>160611.14000000001</v>
      </c>
      <c r="G24" s="98">
        <f t="shared" si="0"/>
        <v>68132.103958333173</v>
      </c>
      <c r="H24" s="102">
        <f t="shared" si="1"/>
        <v>1</v>
      </c>
      <c r="I24" s="100">
        <f t="shared" si="2"/>
        <v>263948.68041666667</v>
      </c>
      <c r="J24" s="101">
        <f t="shared" si="3"/>
        <v>-195816.5764583335</v>
      </c>
    </row>
    <row r="25" spans="2:10" s="87" customFormat="1" ht="12.75" customHeight="1" x14ac:dyDescent="0.25">
      <c r="B25" s="96">
        <f t="shared" si="4"/>
        <v>12</v>
      </c>
      <c r="C25" s="89"/>
      <c r="D25" s="97"/>
      <c r="E25" s="89" t="s">
        <v>80</v>
      </c>
      <c r="F25" s="91">
        <v>148538.78</v>
      </c>
      <c r="G25" s="98">
        <f t="shared" si="0"/>
        <v>-47277.796458333498</v>
      </c>
      <c r="H25" s="102">
        <f t="shared" si="1"/>
        <v>0</v>
      </c>
      <c r="I25" s="100">
        <f t="shared" si="2"/>
        <v>263948.68041666667</v>
      </c>
      <c r="J25" s="101">
        <f t="shared" si="3"/>
        <v>-47277.796458333498</v>
      </c>
    </row>
    <row r="26" spans="2:10" s="87" customFormat="1" ht="12.75" customHeight="1" x14ac:dyDescent="0.25">
      <c r="B26" s="96">
        <f t="shared" si="4"/>
        <v>13</v>
      </c>
      <c r="C26" s="89"/>
      <c r="D26" s="97"/>
      <c r="E26" s="89" t="s">
        <v>54</v>
      </c>
      <c r="F26" s="91">
        <v>143947.29</v>
      </c>
      <c r="G26" s="98">
        <f t="shared" si="0"/>
        <v>96669.49354166651</v>
      </c>
      <c r="H26" s="102">
        <f t="shared" si="1"/>
        <v>1</v>
      </c>
      <c r="I26" s="100">
        <f t="shared" si="2"/>
        <v>263948.68041666667</v>
      </c>
      <c r="J26" s="101">
        <f t="shared" si="3"/>
        <v>-167279.18687500016</v>
      </c>
    </row>
    <row r="27" spans="2:10" s="87" customFormat="1" ht="12.75" customHeight="1" x14ac:dyDescent="0.25">
      <c r="B27" s="96">
        <f t="shared" si="4"/>
        <v>14</v>
      </c>
      <c r="C27" s="89"/>
      <c r="D27" s="97"/>
      <c r="E27" s="89" t="s">
        <v>81</v>
      </c>
      <c r="F27" s="91">
        <v>139064.53</v>
      </c>
      <c r="G27" s="98">
        <f t="shared" si="0"/>
        <v>-28214.656875000161</v>
      </c>
      <c r="H27" s="102">
        <f t="shared" si="1"/>
        <v>0</v>
      </c>
      <c r="I27" s="100">
        <f t="shared" si="2"/>
        <v>263948.68041666667</v>
      </c>
      <c r="J27" s="101">
        <f t="shared" si="3"/>
        <v>-28214.656875000161</v>
      </c>
    </row>
    <row r="28" spans="2:10" s="87" customFormat="1" ht="12.75" customHeight="1" x14ac:dyDescent="0.25">
      <c r="B28" s="96">
        <f t="shared" si="4"/>
        <v>15</v>
      </c>
      <c r="C28" s="89"/>
      <c r="D28" s="97"/>
      <c r="E28" s="89" t="s">
        <v>55</v>
      </c>
      <c r="F28" s="91">
        <v>121607.18</v>
      </c>
      <c r="G28" s="98">
        <f t="shared" si="0"/>
        <v>93392.523124999832</v>
      </c>
      <c r="H28" s="102">
        <f t="shared" si="1"/>
        <v>1</v>
      </c>
      <c r="I28" s="103">
        <f t="shared" si="2"/>
        <v>263948.68041666667</v>
      </c>
      <c r="J28" s="101">
        <f t="shared" si="3"/>
        <v>-170556.15729166684</v>
      </c>
    </row>
    <row r="29" spans="2:10" s="87" customFormat="1" ht="12.75" customHeight="1" x14ac:dyDescent="0.25">
      <c r="B29" s="96">
        <f t="shared" si="4"/>
        <v>16</v>
      </c>
      <c r="C29" s="89"/>
      <c r="D29" s="97"/>
      <c r="E29" s="89" t="s">
        <v>82</v>
      </c>
      <c r="F29" s="91">
        <v>121184.33</v>
      </c>
      <c r="G29" s="98">
        <f t="shared" si="0"/>
        <v>-49371.827291666836</v>
      </c>
      <c r="H29" s="102">
        <f t="shared" si="1"/>
        <v>0</v>
      </c>
      <c r="I29" s="103">
        <f t="shared" si="2"/>
        <v>263948.68041666667</v>
      </c>
      <c r="J29" s="101">
        <f t="shared" si="3"/>
        <v>-49371.827291666836</v>
      </c>
    </row>
    <row r="30" spans="2:10" s="87" customFormat="1" ht="12.75" customHeight="1" x14ac:dyDescent="0.25">
      <c r="B30" s="96">
        <f t="shared" si="4"/>
        <v>17</v>
      </c>
      <c r="C30" s="89"/>
      <c r="D30" s="97"/>
      <c r="E30" s="89" t="s">
        <v>56</v>
      </c>
      <c r="F30" s="91">
        <v>117228.93</v>
      </c>
      <c r="G30" s="98">
        <f t="shared" si="0"/>
        <v>67857.102708333157</v>
      </c>
      <c r="H30" s="102">
        <f t="shared" si="1"/>
        <v>1</v>
      </c>
      <c r="I30" s="103">
        <f t="shared" si="2"/>
        <v>263948.68041666667</v>
      </c>
      <c r="J30" s="101">
        <f t="shared" si="3"/>
        <v>-196091.5777083335</v>
      </c>
    </row>
    <row r="31" spans="2:10" s="87" customFormat="1" ht="12.75" customHeight="1" x14ac:dyDescent="0.25">
      <c r="B31" s="96">
        <f t="shared" si="4"/>
        <v>18</v>
      </c>
      <c r="C31" s="89"/>
      <c r="D31" s="97"/>
      <c r="E31" s="89" t="s">
        <v>83</v>
      </c>
      <c r="F31" s="91">
        <v>107746.87</v>
      </c>
      <c r="G31" s="98">
        <f t="shared" si="0"/>
        <v>-88344.707708333503</v>
      </c>
      <c r="H31" s="102">
        <f t="shared" si="1"/>
        <v>0</v>
      </c>
      <c r="I31" s="103">
        <f t="shared" si="2"/>
        <v>263948.68041666667</v>
      </c>
      <c r="J31" s="104">
        <f t="shared" si="3"/>
        <v>-88344.707708333503</v>
      </c>
    </row>
    <row r="32" spans="2:10" s="87" customFormat="1" ht="12.75" customHeight="1" x14ac:dyDescent="0.25">
      <c r="B32" s="96">
        <f t="shared" si="4"/>
        <v>19</v>
      </c>
      <c r="C32" s="89"/>
      <c r="D32" s="97"/>
      <c r="E32" s="89" t="s">
        <v>57</v>
      </c>
      <c r="F32" s="91">
        <v>92031.460000000094</v>
      </c>
      <c r="G32" s="98">
        <f t="shared" si="0"/>
        <v>3686.7522916665912</v>
      </c>
      <c r="H32" s="102">
        <f t="shared" si="1"/>
        <v>1</v>
      </c>
      <c r="I32" s="103">
        <f t="shared" si="2"/>
        <v>263948.68041666667</v>
      </c>
      <c r="J32" s="104">
        <f t="shared" si="3"/>
        <v>-260261.92812500009</v>
      </c>
    </row>
    <row r="33" spans="2:10" s="87" customFormat="1" ht="12.75" customHeight="1" x14ac:dyDescent="0.25">
      <c r="B33" s="96">
        <f t="shared" si="4"/>
        <v>20</v>
      </c>
      <c r="C33" s="89"/>
      <c r="D33" s="97"/>
      <c r="E33" s="89" t="s">
        <v>84</v>
      </c>
      <c r="F33" s="91">
        <v>78046.62</v>
      </c>
      <c r="G33" s="98">
        <f t="shared" si="0"/>
        <v>-182215.3081250001</v>
      </c>
      <c r="H33" s="102">
        <f t="shared" si="1"/>
        <v>0</v>
      </c>
      <c r="I33" s="103">
        <f t="shared" si="2"/>
        <v>263948.68041666667</v>
      </c>
      <c r="J33" s="104">
        <f t="shared" si="3"/>
        <v>-182215.3081250001</v>
      </c>
    </row>
    <row r="34" spans="2:10" s="87" customFormat="1" ht="12.75" customHeight="1" x14ac:dyDescent="0.25">
      <c r="B34" s="96">
        <f t="shared" si="4"/>
        <v>21</v>
      </c>
      <c r="C34" s="89"/>
      <c r="D34" s="97"/>
      <c r="E34" s="89" t="s">
        <v>85</v>
      </c>
      <c r="F34" s="91">
        <v>73362.17</v>
      </c>
      <c r="G34" s="98">
        <f t="shared" si="0"/>
        <v>-108853.1381250001</v>
      </c>
      <c r="H34" s="102">
        <f t="shared" si="1"/>
        <v>0</v>
      </c>
      <c r="I34" s="103">
        <f t="shared" si="2"/>
        <v>263948.68041666667</v>
      </c>
      <c r="J34" s="104">
        <f t="shared" si="3"/>
        <v>-108853.1381250001</v>
      </c>
    </row>
    <row r="35" spans="2:10" s="87" customFormat="1" ht="12.75" customHeight="1" x14ac:dyDescent="0.25">
      <c r="B35" s="96">
        <f t="shared" si="4"/>
        <v>22</v>
      </c>
      <c r="C35" s="89"/>
      <c r="D35" s="97"/>
      <c r="E35" s="89" t="s">
        <v>86</v>
      </c>
      <c r="F35" s="91">
        <v>62578.500000000102</v>
      </c>
      <c r="G35" s="98">
        <f t="shared" si="0"/>
        <v>-46274.638124999998</v>
      </c>
      <c r="H35" s="102">
        <f t="shared" si="1"/>
        <v>0</v>
      </c>
      <c r="I35" s="103">
        <f t="shared" si="2"/>
        <v>263948.68041666667</v>
      </c>
      <c r="J35" s="104">
        <f t="shared" si="3"/>
        <v>-46274.638124999998</v>
      </c>
    </row>
    <row r="36" spans="2:10" s="87" customFormat="1" ht="12.75" customHeight="1" x14ac:dyDescent="0.25">
      <c r="B36" s="96">
        <f t="shared" si="4"/>
        <v>23</v>
      </c>
      <c r="C36" s="89"/>
      <c r="D36" s="97"/>
      <c r="E36" s="89" t="s">
        <v>58</v>
      </c>
      <c r="F36" s="91">
        <v>62314.35</v>
      </c>
      <c r="G36" s="98">
        <f t="shared" si="0"/>
        <v>16039.711875000001</v>
      </c>
      <c r="H36" s="102">
        <f t="shared" si="1"/>
        <v>1</v>
      </c>
      <c r="I36" s="103">
        <f t="shared" si="2"/>
        <v>263948.68041666667</v>
      </c>
      <c r="J36" s="104">
        <f t="shared" si="3"/>
        <v>-247908.96854166666</v>
      </c>
    </row>
    <row r="37" spans="2:10" s="87" customFormat="1" ht="12.75" customHeight="1" x14ac:dyDescent="0.25">
      <c r="B37" s="96">
        <f t="shared" si="4"/>
        <v>24</v>
      </c>
      <c r="C37" s="89"/>
      <c r="D37" s="97"/>
      <c r="E37" s="89" t="s">
        <v>87</v>
      </c>
      <c r="F37" s="91">
        <v>59406.03</v>
      </c>
      <c r="G37" s="98">
        <f t="shared" si="0"/>
        <v>-188502.93854166666</v>
      </c>
      <c r="H37" s="102">
        <f t="shared" si="1"/>
        <v>0</v>
      </c>
      <c r="I37" s="103">
        <f t="shared" si="2"/>
        <v>263948.68041666667</v>
      </c>
      <c r="J37" s="104">
        <f t="shared" si="3"/>
        <v>-188502.93854166666</v>
      </c>
    </row>
    <row r="38" spans="2:10" s="87" customFormat="1" ht="12.75" customHeight="1" x14ac:dyDescent="0.25">
      <c r="B38" s="96">
        <f t="shared" si="4"/>
        <v>25</v>
      </c>
      <c r="C38" s="89"/>
      <c r="D38" s="97"/>
      <c r="E38" s="89" t="s">
        <v>88</v>
      </c>
      <c r="F38" s="91">
        <v>58146.42</v>
      </c>
      <c r="G38" s="98">
        <f t="shared" si="0"/>
        <v>-130356.51854166666</v>
      </c>
      <c r="H38" s="102">
        <f t="shared" si="1"/>
        <v>0</v>
      </c>
      <c r="I38" s="103">
        <f t="shared" si="2"/>
        <v>263948.68041666667</v>
      </c>
      <c r="J38" s="104">
        <f t="shared" si="3"/>
        <v>-130356.51854166666</v>
      </c>
    </row>
    <row r="39" spans="2:10" s="87" customFormat="1" ht="12.75" customHeight="1" x14ac:dyDescent="0.25">
      <c r="B39" s="96">
        <f t="shared" si="4"/>
        <v>26</v>
      </c>
      <c r="C39" s="89"/>
      <c r="D39" s="97"/>
      <c r="E39" s="89" t="s">
        <v>89</v>
      </c>
      <c r="F39" s="91">
        <v>58042.839999999902</v>
      </c>
      <c r="G39" s="98">
        <f t="shared" si="0"/>
        <v>-72313.67854166677</v>
      </c>
      <c r="H39" s="102">
        <f t="shared" si="1"/>
        <v>0</v>
      </c>
      <c r="I39" s="103">
        <f t="shared" si="2"/>
        <v>263948.68041666667</v>
      </c>
      <c r="J39" s="104">
        <f t="shared" si="3"/>
        <v>-72313.67854166677</v>
      </c>
    </row>
    <row r="40" spans="2:10" s="87" customFormat="1" ht="12.75" customHeight="1" x14ac:dyDescent="0.25">
      <c r="B40" s="96">
        <f t="shared" si="4"/>
        <v>27</v>
      </c>
      <c r="C40" s="89"/>
      <c r="D40" s="97"/>
      <c r="E40" s="89" t="s">
        <v>90</v>
      </c>
      <c r="F40" s="91">
        <v>57884.44</v>
      </c>
      <c r="G40" s="98">
        <f t="shared" si="0"/>
        <v>-14429.238541666768</v>
      </c>
      <c r="H40" s="102">
        <f t="shared" si="1"/>
        <v>0</v>
      </c>
      <c r="I40" s="103">
        <f t="shared" si="2"/>
        <v>263948.68041666667</v>
      </c>
      <c r="J40" s="104">
        <f t="shared" si="3"/>
        <v>-14429.238541666768</v>
      </c>
    </row>
    <row r="41" spans="2:10" s="87" customFormat="1" ht="12.75" customHeight="1" x14ac:dyDescent="0.25">
      <c r="B41" s="96">
        <f t="shared" si="4"/>
        <v>28</v>
      </c>
      <c r="C41" s="89"/>
      <c r="D41" s="97"/>
      <c r="E41" s="89" t="s">
        <v>59</v>
      </c>
      <c r="F41" s="91">
        <v>53700.85</v>
      </c>
      <c r="G41" s="98">
        <f t="shared" si="0"/>
        <v>39271.611458333231</v>
      </c>
      <c r="H41" s="102">
        <f t="shared" si="1"/>
        <v>1</v>
      </c>
      <c r="I41" s="103">
        <f t="shared" si="2"/>
        <v>263948.68041666667</v>
      </c>
      <c r="J41" s="104">
        <f t="shared" si="3"/>
        <v>-224677.06895833343</v>
      </c>
    </row>
    <row r="42" spans="2:10" s="87" customFormat="1" ht="12.75" customHeight="1" x14ac:dyDescent="0.25">
      <c r="B42" s="96">
        <f t="shared" si="4"/>
        <v>29</v>
      </c>
      <c r="C42" s="89"/>
      <c r="D42" s="97"/>
      <c r="E42" s="89" t="s">
        <v>91</v>
      </c>
      <c r="F42" s="91">
        <v>53143.019999999902</v>
      </c>
      <c r="G42" s="98">
        <f t="shared" si="0"/>
        <v>-171534.04895833353</v>
      </c>
      <c r="H42" s="102">
        <f t="shared" si="1"/>
        <v>0</v>
      </c>
      <c r="I42" s="103">
        <f t="shared" si="2"/>
        <v>263948.68041666667</v>
      </c>
      <c r="J42" s="104">
        <f t="shared" si="3"/>
        <v>-171534.04895833353</v>
      </c>
    </row>
    <row r="43" spans="2:10" s="87" customFormat="1" ht="12.75" customHeight="1" x14ac:dyDescent="0.25">
      <c r="B43" s="96">
        <f t="shared" si="4"/>
        <v>30</v>
      </c>
      <c r="C43" s="89"/>
      <c r="D43" s="97"/>
      <c r="E43" s="89" t="s">
        <v>92</v>
      </c>
      <c r="F43" s="91">
        <v>52880.260000000097</v>
      </c>
      <c r="G43" s="98">
        <f t="shared" si="0"/>
        <v>-118653.78895833343</v>
      </c>
      <c r="H43" s="102">
        <f t="shared" si="1"/>
        <v>0</v>
      </c>
      <c r="I43" s="103">
        <f t="shared" si="2"/>
        <v>263948.68041666667</v>
      </c>
      <c r="J43" s="104">
        <f t="shared" si="3"/>
        <v>-118653.78895833343</v>
      </c>
    </row>
    <row r="44" spans="2:10" s="87" customFormat="1" ht="12.75" customHeight="1" x14ac:dyDescent="0.25">
      <c r="B44" s="96">
        <f t="shared" si="4"/>
        <v>31</v>
      </c>
      <c r="C44" s="89"/>
      <c r="D44" s="97"/>
      <c r="E44" s="89" t="s">
        <v>93</v>
      </c>
      <c r="F44" s="91">
        <v>50117.8</v>
      </c>
      <c r="G44" s="98">
        <f t="shared" si="0"/>
        <v>-68535.98895833343</v>
      </c>
      <c r="H44" s="102">
        <f t="shared" si="1"/>
        <v>0</v>
      </c>
      <c r="I44" s="103">
        <f t="shared" si="2"/>
        <v>263948.68041666667</v>
      </c>
      <c r="J44" s="104">
        <f t="shared" si="3"/>
        <v>-68535.98895833343</v>
      </c>
    </row>
    <row r="45" spans="2:10" s="87" customFormat="1" ht="12.75" customHeight="1" x14ac:dyDescent="0.25">
      <c r="B45" s="96">
        <f t="shared" si="4"/>
        <v>32</v>
      </c>
      <c r="C45" s="89"/>
      <c r="D45" s="97"/>
      <c r="E45" s="89" t="s">
        <v>94</v>
      </c>
      <c r="F45" s="91">
        <v>43354.06</v>
      </c>
      <c r="G45" s="98">
        <f t="shared" si="0"/>
        <v>-25181.928958333432</v>
      </c>
      <c r="H45" s="102">
        <f t="shared" si="1"/>
        <v>0</v>
      </c>
      <c r="I45" s="103">
        <f t="shared" si="2"/>
        <v>263948.68041666667</v>
      </c>
      <c r="J45" s="104">
        <f t="shared" si="3"/>
        <v>-25181.928958333432</v>
      </c>
    </row>
    <row r="46" spans="2:10" s="87" customFormat="1" ht="12.75" customHeight="1" x14ac:dyDescent="0.25">
      <c r="B46" s="96">
        <f t="shared" si="4"/>
        <v>33</v>
      </c>
      <c r="C46" s="89"/>
      <c r="D46" s="97"/>
      <c r="E46" s="89" t="s">
        <v>60</v>
      </c>
      <c r="F46" s="91">
        <v>37831.58</v>
      </c>
      <c r="G46" s="98">
        <f t="shared" ref="G46:G77" si="5">F46+J45</f>
        <v>12649.65104166657</v>
      </c>
      <c r="H46" s="102">
        <f t="shared" ref="H46:H77" si="6">IF(G46&gt;0,ROUND(G46/I46+0.5,0),0)</f>
        <v>1</v>
      </c>
      <c r="I46" s="103">
        <f t="shared" ref="I46:I77" si="7">$C$10</f>
        <v>263948.68041666667</v>
      </c>
      <c r="J46" s="104">
        <f t="shared" ref="J46:J77" si="8">G46-(H46*I46)</f>
        <v>-251299.0293750001</v>
      </c>
    </row>
    <row r="47" spans="2:10" s="87" customFormat="1" ht="12.75" customHeight="1" x14ac:dyDescent="0.25">
      <c r="B47" s="96">
        <f t="shared" ref="B47:B78" si="9">+B46+1</f>
        <v>34</v>
      </c>
      <c r="C47" s="89"/>
      <c r="D47" s="97"/>
      <c r="E47" s="89" t="s">
        <v>95</v>
      </c>
      <c r="F47" s="91">
        <v>35132.75</v>
      </c>
      <c r="G47" s="98">
        <f t="shared" si="5"/>
        <v>-216166.2793750001</v>
      </c>
      <c r="H47" s="102">
        <f t="shared" si="6"/>
        <v>0</v>
      </c>
      <c r="I47" s="103">
        <f t="shared" si="7"/>
        <v>263948.68041666667</v>
      </c>
      <c r="J47" s="104">
        <f t="shared" si="8"/>
        <v>-216166.2793750001</v>
      </c>
    </row>
    <row r="48" spans="2:10" s="87" customFormat="1" ht="12.75" customHeight="1" x14ac:dyDescent="0.25">
      <c r="B48" s="96">
        <f t="shared" si="9"/>
        <v>35</v>
      </c>
      <c r="C48" s="89"/>
      <c r="D48" s="97"/>
      <c r="E48" s="89" t="s">
        <v>96</v>
      </c>
      <c r="F48" s="91">
        <v>33352.68</v>
      </c>
      <c r="G48" s="98">
        <f t="shared" si="5"/>
        <v>-182813.59937500011</v>
      </c>
      <c r="H48" s="102">
        <f t="shared" si="6"/>
        <v>0</v>
      </c>
      <c r="I48" s="103">
        <f t="shared" si="7"/>
        <v>263948.68041666667</v>
      </c>
      <c r="J48" s="104">
        <f t="shared" si="8"/>
        <v>-182813.59937500011</v>
      </c>
    </row>
    <row r="49" spans="2:10" s="87" customFormat="1" ht="12.75" customHeight="1" x14ac:dyDescent="0.25">
      <c r="B49" s="96">
        <f t="shared" si="9"/>
        <v>36</v>
      </c>
      <c r="C49" s="89"/>
      <c r="D49" s="97"/>
      <c r="E49" s="89" t="s">
        <v>97</v>
      </c>
      <c r="F49" s="91">
        <v>31521.83</v>
      </c>
      <c r="G49" s="98">
        <f t="shared" si="5"/>
        <v>-151291.76937500009</v>
      </c>
      <c r="H49" s="102">
        <f t="shared" si="6"/>
        <v>0</v>
      </c>
      <c r="I49" s="103">
        <f t="shared" si="7"/>
        <v>263948.68041666667</v>
      </c>
      <c r="J49" s="104">
        <f t="shared" si="8"/>
        <v>-151291.76937500009</v>
      </c>
    </row>
    <row r="50" spans="2:10" s="87" customFormat="1" ht="12.75" customHeight="1" x14ac:dyDescent="0.25">
      <c r="B50" s="96">
        <f t="shared" si="9"/>
        <v>37</v>
      </c>
      <c r="C50" s="89"/>
      <c r="D50" s="97"/>
      <c r="E50" s="89" t="s">
        <v>98</v>
      </c>
      <c r="F50" s="91">
        <v>30814.77</v>
      </c>
      <c r="G50" s="98">
        <f t="shared" si="5"/>
        <v>-120476.99937500009</v>
      </c>
      <c r="H50" s="102">
        <f t="shared" si="6"/>
        <v>0</v>
      </c>
      <c r="I50" s="103">
        <f t="shared" si="7"/>
        <v>263948.68041666667</v>
      </c>
      <c r="J50" s="104">
        <f t="shared" si="8"/>
        <v>-120476.99937500009</v>
      </c>
    </row>
    <row r="51" spans="2:10" s="87" customFormat="1" ht="12.75" customHeight="1" x14ac:dyDescent="0.25">
      <c r="B51" s="96">
        <f t="shared" si="9"/>
        <v>38</v>
      </c>
      <c r="C51" s="89"/>
      <c r="D51" s="97"/>
      <c r="E51" s="89" t="s">
        <v>99</v>
      </c>
      <c r="F51" s="91">
        <v>28927.549999999901</v>
      </c>
      <c r="G51" s="98">
        <f t="shared" si="5"/>
        <v>-91549.449375000186</v>
      </c>
      <c r="H51" s="102">
        <f t="shared" si="6"/>
        <v>0</v>
      </c>
      <c r="I51" s="103">
        <f t="shared" si="7"/>
        <v>263948.68041666667</v>
      </c>
      <c r="J51" s="104">
        <f t="shared" si="8"/>
        <v>-91549.449375000186</v>
      </c>
    </row>
    <row r="52" spans="2:10" s="87" customFormat="1" ht="12.75" customHeight="1" x14ac:dyDescent="0.25">
      <c r="B52" s="96">
        <f t="shared" si="9"/>
        <v>39</v>
      </c>
      <c r="C52" s="89"/>
      <c r="D52" s="97"/>
      <c r="E52" s="89" t="s">
        <v>100</v>
      </c>
      <c r="F52" s="91">
        <v>27362.29</v>
      </c>
      <c r="G52" s="98">
        <f t="shared" si="5"/>
        <v>-64187.159375000185</v>
      </c>
      <c r="H52" s="102">
        <f t="shared" si="6"/>
        <v>0</v>
      </c>
      <c r="I52" s="103">
        <f t="shared" si="7"/>
        <v>263948.68041666667</v>
      </c>
      <c r="J52" s="104">
        <f t="shared" si="8"/>
        <v>-64187.159375000185</v>
      </c>
    </row>
    <row r="53" spans="2:10" s="87" customFormat="1" ht="12.75" customHeight="1" x14ac:dyDescent="0.25">
      <c r="B53" s="96">
        <f t="shared" si="9"/>
        <v>40</v>
      </c>
      <c r="C53" s="89"/>
      <c r="D53" s="97"/>
      <c r="E53" s="89" t="s">
        <v>101</v>
      </c>
      <c r="F53" s="91">
        <v>26411.759999999998</v>
      </c>
      <c r="G53" s="98">
        <f t="shared" si="5"/>
        <v>-37775.399375000183</v>
      </c>
      <c r="H53" s="102">
        <f t="shared" si="6"/>
        <v>0</v>
      </c>
      <c r="I53" s="103">
        <f t="shared" si="7"/>
        <v>263948.68041666667</v>
      </c>
      <c r="J53" s="104">
        <f t="shared" si="8"/>
        <v>-37775.399375000183</v>
      </c>
    </row>
    <row r="54" spans="2:10" s="87" customFormat="1" ht="12.75" customHeight="1" x14ac:dyDescent="0.25">
      <c r="B54" s="96">
        <f t="shared" si="9"/>
        <v>41</v>
      </c>
      <c r="C54" s="89"/>
      <c r="D54" s="97"/>
      <c r="E54" s="89" t="s">
        <v>102</v>
      </c>
      <c r="F54" s="91">
        <v>25882.94</v>
      </c>
      <c r="G54" s="98">
        <f t="shared" si="5"/>
        <v>-11892.459375000184</v>
      </c>
      <c r="H54" s="102">
        <f t="shared" si="6"/>
        <v>0</v>
      </c>
      <c r="I54" s="103">
        <f t="shared" si="7"/>
        <v>263948.68041666667</v>
      </c>
      <c r="J54" s="104">
        <f t="shared" si="8"/>
        <v>-11892.459375000184</v>
      </c>
    </row>
    <row r="55" spans="2:10" s="87" customFormat="1" ht="12.75" customHeight="1" x14ac:dyDescent="0.25">
      <c r="B55" s="96">
        <f t="shared" si="9"/>
        <v>42</v>
      </c>
      <c r="C55" s="89"/>
      <c r="D55" s="97"/>
      <c r="E55" s="89" t="s">
        <v>61</v>
      </c>
      <c r="F55" s="91">
        <v>24673.37</v>
      </c>
      <c r="G55" s="98">
        <f t="shared" si="5"/>
        <v>12780.910624999815</v>
      </c>
      <c r="H55" s="102">
        <f t="shared" si="6"/>
        <v>1</v>
      </c>
      <c r="I55" s="103">
        <f t="shared" si="7"/>
        <v>263948.68041666667</v>
      </c>
      <c r="J55" s="104">
        <f t="shared" si="8"/>
        <v>-251167.76979166685</v>
      </c>
    </row>
    <row r="56" spans="2:10" s="87" customFormat="1" ht="12.75" customHeight="1" x14ac:dyDescent="0.25">
      <c r="B56" s="96">
        <f t="shared" si="9"/>
        <v>43</v>
      </c>
      <c r="C56" s="89"/>
      <c r="D56" s="97"/>
      <c r="E56" s="89" t="s">
        <v>103</v>
      </c>
      <c r="F56" s="91">
        <v>22899.43</v>
      </c>
      <c r="G56" s="98">
        <f t="shared" si="5"/>
        <v>-228268.33979166686</v>
      </c>
      <c r="H56" s="102">
        <f t="shared" si="6"/>
        <v>0</v>
      </c>
      <c r="I56" s="103">
        <f t="shared" si="7"/>
        <v>263948.68041666667</v>
      </c>
      <c r="J56" s="104">
        <f t="shared" si="8"/>
        <v>-228268.33979166686</v>
      </c>
    </row>
    <row r="57" spans="2:10" s="87" customFormat="1" ht="12.75" customHeight="1" x14ac:dyDescent="0.25">
      <c r="B57" s="96">
        <f t="shared" si="9"/>
        <v>44</v>
      </c>
      <c r="C57" s="89"/>
      <c r="D57" s="90"/>
      <c r="E57" s="89" t="s">
        <v>104</v>
      </c>
      <c r="F57" s="91">
        <v>21854.240000000002</v>
      </c>
      <c r="G57" s="98">
        <f t="shared" si="5"/>
        <v>-206414.09979166687</v>
      </c>
      <c r="H57" s="102">
        <f t="shared" si="6"/>
        <v>0</v>
      </c>
      <c r="I57" s="103">
        <f t="shared" si="7"/>
        <v>263948.68041666667</v>
      </c>
      <c r="J57" s="104">
        <f t="shared" si="8"/>
        <v>-206414.09979166687</v>
      </c>
    </row>
    <row r="58" spans="2:10" s="87" customFormat="1" ht="12.75" customHeight="1" x14ac:dyDescent="0.25">
      <c r="B58" s="96">
        <f t="shared" si="9"/>
        <v>45</v>
      </c>
      <c r="C58" s="89"/>
      <c r="D58" s="97"/>
      <c r="E58" s="89" t="s">
        <v>105</v>
      </c>
      <c r="F58" s="91">
        <v>21283.88</v>
      </c>
      <c r="G58" s="98">
        <f t="shared" si="5"/>
        <v>-185130.21979166687</v>
      </c>
      <c r="H58" s="102">
        <f t="shared" si="6"/>
        <v>0</v>
      </c>
      <c r="I58" s="103">
        <f t="shared" si="7"/>
        <v>263948.68041666667</v>
      </c>
      <c r="J58" s="104">
        <f t="shared" si="8"/>
        <v>-185130.21979166687</v>
      </c>
    </row>
    <row r="59" spans="2:10" s="87" customFormat="1" ht="12.75" customHeight="1" x14ac:dyDescent="0.25">
      <c r="B59" s="96">
        <f t="shared" si="9"/>
        <v>46</v>
      </c>
      <c r="C59" s="89"/>
      <c r="D59" s="97"/>
      <c r="E59" s="89" t="s">
        <v>106</v>
      </c>
      <c r="F59" s="91">
        <v>19658.419999999998</v>
      </c>
      <c r="G59" s="98">
        <f t="shared" si="5"/>
        <v>-165471.79979166685</v>
      </c>
      <c r="H59" s="102">
        <f t="shared" si="6"/>
        <v>0</v>
      </c>
      <c r="I59" s="103">
        <f t="shared" si="7"/>
        <v>263948.68041666667</v>
      </c>
      <c r="J59" s="104">
        <f t="shared" si="8"/>
        <v>-165471.79979166685</v>
      </c>
    </row>
    <row r="60" spans="2:10" s="87" customFormat="1" ht="12.75" customHeight="1" x14ac:dyDescent="0.25">
      <c r="B60" s="96">
        <f t="shared" si="9"/>
        <v>47</v>
      </c>
      <c r="C60" s="89"/>
      <c r="D60" s="97"/>
      <c r="E60" s="89" t="s">
        <v>107</v>
      </c>
      <c r="F60" s="91">
        <v>18162.32</v>
      </c>
      <c r="G60" s="98">
        <f t="shared" si="5"/>
        <v>-147309.47979166685</v>
      </c>
      <c r="H60" s="102">
        <f t="shared" si="6"/>
        <v>0</v>
      </c>
      <c r="I60" s="103">
        <f t="shared" si="7"/>
        <v>263948.68041666667</v>
      </c>
      <c r="J60" s="104">
        <f t="shared" si="8"/>
        <v>-147309.47979166685</v>
      </c>
    </row>
    <row r="61" spans="2:10" s="87" customFormat="1" ht="12.75" customHeight="1" x14ac:dyDescent="0.25">
      <c r="B61" s="96">
        <f t="shared" si="9"/>
        <v>48</v>
      </c>
      <c r="C61" s="89"/>
      <c r="D61" s="97"/>
      <c r="E61" s="89" t="s">
        <v>108</v>
      </c>
      <c r="F61" s="91">
        <v>16537.5</v>
      </c>
      <c r="G61" s="98">
        <f t="shared" si="5"/>
        <v>-130771.97979166685</v>
      </c>
      <c r="H61" s="102">
        <f t="shared" si="6"/>
        <v>0</v>
      </c>
      <c r="I61" s="103">
        <f t="shared" si="7"/>
        <v>263948.68041666667</v>
      </c>
      <c r="J61" s="104">
        <f t="shared" si="8"/>
        <v>-130771.97979166685</v>
      </c>
    </row>
    <row r="62" spans="2:10" s="87" customFormat="1" ht="12.75" customHeight="1" x14ac:dyDescent="0.25">
      <c r="B62" s="96">
        <f t="shared" si="9"/>
        <v>49</v>
      </c>
      <c r="C62" s="89"/>
      <c r="D62" s="97"/>
      <c r="E62" s="89" t="s">
        <v>109</v>
      </c>
      <c r="F62" s="91">
        <v>15855.68</v>
      </c>
      <c r="G62" s="98">
        <f t="shared" si="5"/>
        <v>-114916.29979166685</v>
      </c>
      <c r="H62" s="102">
        <f t="shared" si="6"/>
        <v>0</v>
      </c>
      <c r="I62" s="103">
        <f t="shared" si="7"/>
        <v>263948.68041666667</v>
      </c>
      <c r="J62" s="104">
        <f t="shared" si="8"/>
        <v>-114916.29979166685</v>
      </c>
    </row>
    <row r="63" spans="2:10" s="87" customFormat="1" ht="12.75" customHeight="1" x14ac:dyDescent="0.25">
      <c r="B63" s="96">
        <f t="shared" si="9"/>
        <v>50</v>
      </c>
      <c r="C63" s="89"/>
      <c r="D63" s="97"/>
      <c r="E63" s="89" t="s">
        <v>110</v>
      </c>
      <c r="F63" s="91">
        <v>15770.6</v>
      </c>
      <c r="G63" s="98">
        <f t="shared" si="5"/>
        <v>-99145.699791666848</v>
      </c>
      <c r="H63" s="102">
        <f t="shared" si="6"/>
        <v>0</v>
      </c>
      <c r="I63" s="103">
        <f t="shared" si="7"/>
        <v>263948.68041666667</v>
      </c>
      <c r="J63" s="104">
        <f t="shared" si="8"/>
        <v>-99145.699791666848</v>
      </c>
    </row>
    <row r="64" spans="2:10" s="87" customFormat="1" ht="12.75" customHeight="1" x14ac:dyDescent="0.25">
      <c r="B64" s="96">
        <f t="shared" si="9"/>
        <v>51</v>
      </c>
      <c r="C64" s="89"/>
      <c r="D64" s="97"/>
      <c r="E64" s="89" t="s">
        <v>111</v>
      </c>
      <c r="F64" s="91">
        <v>15754.34</v>
      </c>
      <c r="G64" s="98">
        <f t="shared" si="5"/>
        <v>-83391.359791666851</v>
      </c>
      <c r="H64" s="102">
        <f t="shared" si="6"/>
        <v>0</v>
      </c>
      <c r="I64" s="103">
        <f t="shared" si="7"/>
        <v>263948.68041666667</v>
      </c>
      <c r="J64" s="104">
        <f t="shared" si="8"/>
        <v>-83391.359791666851</v>
      </c>
    </row>
    <row r="65" spans="2:10" s="87" customFormat="1" ht="12.75" customHeight="1" x14ac:dyDescent="0.25">
      <c r="B65" s="96">
        <f t="shared" si="9"/>
        <v>52</v>
      </c>
      <c r="C65" s="89"/>
      <c r="D65" s="97"/>
      <c r="E65" s="89" t="s">
        <v>112</v>
      </c>
      <c r="F65" s="91">
        <v>14868.66</v>
      </c>
      <c r="G65" s="98">
        <f t="shared" si="5"/>
        <v>-68522.699791666848</v>
      </c>
      <c r="H65" s="102">
        <f t="shared" si="6"/>
        <v>0</v>
      </c>
      <c r="I65" s="103">
        <f t="shared" si="7"/>
        <v>263948.68041666667</v>
      </c>
      <c r="J65" s="104">
        <f t="shared" si="8"/>
        <v>-68522.699791666848</v>
      </c>
    </row>
    <row r="66" spans="2:10" s="87" customFormat="1" ht="12.75" customHeight="1" x14ac:dyDescent="0.25">
      <c r="B66" s="96">
        <f t="shared" si="9"/>
        <v>53</v>
      </c>
      <c r="C66" s="89"/>
      <c r="D66" s="97"/>
      <c r="E66" s="89" t="s">
        <v>113</v>
      </c>
      <c r="F66" s="91">
        <v>12790.66</v>
      </c>
      <c r="G66" s="98">
        <f t="shared" si="5"/>
        <v>-55732.039791666844</v>
      </c>
      <c r="H66" s="102">
        <f t="shared" si="6"/>
        <v>0</v>
      </c>
      <c r="I66" s="103">
        <f t="shared" si="7"/>
        <v>263948.68041666667</v>
      </c>
      <c r="J66" s="104">
        <f t="shared" si="8"/>
        <v>-55732.039791666844</v>
      </c>
    </row>
    <row r="67" spans="2:10" s="87" customFormat="1" ht="12.75" customHeight="1" x14ac:dyDescent="0.25">
      <c r="B67" s="96">
        <f t="shared" si="9"/>
        <v>54</v>
      </c>
      <c r="C67" s="89"/>
      <c r="D67" s="97"/>
      <c r="E67" s="89" t="s">
        <v>114</v>
      </c>
      <c r="F67" s="91">
        <v>12765.09</v>
      </c>
      <c r="G67" s="98">
        <f t="shared" si="5"/>
        <v>-42966.949791666848</v>
      </c>
      <c r="H67" s="102">
        <f t="shared" si="6"/>
        <v>0</v>
      </c>
      <c r="I67" s="103">
        <f t="shared" si="7"/>
        <v>263948.68041666667</v>
      </c>
      <c r="J67" s="104">
        <f t="shared" si="8"/>
        <v>-42966.949791666848</v>
      </c>
    </row>
    <row r="68" spans="2:10" s="87" customFormat="1" ht="12.75" customHeight="1" x14ac:dyDescent="0.25">
      <c r="B68" s="96">
        <f t="shared" si="9"/>
        <v>55</v>
      </c>
      <c r="C68" s="89"/>
      <c r="D68" s="97"/>
      <c r="E68" s="89" t="s">
        <v>115</v>
      </c>
      <c r="F68" s="91">
        <v>11144.38</v>
      </c>
      <c r="G68" s="98">
        <f t="shared" si="5"/>
        <v>-31822.569791666851</v>
      </c>
      <c r="H68" s="102">
        <f t="shared" si="6"/>
        <v>0</v>
      </c>
      <c r="I68" s="103">
        <f t="shared" si="7"/>
        <v>263948.68041666667</v>
      </c>
      <c r="J68" s="104">
        <f t="shared" si="8"/>
        <v>-31822.569791666851</v>
      </c>
    </row>
    <row r="69" spans="2:10" s="87" customFormat="1" ht="12.75" customHeight="1" x14ac:dyDescent="0.25">
      <c r="B69" s="96">
        <f t="shared" si="9"/>
        <v>56</v>
      </c>
      <c r="C69" s="89"/>
      <c r="D69" s="97"/>
      <c r="E69" s="89" t="s">
        <v>116</v>
      </c>
      <c r="F69" s="91">
        <v>10734.46</v>
      </c>
      <c r="G69" s="98">
        <f t="shared" si="5"/>
        <v>-21088.109791666851</v>
      </c>
      <c r="H69" s="102">
        <f t="shared" si="6"/>
        <v>0</v>
      </c>
      <c r="I69" s="103">
        <f t="shared" si="7"/>
        <v>263948.68041666667</v>
      </c>
      <c r="J69" s="104">
        <f t="shared" si="8"/>
        <v>-21088.109791666851</v>
      </c>
    </row>
    <row r="70" spans="2:10" s="87" customFormat="1" ht="12.75" customHeight="1" x14ac:dyDescent="0.25">
      <c r="B70" s="96">
        <f t="shared" si="9"/>
        <v>57</v>
      </c>
      <c r="C70" s="89"/>
      <c r="D70" s="97"/>
      <c r="E70" s="89" t="s">
        <v>117</v>
      </c>
      <c r="F70" s="91">
        <v>10730.870000000101</v>
      </c>
      <c r="G70" s="98">
        <f t="shared" si="5"/>
        <v>-10357.239791666751</v>
      </c>
      <c r="H70" s="102">
        <f t="shared" si="6"/>
        <v>0</v>
      </c>
      <c r="I70" s="103">
        <f t="shared" si="7"/>
        <v>263948.68041666667</v>
      </c>
      <c r="J70" s="104">
        <f t="shared" si="8"/>
        <v>-10357.239791666751</v>
      </c>
    </row>
    <row r="71" spans="2:10" s="87" customFormat="1" ht="12.75" customHeight="1" x14ac:dyDescent="0.25">
      <c r="B71" s="96">
        <f t="shared" si="9"/>
        <v>58</v>
      </c>
      <c r="C71" s="89"/>
      <c r="D71" s="97"/>
      <c r="E71" s="89" t="s">
        <v>118</v>
      </c>
      <c r="F71" s="91">
        <v>10560.45</v>
      </c>
      <c r="G71" s="98">
        <f t="shared" si="5"/>
        <v>203.21020833325019</v>
      </c>
      <c r="H71" s="102">
        <f t="shared" si="6"/>
        <v>1</v>
      </c>
      <c r="I71" s="103">
        <f t="shared" si="7"/>
        <v>263948.68041666667</v>
      </c>
      <c r="J71" s="104">
        <f t="shared" si="8"/>
        <v>-263745.4702083334</v>
      </c>
    </row>
    <row r="72" spans="2:10" s="87" customFormat="1" ht="12.75" customHeight="1" x14ac:dyDescent="0.25">
      <c r="B72" s="96">
        <f t="shared" si="9"/>
        <v>59</v>
      </c>
      <c r="C72" s="89"/>
      <c r="D72" s="97"/>
      <c r="E72" s="89" t="s">
        <v>119</v>
      </c>
      <c r="F72" s="91">
        <v>9635.3799999999992</v>
      </c>
      <c r="G72" s="98">
        <f t="shared" si="5"/>
        <v>-254110.09020833339</v>
      </c>
      <c r="H72" s="102">
        <f t="shared" si="6"/>
        <v>0</v>
      </c>
      <c r="I72" s="103">
        <f t="shared" si="7"/>
        <v>263948.68041666667</v>
      </c>
      <c r="J72" s="104">
        <f t="shared" si="8"/>
        <v>-254110.09020833339</v>
      </c>
    </row>
    <row r="73" spans="2:10" s="87" customFormat="1" ht="12.75" customHeight="1" x14ac:dyDescent="0.25">
      <c r="B73" s="96">
        <f t="shared" si="9"/>
        <v>60</v>
      </c>
      <c r="C73" s="89"/>
      <c r="D73" s="90"/>
      <c r="E73" s="89" t="s">
        <v>120</v>
      </c>
      <c r="F73" s="91">
        <v>9251.6300000000101</v>
      </c>
      <c r="G73" s="98">
        <f t="shared" si="5"/>
        <v>-244858.46020833339</v>
      </c>
      <c r="H73" s="102">
        <f t="shared" si="6"/>
        <v>0</v>
      </c>
      <c r="I73" s="103">
        <f t="shared" si="7"/>
        <v>263948.68041666667</v>
      </c>
      <c r="J73" s="104">
        <f t="shared" si="8"/>
        <v>-244858.46020833339</v>
      </c>
    </row>
    <row r="74" spans="2:10" s="87" customFormat="1" ht="12.75" customHeight="1" x14ac:dyDescent="0.25">
      <c r="B74" s="96">
        <f t="shared" si="9"/>
        <v>61</v>
      </c>
      <c r="C74" s="89"/>
      <c r="D74" s="97"/>
      <c r="E74" s="89" t="s">
        <v>121</v>
      </c>
      <c r="F74" s="91">
        <v>8789.1899999999896</v>
      </c>
      <c r="G74" s="98">
        <f t="shared" si="5"/>
        <v>-236069.27020833339</v>
      </c>
      <c r="H74" s="102">
        <f t="shared" si="6"/>
        <v>0</v>
      </c>
      <c r="I74" s="103">
        <f t="shared" si="7"/>
        <v>263948.68041666667</v>
      </c>
      <c r="J74" s="104">
        <f t="shared" si="8"/>
        <v>-236069.27020833339</v>
      </c>
    </row>
    <row r="75" spans="2:10" s="87" customFormat="1" ht="12.75" customHeight="1" x14ac:dyDescent="0.25">
      <c r="B75" s="96">
        <f t="shared" si="9"/>
        <v>62</v>
      </c>
      <c r="C75" s="89"/>
      <c r="D75" s="97"/>
      <c r="E75" s="89" t="s">
        <v>122</v>
      </c>
      <c r="F75" s="91">
        <v>7963.36</v>
      </c>
      <c r="G75" s="98">
        <f t="shared" si="5"/>
        <v>-228105.9102083334</v>
      </c>
      <c r="H75" s="102">
        <f t="shared" si="6"/>
        <v>0</v>
      </c>
      <c r="I75" s="103">
        <f t="shared" si="7"/>
        <v>263948.68041666667</v>
      </c>
      <c r="J75" s="104">
        <f t="shared" si="8"/>
        <v>-228105.9102083334</v>
      </c>
    </row>
    <row r="76" spans="2:10" s="87" customFormat="1" ht="12.75" customHeight="1" x14ac:dyDescent="0.25">
      <c r="B76" s="96">
        <f t="shared" si="9"/>
        <v>63</v>
      </c>
      <c r="C76" s="89"/>
      <c r="D76" s="97"/>
      <c r="E76" s="89" t="s">
        <v>123</v>
      </c>
      <c r="F76" s="91">
        <v>7586.44</v>
      </c>
      <c r="G76" s="98">
        <f t="shared" si="5"/>
        <v>-220519.4702083334</v>
      </c>
      <c r="H76" s="102">
        <f t="shared" si="6"/>
        <v>0</v>
      </c>
      <c r="I76" s="103">
        <f t="shared" si="7"/>
        <v>263948.68041666667</v>
      </c>
      <c r="J76" s="104">
        <f t="shared" si="8"/>
        <v>-220519.4702083334</v>
      </c>
    </row>
    <row r="77" spans="2:10" s="87" customFormat="1" ht="12.75" customHeight="1" x14ac:dyDescent="0.25">
      <c r="B77" s="96">
        <f t="shared" si="9"/>
        <v>64</v>
      </c>
      <c r="C77" s="89"/>
      <c r="D77" s="97"/>
      <c r="E77" s="89" t="s">
        <v>124</v>
      </c>
      <c r="F77" s="91">
        <v>7323.97</v>
      </c>
      <c r="G77" s="98">
        <f t="shared" si="5"/>
        <v>-213195.5002083334</v>
      </c>
      <c r="H77" s="102">
        <f t="shared" si="6"/>
        <v>0</v>
      </c>
      <c r="I77" s="103">
        <f t="shared" si="7"/>
        <v>263948.68041666667</v>
      </c>
      <c r="J77" s="104">
        <f t="shared" si="8"/>
        <v>-213195.5002083334</v>
      </c>
    </row>
    <row r="78" spans="2:10" s="87" customFormat="1" ht="12.75" customHeight="1" x14ac:dyDescent="0.25">
      <c r="B78" s="96">
        <f t="shared" si="9"/>
        <v>65</v>
      </c>
      <c r="C78" s="89"/>
      <c r="D78" s="97"/>
      <c r="E78" s="89" t="s">
        <v>125</v>
      </c>
      <c r="F78" s="91">
        <v>6883.24</v>
      </c>
      <c r="G78" s="98">
        <f t="shared" ref="G78:G109" si="10">F78+J77</f>
        <v>-206312.26020833341</v>
      </c>
      <c r="H78" s="102">
        <f t="shared" ref="H78:H109" si="11">IF(G78&gt;0,ROUND(G78/I78+0.5,0),0)</f>
        <v>0</v>
      </c>
      <c r="I78" s="103">
        <f t="shared" ref="I78:I109" si="12">$C$10</f>
        <v>263948.68041666667</v>
      </c>
      <c r="J78" s="104">
        <f t="shared" ref="J78:J109" si="13">G78-(H78*I78)</f>
        <v>-206312.26020833341</v>
      </c>
    </row>
    <row r="79" spans="2:10" s="87" customFormat="1" ht="12.75" customHeight="1" x14ac:dyDescent="0.25">
      <c r="B79" s="96">
        <f t="shared" ref="B79:B110" si="14">+B78+1</f>
        <v>66</v>
      </c>
      <c r="C79" s="89"/>
      <c r="D79" s="97"/>
      <c r="E79" s="89" t="s">
        <v>126</v>
      </c>
      <c r="F79" s="91">
        <v>6826.4699999999903</v>
      </c>
      <c r="G79" s="98">
        <f t="shared" si="10"/>
        <v>-199485.7902083334</v>
      </c>
      <c r="H79" s="102">
        <f t="shared" si="11"/>
        <v>0</v>
      </c>
      <c r="I79" s="103">
        <f t="shared" si="12"/>
        <v>263948.68041666667</v>
      </c>
      <c r="J79" s="104">
        <f t="shared" si="13"/>
        <v>-199485.7902083334</v>
      </c>
    </row>
    <row r="80" spans="2:10" s="87" customFormat="1" ht="12.75" customHeight="1" x14ac:dyDescent="0.25">
      <c r="B80" s="96">
        <f t="shared" si="14"/>
        <v>67</v>
      </c>
      <c r="C80" s="89"/>
      <c r="D80" s="97"/>
      <c r="E80" s="89" t="s">
        <v>127</v>
      </c>
      <c r="F80" s="91">
        <v>6782.19</v>
      </c>
      <c r="G80" s="98">
        <f t="shared" si="10"/>
        <v>-192703.6002083334</v>
      </c>
      <c r="H80" s="102">
        <f t="shared" si="11"/>
        <v>0</v>
      </c>
      <c r="I80" s="103">
        <f t="shared" si="12"/>
        <v>263948.68041666667</v>
      </c>
      <c r="J80" s="104">
        <f t="shared" si="13"/>
        <v>-192703.6002083334</v>
      </c>
    </row>
    <row r="81" spans="2:10" s="87" customFormat="1" ht="12.75" customHeight="1" x14ac:dyDescent="0.25">
      <c r="B81" s="96">
        <f t="shared" si="14"/>
        <v>68</v>
      </c>
      <c r="C81" s="89"/>
      <c r="D81" s="97"/>
      <c r="E81" s="89" t="s">
        <v>128</v>
      </c>
      <c r="F81" s="91">
        <v>6575.26</v>
      </c>
      <c r="G81" s="98">
        <f t="shared" si="10"/>
        <v>-186128.34020833339</v>
      </c>
      <c r="H81" s="102">
        <f t="shared" si="11"/>
        <v>0</v>
      </c>
      <c r="I81" s="103">
        <f t="shared" si="12"/>
        <v>263948.68041666667</v>
      </c>
      <c r="J81" s="104">
        <f t="shared" si="13"/>
        <v>-186128.34020833339</v>
      </c>
    </row>
    <row r="82" spans="2:10" s="87" customFormat="1" ht="12.75" customHeight="1" x14ac:dyDescent="0.25">
      <c r="B82" s="96">
        <f t="shared" si="14"/>
        <v>69</v>
      </c>
      <c r="C82" s="89"/>
      <c r="D82" s="97"/>
      <c r="E82" s="89" t="s">
        <v>129</v>
      </c>
      <c r="F82" s="91">
        <v>6545.7800000000097</v>
      </c>
      <c r="G82" s="98">
        <f t="shared" si="10"/>
        <v>-179582.56020833339</v>
      </c>
      <c r="H82" s="102">
        <f t="shared" si="11"/>
        <v>0</v>
      </c>
      <c r="I82" s="103">
        <f t="shared" si="12"/>
        <v>263948.68041666667</v>
      </c>
      <c r="J82" s="104">
        <f t="shared" si="13"/>
        <v>-179582.56020833339</v>
      </c>
    </row>
    <row r="83" spans="2:10" s="87" customFormat="1" ht="12.75" customHeight="1" x14ac:dyDescent="0.25">
      <c r="B83" s="96">
        <f t="shared" si="14"/>
        <v>70</v>
      </c>
      <c r="C83" s="89"/>
      <c r="D83" s="97"/>
      <c r="E83" s="89" t="s">
        <v>130</v>
      </c>
      <c r="F83" s="91">
        <v>6192.12</v>
      </c>
      <c r="G83" s="98">
        <f t="shared" si="10"/>
        <v>-173390.4402083334</v>
      </c>
      <c r="H83" s="102">
        <f t="shared" si="11"/>
        <v>0</v>
      </c>
      <c r="I83" s="103">
        <f t="shared" si="12"/>
        <v>263948.68041666667</v>
      </c>
      <c r="J83" s="104">
        <f t="shared" si="13"/>
        <v>-173390.4402083334</v>
      </c>
    </row>
    <row r="84" spans="2:10" s="87" customFormat="1" ht="12.75" customHeight="1" x14ac:dyDescent="0.25">
      <c r="B84" s="96">
        <f t="shared" si="14"/>
        <v>71</v>
      </c>
      <c r="C84" s="89"/>
      <c r="D84" s="97"/>
      <c r="E84" s="89" t="s">
        <v>131</v>
      </c>
      <c r="F84" s="91">
        <v>6171.96</v>
      </c>
      <c r="G84" s="98">
        <f t="shared" si="10"/>
        <v>-167218.48020833341</v>
      </c>
      <c r="H84" s="102">
        <f t="shared" si="11"/>
        <v>0</v>
      </c>
      <c r="I84" s="103">
        <f t="shared" si="12"/>
        <v>263948.68041666667</v>
      </c>
      <c r="J84" s="104">
        <f t="shared" si="13"/>
        <v>-167218.48020833341</v>
      </c>
    </row>
    <row r="85" spans="2:10" s="87" customFormat="1" ht="12.75" customHeight="1" x14ac:dyDescent="0.25">
      <c r="B85" s="96">
        <f t="shared" si="14"/>
        <v>72</v>
      </c>
      <c r="C85" s="89"/>
      <c r="D85" s="97"/>
      <c r="E85" s="89" t="s">
        <v>132</v>
      </c>
      <c r="F85" s="91">
        <v>6041.2</v>
      </c>
      <c r="G85" s="98">
        <f t="shared" si="10"/>
        <v>-161177.2802083334</v>
      </c>
      <c r="H85" s="102">
        <f t="shared" si="11"/>
        <v>0</v>
      </c>
      <c r="I85" s="103">
        <f t="shared" si="12"/>
        <v>263948.68041666667</v>
      </c>
      <c r="J85" s="104">
        <f t="shared" si="13"/>
        <v>-161177.2802083334</v>
      </c>
    </row>
    <row r="86" spans="2:10" s="87" customFormat="1" ht="12.75" customHeight="1" x14ac:dyDescent="0.25">
      <c r="B86" s="96">
        <f t="shared" si="14"/>
        <v>73</v>
      </c>
      <c r="C86" s="89"/>
      <c r="D86" s="90"/>
      <c r="E86" s="89" t="s">
        <v>133</v>
      </c>
      <c r="F86" s="91">
        <v>5804.2800000000097</v>
      </c>
      <c r="G86" s="98">
        <f t="shared" si="10"/>
        <v>-155373.0002083334</v>
      </c>
      <c r="H86" s="102">
        <f t="shared" si="11"/>
        <v>0</v>
      </c>
      <c r="I86" s="103">
        <f t="shared" si="12"/>
        <v>263948.68041666667</v>
      </c>
      <c r="J86" s="104">
        <f t="shared" si="13"/>
        <v>-155373.0002083334</v>
      </c>
    </row>
    <row r="87" spans="2:10" s="87" customFormat="1" ht="12.75" customHeight="1" x14ac:dyDescent="0.25">
      <c r="B87" s="96">
        <f t="shared" si="14"/>
        <v>74</v>
      </c>
      <c r="C87" s="89"/>
      <c r="D87" s="97"/>
      <c r="E87" s="89" t="s">
        <v>134</v>
      </c>
      <c r="F87" s="91">
        <v>5737.96</v>
      </c>
      <c r="G87" s="98">
        <f t="shared" si="10"/>
        <v>-149635.0402083334</v>
      </c>
      <c r="H87" s="102">
        <f t="shared" si="11"/>
        <v>0</v>
      </c>
      <c r="I87" s="103">
        <f t="shared" si="12"/>
        <v>263948.68041666667</v>
      </c>
      <c r="J87" s="104">
        <f t="shared" si="13"/>
        <v>-149635.0402083334</v>
      </c>
    </row>
    <row r="88" spans="2:10" s="87" customFormat="1" ht="12.75" customHeight="1" x14ac:dyDescent="0.25">
      <c r="B88" s="96">
        <f t="shared" si="14"/>
        <v>75</v>
      </c>
      <c r="C88" s="89"/>
      <c r="D88" s="97"/>
      <c r="E88" s="89" t="s">
        <v>135</v>
      </c>
      <c r="F88" s="91">
        <v>5481.84</v>
      </c>
      <c r="G88" s="98">
        <f t="shared" si="10"/>
        <v>-144153.20020833341</v>
      </c>
      <c r="H88" s="102">
        <f t="shared" si="11"/>
        <v>0</v>
      </c>
      <c r="I88" s="103">
        <f t="shared" si="12"/>
        <v>263948.68041666667</v>
      </c>
      <c r="J88" s="104">
        <f t="shared" si="13"/>
        <v>-144153.20020833341</v>
      </c>
    </row>
    <row r="89" spans="2:10" s="87" customFormat="1" ht="12.75" customHeight="1" x14ac:dyDescent="0.25">
      <c r="B89" s="96">
        <f t="shared" si="14"/>
        <v>76</v>
      </c>
      <c r="C89" s="89"/>
      <c r="D89" s="90"/>
      <c r="E89" s="89" t="s">
        <v>136</v>
      </c>
      <c r="F89" s="91">
        <v>4113.04</v>
      </c>
      <c r="G89" s="98">
        <f t="shared" si="10"/>
        <v>-140040.1602083334</v>
      </c>
      <c r="H89" s="102">
        <f t="shared" si="11"/>
        <v>0</v>
      </c>
      <c r="I89" s="103">
        <f t="shared" si="12"/>
        <v>263948.68041666667</v>
      </c>
      <c r="J89" s="104">
        <f t="shared" si="13"/>
        <v>-140040.1602083334</v>
      </c>
    </row>
    <row r="90" spans="2:10" s="87" customFormat="1" ht="12.75" customHeight="1" x14ac:dyDescent="0.25">
      <c r="B90" s="96">
        <f t="shared" si="14"/>
        <v>77</v>
      </c>
      <c r="C90" s="89"/>
      <c r="D90" s="97"/>
      <c r="E90" s="89" t="s">
        <v>137</v>
      </c>
      <c r="F90" s="91">
        <v>3949.65</v>
      </c>
      <c r="G90" s="98">
        <f t="shared" si="10"/>
        <v>-136090.51020833341</v>
      </c>
      <c r="H90" s="102">
        <f t="shared" si="11"/>
        <v>0</v>
      </c>
      <c r="I90" s="103">
        <f t="shared" si="12"/>
        <v>263948.68041666667</v>
      </c>
      <c r="J90" s="104">
        <f t="shared" si="13"/>
        <v>-136090.51020833341</v>
      </c>
    </row>
    <row r="91" spans="2:10" s="87" customFormat="1" ht="12.75" customHeight="1" x14ac:dyDescent="0.25">
      <c r="B91" s="96">
        <f t="shared" si="14"/>
        <v>78</v>
      </c>
      <c r="C91" s="89"/>
      <c r="D91" s="97"/>
      <c r="E91" s="89" t="s">
        <v>138</v>
      </c>
      <c r="F91" s="91">
        <v>3914.8499999999899</v>
      </c>
      <c r="G91" s="98">
        <f t="shared" si="10"/>
        <v>-132175.66020833343</v>
      </c>
      <c r="H91" s="102">
        <f t="shared" si="11"/>
        <v>0</v>
      </c>
      <c r="I91" s="103">
        <f t="shared" si="12"/>
        <v>263948.68041666667</v>
      </c>
      <c r="J91" s="104">
        <f t="shared" si="13"/>
        <v>-132175.66020833343</v>
      </c>
    </row>
    <row r="92" spans="2:10" s="87" customFormat="1" ht="12.75" customHeight="1" x14ac:dyDescent="0.25">
      <c r="B92" s="96">
        <f t="shared" si="14"/>
        <v>79</v>
      </c>
      <c r="C92" s="89"/>
      <c r="D92" s="97"/>
      <c r="E92" s="89" t="s">
        <v>139</v>
      </c>
      <c r="F92" s="91">
        <v>3533.0799999999799</v>
      </c>
      <c r="G92" s="98">
        <f t="shared" si="10"/>
        <v>-128642.58020833344</v>
      </c>
      <c r="H92" s="102">
        <f t="shared" si="11"/>
        <v>0</v>
      </c>
      <c r="I92" s="103">
        <f t="shared" si="12"/>
        <v>263948.68041666667</v>
      </c>
      <c r="J92" s="104">
        <f t="shared" si="13"/>
        <v>-128642.58020833344</v>
      </c>
    </row>
    <row r="93" spans="2:10" s="87" customFormat="1" ht="12.75" customHeight="1" x14ac:dyDescent="0.25">
      <c r="B93" s="96">
        <f t="shared" si="14"/>
        <v>80</v>
      </c>
      <c r="C93" s="89"/>
      <c r="D93" s="97"/>
      <c r="E93" s="89" t="s">
        <v>140</v>
      </c>
      <c r="F93" s="91">
        <v>3284.24</v>
      </c>
      <c r="G93" s="98">
        <f t="shared" si="10"/>
        <v>-125358.34020833344</v>
      </c>
      <c r="H93" s="102">
        <f t="shared" si="11"/>
        <v>0</v>
      </c>
      <c r="I93" s="103">
        <f t="shared" si="12"/>
        <v>263948.68041666667</v>
      </c>
      <c r="J93" s="104">
        <f t="shared" si="13"/>
        <v>-125358.34020833344</v>
      </c>
    </row>
    <row r="94" spans="2:10" s="87" customFormat="1" ht="12.75" customHeight="1" x14ac:dyDescent="0.25">
      <c r="B94" s="96">
        <f t="shared" si="14"/>
        <v>81</v>
      </c>
      <c r="C94" s="89"/>
      <c r="D94" s="97"/>
      <c r="E94" s="89" t="s">
        <v>141</v>
      </c>
      <c r="F94" s="91">
        <v>3265.17</v>
      </c>
      <c r="G94" s="98">
        <f t="shared" si="10"/>
        <v>-122093.17020833344</v>
      </c>
      <c r="H94" s="102">
        <f t="shared" si="11"/>
        <v>0</v>
      </c>
      <c r="I94" s="103">
        <f t="shared" si="12"/>
        <v>263948.68041666667</v>
      </c>
      <c r="J94" s="104">
        <f t="shared" si="13"/>
        <v>-122093.17020833344</v>
      </c>
    </row>
    <row r="95" spans="2:10" s="87" customFormat="1" ht="12.75" customHeight="1" x14ac:dyDescent="0.25">
      <c r="B95" s="96">
        <f t="shared" si="14"/>
        <v>82</v>
      </c>
      <c r="C95" s="89"/>
      <c r="D95" s="90"/>
      <c r="E95" s="89" t="s">
        <v>142</v>
      </c>
      <c r="F95" s="91">
        <v>3113.26</v>
      </c>
      <c r="G95" s="98">
        <f t="shared" si="10"/>
        <v>-118979.91020833344</v>
      </c>
      <c r="H95" s="102">
        <f t="shared" si="11"/>
        <v>0</v>
      </c>
      <c r="I95" s="103">
        <f t="shared" si="12"/>
        <v>263948.68041666667</v>
      </c>
      <c r="J95" s="104">
        <f t="shared" si="13"/>
        <v>-118979.91020833344</v>
      </c>
    </row>
    <row r="96" spans="2:10" s="87" customFormat="1" ht="12.75" customHeight="1" x14ac:dyDescent="0.25">
      <c r="B96" s="96">
        <f t="shared" si="14"/>
        <v>83</v>
      </c>
      <c r="C96" s="89"/>
      <c r="D96" s="97"/>
      <c r="E96" s="89" t="s">
        <v>143</v>
      </c>
      <c r="F96" s="91">
        <v>2944.35</v>
      </c>
      <c r="G96" s="98">
        <f t="shared" si="10"/>
        <v>-116035.56020833344</v>
      </c>
      <c r="H96" s="102">
        <f t="shared" si="11"/>
        <v>0</v>
      </c>
      <c r="I96" s="103">
        <f t="shared" si="12"/>
        <v>263948.68041666667</v>
      </c>
      <c r="J96" s="104">
        <f t="shared" si="13"/>
        <v>-116035.56020833344</v>
      </c>
    </row>
    <row r="97" spans="2:10" s="87" customFormat="1" ht="12.75" customHeight="1" x14ac:dyDescent="0.25">
      <c r="B97" s="96">
        <f t="shared" si="14"/>
        <v>84</v>
      </c>
      <c r="C97" s="89"/>
      <c r="D97" s="97"/>
      <c r="E97" s="89" t="s">
        <v>144</v>
      </c>
      <c r="F97" s="91">
        <v>2933.34</v>
      </c>
      <c r="G97" s="98">
        <f t="shared" si="10"/>
        <v>-113102.22020833344</v>
      </c>
      <c r="H97" s="102">
        <f t="shared" si="11"/>
        <v>0</v>
      </c>
      <c r="I97" s="103">
        <f t="shared" si="12"/>
        <v>263948.68041666667</v>
      </c>
      <c r="J97" s="104">
        <f t="shared" si="13"/>
        <v>-113102.22020833344</v>
      </c>
    </row>
    <row r="98" spans="2:10" s="87" customFormat="1" ht="12.75" customHeight="1" x14ac:dyDescent="0.25">
      <c r="B98" s="96">
        <f t="shared" si="14"/>
        <v>85</v>
      </c>
      <c r="C98" s="89"/>
      <c r="D98" s="97"/>
      <c r="E98" s="89" t="s">
        <v>145</v>
      </c>
      <c r="F98" s="91">
        <v>2811.64</v>
      </c>
      <c r="G98" s="98">
        <f t="shared" si="10"/>
        <v>-110290.58020833344</v>
      </c>
      <c r="H98" s="102">
        <f t="shared" si="11"/>
        <v>0</v>
      </c>
      <c r="I98" s="103">
        <f t="shared" si="12"/>
        <v>263948.68041666667</v>
      </c>
      <c r="J98" s="104">
        <f t="shared" si="13"/>
        <v>-110290.58020833344</v>
      </c>
    </row>
    <row r="99" spans="2:10" s="87" customFormat="1" ht="12.75" customHeight="1" x14ac:dyDescent="0.25">
      <c r="B99" s="96">
        <f t="shared" si="14"/>
        <v>86</v>
      </c>
      <c r="C99" s="89"/>
      <c r="D99" s="97"/>
      <c r="E99" s="89" t="s">
        <v>146</v>
      </c>
      <c r="F99" s="91">
        <v>2470</v>
      </c>
      <c r="G99" s="98">
        <f t="shared" si="10"/>
        <v>-107820.58020833344</v>
      </c>
      <c r="H99" s="102">
        <f t="shared" si="11"/>
        <v>0</v>
      </c>
      <c r="I99" s="103">
        <f t="shared" si="12"/>
        <v>263948.68041666667</v>
      </c>
      <c r="J99" s="104">
        <f t="shared" si="13"/>
        <v>-107820.58020833344</v>
      </c>
    </row>
    <row r="100" spans="2:10" s="87" customFormat="1" ht="12.75" customHeight="1" x14ac:dyDescent="0.25">
      <c r="B100" s="96">
        <f t="shared" si="14"/>
        <v>87</v>
      </c>
      <c r="C100" s="89"/>
      <c r="D100" s="97"/>
      <c r="E100" s="89" t="s">
        <v>147</v>
      </c>
      <c r="F100" s="91">
        <v>2409.2600000000002</v>
      </c>
      <c r="G100" s="98">
        <f t="shared" si="10"/>
        <v>-105411.32020833345</v>
      </c>
      <c r="H100" s="102">
        <f t="shared" si="11"/>
        <v>0</v>
      </c>
      <c r="I100" s="103">
        <f t="shared" si="12"/>
        <v>263948.68041666667</v>
      </c>
      <c r="J100" s="104">
        <f t="shared" si="13"/>
        <v>-105411.32020833345</v>
      </c>
    </row>
    <row r="101" spans="2:10" s="87" customFormat="1" ht="12.75" customHeight="1" x14ac:dyDescent="0.25">
      <c r="B101" s="96">
        <f t="shared" si="14"/>
        <v>88</v>
      </c>
      <c r="C101" s="89"/>
      <c r="D101" s="97"/>
      <c r="E101" s="89" t="s">
        <v>148</v>
      </c>
      <c r="F101" s="91">
        <v>2399.6999999999998</v>
      </c>
      <c r="G101" s="98">
        <f t="shared" si="10"/>
        <v>-103011.62020833345</v>
      </c>
      <c r="H101" s="102">
        <f t="shared" si="11"/>
        <v>0</v>
      </c>
      <c r="I101" s="103">
        <f t="shared" si="12"/>
        <v>263948.68041666667</v>
      </c>
      <c r="J101" s="104">
        <f t="shared" si="13"/>
        <v>-103011.62020833345</v>
      </c>
    </row>
    <row r="102" spans="2:10" s="87" customFormat="1" ht="12.75" customHeight="1" x14ac:dyDescent="0.25">
      <c r="B102" s="96">
        <f t="shared" si="14"/>
        <v>89</v>
      </c>
      <c r="C102" s="89"/>
      <c r="D102" s="97"/>
      <c r="E102" s="89" t="s">
        <v>149</v>
      </c>
      <c r="F102" s="91">
        <v>2364.33</v>
      </c>
      <c r="G102" s="98">
        <f t="shared" si="10"/>
        <v>-100647.29020833345</v>
      </c>
      <c r="H102" s="102">
        <f t="shared" si="11"/>
        <v>0</v>
      </c>
      <c r="I102" s="103">
        <f t="shared" si="12"/>
        <v>263948.68041666667</v>
      </c>
      <c r="J102" s="104">
        <f t="shared" si="13"/>
        <v>-100647.29020833345</v>
      </c>
    </row>
    <row r="103" spans="2:10" s="87" customFormat="1" ht="12.75" customHeight="1" x14ac:dyDescent="0.25">
      <c r="B103" s="96">
        <f t="shared" si="14"/>
        <v>90</v>
      </c>
      <c r="C103" s="89"/>
      <c r="D103" s="97"/>
      <c r="E103" s="89" t="s">
        <v>150</v>
      </c>
      <c r="F103" s="91">
        <v>2355.4699999999998</v>
      </c>
      <c r="G103" s="98">
        <f t="shared" si="10"/>
        <v>-98291.820208333447</v>
      </c>
      <c r="H103" s="102">
        <f t="shared" si="11"/>
        <v>0</v>
      </c>
      <c r="I103" s="103">
        <f t="shared" si="12"/>
        <v>263948.68041666667</v>
      </c>
      <c r="J103" s="104">
        <f t="shared" si="13"/>
        <v>-98291.820208333447</v>
      </c>
    </row>
    <row r="104" spans="2:10" s="87" customFormat="1" ht="12.75" customHeight="1" x14ac:dyDescent="0.25">
      <c r="B104" s="96">
        <f t="shared" si="14"/>
        <v>91</v>
      </c>
      <c r="C104" s="89"/>
      <c r="D104" s="97"/>
      <c r="E104" s="89" t="s">
        <v>151</v>
      </c>
      <c r="F104" s="91">
        <v>2063.88</v>
      </c>
      <c r="G104" s="98">
        <f t="shared" si="10"/>
        <v>-96227.940208333443</v>
      </c>
      <c r="H104" s="102">
        <f t="shared" si="11"/>
        <v>0</v>
      </c>
      <c r="I104" s="103">
        <f t="shared" si="12"/>
        <v>263948.68041666667</v>
      </c>
      <c r="J104" s="104">
        <f t="shared" si="13"/>
        <v>-96227.940208333443</v>
      </c>
    </row>
    <row r="105" spans="2:10" s="87" customFormat="1" ht="12.75" customHeight="1" x14ac:dyDescent="0.25">
      <c r="B105" s="96">
        <f t="shared" si="14"/>
        <v>92</v>
      </c>
      <c r="C105" s="89"/>
      <c r="D105" s="97"/>
      <c r="E105" s="89" t="s">
        <v>152</v>
      </c>
      <c r="F105" s="91">
        <v>1831.11</v>
      </c>
      <c r="G105" s="98">
        <f t="shared" si="10"/>
        <v>-94396.830208333442</v>
      </c>
      <c r="H105" s="102">
        <f t="shared" si="11"/>
        <v>0</v>
      </c>
      <c r="I105" s="103">
        <f t="shared" si="12"/>
        <v>263948.68041666667</v>
      </c>
      <c r="J105" s="104">
        <f t="shared" si="13"/>
        <v>-94396.830208333442</v>
      </c>
    </row>
    <row r="106" spans="2:10" s="87" customFormat="1" ht="12.75" customHeight="1" x14ac:dyDescent="0.25">
      <c r="B106" s="96">
        <f t="shared" si="14"/>
        <v>93</v>
      </c>
      <c r="C106" s="89"/>
      <c r="D106" s="90"/>
      <c r="E106" s="89" t="s">
        <v>153</v>
      </c>
      <c r="F106" s="91">
        <v>1790.87</v>
      </c>
      <c r="G106" s="98">
        <f t="shared" si="10"/>
        <v>-92605.960208333447</v>
      </c>
      <c r="H106" s="102">
        <f t="shared" si="11"/>
        <v>0</v>
      </c>
      <c r="I106" s="103">
        <f t="shared" si="12"/>
        <v>263948.68041666667</v>
      </c>
      <c r="J106" s="104">
        <f t="shared" si="13"/>
        <v>-92605.960208333447</v>
      </c>
    </row>
    <row r="107" spans="2:10" s="87" customFormat="1" ht="12.75" customHeight="1" x14ac:dyDescent="0.25">
      <c r="B107" s="96">
        <f t="shared" si="14"/>
        <v>94</v>
      </c>
      <c r="C107" s="89"/>
      <c r="D107" s="97"/>
      <c r="E107" s="89" t="s">
        <v>154</v>
      </c>
      <c r="F107" s="91">
        <v>1719.9</v>
      </c>
      <c r="G107" s="98">
        <f t="shared" si="10"/>
        <v>-90886.060208333452</v>
      </c>
      <c r="H107" s="102">
        <f t="shared" si="11"/>
        <v>0</v>
      </c>
      <c r="I107" s="103">
        <f t="shared" si="12"/>
        <v>263948.68041666667</v>
      </c>
      <c r="J107" s="104">
        <f t="shared" si="13"/>
        <v>-90886.060208333452</v>
      </c>
    </row>
    <row r="108" spans="2:10" s="87" customFormat="1" ht="12.75" customHeight="1" x14ac:dyDescent="0.25">
      <c r="B108" s="96">
        <f t="shared" si="14"/>
        <v>95</v>
      </c>
      <c r="C108" s="89"/>
      <c r="D108" s="90"/>
      <c r="E108" s="89" t="s">
        <v>155</v>
      </c>
      <c r="F108" s="91">
        <v>1608.33</v>
      </c>
      <c r="G108" s="98">
        <f t="shared" si="10"/>
        <v>-89277.730208333451</v>
      </c>
      <c r="H108" s="102">
        <f t="shared" si="11"/>
        <v>0</v>
      </c>
      <c r="I108" s="103">
        <f t="shared" si="12"/>
        <v>263948.68041666667</v>
      </c>
      <c r="J108" s="104">
        <f t="shared" si="13"/>
        <v>-89277.730208333451</v>
      </c>
    </row>
    <row r="109" spans="2:10" s="87" customFormat="1" ht="12.75" customHeight="1" x14ac:dyDescent="0.25">
      <c r="B109" s="96">
        <f t="shared" si="14"/>
        <v>96</v>
      </c>
      <c r="C109" s="89"/>
      <c r="D109" s="97"/>
      <c r="E109" s="89" t="s">
        <v>156</v>
      </c>
      <c r="F109" s="91">
        <v>1581.22</v>
      </c>
      <c r="G109" s="98">
        <f t="shared" si="10"/>
        <v>-87696.51020833345</v>
      </c>
      <c r="H109" s="102">
        <f t="shared" si="11"/>
        <v>0</v>
      </c>
      <c r="I109" s="103">
        <f t="shared" si="12"/>
        <v>263948.68041666667</v>
      </c>
      <c r="J109" s="104">
        <f t="shared" si="13"/>
        <v>-87696.51020833345</v>
      </c>
    </row>
    <row r="110" spans="2:10" s="87" customFormat="1" ht="12.75" customHeight="1" x14ac:dyDescent="0.25">
      <c r="B110" s="96">
        <f t="shared" si="14"/>
        <v>97</v>
      </c>
      <c r="C110" s="89"/>
      <c r="D110" s="90"/>
      <c r="E110" s="89" t="s">
        <v>157</v>
      </c>
      <c r="F110" s="91">
        <v>1468.15</v>
      </c>
      <c r="G110" s="98">
        <f t="shared" ref="G110:G141" si="15">F110+J109</f>
        <v>-86228.360208333455</v>
      </c>
      <c r="H110" s="102">
        <f t="shared" ref="H110:H141" si="16">IF(G110&gt;0,ROUND(G110/I110+0.5,0),0)</f>
        <v>0</v>
      </c>
      <c r="I110" s="103">
        <f t="shared" ref="I110:I141" si="17">$C$10</f>
        <v>263948.68041666667</v>
      </c>
      <c r="J110" s="104">
        <f t="shared" ref="J110:J141" si="18">G110-(H110*I110)</f>
        <v>-86228.360208333455</v>
      </c>
    </row>
    <row r="111" spans="2:10" s="87" customFormat="1" ht="12.75" customHeight="1" x14ac:dyDescent="0.25">
      <c r="B111" s="96">
        <f t="shared" ref="B111:B142" si="19">+B110+1</f>
        <v>98</v>
      </c>
      <c r="C111" s="89"/>
      <c r="D111" s="97"/>
      <c r="E111" s="89" t="s">
        <v>158</v>
      </c>
      <c r="F111" s="91">
        <v>1456.4</v>
      </c>
      <c r="G111" s="98">
        <f t="shared" si="15"/>
        <v>-84771.960208333461</v>
      </c>
      <c r="H111" s="102">
        <f t="shared" si="16"/>
        <v>0</v>
      </c>
      <c r="I111" s="103">
        <f t="shared" si="17"/>
        <v>263948.68041666667</v>
      </c>
      <c r="J111" s="104">
        <f t="shared" si="18"/>
        <v>-84771.960208333461</v>
      </c>
    </row>
    <row r="112" spans="2:10" s="87" customFormat="1" ht="12.75" customHeight="1" x14ac:dyDescent="0.25">
      <c r="B112" s="96">
        <f t="shared" si="19"/>
        <v>99</v>
      </c>
      <c r="C112" s="89"/>
      <c r="D112" s="97"/>
      <c r="E112" s="89" t="s">
        <v>159</v>
      </c>
      <c r="F112" s="91">
        <v>1435.84</v>
      </c>
      <c r="G112" s="98">
        <f t="shared" si="15"/>
        <v>-83336.120208333465</v>
      </c>
      <c r="H112" s="102">
        <f t="shared" si="16"/>
        <v>0</v>
      </c>
      <c r="I112" s="103">
        <f t="shared" si="17"/>
        <v>263948.68041666667</v>
      </c>
      <c r="J112" s="104">
        <f t="shared" si="18"/>
        <v>-83336.120208333465</v>
      </c>
    </row>
    <row r="113" spans="2:10" s="87" customFormat="1" ht="12.75" customHeight="1" x14ac:dyDescent="0.25">
      <c r="B113" s="96">
        <f t="shared" si="19"/>
        <v>100</v>
      </c>
      <c r="C113" s="89"/>
      <c r="D113" s="97"/>
      <c r="E113" s="89" t="s">
        <v>160</v>
      </c>
      <c r="F113" s="91">
        <v>1363.12</v>
      </c>
      <c r="G113" s="98">
        <f t="shared" si="15"/>
        <v>-81973.000208333469</v>
      </c>
      <c r="H113" s="102">
        <f t="shared" si="16"/>
        <v>0</v>
      </c>
      <c r="I113" s="103">
        <f t="shared" si="17"/>
        <v>263948.68041666667</v>
      </c>
      <c r="J113" s="104">
        <f t="shared" si="18"/>
        <v>-81973.000208333469</v>
      </c>
    </row>
    <row r="114" spans="2:10" s="87" customFormat="1" ht="12.75" customHeight="1" x14ac:dyDescent="0.25">
      <c r="B114" s="96">
        <f t="shared" si="19"/>
        <v>101</v>
      </c>
      <c r="C114" s="89"/>
      <c r="D114" s="97"/>
      <c r="E114" s="89" t="s">
        <v>161</v>
      </c>
      <c r="F114" s="91">
        <v>1341.11</v>
      </c>
      <c r="G114" s="98">
        <f t="shared" si="15"/>
        <v>-80631.890208333469</v>
      </c>
      <c r="H114" s="102">
        <f t="shared" si="16"/>
        <v>0</v>
      </c>
      <c r="I114" s="103">
        <f t="shared" si="17"/>
        <v>263948.68041666667</v>
      </c>
      <c r="J114" s="104">
        <f t="shared" si="18"/>
        <v>-80631.890208333469</v>
      </c>
    </row>
    <row r="115" spans="2:10" s="87" customFormat="1" ht="12.75" customHeight="1" x14ac:dyDescent="0.25">
      <c r="B115" s="96">
        <f t="shared" si="19"/>
        <v>102</v>
      </c>
      <c r="C115" s="89"/>
      <c r="D115" s="97"/>
      <c r="E115" s="89" t="s">
        <v>162</v>
      </c>
      <c r="F115" s="91">
        <v>1247.53</v>
      </c>
      <c r="G115" s="98">
        <f t="shared" si="15"/>
        <v>-79384.36020833347</v>
      </c>
      <c r="H115" s="102">
        <f t="shared" si="16"/>
        <v>0</v>
      </c>
      <c r="I115" s="103">
        <f t="shared" si="17"/>
        <v>263948.68041666667</v>
      </c>
      <c r="J115" s="104">
        <f t="shared" si="18"/>
        <v>-79384.36020833347</v>
      </c>
    </row>
    <row r="116" spans="2:10" s="87" customFormat="1" ht="12.75" customHeight="1" x14ac:dyDescent="0.25">
      <c r="B116" s="96">
        <f t="shared" si="19"/>
        <v>103</v>
      </c>
      <c r="C116" s="89"/>
      <c r="D116" s="97"/>
      <c r="E116" s="89" t="s">
        <v>163</v>
      </c>
      <c r="F116" s="91">
        <v>1184</v>
      </c>
      <c r="G116" s="98">
        <f t="shared" si="15"/>
        <v>-78200.36020833347</v>
      </c>
      <c r="H116" s="102">
        <f t="shared" si="16"/>
        <v>0</v>
      </c>
      <c r="I116" s="103">
        <f t="shared" si="17"/>
        <v>263948.68041666667</v>
      </c>
      <c r="J116" s="104">
        <f t="shared" si="18"/>
        <v>-78200.36020833347</v>
      </c>
    </row>
    <row r="117" spans="2:10" s="87" customFormat="1" ht="12.75" customHeight="1" x14ac:dyDescent="0.25">
      <c r="B117" s="96">
        <f t="shared" si="19"/>
        <v>104</v>
      </c>
      <c r="C117" s="89"/>
      <c r="D117" s="97"/>
      <c r="E117" s="89" t="s">
        <v>164</v>
      </c>
      <c r="F117" s="91">
        <v>1181.01</v>
      </c>
      <c r="G117" s="98">
        <f t="shared" si="15"/>
        <v>-77019.350208333475</v>
      </c>
      <c r="H117" s="102">
        <f t="shared" si="16"/>
        <v>0</v>
      </c>
      <c r="I117" s="103">
        <f t="shared" si="17"/>
        <v>263948.68041666667</v>
      </c>
      <c r="J117" s="104">
        <f t="shared" si="18"/>
        <v>-77019.350208333475</v>
      </c>
    </row>
    <row r="118" spans="2:10" s="87" customFormat="1" ht="12.75" customHeight="1" x14ac:dyDescent="0.25">
      <c r="B118" s="96">
        <f t="shared" si="19"/>
        <v>105</v>
      </c>
      <c r="C118" s="89"/>
      <c r="D118" s="97"/>
      <c r="E118" s="89" t="s">
        <v>165</v>
      </c>
      <c r="F118" s="91">
        <v>1105.3099999999899</v>
      </c>
      <c r="G118" s="98">
        <f t="shared" si="15"/>
        <v>-75914.040208333492</v>
      </c>
      <c r="H118" s="102">
        <f t="shared" si="16"/>
        <v>0</v>
      </c>
      <c r="I118" s="103">
        <f t="shared" si="17"/>
        <v>263948.68041666667</v>
      </c>
      <c r="J118" s="104">
        <f t="shared" si="18"/>
        <v>-75914.040208333492</v>
      </c>
    </row>
    <row r="119" spans="2:10" s="87" customFormat="1" ht="12.75" customHeight="1" x14ac:dyDescent="0.25">
      <c r="B119" s="96">
        <f t="shared" si="19"/>
        <v>106</v>
      </c>
      <c r="C119" s="89"/>
      <c r="D119" s="97"/>
      <c r="E119" s="89" t="s">
        <v>166</v>
      </c>
      <c r="F119" s="91">
        <v>980.58</v>
      </c>
      <c r="G119" s="98">
        <f t="shared" si="15"/>
        <v>-74933.46020833349</v>
      </c>
      <c r="H119" s="102">
        <f t="shared" si="16"/>
        <v>0</v>
      </c>
      <c r="I119" s="103">
        <f t="shared" si="17"/>
        <v>263948.68041666667</v>
      </c>
      <c r="J119" s="104">
        <f t="shared" si="18"/>
        <v>-74933.46020833349</v>
      </c>
    </row>
    <row r="120" spans="2:10" s="87" customFormat="1" ht="12.75" customHeight="1" x14ac:dyDescent="0.25">
      <c r="B120" s="96">
        <f t="shared" si="19"/>
        <v>107</v>
      </c>
      <c r="C120" s="89"/>
      <c r="D120" s="90"/>
      <c r="E120" s="89" t="s">
        <v>167</v>
      </c>
      <c r="F120" s="91">
        <v>916.02</v>
      </c>
      <c r="G120" s="98">
        <f t="shared" si="15"/>
        <v>-74017.440208333486</v>
      </c>
      <c r="H120" s="102">
        <f t="shared" si="16"/>
        <v>0</v>
      </c>
      <c r="I120" s="103">
        <f t="shared" si="17"/>
        <v>263948.68041666667</v>
      </c>
      <c r="J120" s="104">
        <f t="shared" si="18"/>
        <v>-74017.440208333486</v>
      </c>
    </row>
    <row r="121" spans="2:10" s="87" customFormat="1" ht="12.75" customHeight="1" x14ac:dyDescent="0.25">
      <c r="B121" s="96">
        <f t="shared" si="19"/>
        <v>108</v>
      </c>
      <c r="C121" s="89"/>
      <c r="D121" s="97"/>
      <c r="E121" s="89" t="s">
        <v>168</v>
      </c>
      <c r="F121" s="91">
        <v>903.70000000000095</v>
      </c>
      <c r="G121" s="98">
        <f t="shared" si="15"/>
        <v>-73113.740208333489</v>
      </c>
      <c r="H121" s="102">
        <f t="shared" si="16"/>
        <v>0</v>
      </c>
      <c r="I121" s="103">
        <f t="shared" si="17"/>
        <v>263948.68041666667</v>
      </c>
      <c r="J121" s="104">
        <f t="shared" si="18"/>
        <v>-73113.740208333489</v>
      </c>
    </row>
    <row r="122" spans="2:10" s="87" customFormat="1" ht="12.75" customHeight="1" x14ac:dyDescent="0.25">
      <c r="B122" s="96">
        <f t="shared" si="19"/>
        <v>109</v>
      </c>
      <c r="C122" s="89"/>
      <c r="D122" s="97"/>
      <c r="E122" s="89" t="s">
        <v>169</v>
      </c>
      <c r="F122" s="91">
        <v>761.64</v>
      </c>
      <c r="G122" s="98">
        <f t="shared" si="15"/>
        <v>-72352.10020833349</v>
      </c>
      <c r="H122" s="102">
        <f t="shared" si="16"/>
        <v>0</v>
      </c>
      <c r="I122" s="103">
        <f t="shared" si="17"/>
        <v>263948.68041666667</v>
      </c>
      <c r="J122" s="104">
        <f t="shared" si="18"/>
        <v>-72352.10020833349</v>
      </c>
    </row>
    <row r="123" spans="2:10" s="87" customFormat="1" ht="12.75" customHeight="1" x14ac:dyDescent="0.25">
      <c r="B123" s="96">
        <f t="shared" si="19"/>
        <v>110</v>
      </c>
      <c r="C123" s="89"/>
      <c r="D123" s="97"/>
      <c r="E123" s="89" t="s">
        <v>170</v>
      </c>
      <c r="F123" s="91">
        <v>677.82</v>
      </c>
      <c r="G123" s="98">
        <f t="shared" si="15"/>
        <v>-71674.280208333483</v>
      </c>
      <c r="H123" s="102">
        <f t="shared" si="16"/>
        <v>0</v>
      </c>
      <c r="I123" s="103">
        <f t="shared" si="17"/>
        <v>263948.68041666667</v>
      </c>
      <c r="J123" s="104">
        <f t="shared" si="18"/>
        <v>-71674.280208333483</v>
      </c>
    </row>
    <row r="124" spans="2:10" s="87" customFormat="1" ht="13.5" x14ac:dyDescent="0.25">
      <c r="B124" s="96">
        <f t="shared" si="19"/>
        <v>111</v>
      </c>
      <c r="C124" s="89"/>
      <c r="D124" s="97"/>
      <c r="E124" s="89" t="s">
        <v>171</v>
      </c>
      <c r="F124" s="91">
        <v>504.02000000000402</v>
      </c>
      <c r="G124" s="98">
        <f t="shared" si="15"/>
        <v>-71170.260208333479</v>
      </c>
      <c r="H124" s="102">
        <f t="shared" si="16"/>
        <v>0</v>
      </c>
      <c r="I124" s="103">
        <f t="shared" si="17"/>
        <v>263948.68041666667</v>
      </c>
      <c r="J124" s="104">
        <f t="shared" si="18"/>
        <v>-71170.260208333479</v>
      </c>
    </row>
    <row r="125" spans="2:10" s="87" customFormat="1" ht="12.75" customHeight="1" x14ac:dyDescent="0.25">
      <c r="B125" s="96">
        <f t="shared" si="19"/>
        <v>112</v>
      </c>
      <c r="C125" s="89"/>
      <c r="D125" s="97"/>
      <c r="E125" s="89" t="s">
        <v>172</v>
      </c>
      <c r="F125" s="91">
        <v>393.54000000000099</v>
      </c>
      <c r="G125" s="98">
        <f t="shared" si="15"/>
        <v>-70776.720208333471</v>
      </c>
      <c r="H125" s="102">
        <f t="shared" si="16"/>
        <v>0</v>
      </c>
      <c r="I125" s="103">
        <f t="shared" si="17"/>
        <v>263948.68041666667</v>
      </c>
      <c r="J125" s="104">
        <f t="shared" si="18"/>
        <v>-70776.720208333471</v>
      </c>
    </row>
    <row r="126" spans="2:10" s="87" customFormat="1" ht="12.75" customHeight="1" x14ac:dyDescent="0.25">
      <c r="B126" s="96">
        <f t="shared" si="19"/>
        <v>113</v>
      </c>
      <c r="C126" s="89"/>
      <c r="D126" s="97"/>
      <c r="E126" s="89" t="s">
        <v>173</v>
      </c>
      <c r="F126" s="91">
        <v>364.56</v>
      </c>
      <c r="G126" s="98">
        <f t="shared" si="15"/>
        <v>-70412.160208333473</v>
      </c>
      <c r="H126" s="102">
        <f t="shared" si="16"/>
        <v>0</v>
      </c>
      <c r="I126" s="103">
        <f t="shared" si="17"/>
        <v>263948.68041666667</v>
      </c>
      <c r="J126" s="104">
        <f t="shared" si="18"/>
        <v>-70412.160208333473</v>
      </c>
    </row>
    <row r="127" spans="2:10" s="87" customFormat="1" ht="12.75" customHeight="1" x14ac:dyDescent="0.25">
      <c r="B127" s="96">
        <f t="shared" si="19"/>
        <v>114</v>
      </c>
      <c r="C127" s="89"/>
      <c r="D127" s="97"/>
      <c r="E127" s="89" t="s">
        <v>174</v>
      </c>
      <c r="F127" s="91">
        <v>351.9</v>
      </c>
      <c r="G127" s="98">
        <f t="shared" si="15"/>
        <v>-70060.260208333479</v>
      </c>
      <c r="H127" s="102">
        <f t="shared" si="16"/>
        <v>0</v>
      </c>
      <c r="I127" s="103">
        <f t="shared" si="17"/>
        <v>263948.68041666667</v>
      </c>
      <c r="J127" s="104">
        <f t="shared" si="18"/>
        <v>-70060.260208333479</v>
      </c>
    </row>
    <row r="128" spans="2:10" s="87" customFormat="1" ht="12.75" customHeight="1" x14ac:dyDescent="0.25">
      <c r="B128" s="96">
        <f t="shared" si="19"/>
        <v>115</v>
      </c>
      <c r="C128" s="89"/>
      <c r="D128" s="97"/>
      <c r="E128" s="89" t="s">
        <v>175</v>
      </c>
      <c r="F128" s="91">
        <v>346.26000000000198</v>
      </c>
      <c r="G128" s="98">
        <f t="shared" si="15"/>
        <v>-69714.000208333484</v>
      </c>
      <c r="H128" s="102">
        <f t="shared" si="16"/>
        <v>0</v>
      </c>
      <c r="I128" s="103">
        <f t="shared" si="17"/>
        <v>263948.68041666667</v>
      </c>
      <c r="J128" s="104">
        <f t="shared" si="18"/>
        <v>-69714.000208333484</v>
      </c>
    </row>
    <row r="129" spans="2:10" s="87" customFormat="1" ht="12.75" customHeight="1" x14ac:dyDescent="0.25">
      <c r="B129" s="96">
        <f t="shared" si="19"/>
        <v>116</v>
      </c>
      <c r="C129" s="89"/>
      <c r="D129" s="97"/>
      <c r="E129" s="89" t="s">
        <v>176</v>
      </c>
      <c r="F129" s="91">
        <v>63.990000000000499</v>
      </c>
      <c r="G129" s="98">
        <f t="shared" si="15"/>
        <v>-69650.010208333479</v>
      </c>
      <c r="H129" s="102">
        <f t="shared" si="16"/>
        <v>0</v>
      </c>
      <c r="I129" s="103">
        <f t="shared" si="17"/>
        <v>263948.68041666667</v>
      </c>
      <c r="J129" s="104">
        <f t="shared" si="18"/>
        <v>-69650.010208333479</v>
      </c>
    </row>
    <row r="130" spans="2:10" s="87" customFormat="1" ht="12.75" customHeight="1" x14ac:dyDescent="0.25">
      <c r="B130" s="96">
        <f t="shared" si="19"/>
        <v>117</v>
      </c>
      <c r="C130" s="89"/>
      <c r="D130" s="97"/>
      <c r="E130" s="89"/>
      <c r="F130" s="91"/>
      <c r="G130" s="98">
        <f t="shared" si="15"/>
        <v>-69650.010208333479</v>
      </c>
      <c r="H130" s="102">
        <f t="shared" si="16"/>
        <v>0</v>
      </c>
      <c r="I130" s="103">
        <f t="shared" si="17"/>
        <v>263948.68041666667</v>
      </c>
      <c r="J130" s="104">
        <f t="shared" si="18"/>
        <v>-69650.010208333479</v>
      </c>
    </row>
    <row r="131" spans="2:10" s="87" customFormat="1" ht="12.75" customHeight="1" x14ac:dyDescent="0.25">
      <c r="B131" s="96">
        <f t="shared" si="19"/>
        <v>118</v>
      </c>
      <c r="C131" s="89"/>
      <c r="D131" s="97"/>
      <c r="E131" s="89" t="s">
        <v>177</v>
      </c>
      <c r="F131" s="91">
        <v>-9.9999999997635296E-3</v>
      </c>
      <c r="G131" s="98">
        <f t="shared" si="15"/>
        <v>-69650.020208333473</v>
      </c>
      <c r="H131" s="102">
        <f t="shared" si="16"/>
        <v>0</v>
      </c>
      <c r="I131" s="103">
        <f t="shared" si="17"/>
        <v>263948.68041666667</v>
      </c>
      <c r="J131" s="104">
        <f t="shared" si="18"/>
        <v>-69650.020208333473</v>
      </c>
    </row>
    <row r="132" spans="2:10" s="87" customFormat="1" ht="12.75" customHeight="1" x14ac:dyDescent="0.25">
      <c r="B132" s="96">
        <f t="shared" si="19"/>
        <v>119</v>
      </c>
      <c r="C132" s="89"/>
      <c r="D132" s="97"/>
      <c r="E132" s="89" t="s">
        <v>178</v>
      </c>
      <c r="F132" s="91">
        <v>-1.00000000002183E-2</v>
      </c>
      <c r="G132" s="98">
        <f t="shared" si="15"/>
        <v>-69650.030208333468</v>
      </c>
      <c r="H132" s="102">
        <f t="shared" si="16"/>
        <v>0</v>
      </c>
      <c r="I132" s="103">
        <f t="shared" si="17"/>
        <v>263948.68041666667</v>
      </c>
      <c r="J132" s="104">
        <f t="shared" si="18"/>
        <v>-69650.030208333468</v>
      </c>
    </row>
    <row r="133" spans="2:10" s="87" customFormat="1" ht="12.75" customHeight="1" x14ac:dyDescent="0.25">
      <c r="B133" s="96">
        <f t="shared" si="19"/>
        <v>120</v>
      </c>
      <c r="C133" s="89"/>
      <c r="D133" s="97"/>
      <c r="E133" s="89" t="s">
        <v>179</v>
      </c>
      <c r="F133" s="91">
        <v>-1.00000000002183E-2</v>
      </c>
      <c r="G133" s="98">
        <f t="shared" si="15"/>
        <v>-69650.040208333463</v>
      </c>
      <c r="H133" s="102">
        <f t="shared" si="16"/>
        <v>0</v>
      </c>
      <c r="I133" s="103">
        <f t="shared" si="17"/>
        <v>263948.68041666667</v>
      </c>
      <c r="J133" s="104">
        <f t="shared" si="18"/>
        <v>-69650.040208333463</v>
      </c>
    </row>
    <row r="134" spans="2:10" s="87" customFormat="1" ht="12.75" customHeight="1" x14ac:dyDescent="0.25">
      <c r="B134" s="96">
        <f t="shared" si="19"/>
        <v>121</v>
      </c>
      <c r="C134" s="89"/>
      <c r="D134" s="97"/>
      <c r="E134" s="89" t="s">
        <v>180</v>
      </c>
      <c r="F134" s="91">
        <v>-1.0000000002037299E-2</v>
      </c>
      <c r="G134" s="98">
        <f t="shared" si="15"/>
        <v>-69650.050208333472</v>
      </c>
      <c r="H134" s="102">
        <f t="shared" si="16"/>
        <v>0</v>
      </c>
      <c r="I134" s="103">
        <f t="shared" si="17"/>
        <v>263948.68041666667</v>
      </c>
      <c r="J134" s="104">
        <f t="shared" si="18"/>
        <v>-69650.050208333472</v>
      </c>
    </row>
    <row r="135" spans="2:10" s="87" customFormat="1" ht="12.75" customHeight="1" x14ac:dyDescent="0.25">
      <c r="B135" s="96">
        <f t="shared" si="19"/>
        <v>122</v>
      </c>
      <c r="C135" s="89"/>
      <c r="D135" s="97"/>
      <c r="E135" s="89" t="s">
        <v>181</v>
      </c>
      <c r="F135" s="91">
        <v>-1.9999999996798599E-2</v>
      </c>
      <c r="G135" s="98">
        <f t="shared" si="15"/>
        <v>-69650.070208333462</v>
      </c>
      <c r="H135" s="102">
        <f t="shared" si="16"/>
        <v>0</v>
      </c>
      <c r="I135" s="103">
        <f t="shared" si="17"/>
        <v>263948.68041666667</v>
      </c>
      <c r="J135" s="104">
        <f t="shared" si="18"/>
        <v>-69650.070208333462</v>
      </c>
    </row>
    <row r="136" spans="2:10" s="87" customFormat="1" ht="12.75" customHeight="1" x14ac:dyDescent="0.25">
      <c r="B136" s="96">
        <f t="shared" si="19"/>
        <v>123</v>
      </c>
      <c r="C136" s="89"/>
      <c r="D136" s="97"/>
      <c r="E136" s="89" t="s">
        <v>182</v>
      </c>
      <c r="F136" s="91">
        <v>-1.7799999999988401</v>
      </c>
      <c r="G136" s="98">
        <f t="shared" si="15"/>
        <v>-69651.850208333461</v>
      </c>
      <c r="H136" s="102">
        <f t="shared" si="16"/>
        <v>0</v>
      </c>
      <c r="I136" s="103">
        <f t="shared" si="17"/>
        <v>263948.68041666667</v>
      </c>
      <c r="J136" s="104">
        <f t="shared" si="18"/>
        <v>-69651.850208333461</v>
      </c>
    </row>
    <row r="137" spans="2:10" s="87" customFormat="1" ht="12.75" customHeight="1" x14ac:dyDescent="0.25">
      <c r="B137" s="96">
        <f t="shared" si="19"/>
        <v>124</v>
      </c>
      <c r="C137" s="89"/>
      <c r="D137" s="97"/>
      <c r="E137" s="89" t="s">
        <v>183</v>
      </c>
      <c r="F137" s="91">
        <v>-3.8099999999999499</v>
      </c>
      <c r="G137" s="98">
        <f t="shared" si="15"/>
        <v>-69655.660208333458</v>
      </c>
      <c r="H137" s="102">
        <f t="shared" si="16"/>
        <v>0</v>
      </c>
      <c r="I137" s="103">
        <f t="shared" si="17"/>
        <v>263948.68041666667</v>
      </c>
      <c r="J137" s="104">
        <f t="shared" si="18"/>
        <v>-69655.660208333458</v>
      </c>
    </row>
    <row r="138" spans="2:10" s="87" customFormat="1" ht="12.75" customHeight="1" x14ac:dyDescent="0.25">
      <c r="B138" s="96">
        <f t="shared" si="19"/>
        <v>125</v>
      </c>
      <c r="C138" s="89"/>
      <c r="D138" s="97"/>
      <c r="E138" s="89" t="s">
        <v>184</v>
      </c>
      <c r="F138" s="91">
        <v>-3.9400000000005102</v>
      </c>
      <c r="G138" s="98">
        <f t="shared" si="15"/>
        <v>-69659.600208333461</v>
      </c>
      <c r="H138" s="102">
        <f t="shared" si="16"/>
        <v>0</v>
      </c>
      <c r="I138" s="103">
        <f t="shared" si="17"/>
        <v>263948.68041666667</v>
      </c>
      <c r="J138" s="104">
        <f t="shared" si="18"/>
        <v>-69659.600208333461</v>
      </c>
    </row>
    <row r="139" spans="2:10" s="87" customFormat="1" ht="12.75" customHeight="1" x14ac:dyDescent="0.25">
      <c r="B139" s="96">
        <f t="shared" si="19"/>
        <v>126</v>
      </c>
      <c r="C139" s="89"/>
      <c r="D139" s="97"/>
      <c r="E139" s="89" t="s">
        <v>185</v>
      </c>
      <c r="F139" s="91">
        <v>-8.8399999999999803</v>
      </c>
      <c r="G139" s="98">
        <f t="shared" si="15"/>
        <v>-69668.440208333457</v>
      </c>
      <c r="H139" s="102">
        <f t="shared" si="16"/>
        <v>0</v>
      </c>
      <c r="I139" s="103">
        <f t="shared" si="17"/>
        <v>263948.68041666667</v>
      </c>
      <c r="J139" s="104">
        <f t="shared" si="18"/>
        <v>-69668.440208333457</v>
      </c>
    </row>
    <row r="140" spans="2:10" s="87" customFormat="1" ht="12.75" customHeight="1" x14ac:dyDescent="0.25">
      <c r="B140" s="96">
        <f t="shared" si="19"/>
        <v>127</v>
      </c>
      <c r="C140" s="89"/>
      <c r="D140" s="90"/>
      <c r="E140" s="89" t="s">
        <v>186</v>
      </c>
      <c r="F140" s="91">
        <v>-11.399999999999601</v>
      </c>
      <c r="G140" s="98">
        <f t="shared" si="15"/>
        <v>-69679.840208333451</v>
      </c>
      <c r="H140" s="102">
        <f t="shared" si="16"/>
        <v>0</v>
      </c>
      <c r="I140" s="103">
        <f t="shared" si="17"/>
        <v>263948.68041666667</v>
      </c>
      <c r="J140" s="104">
        <f t="shared" si="18"/>
        <v>-69679.840208333451</v>
      </c>
    </row>
    <row r="141" spans="2:10" s="87" customFormat="1" ht="12.75" customHeight="1" x14ac:dyDescent="0.25">
      <c r="B141" s="96">
        <f t="shared" si="19"/>
        <v>128</v>
      </c>
      <c r="C141" s="89"/>
      <c r="D141" s="97"/>
      <c r="E141" s="89" t="s">
        <v>187</v>
      </c>
      <c r="F141" s="91">
        <v>-20</v>
      </c>
      <c r="G141" s="98">
        <f t="shared" si="15"/>
        <v>-69699.840208333451</v>
      </c>
      <c r="H141" s="102">
        <f t="shared" si="16"/>
        <v>0</v>
      </c>
      <c r="I141" s="103">
        <f t="shared" si="17"/>
        <v>263948.68041666667</v>
      </c>
      <c r="J141" s="104">
        <f t="shared" si="18"/>
        <v>-69699.840208333451</v>
      </c>
    </row>
    <row r="142" spans="2:10" s="87" customFormat="1" ht="12.75" customHeight="1" x14ac:dyDescent="0.25">
      <c r="B142" s="96">
        <f t="shared" si="19"/>
        <v>129</v>
      </c>
      <c r="C142" s="89"/>
      <c r="D142" s="97"/>
      <c r="E142" s="89" t="s">
        <v>188</v>
      </c>
      <c r="F142" s="91">
        <v>-30.329999999999899</v>
      </c>
      <c r="G142" s="98">
        <f t="shared" ref="G142:G173" si="20">F142+J141</f>
        <v>-69730.170208333453</v>
      </c>
      <c r="H142" s="102">
        <f t="shared" ref="H142:H173" si="21">IF(G142&gt;0,ROUND(G142/I142+0.5,0),0)</f>
        <v>0</v>
      </c>
      <c r="I142" s="103">
        <f t="shared" ref="I142:I175" si="22">$C$10</f>
        <v>263948.68041666667</v>
      </c>
      <c r="J142" s="104">
        <f t="shared" ref="J142:J173" si="23">G142-(H142*I142)</f>
        <v>-69730.170208333453</v>
      </c>
    </row>
    <row r="143" spans="2:10" s="87" customFormat="1" ht="12.75" customHeight="1" x14ac:dyDescent="0.25">
      <c r="B143" s="96">
        <f t="shared" ref="B143:B175" si="24">+B142+1</f>
        <v>130</v>
      </c>
      <c r="C143" s="89"/>
      <c r="D143" s="97"/>
      <c r="E143" s="89" t="s">
        <v>189</v>
      </c>
      <c r="F143" s="91">
        <v>-75.6900000000023</v>
      </c>
      <c r="G143" s="98">
        <f t="shared" si="20"/>
        <v>-69805.860208333455</v>
      </c>
      <c r="H143" s="102">
        <f t="shared" si="21"/>
        <v>0</v>
      </c>
      <c r="I143" s="103">
        <f t="shared" si="22"/>
        <v>263948.68041666667</v>
      </c>
      <c r="J143" s="104">
        <f t="shared" si="23"/>
        <v>-69805.860208333455</v>
      </c>
    </row>
    <row r="144" spans="2:10" s="87" customFormat="1" ht="12.75" customHeight="1" x14ac:dyDescent="0.25">
      <c r="B144" s="96">
        <f t="shared" si="24"/>
        <v>131</v>
      </c>
      <c r="C144" s="89"/>
      <c r="D144" s="97"/>
      <c r="E144" s="89" t="s">
        <v>190</v>
      </c>
      <c r="F144" s="91">
        <v>-39162.17</v>
      </c>
      <c r="G144" s="98">
        <f t="shared" si="20"/>
        <v>-108968.03020833345</v>
      </c>
      <c r="H144" s="102">
        <f t="shared" si="21"/>
        <v>0</v>
      </c>
      <c r="I144" s="103">
        <f t="shared" si="22"/>
        <v>263948.68041666667</v>
      </c>
      <c r="J144" s="104">
        <f t="shared" si="23"/>
        <v>-108968.03020833345</v>
      </c>
    </row>
    <row r="145" spans="2:10" s="87" customFormat="1" ht="12.75" customHeight="1" x14ac:dyDescent="0.25">
      <c r="B145" s="96">
        <f t="shared" si="24"/>
        <v>132</v>
      </c>
      <c r="C145" s="89"/>
      <c r="D145" s="97"/>
      <c r="E145" s="89"/>
      <c r="F145" s="91"/>
      <c r="G145" s="98">
        <f t="shared" si="20"/>
        <v>-108968.03020833345</v>
      </c>
      <c r="H145" s="102">
        <f t="shared" si="21"/>
        <v>0</v>
      </c>
      <c r="I145" s="103">
        <f t="shared" si="22"/>
        <v>263948.68041666667</v>
      </c>
      <c r="J145" s="104">
        <f t="shared" si="23"/>
        <v>-108968.03020833345</v>
      </c>
    </row>
    <row r="146" spans="2:10" s="87" customFormat="1" ht="12.75" customHeight="1" x14ac:dyDescent="0.25">
      <c r="B146" s="96">
        <f t="shared" si="24"/>
        <v>133</v>
      </c>
      <c r="C146" s="89"/>
      <c r="D146" s="97"/>
      <c r="E146" s="89" t="s">
        <v>191</v>
      </c>
      <c r="F146" s="91">
        <v>-0.01</v>
      </c>
      <c r="G146" s="98">
        <f t="shared" si="20"/>
        <v>-108968.04020833345</v>
      </c>
      <c r="H146" s="102">
        <f t="shared" si="21"/>
        <v>0</v>
      </c>
      <c r="I146" s="103">
        <f t="shared" si="22"/>
        <v>263948.68041666667</v>
      </c>
      <c r="J146" s="104">
        <f t="shared" si="23"/>
        <v>-108968.04020833345</v>
      </c>
    </row>
    <row r="147" spans="2:10" s="87" customFormat="1" ht="12.75" customHeight="1" x14ac:dyDescent="0.25">
      <c r="B147" s="96">
        <f t="shared" si="24"/>
        <v>134</v>
      </c>
      <c r="C147" s="89"/>
      <c r="D147" s="97"/>
      <c r="E147" s="89" t="s">
        <v>192</v>
      </c>
      <c r="F147" s="91">
        <v>-0.01</v>
      </c>
      <c r="G147" s="98">
        <f t="shared" si="20"/>
        <v>-108968.05020833344</v>
      </c>
      <c r="H147" s="102">
        <f t="shared" si="21"/>
        <v>0</v>
      </c>
      <c r="I147" s="103">
        <f t="shared" si="22"/>
        <v>263948.68041666667</v>
      </c>
      <c r="J147" s="104">
        <f t="shared" si="23"/>
        <v>-108968.05020833344</v>
      </c>
    </row>
    <row r="148" spans="2:10" s="87" customFormat="1" ht="12.75" customHeight="1" x14ac:dyDescent="0.25">
      <c r="B148" s="96">
        <f t="shared" si="24"/>
        <v>135</v>
      </c>
      <c r="C148" s="89"/>
      <c r="D148" s="97"/>
      <c r="E148" s="89" t="s">
        <v>193</v>
      </c>
      <c r="F148" s="91">
        <v>-0.01</v>
      </c>
      <c r="G148" s="98">
        <f t="shared" si="20"/>
        <v>-108968.06020833344</v>
      </c>
      <c r="H148" s="102">
        <f t="shared" si="21"/>
        <v>0</v>
      </c>
      <c r="I148" s="103">
        <f t="shared" si="22"/>
        <v>263948.68041666667</v>
      </c>
      <c r="J148" s="104">
        <f t="shared" si="23"/>
        <v>-108968.06020833344</v>
      </c>
    </row>
    <row r="149" spans="2:10" s="87" customFormat="1" ht="12.75" customHeight="1" x14ac:dyDescent="0.25">
      <c r="B149" s="96">
        <f t="shared" si="24"/>
        <v>136</v>
      </c>
      <c r="C149" s="89"/>
      <c r="D149" s="97"/>
      <c r="E149" s="89" t="s">
        <v>194</v>
      </c>
      <c r="F149" s="91">
        <v>-0.02</v>
      </c>
      <c r="G149" s="98">
        <f t="shared" si="20"/>
        <v>-108968.08020833344</v>
      </c>
      <c r="H149" s="102">
        <f t="shared" si="21"/>
        <v>0</v>
      </c>
      <c r="I149" s="103">
        <f t="shared" si="22"/>
        <v>263948.68041666667</v>
      </c>
      <c r="J149" s="104">
        <f t="shared" si="23"/>
        <v>-108968.08020833344</v>
      </c>
    </row>
    <row r="150" spans="2:10" s="87" customFormat="1" ht="12.75" customHeight="1" x14ac:dyDescent="0.25">
      <c r="B150" s="96">
        <f t="shared" si="24"/>
        <v>137</v>
      </c>
      <c r="C150" s="89"/>
      <c r="D150" s="97"/>
      <c r="E150" s="89" t="s">
        <v>195</v>
      </c>
      <c r="F150" s="91">
        <v>-0.03</v>
      </c>
      <c r="G150" s="98">
        <f t="shared" si="20"/>
        <v>-108968.11020833344</v>
      </c>
      <c r="H150" s="102">
        <f t="shared" si="21"/>
        <v>0</v>
      </c>
      <c r="I150" s="103">
        <f t="shared" si="22"/>
        <v>263948.68041666667</v>
      </c>
      <c r="J150" s="104">
        <f t="shared" si="23"/>
        <v>-108968.11020833344</v>
      </c>
    </row>
    <row r="151" spans="2:10" s="87" customFormat="1" ht="12.75" customHeight="1" x14ac:dyDescent="0.25">
      <c r="B151" s="96">
        <f t="shared" si="24"/>
        <v>138</v>
      </c>
      <c r="C151" s="89"/>
      <c r="D151" s="97"/>
      <c r="E151" s="89" t="s">
        <v>196</v>
      </c>
      <c r="F151" s="91">
        <v>-0.04</v>
      </c>
      <c r="G151" s="98">
        <f t="shared" si="20"/>
        <v>-108968.15020833343</v>
      </c>
      <c r="H151" s="102">
        <f t="shared" si="21"/>
        <v>0</v>
      </c>
      <c r="I151" s="103">
        <f t="shared" si="22"/>
        <v>263948.68041666667</v>
      </c>
      <c r="J151" s="104">
        <f t="shared" si="23"/>
        <v>-108968.15020833343</v>
      </c>
    </row>
    <row r="152" spans="2:10" s="87" customFormat="1" ht="12.75" customHeight="1" x14ac:dyDescent="0.25">
      <c r="B152" s="96">
        <f t="shared" si="24"/>
        <v>139</v>
      </c>
      <c r="C152" s="89"/>
      <c r="D152" s="97"/>
      <c r="E152" s="89" t="s">
        <v>197</v>
      </c>
      <c r="F152" s="91">
        <v>-0.05</v>
      </c>
      <c r="G152" s="98">
        <f t="shared" si="20"/>
        <v>-108968.20020833344</v>
      </c>
      <c r="H152" s="102">
        <f t="shared" si="21"/>
        <v>0</v>
      </c>
      <c r="I152" s="103">
        <f t="shared" si="22"/>
        <v>263948.68041666667</v>
      </c>
      <c r="J152" s="104">
        <f t="shared" si="23"/>
        <v>-108968.20020833344</v>
      </c>
    </row>
    <row r="153" spans="2:10" s="87" customFormat="1" ht="12.75" customHeight="1" x14ac:dyDescent="0.25">
      <c r="B153" s="96">
        <f t="shared" si="24"/>
        <v>140</v>
      </c>
      <c r="C153" s="89"/>
      <c r="D153" s="97"/>
      <c r="E153" s="89" t="s">
        <v>198</v>
      </c>
      <c r="F153" s="91">
        <v>-2</v>
      </c>
      <c r="G153" s="98">
        <f t="shared" si="20"/>
        <v>-108970.20020833344</v>
      </c>
      <c r="H153" s="102">
        <f t="shared" si="21"/>
        <v>0</v>
      </c>
      <c r="I153" s="103">
        <f t="shared" si="22"/>
        <v>263948.68041666667</v>
      </c>
      <c r="J153" s="104">
        <f t="shared" si="23"/>
        <v>-108970.20020833344</v>
      </c>
    </row>
    <row r="154" spans="2:10" s="87" customFormat="1" ht="12.75" customHeight="1" x14ac:dyDescent="0.25">
      <c r="B154" s="96">
        <f t="shared" si="24"/>
        <v>141</v>
      </c>
      <c r="C154" s="89"/>
      <c r="D154" s="97"/>
      <c r="E154" s="89" t="s">
        <v>199</v>
      </c>
      <c r="F154" s="91">
        <v>-2.7</v>
      </c>
      <c r="G154" s="98">
        <f t="shared" si="20"/>
        <v>-108972.90020833343</v>
      </c>
      <c r="H154" s="102">
        <f t="shared" si="21"/>
        <v>0</v>
      </c>
      <c r="I154" s="103">
        <f t="shared" si="22"/>
        <v>263948.68041666667</v>
      </c>
      <c r="J154" s="104">
        <f t="shared" si="23"/>
        <v>-108972.90020833343</v>
      </c>
    </row>
    <row r="155" spans="2:10" s="87" customFormat="1" ht="12.75" customHeight="1" x14ac:dyDescent="0.25">
      <c r="B155" s="96">
        <f t="shared" si="24"/>
        <v>142</v>
      </c>
      <c r="C155" s="89"/>
      <c r="D155" s="97"/>
      <c r="E155" s="89" t="s">
        <v>200</v>
      </c>
      <c r="F155" s="91">
        <v>-2.8</v>
      </c>
      <c r="G155" s="98">
        <f t="shared" si="20"/>
        <v>-108975.70020833344</v>
      </c>
      <c r="H155" s="102">
        <f t="shared" si="21"/>
        <v>0</v>
      </c>
      <c r="I155" s="103">
        <f t="shared" si="22"/>
        <v>263948.68041666667</v>
      </c>
      <c r="J155" s="104">
        <f t="shared" si="23"/>
        <v>-108975.70020833344</v>
      </c>
    </row>
    <row r="156" spans="2:10" s="87" customFormat="1" ht="12.75" customHeight="1" x14ac:dyDescent="0.25">
      <c r="B156" s="96">
        <f t="shared" si="24"/>
        <v>143</v>
      </c>
      <c r="C156" s="89"/>
      <c r="D156" s="97"/>
      <c r="E156" s="89" t="s">
        <v>201</v>
      </c>
      <c r="F156" s="91">
        <v>-5.25</v>
      </c>
      <c r="G156" s="98">
        <f t="shared" si="20"/>
        <v>-108980.95020833344</v>
      </c>
      <c r="H156" s="102">
        <f t="shared" si="21"/>
        <v>0</v>
      </c>
      <c r="I156" s="103">
        <f t="shared" si="22"/>
        <v>263948.68041666667</v>
      </c>
      <c r="J156" s="104">
        <f t="shared" si="23"/>
        <v>-108980.95020833344</v>
      </c>
    </row>
    <row r="157" spans="2:10" s="87" customFormat="1" ht="12.75" customHeight="1" x14ac:dyDescent="0.25">
      <c r="B157" s="96">
        <f t="shared" si="24"/>
        <v>144</v>
      </c>
      <c r="C157" s="89"/>
      <c r="D157" s="97"/>
      <c r="E157" s="89" t="s">
        <v>202</v>
      </c>
      <c r="F157" s="91">
        <v>-12.48</v>
      </c>
      <c r="G157" s="98">
        <f t="shared" si="20"/>
        <v>-108993.43020833343</v>
      </c>
      <c r="H157" s="102">
        <f t="shared" si="21"/>
        <v>0</v>
      </c>
      <c r="I157" s="103">
        <f t="shared" si="22"/>
        <v>263948.68041666667</v>
      </c>
      <c r="J157" s="104">
        <f t="shared" si="23"/>
        <v>-108993.43020833343</v>
      </c>
    </row>
    <row r="158" spans="2:10" s="87" customFormat="1" ht="12.75" customHeight="1" x14ac:dyDescent="0.25">
      <c r="B158" s="96">
        <f t="shared" si="24"/>
        <v>145</v>
      </c>
      <c r="C158" s="89"/>
      <c r="D158" s="97"/>
      <c r="E158" s="89" t="s">
        <v>203</v>
      </c>
      <c r="F158" s="91">
        <v>-18.399999999999999</v>
      </c>
      <c r="G158" s="98">
        <f t="shared" si="20"/>
        <v>-109011.83020833343</v>
      </c>
      <c r="H158" s="102">
        <f t="shared" si="21"/>
        <v>0</v>
      </c>
      <c r="I158" s="103">
        <f t="shared" si="22"/>
        <v>263948.68041666667</v>
      </c>
      <c r="J158" s="104">
        <f t="shared" si="23"/>
        <v>-109011.83020833343</v>
      </c>
    </row>
    <row r="159" spans="2:10" s="87" customFormat="1" ht="12.75" customHeight="1" x14ac:dyDescent="0.25">
      <c r="B159" s="96">
        <f t="shared" si="24"/>
        <v>146</v>
      </c>
      <c r="C159" s="89"/>
      <c r="D159" s="97"/>
      <c r="E159" s="89" t="s">
        <v>204</v>
      </c>
      <c r="F159" s="91">
        <v>-21.36</v>
      </c>
      <c r="G159" s="98">
        <f t="shared" si="20"/>
        <v>-109033.19020833343</v>
      </c>
      <c r="H159" s="102">
        <f t="shared" si="21"/>
        <v>0</v>
      </c>
      <c r="I159" s="103">
        <f t="shared" si="22"/>
        <v>263948.68041666667</v>
      </c>
      <c r="J159" s="104">
        <f t="shared" si="23"/>
        <v>-109033.19020833343</v>
      </c>
    </row>
    <row r="160" spans="2:10" s="87" customFormat="1" ht="12.75" customHeight="1" x14ac:dyDescent="0.25">
      <c r="B160" s="96">
        <f t="shared" si="24"/>
        <v>147</v>
      </c>
      <c r="C160" s="89"/>
      <c r="D160" s="97"/>
      <c r="E160" s="89" t="s">
        <v>205</v>
      </c>
      <c r="F160" s="91">
        <v>-24.08</v>
      </c>
      <c r="G160" s="98">
        <f t="shared" si="20"/>
        <v>-109057.27020833343</v>
      </c>
      <c r="H160" s="102">
        <f t="shared" si="21"/>
        <v>0</v>
      </c>
      <c r="I160" s="103">
        <f t="shared" si="22"/>
        <v>263948.68041666667</v>
      </c>
      <c r="J160" s="104">
        <f t="shared" si="23"/>
        <v>-109057.27020833343</v>
      </c>
    </row>
    <row r="161" spans="2:10" s="87" customFormat="1" ht="12.75" customHeight="1" x14ac:dyDescent="0.25">
      <c r="B161" s="96">
        <f t="shared" si="24"/>
        <v>148</v>
      </c>
      <c r="C161" s="89"/>
      <c r="D161" s="97"/>
      <c r="E161" s="89" t="s">
        <v>206</v>
      </c>
      <c r="F161" s="91">
        <v>-26.8</v>
      </c>
      <c r="G161" s="98">
        <f t="shared" si="20"/>
        <v>-109084.07020833343</v>
      </c>
      <c r="H161" s="102">
        <f t="shared" si="21"/>
        <v>0</v>
      </c>
      <c r="I161" s="103">
        <f t="shared" si="22"/>
        <v>263948.68041666667</v>
      </c>
      <c r="J161" s="104">
        <f t="shared" si="23"/>
        <v>-109084.07020833343</v>
      </c>
    </row>
    <row r="162" spans="2:10" s="87" customFormat="1" ht="12.75" customHeight="1" x14ac:dyDescent="0.25">
      <c r="B162" s="96">
        <f t="shared" si="24"/>
        <v>149</v>
      </c>
      <c r="C162" s="89"/>
      <c r="D162" s="97"/>
      <c r="E162" s="89" t="s">
        <v>207</v>
      </c>
      <c r="F162" s="91">
        <v>-40.18</v>
      </c>
      <c r="G162" s="98">
        <f t="shared" si="20"/>
        <v>-109124.25020833343</v>
      </c>
      <c r="H162" s="102">
        <f t="shared" si="21"/>
        <v>0</v>
      </c>
      <c r="I162" s="103">
        <f t="shared" si="22"/>
        <v>263948.68041666667</v>
      </c>
      <c r="J162" s="104">
        <f t="shared" si="23"/>
        <v>-109124.25020833343</v>
      </c>
    </row>
    <row r="163" spans="2:10" s="87" customFormat="1" ht="12.75" customHeight="1" x14ac:dyDescent="0.25">
      <c r="B163" s="96">
        <f t="shared" si="24"/>
        <v>150</v>
      </c>
      <c r="C163" s="89"/>
      <c r="D163" s="97"/>
      <c r="E163" s="89" t="s">
        <v>208</v>
      </c>
      <c r="F163" s="91">
        <v>-41.09</v>
      </c>
      <c r="G163" s="98">
        <f t="shared" si="20"/>
        <v>-109165.34020833342</v>
      </c>
      <c r="H163" s="102">
        <f t="shared" si="21"/>
        <v>0</v>
      </c>
      <c r="I163" s="103">
        <f t="shared" si="22"/>
        <v>263948.68041666667</v>
      </c>
      <c r="J163" s="104">
        <f t="shared" si="23"/>
        <v>-109165.34020833342</v>
      </c>
    </row>
    <row r="164" spans="2:10" s="87" customFormat="1" ht="12.75" customHeight="1" x14ac:dyDescent="0.25">
      <c r="B164" s="96">
        <f t="shared" si="24"/>
        <v>151</v>
      </c>
      <c r="C164" s="89"/>
      <c r="D164" s="90"/>
      <c r="E164" s="89" t="s">
        <v>209</v>
      </c>
      <c r="F164" s="91">
        <v>-45.34</v>
      </c>
      <c r="G164" s="98">
        <f t="shared" si="20"/>
        <v>-109210.68020833342</v>
      </c>
      <c r="H164" s="102">
        <f t="shared" si="21"/>
        <v>0</v>
      </c>
      <c r="I164" s="103">
        <f t="shared" si="22"/>
        <v>263948.68041666667</v>
      </c>
      <c r="J164" s="104">
        <f t="shared" si="23"/>
        <v>-109210.68020833342</v>
      </c>
    </row>
    <row r="165" spans="2:10" s="87" customFormat="1" ht="12.75" customHeight="1" x14ac:dyDescent="0.25">
      <c r="B165" s="96">
        <f t="shared" si="24"/>
        <v>152</v>
      </c>
      <c r="C165" s="89"/>
      <c r="D165" s="97"/>
      <c r="E165" s="89" t="s">
        <v>210</v>
      </c>
      <c r="F165" s="91">
        <v>-99.84</v>
      </c>
      <c r="G165" s="98">
        <f t="shared" si="20"/>
        <v>-109310.52020833342</v>
      </c>
      <c r="H165" s="102">
        <f t="shared" si="21"/>
        <v>0</v>
      </c>
      <c r="I165" s="103">
        <f t="shared" si="22"/>
        <v>263948.68041666667</v>
      </c>
      <c r="J165" s="104">
        <f t="shared" si="23"/>
        <v>-109310.52020833342</v>
      </c>
    </row>
    <row r="166" spans="2:10" s="87" customFormat="1" ht="12.75" customHeight="1" x14ac:dyDescent="0.25">
      <c r="B166" s="96">
        <f t="shared" si="24"/>
        <v>153</v>
      </c>
      <c r="C166" s="89"/>
      <c r="D166" s="97"/>
      <c r="E166" s="89" t="s">
        <v>211</v>
      </c>
      <c r="F166" s="91">
        <v>-260</v>
      </c>
      <c r="G166" s="98">
        <f t="shared" si="20"/>
        <v>-109570.52020833342</v>
      </c>
      <c r="H166" s="102">
        <f t="shared" si="21"/>
        <v>0</v>
      </c>
      <c r="I166" s="103">
        <f t="shared" si="22"/>
        <v>263948.68041666667</v>
      </c>
      <c r="J166" s="104">
        <f t="shared" si="23"/>
        <v>-109570.52020833342</v>
      </c>
    </row>
    <row r="167" spans="2:10" s="87" customFormat="1" ht="12.75" customHeight="1" x14ac:dyDescent="0.25">
      <c r="B167" s="96">
        <f t="shared" si="24"/>
        <v>154</v>
      </c>
      <c r="C167" s="89"/>
      <c r="D167" s="97"/>
      <c r="E167" s="89" t="s">
        <v>212</v>
      </c>
      <c r="F167" s="91">
        <v>-612.4</v>
      </c>
      <c r="G167" s="98">
        <f t="shared" si="20"/>
        <v>-110182.92020833341</v>
      </c>
      <c r="H167" s="102">
        <f t="shared" si="21"/>
        <v>0</v>
      </c>
      <c r="I167" s="103">
        <f t="shared" si="22"/>
        <v>263948.68041666667</v>
      </c>
      <c r="J167" s="104">
        <f t="shared" si="23"/>
        <v>-110182.92020833341</v>
      </c>
    </row>
    <row r="168" spans="2:10" s="87" customFormat="1" ht="12.75" customHeight="1" x14ac:dyDescent="0.25">
      <c r="B168" s="96">
        <f t="shared" si="24"/>
        <v>155</v>
      </c>
      <c r="C168" s="89"/>
      <c r="D168" s="97"/>
      <c r="E168" s="89" t="s">
        <v>213</v>
      </c>
      <c r="F168" s="91">
        <v>-682.58</v>
      </c>
      <c r="G168" s="98">
        <f t="shared" si="20"/>
        <v>-110865.50020833341</v>
      </c>
      <c r="H168" s="102">
        <f t="shared" si="21"/>
        <v>0</v>
      </c>
      <c r="I168" s="103">
        <f t="shared" si="22"/>
        <v>263948.68041666667</v>
      </c>
      <c r="J168" s="104">
        <f t="shared" si="23"/>
        <v>-110865.50020833341</v>
      </c>
    </row>
    <row r="169" spans="2:10" s="87" customFormat="1" ht="12.75" customHeight="1" x14ac:dyDescent="0.25">
      <c r="B169" s="96">
        <f t="shared" si="24"/>
        <v>156</v>
      </c>
      <c r="C169" s="89"/>
      <c r="D169" s="97"/>
      <c r="E169" s="89" t="s">
        <v>214</v>
      </c>
      <c r="F169" s="91">
        <v>-1097.57</v>
      </c>
      <c r="G169" s="98">
        <f t="shared" si="20"/>
        <v>-111963.07020833342</v>
      </c>
      <c r="H169" s="102">
        <f t="shared" si="21"/>
        <v>0</v>
      </c>
      <c r="I169" s="103">
        <f t="shared" si="22"/>
        <v>263948.68041666667</v>
      </c>
      <c r="J169" s="104">
        <f t="shared" si="23"/>
        <v>-111963.07020833342</v>
      </c>
    </row>
    <row r="170" spans="2:10" s="87" customFormat="1" ht="12.75" customHeight="1" x14ac:dyDescent="0.25">
      <c r="B170" s="96">
        <f t="shared" si="24"/>
        <v>157</v>
      </c>
      <c r="C170" s="89"/>
      <c r="D170" s="97"/>
      <c r="E170" s="89" t="s">
        <v>215</v>
      </c>
      <c r="F170" s="91">
        <v>-3000.2</v>
      </c>
      <c r="G170" s="98">
        <f t="shared" si="20"/>
        <v>-114963.27020833342</v>
      </c>
      <c r="H170" s="102">
        <f t="shared" si="21"/>
        <v>0</v>
      </c>
      <c r="I170" s="103">
        <f t="shared" si="22"/>
        <v>263948.68041666667</v>
      </c>
      <c r="J170" s="104">
        <f t="shared" si="23"/>
        <v>-114963.27020833342</v>
      </c>
    </row>
    <row r="171" spans="2:10" s="87" customFormat="1" ht="12.75" customHeight="1" x14ac:dyDescent="0.25">
      <c r="B171" s="96">
        <f t="shared" si="24"/>
        <v>158</v>
      </c>
      <c r="C171" s="89"/>
      <c r="D171" s="97"/>
      <c r="E171" s="89" t="s">
        <v>216</v>
      </c>
      <c r="F171" s="91">
        <v>-3108</v>
      </c>
      <c r="G171" s="98">
        <f t="shared" si="20"/>
        <v>-118071.27020833342</v>
      </c>
      <c r="H171" s="102">
        <f t="shared" si="21"/>
        <v>0</v>
      </c>
      <c r="I171" s="103">
        <f t="shared" si="22"/>
        <v>263948.68041666667</v>
      </c>
      <c r="J171" s="104">
        <f t="shared" si="23"/>
        <v>-118071.27020833342</v>
      </c>
    </row>
    <row r="172" spans="2:10" s="87" customFormat="1" ht="12.75" customHeight="1" x14ac:dyDescent="0.25">
      <c r="B172" s="96">
        <f t="shared" si="24"/>
        <v>159</v>
      </c>
      <c r="C172" s="89"/>
      <c r="D172" s="97"/>
      <c r="E172" s="89" t="s">
        <v>217</v>
      </c>
      <c r="F172" s="91">
        <v>-3400.3</v>
      </c>
      <c r="G172" s="98">
        <f t="shared" si="20"/>
        <v>-121471.57020833342</v>
      </c>
      <c r="H172" s="102">
        <f t="shared" si="21"/>
        <v>0</v>
      </c>
      <c r="I172" s="103">
        <f t="shared" si="22"/>
        <v>263948.68041666667</v>
      </c>
      <c r="J172" s="104">
        <f t="shared" si="23"/>
        <v>-121471.57020833342</v>
      </c>
    </row>
    <row r="173" spans="2:10" s="87" customFormat="1" ht="12.75" customHeight="1" x14ac:dyDescent="0.25">
      <c r="B173" s="96">
        <f t="shared" si="24"/>
        <v>160</v>
      </c>
      <c r="C173" s="89"/>
      <c r="D173" s="97"/>
      <c r="E173" s="89" t="s">
        <v>218</v>
      </c>
      <c r="F173" s="91">
        <v>-3512.77</v>
      </c>
      <c r="G173" s="98">
        <f t="shared" si="20"/>
        <v>-124984.34020833342</v>
      </c>
      <c r="H173" s="102">
        <f t="shared" si="21"/>
        <v>0</v>
      </c>
      <c r="I173" s="103">
        <f t="shared" si="22"/>
        <v>263948.68041666667</v>
      </c>
      <c r="J173" s="104">
        <f t="shared" si="23"/>
        <v>-124984.34020833342</v>
      </c>
    </row>
    <row r="174" spans="2:10" s="87" customFormat="1" ht="12.75" customHeight="1" x14ac:dyDescent="0.25">
      <c r="B174" s="96">
        <f t="shared" si="24"/>
        <v>161</v>
      </c>
      <c r="C174" s="89"/>
      <c r="D174" s="97"/>
      <c r="E174" s="89" t="s">
        <v>219</v>
      </c>
      <c r="F174" s="91">
        <v>-6990</v>
      </c>
      <c r="G174" s="98">
        <f t="shared" ref="G174:G205" si="25">F174+J173</f>
        <v>-131974.34020833342</v>
      </c>
      <c r="H174" s="102">
        <f t="shared" ref="H174:H205" si="26">IF(G174&gt;0,ROUND(G174/I174+0.5,0),0)</f>
        <v>0</v>
      </c>
      <c r="I174" s="103">
        <f t="shared" si="22"/>
        <v>263948.68041666667</v>
      </c>
      <c r="J174" s="104">
        <f t="shared" ref="J174:J205" si="27">G174-(H174*I174)</f>
        <v>-131974.34020833342</v>
      </c>
    </row>
    <row r="175" spans="2:10" s="87" customFormat="1" ht="12.75" customHeight="1" x14ac:dyDescent="0.25">
      <c r="B175" s="96">
        <f t="shared" si="24"/>
        <v>162</v>
      </c>
      <c r="C175" s="89"/>
      <c r="D175" s="90"/>
      <c r="E175" s="89"/>
      <c r="F175" s="91"/>
      <c r="G175" s="98">
        <f t="shared" si="25"/>
        <v>-131974.34020833342</v>
      </c>
      <c r="H175" s="102">
        <f t="shared" si="26"/>
        <v>0</v>
      </c>
      <c r="I175" s="103">
        <f t="shared" si="22"/>
        <v>263948.68041666667</v>
      </c>
      <c r="J175" s="104">
        <f t="shared" si="27"/>
        <v>-131974.34020833342</v>
      </c>
    </row>
    <row r="176" spans="2:10" x14ac:dyDescent="0.2">
      <c r="B176" s="105" t="s">
        <v>220</v>
      </c>
      <c r="C176" s="106"/>
      <c r="D176" s="106"/>
      <c r="E176" s="107"/>
      <c r="F176" s="108"/>
      <c r="G176" s="109"/>
      <c r="H176" s="110"/>
      <c r="I176" s="109"/>
      <c r="J176" s="111"/>
    </row>
    <row r="177" spans="2:10" x14ac:dyDescent="0.2">
      <c r="B177" s="112" t="s">
        <v>221</v>
      </c>
      <c r="C177" s="113"/>
      <c r="D177" s="113"/>
      <c r="E177" s="114" t="s">
        <v>222</v>
      </c>
      <c r="F177" s="115">
        <f>ROUND(SUM(F14:F176),0)</f>
        <v>6334768</v>
      </c>
      <c r="G177" s="116" t="s">
        <v>223</v>
      </c>
      <c r="H177" s="117">
        <f>SUM(H14:H176)</f>
        <v>24</v>
      </c>
      <c r="I177" s="118"/>
      <c r="J177" s="115">
        <f>+J31</f>
        <v>-88344.707708333503</v>
      </c>
    </row>
    <row r="178" spans="2:10" x14ac:dyDescent="0.2">
      <c r="B178" s="9"/>
      <c r="C178" s="9"/>
      <c r="D178" s="9"/>
      <c r="E178" s="119"/>
      <c r="F178" s="71"/>
      <c r="G178" s="120"/>
      <c r="H178" s="9"/>
      <c r="I178" s="9"/>
      <c r="J178" s="9"/>
    </row>
    <row r="179" spans="2:10" x14ac:dyDescent="0.2">
      <c r="B179" s="9"/>
      <c r="C179" s="9"/>
      <c r="D179" s="9"/>
      <c r="E179" s="9"/>
      <c r="F179" s="121"/>
      <c r="G179" s="9"/>
      <c r="H179" s="9"/>
      <c r="I179" s="9"/>
      <c r="J179" s="9"/>
    </row>
    <row r="180" spans="2:10" s="9" customFormat="1" x14ac:dyDescent="0.2">
      <c r="B180" s="122" t="s">
        <v>224</v>
      </c>
      <c r="C180" s="123"/>
      <c r="D180" s="124"/>
      <c r="H180" s="1" t="s">
        <v>225</v>
      </c>
      <c r="I180" s="1"/>
    </row>
    <row r="181" spans="2:10" s="9" customFormat="1" x14ac:dyDescent="0.2">
      <c r="B181" s="125"/>
      <c r="C181" s="126"/>
      <c r="D181" s="124"/>
      <c r="G181" s="127"/>
    </row>
    <row r="182" spans="2:10" s="9" customFormat="1" x14ac:dyDescent="0.2">
      <c r="B182" s="128" t="s">
        <v>71</v>
      </c>
      <c r="C182" s="129">
        <f>$C$11</f>
        <v>131974.34020833333</v>
      </c>
      <c r="D182" s="130"/>
      <c r="G182" s="131"/>
      <c r="H182" s="132" t="s">
        <v>67</v>
      </c>
      <c r="I182" s="133">
        <f>C8</f>
        <v>6334768.3300000001</v>
      </c>
    </row>
    <row r="183" spans="2:10" s="9" customFormat="1" ht="25.5" x14ac:dyDescent="0.2">
      <c r="B183" s="134" t="s">
        <v>226</v>
      </c>
      <c r="C183" s="129">
        <f>H177*$C$10</f>
        <v>6334768.3300000001</v>
      </c>
      <c r="D183" s="130"/>
      <c r="G183" s="135"/>
      <c r="H183" s="136" t="s">
        <v>227</v>
      </c>
      <c r="I183" s="137">
        <v>262000</v>
      </c>
    </row>
    <row r="184" spans="2:10" s="9" customFormat="1" x14ac:dyDescent="0.2">
      <c r="B184" s="128" t="s">
        <v>228</v>
      </c>
      <c r="C184" s="138">
        <v>0</v>
      </c>
      <c r="D184" s="130"/>
      <c r="G184" s="139"/>
      <c r="H184" s="132" t="s">
        <v>77</v>
      </c>
      <c r="I184" s="133">
        <v>3</v>
      </c>
    </row>
    <row r="185" spans="2:10" s="9" customFormat="1" x14ac:dyDescent="0.2">
      <c r="B185" s="125"/>
      <c r="C185" s="129">
        <f>SUM(C182:C184)</f>
        <v>6466742.6702083331</v>
      </c>
      <c r="D185" s="130"/>
      <c r="H185" s="140" t="s">
        <v>229</v>
      </c>
      <c r="I185" s="141">
        <f>C9</f>
        <v>24</v>
      </c>
    </row>
    <row r="186" spans="2:10" s="9" customFormat="1" x14ac:dyDescent="0.2">
      <c r="B186" s="128" t="s">
        <v>230</v>
      </c>
      <c r="C186" s="138" t="e">
        <f>Total_Population2</f>
        <v>#REF!</v>
      </c>
      <c r="D186" s="130"/>
      <c r="E186" s="10"/>
    </row>
    <row r="187" spans="2:10" s="9" customFormat="1" x14ac:dyDescent="0.2">
      <c r="B187" s="142" t="s">
        <v>231</v>
      </c>
      <c r="C187" s="143" t="e">
        <f>C185-C186</f>
        <v>#REF!</v>
      </c>
      <c r="D187" s="130"/>
      <c r="E187" s="144"/>
    </row>
  </sheetData>
  <mergeCells count="2">
    <mergeCell ref="B6:J6"/>
    <mergeCell ref="H180:I18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Sample Size &amp; Threshold Calc</vt:lpstr>
      <vt:lpstr>Sample Size </vt:lpstr>
      <vt:lpstr>Muestreo de Clientes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*** Libro de Trabajo de Muestreo por Unidad Monetaria</dc:title>
  <dc:subject/>
  <dc:creator>Deloitte Touche Tohmatsu Limited</dc:creator>
  <dc:description/>
  <cp:lastModifiedBy>Carlos Almeida</cp:lastModifiedBy>
  <cp:revision>16</cp:revision>
  <cp:lastPrinted>2009-11-03T22:06:13Z</cp:lastPrinted>
  <dcterms:created xsi:type="dcterms:W3CDTF">2001-12-17T19:09:57Z</dcterms:created>
  <dcterms:modified xsi:type="dcterms:W3CDTF">2021-11-24T16:06:38Z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