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contable2\Desktop\101 2021\"/>
    </mc:Choice>
  </mc:AlternateContent>
  <xr:revisionPtr revIDLastSave="0" documentId="13_ncr:1_{A9832D25-F8CC-44CB-A94F-83FD83B94FEB}" xr6:coauthVersionLast="45" xr6:coauthVersionMax="46" xr10:uidLastSave="{00000000-0000-0000-0000-000000000000}"/>
  <bookViews>
    <workbookView xWindow="-120" yWindow="-120" windowWidth="24240" windowHeight="13140" tabRatio="836" firstSheet="3" activeTab="10" xr2:uid="{00000000-000D-0000-FFFF-FFFF00000000}"/>
  </bookViews>
  <sheets>
    <sheet name="CONCILIACION TRIBUTARIA" sheetId="1" r:id="rId1"/>
    <sheet name="JUBILACION - DESAHUCIO" sheetId="16" r:id="rId2"/>
    <sheet name="ESTADO DE RESULTADO" sheetId="15" r:id="rId3"/>
    <sheet name="Credito Tributario Renta 2021" sheetId="2" r:id="rId4"/>
    <sheet name="Instalaciones" sheetId="3" r:id="rId5"/>
    <sheet name="DISCAPACIDAD O TERCERA EDAD" sheetId="14" r:id="rId6"/>
    <sheet name="GASTOS DE GESTION" sheetId="13" r:id="rId7"/>
    <sheet name="Publicidad" sheetId="5" r:id="rId8"/>
    <sheet name="Inversion" sheetId="10" r:id="rId9"/>
    <sheet name="GND Relacionadas" sheetId="11" r:id="rId10"/>
    <sheet name="VEHICULOS" sheetId="12" r:id="rId11"/>
  </sheets>
  <definedNames>
    <definedName name="Anexo3">'CONCILIACION TRIBUTARIA'!$E$43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6" l="1"/>
  <c r="B6" i="16" s="1"/>
  <c r="B3" i="16"/>
  <c r="F50" i="1" l="1"/>
  <c r="D12" i="10"/>
  <c r="D10" i="10"/>
  <c r="E8" i="10"/>
  <c r="F8" i="11" l="1"/>
  <c r="E5" i="1"/>
  <c r="F6" i="1" s="1"/>
  <c r="F4" i="1"/>
  <c r="F8" i="1" s="1"/>
  <c r="B4" i="14"/>
  <c r="F9" i="1" l="1"/>
  <c r="F53" i="1"/>
  <c r="F9" i="11" l="1"/>
  <c r="F11" i="11" s="1"/>
  <c r="F12" i="11" s="1"/>
  <c r="F13" i="11" s="1"/>
  <c r="F14" i="1" s="1"/>
  <c r="J4" i="3"/>
  <c r="J7" i="3" l="1"/>
  <c r="E4" i="13"/>
  <c r="D12" i="5"/>
  <c r="D13" i="5" s="1"/>
  <c r="C15" i="2" l="1"/>
  <c r="C10" i="2"/>
  <c r="C6" i="2"/>
  <c r="F13" i="1" l="1"/>
  <c r="F40" i="1" s="1"/>
  <c r="B4" i="12"/>
  <c r="K14" i="10" l="1"/>
  <c r="G7" i="10"/>
  <c r="D9" i="5" l="1"/>
  <c r="E8" i="5"/>
  <c r="E7" i="5"/>
  <c r="E9" i="3"/>
  <c r="D9" i="3"/>
  <c r="F6" i="3"/>
  <c r="F8" i="3"/>
  <c r="F7" i="3"/>
  <c r="E9" i="5" l="1"/>
  <c r="F9" i="3"/>
  <c r="F46" i="1" l="1"/>
  <c r="F59" i="1" l="1"/>
  <c r="D38" i="1"/>
  <c r="J3" i="3" l="1"/>
  <c r="J5" i="3" s="1"/>
  <c r="J6" i="3" s="1"/>
  <c r="E38" i="1"/>
  <c r="G8" i="10"/>
  <c r="F41" i="1" l="1"/>
  <c r="F55" i="1" s="1"/>
  <c r="F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Gurumendi</author>
  </authors>
  <commentList>
    <comment ref="F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Provienen del Anexo 8 de Andersan Tax depreciacion no considerable del periodo 2019</t>
        </r>
      </text>
    </comment>
  </commentList>
</comments>
</file>

<file path=xl/sharedStrings.xml><?xml version="1.0" encoding="utf-8"?>
<sst xmlns="http://schemas.openxmlformats.org/spreadsheetml/2006/main" count="453" uniqueCount="394">
  <si>
    <t>Ingresos gravados</t>
  </si>
  <si>
    <t>Total Costos y Gastos Gravados</t>
  </si>
  <si>
    <t>Utilidad del Ejercicio</t>
  </si>
  <si>
    <t>Participación Trabajadores</t>
  </si>
  <si>
    <t>(-) Dividendos exentos y efectos por método de participación (valor patrimonial proporcional)</t>
  </si>
  <si>
    <t>(-) Otras rentas exentas e ingresos no objeto de Impuesto a la Renta</t>
  </si>
  <si>
    <t>(+) Gastos no deducibles locales</t>
  </si>
  <si>
    <t>(Ver Anexo)</t>
  </si>
  <si>
    <t>(+) Gastos no deducibles del exterior</t>
  </si>
  <si>
    <t>(+) Gastos incurridos para generar ingresos exentos y gastos atribuidos a ingresos no objeto de Impuesto a la Renta</t>
  </si>
  <si>
    <t>(+) Participación trabajadores atribuible a ingresos exentos y no objeto de impuesto a la renta</t>
  </si>
  <si>
    <t>(-) Deducciones adicionales</t>
  </si>
  <si>
    <t>(+) Ajuste por precios de transferencia</t>
  </si>
  <si>
    <t>(-) Ingresos sujetos a Impuesto a la Renta Unico</t>
  </si>
  <si>
    <t>(+) Costos y gastos deducibles incurridos para generar ingresos sujetos a impuesto a la renta único</t>
  </si>
  <si>
    <t>Por valor neto realizable de inventarios</t>
  </si>
  <si>
    <t>Por provisiones para desahucio pensiones jubilares patronales</t>
  </si>
  <si>
    <t>Por costos estimados de desmantelamiento</t>
  </si>
  <si>
    <t>Por deterioros del valor de propiedades, planta y equipo</t>
  </si>
  <si>
    <t>Por provisiones (diferentes de cuentas incobrables, desmantelamiento, desahucio y jubilación patronal)</t>
  </si>
  <si>
    <t>(+/-) 824</t>
  </si>
  <si>
    <t>Por contratos de construcción</t>
  </si>
  <si>
    <t>Por mediciones de activos no corrientes mantenidos para la venta</t>
  </si>
  <si>
    <t>POR MEDICIONES DE ACTIVOS BIOLÓGICOS AL VALOR RAZONABLE MENOS COSTO DE VENTA</t>
  </si>
  <si>
    <t>Ingresos</t>
  </si>
  <si>
    <t>Pérdidas, costos y gastos</t>
  </si>
  <si>
    <t>Amortización pérdidas tributarias de años anteriores</t>
  </si>
  <si>
    <t>(+/-) 834</t>
  </si>
  <si>
    <t>Por otras diferencias temporarias</t>
  </si>
  <si>
    <t>¿Es una empresa existente con nuevas inversiones productivas que genera empleo neto y debe aplicar la proporcionalidad del Impuesto a la Renta?</t>
  </si>
  <si>
    <t>si</t>
  </si>
  <si>
    <t>Porcentaje de reducción de tarifa aplicable en el caso de empresas existentes con nuevas inversiones productivas que genera empleo neto</t>
  </si>
  <si>
    <t>Utilidad Gravable</t>
  </si>
  <si>
    <t>Total Impuesto Causado</t>
  </si>
  <si>
    <t>Saldo del anticipo pendiente de pago (traslade campo 876 declaración período anterior)</t>
  </si>
  <si>
    <t>Anticipo determinado correspondiente al ejercicio fiscal declarado (traslade campo 879 declaración período anterior)</t>
  </si>
  <si>
    <t>(+) Saldo del anticipo pendiente de pago</t>
  </si>
  <si>
    <t>(-) Retenciones en la fuente que le realizaron en el ejercicio fiscal</t>
  </si>
  <si>
    <t>(Ver anexo)</t>
  </si>
  <si>
    <t>(-) Retenciones por dividendos anticipados</t>
  </si>
  <si>
    <t>(-) Retenciones por ingresos provenientes del exterior con derecho a crédito tributario</t>
  </si>
  <si>
    <t>(-) Anticipo de impuesto a la renta pagado por espectáculos públicos</t>
  </si>
  <si>
    <t>(-) Crédito tributario de años anteriores</t>
  </si>
  <si>
    <t>(-) CRÉDITO TRIBUTARIO GENERADO POR IMPUESTO A LA SALIDA DE DIVISAS</t>
  </si>
  <si>
    <t>Generado en el ejercicio fiscal declarado</t>
  </si>
  <si>
    <t>Generado en ejercicios fiscales anteriores</t>
  </si>
  <si>
    <t>Subtotal impuesto a pagar</t>
  </si>
  <si>
    <t>Subtotal saldo a favor</t>
  </si>
  <si>
    <t>Impuesto a la Renta a pagar</t>
  </si>
  <si>
    <t>Saldo a favor contribuyente</t>
  </si>
  <si>
    <t xml:space="preserve">Retención en la Fuente I.R.1%                                         </t>
  </si>
  <si>
    <t xml:space="preserve">Retencion en la fuente rendimientos financ.                           </t>
  </si>
  <si>
    <t xml:space="preserve">Retencion en la fuente ISD                                            </t>
  </si>
  <si>
    <t>Cuenta Contable</t>
  </si>
  <si>
    <t>Nombre de la Cuenta</t>
  </si>
  <si>
    <t xml:space="preserve">Mantenimiento de instalaciones planta                                 </t>
  </si>
  <si>
    <t xml:space="preserve">Mantenimiento  Instalaciones                                          </t>
  </si>
  <si>
    <t xml:space="preserve">Mantenimiento Instalaciones                                           </t>
  </si>
  <si>
    <t xml:space="preserve">Costos </t>
  </si>
  <si>
    <t>Gasto</t>
  </si>
  <si>
    <t>Total General</t>
  </si>
  <si>
    <t>Sistema Integrado LUCAS</t>
  </si>
  <si>
    <t xml:space="preserve">GRAFIMPAC 2014                                                                                      </t>
  </si>
  <si>
    <t xml:space="preserve">Estado Financiero </t>
  </si>
  <si>
    <t>Estado de Resultado Integral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</si>
  <si>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</si>
  <si>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</si>
  <si>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</si>
  <si>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</si>
  <si>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</si>
  <si>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Agendas 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</si>
  <si>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</si>
  <si>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</si>
  <si>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</si>
  <si>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</si>
  <si>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</si>
  <si>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</si>
  <si>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</si>
  <si>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</si>
  <si>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</si>
  <si>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</si>
  <si>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</si>
  <si>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</si>
  <si>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</si>
  <si>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</si>
  <si>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</si>
  <si>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Agendas 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</si>
  <si>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</si>
  <si>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</si>
  <si>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</si>
  <si>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</si>
  <si>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</si>
  <si>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</si>
  <si>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</si>
  <si>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</si>
  <si>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</si>
  <si>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</si>
  <si>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</si>
  <si>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</si>
  <si>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</si>
  <si>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</si>
  <si>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Jubilación Patronal Planta Directos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</si>
  <si>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</si>
  <si>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</si>
  <si>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</si>
  <si>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</si>
  <si>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Desahucio Planta Indirectos    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</si>
  <si>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</si>
  <si>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</si>
  <si>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Agasajo al Personal Planta                                            </t>
  </si>
  <si>
    <t xml:space="preserve">Alimentación Planta                                                   </t>
  </si>
  <si>
    <t xml:space="preserve">Gastos Médicos Planta                                                 </t>
  </si>
  <si>
    <t xml:space="preserve">Capacitación y Seminarios Planta                                      </t>
  </si>
  <si>
    <t xml:space="preserve">Otros gastos del personal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</si>
  <si>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</si>
  <si>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</si>
  <si>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</si>
  <si>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</si>
  <si>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</si>
  <si>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</si>
  <si>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</si>
  <si>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</si>
  <si>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</si>
  <si>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</si>
  <si>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</si>
  <si>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</si>
  <si>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Manufactura Indirectos                                    </t>
  </si>
  <si>
    <t xml:space="preserve">Gastos de control de calidad                                          </t>
  </si>
  <si>
    <t xml:space="preserve">Mant.  Vehiculos Bodega                       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</si>
  <si>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</si>
  <si>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</si>
  <si>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</si>
  <si>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</si>
  <si>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</si>
  <si>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</si>
  <si>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</si>
  <si>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</si>
  <si>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</si>
  <si>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</si>
  <si>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</si>
  <si>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</si>
  <si>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</si>
  <si>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</si>
  <si>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</si>
  <si>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</si>
  <si>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</si>
  <si>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</si>
  <si>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</si>
  <si>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</si>
  <si>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</si>
  <si>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</si>
  <si>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</si>
  <si>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</si>
  <si>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</si>
  <si>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</si>
  <si>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</si>
  <si>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</si>
  <si>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</si>
  <si>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</si>
  <si>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</si>
  <si>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</si>
  <si>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</si>
  <si>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</si>
  <si>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</si>
  <si>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</si>
  <si>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</si>
  <si>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</si>
  <si>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Seguros vehículos ventas    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</si>
  <si>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</si>
  <si>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</si>
  <si>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</si>
  <si>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</si>
  <si>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</si>
  <si>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</si>
  <si>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Desahucio Administración                                              </t>
  </si>
  <si>
    <t xml:space="preserve">Bonificaciones Voluntarias Administración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</si>
  <si>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</si>
  <si>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</si>
  <si>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</si>
  <si>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Capacitación y Seminarios Administración                              </t>
  </si>
  <si>
    <t xml:space="preserve">Agasajo al Personal Administración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</si>
  <si>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</si>
  <si>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</si>
  <si>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de Edificios y oficinas Administración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</si>
  <si>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</si>
  <si>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</si>
  <si>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</si>
  <si>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</si>
  <si>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</si>
  <si>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</si>
  <si>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Gastos de Viaje Administración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</si>
  <si>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</si>
  <si>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</si>
  <si>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</si>
  <si>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</si>
  <si>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</si>
  <si>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</si>
  <si>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</si>
  <si>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</si>
  <si>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</si>
  <si>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Donaciones                              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</si>
  <si>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</si>
  <si>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</si>
  <si>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</si>
  <si>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</si>
  <si>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</si>
  <si>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</si>
  <si>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</si>
  <si>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</si>
  <si>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</si>
  <si>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</si>
  <si>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</si>
  <si>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</si>
  <si>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</si>
  <si>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Registros y derechos      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</si>
  <si>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</si>
  <si>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</si>
  <si>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Contribuciones  Super de Compania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</si>
  <si>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</si>
  <si>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</si>
  <si>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</si>
  <si>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</si>
  <si>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</si>
  <si>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</si>
  <si>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</si>
  <si>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</si>
  <si>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Bancarios                                                      </t>
  </si>
  <si>
    <t xml:space="preserve">Diferencia en Cambio                                                  </t>
  </si>
  <si>
    <t xml:space="preserve">Otros ingresos                                                        </t>
  </si>
  <si>
    <t xml:space="preserve">Otros Ingresos  excento -Seguro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</si>
  <si>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</si>
  <si>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</si>
  <si>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CODIGO</t>
  </si>
  <si>
    <t>52</t>
  </si>
  <si>
    <t>Total general</t>
  </si>
  <si>
    <t>Total de Ingresos</t>
  </si>
  <si>
    <t>Datos</t>
  </si>
  <si>
    <t>ngrupo</t>
  </si>
  <si>
    <t>costo activo</t>
  </si>
  <si>
    <t>Dep. Acum.</t>
  </si>
  <si>
    <t>MAQUINARIAS</t>
  </si>
  <si>
    <t>EDIFICIOS</t>
  </si>
  <si>
    <t>EQUIPO DE COMPUTACION</t>
  </si>
  <si>
    <t>EQUIPO DE SEGURIDAD</t>
  </si>
  <si>
    <t>MUEBLES Y ENSERES</t>
  </si>
  <si>
    <t>VEHICULO</t>
  </si>
  <si>
    <t>Inversión nueva / Total Activos</t>
  </si>
  <si>
    <t>Tarifa vigente Impuesto a la Renta</t>
  </si>
  <si>
    <t>Puntos de reducción</t>
  </si>
  <si>
    <t>Grupo</t>
  </si>
  <si>
    <t>Nombre</t>
  </si>
  <si>
    <t>Fecha</t>
  </si>
  <si>
    <t>Costo Activo</t>
  </si>
  <si>
    <t>Neto</t>
  </si>
  <si>
    <t xml:space="preserve">TOTAL </t>
  </si>
  <si>
    <t>20% de mis Ingresos</t>
  </si>
  <si>
    <t>Limite</t>
  </si>
  <si>
    <t>No existe gasto no deducible</t>
  </si>
  <si>
    <t>INICIO</t>
  </si>
  <si>
    <t>AJV</t>
  </si>
  <si>
    <t>Relacionadas</t>
  </si>
  <si>
    <t>Gasto no Deducible Relacionadas</t>
  </si>
  <si>
    <t>Base imponible</t>
  </si>
  <si>
    <t>GND</t>
  </si>
  <si>
    <t>Total GND</t>
  </si>
  <si>
    <t xml:space="preserve">Ingresos Excentos </t>
  </si>
  <si>
    <t>Base imponible Relacionada</t>
  </si>
  <si>
    <t>CONCILIACION TRIBUTARIA 2021</t>
  </si>
  <si>
    <t>MAQUINA XL - 75</t>
  </si>
  <si>
    <t>TERRENOS</t>
  </si>
  <si>
    <t>Mantenimiento de instalaciones planta</t>
  </si>
  <si>
    <t>Mantenimiento  Instalaciones</t>
  </si>
  <si>
    <t>Mantenimiento Instalaciones</t>
  </si>
  <si>
    <t>VEH TOYOTA NEW FORTUNER</t>
  </si>
  <si>
    <t>Costo</t>
  </si>
  <si>
    <t>Límite</t>
  </si>
  <si>
    <t>Exceso</t>
  </si>
  <si>
    <t>Adquision de vehículos</t>
  </si>
  <si>
    <t>José Orbea Arellano</t>
  </si>
  <si>
    <t>José Orbea Vaca</t>
  </si>
  <si>
    <t>Olipack</t>
  </si>
  <si>
    <t>RETENCIONES EN LA FUENTE</t>
  </si>
  <si>
    <t>Retencion fuente ISD</t>
  </si>
  <si>
    <t>ANEXO 1</t>
  </si>
  <si>
    <t>GASTOS DE GESTION</t>
  </si>
  <si>
    <t xml:space="preserve">TOTAL DE GASTOS </t>
  </si>
  <si>
    <t>LIMITE 2%</t>
  </si>
  <si>
    <t>TOTAL EMPLEADOS 2021</t>
  </si>
  <si>
    <t>EMPLEADOS CON DISCAPACIDAD</t>
  </si>
  <si>
    <t>PORCENTAJE ACTUAL GRAFIMPAC</t>
  </si>
  <si>
    <t>% legas PERSONAS CON DISCAPACIDAD</t>
  </si>
  <si>
    <t>ANEXO 2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</si>
  <si>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</si>
  <si>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</si>
  <si>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</si>
  <si>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</si>
  <si>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</si>
  <si>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EXPORTACIONES                                                         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</si>
  <si>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</si>
  <si>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</si>
  <si>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</si>
  <si>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</si>
  <si>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</si>
  <si>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</si>
  <si>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</si>
  <si>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</si>
  <si>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</si>
  <si>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</si>
  <si>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</si>
  <si>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</si>
  <si>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</si>
  <si>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</si>
  <si>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Mat. Prima, Empaq, Suministros         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</si>
  <si>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</si>
  <si>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</si>
  <si>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Indemnización Planta Directos                                         </t>
  </si>
  <si>
    <t xml:space="preserve">DEPRECIACIONES DE PLANTAS Y EQUIPOS                                   </t>
  </si>
  <si>
    <t xml:space="preserve">OTROS COSTOS DIRECTOS DE FABRICACION                                  </t>
  </si>
  <si>
    <t xml:space="preserve">Suministros y Materiales Directos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</si>
  <si>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</si>
  <si>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</si>
  <si>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Iece y Secap                                                          </t>
  </si>
  <si>
    <t xml:space="preserve">Indemnización Planta Indirectos                                       </t>
  </si>
  <si>
    <t xml:space="preserve">OTROS BENEFICIOS DEL PERSONAL                                         </t>
  </si>
  <si>
    <t xml:space="preserve">Movilización planta                                                   </t>
  </si>
  <si>
    <t xml:space="preserve">Uniformes personal planta                                             </t>
  </si>
  <si>
    <t xml:space="preserve">OTROS COSTOS INDIRECTOS DE FABRICACION                                </t>
  </si>
  <si>
    <t xml:space="preserve">Servicio de Corte                                                     </t>
  </si>
  <si>
    <t xml:space="preserve">Suministros y Materiales Indirectos                                   </t>
  </si>
  <si>
    <t xml:space="preserve">Analisis y Costo de Gestion Ambiental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</si>
  <si>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</si>
  <si>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</si>
  <si>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</si>
  <si>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</si>
  <si>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</si>
  <si>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</si>
  <si>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</si>
  <si>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</si>
  <si>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</si>
  <si>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</si>
  <si>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</si>
  <si>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OTRAS GASTOS DE PERSONAL        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</si>
  <si>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</si>
  <si>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</si>
  <si>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</si>
  <si>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</si>
  <si>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Gastos Médicos Administración                                         </t>
  </si>
  <si>
    <t xml:space="preserve">Uniformes personal ventas y administrativo                            </t>
  </si>
  <si>
    <t xml:space="preserve">Otros gastos de personal Administración 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</si>
  <si>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</si>
  <si>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</si>
  <si>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</si>
  <si>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</si>
  <si>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SEGUROS Y REASEGUROS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</si>
  <si>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</si>
  <si>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</si>
  <si>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</si>
  <si>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</si>
  <si>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DEPRECIACIONES:                                                       </t>
  </si>
  <si>
    <t xml:space="preserve">PROPIEDADES, PLANTA Y EQUIPO            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</si>
  <si>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</si>
  <si>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</si>
  <si>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</si>
  <si>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otros Proveedores                                           </t>
  </si>
  <si>
    <t xml:space="preserve">OTROS GASTOS FINANCIEROS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</si>
  <si>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</si>
  <si>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</si>
  <si>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</si>
  <si>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>Fecha Imp 2022.03.30</t>
  </si>
  <si>
    <t>Al   31 de Diciembre de 2021</t>
  </si>
  <si>
    <t>ANEXO</t>
  </si>
  <si>
    <t xml:space="preserve">INICIO </t>
  </si>
  <si>
    <t>ANEXO VEH</t>
  </si>
  <si>
    <t xml:space="preserve">Costos y Gastos </t>
  </si>
  <si>
    <t xml:space="preserve">Proveedores de Bienes         </t>
  </si>
  <si>
    <t xml:space="preserve">FA      </t>
  </si>
  <si>
    <t>Tipo Proveedor</t>
  </si>
  <si>
    <t>Proveedor</t>
  </si>
  <si>
    <t>Tipo</t>
  </si>
  <si>
    <t>Numero</t>
  </si>
  <si>
    <t>Concepto</t>
  </si>
  <si>
    <t xml:space="preserve">CARTULINA VERDE OLIPACK S.A                                                     </t>
  </si>
  <si>
    <t>2021.11.25</t>
  </si>
  <si>
    <t xml:space="preserve">SERV. DE DISEÑO DE PRODYCTOS IMPRESOS F/158                                     </t>
  </si>
  <si>
    <t>Anexo Relacionadas</t>
  </si>
  <si>
    <t>Raul Orbea Arellano</t>
  </si>
  <si>
    <t xml:space="preserve">Remanentes Ret Fte Años Anteriores </t>
  </si>
  <si>
    <t>Credito Tributario - Años Anteriores</t>
  </si>
  <si>
    <t>JUBILACION</t>
  </si>
  <si>
    <t>Según Actuaria</t>
  </si>
  <si>
    <t>Salida de trabajadores &lt; 10 años</t>
  </si>
  <si>
    <t>Trabajadores &lt;  10 años</t>
  </si>
  <si>
    <t>TOTAL GND</t>
  </si>
  <si>
    <t>ANEXO JUBILAC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</si>
</sst>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#,##0.00_);[Red]\(&quot;$&quot;#,##0.00\)"/>
    <numFmt numFmtId="165" formatCode="_-* #,##0.00\ _€_-;\-* #,##0.00\ _€_-;_-* &quot;-&quot;??\ _€_-;_-@_-"/>
    <numFmt numFmtId="166" formatCode="&quot;$&quot;#,##0.00;[Red]\-&quot;$&quot;#,##0.00"/>
  </numFmts>
  <fonts count="2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omic Sans MS"/>
      <family val="4"/>
    </font>
    <font>
      <b/>
      <sz val="8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7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43" fontId="3" fillId="0" borderId="0" applyFont="0" applyFill="0" applyBorder="0" applyAlignment="0" applyProtection="0"/>
    <xf numFmtId="165" fontId="5" fillId="0" borderId="0" applyNumberFormat="0" applyFill="0" applyBorder="0" applyAlignment="0" applyProtection="0"/>
    <xf numFmtId="9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05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166" fontId="0" fillId="0" borderId="1" xfId="0" applyNumberFormat="1" applyFill="1" applyBorder="1"/>
    <xf numFmtId="9" fontId="0" fillId="0" borderId="0" xfId="0" applyNumberFormat="1"/>
    <xf numFmtId="0" fontId="5" fillId="0" borderId="5" xfId="2" applyBorder="1"/>
    <xf numFmtId="1" fontId="0" fillId="0" borderId="5" xfId="0" applyNumberFormat="1" applyBorder="1"/>
    <xf numFmtId="0" fontId="10" fillId="2" borderId="1" xfId="2" applyNumberFormat="1" applyFont="1" applyFill="1" applyBorder="1" applyAlignment="1"/>
    <xf numFmtId="4" fontId="0" fillId="0" borderId="5" xfId="0" applyNumberFormat="1" applyBorder="1"/>
    <xf numFmtId="4" fontId="0" fillId="0" borderId="6" xfId="0" applyNumberFormat="1" applyBorder="1"/>
    <xf numFmtId="44" fontId="0" fillId="0" borderId="0" xfId="1" applyFont="1"/>
    <xf numFmtId="4" fontId="0" fillId="0" borderId="1" xfId="0" applyNumberFormat="1" applyBorder="1"/>
    <xf numFmtId="44" fontId="0" fillId="0" borderId="1" xfId="1" applyFont="1" applyBorder="1"/>
    <xf numFmtId="44" fontId="0" fillId="0" borderId="0" xfId="0" applyNumberFormat="1"/>
    <xf numFmtId="0" fontId="0" fillId="0" borderId="0" xfId="0"/>
    <xf numFmtId="0" fontId="0" fillId="0" borderId="1" xfId="0" applyBorder="1"/>
    <xf numFmtId="0" fontId="0" fillId="3" borderId="1" xfId="0" applyFill="1" applyBorder="1"/>
    <xf numFmtId="43" fontId="0" fillId="0" borderId="0" xfId="4" applyFont="1"/>
    <xf numFmtId="14" fontId="0" fillId="0" borderId="2" xfId="0" applyNumberFormat="1" applyBorder="1"/>
    <xf numFmtId="0" fontId="0" fillId="3" borderId="2" xfId="0" applyFill="1" applyBorder="1"/>
    <xf numFmtId="44" fontId="0" fillId="0" borderId="1" xfId="1" applyFont="1" applyFill="1" applyBorder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/>
    <xf numFmtId="44" fontId="4" fillId="0" borderId="1" xfId="1" applyFont="1" applyBorder="1"/>
    <xf numFmtId="43" fontId="0" fillId="0" borderId="7" xfId="4" applyFont="1" applyBorder="1"/>
    <xf numFmtId="43" fontId="0" fillId="0" borderId="0" xfId="0" applyNumberFormat="1"/>
    <xf numFmtId="44" fontId="0" fillId="0" borderId="0" xfId="0" applyNumberFormat="1" applyBorder="1"/>
    <xf numFmtId="43" fontId="0" fillId="0" borderId="7" xfId="0" applyNumberFormat="1" applyBorder="1"/>
    <xf numFmtId="43" fontId="0" fillId="0" borderId="9" xfId="0" applyNumberFormat="1" applyBorder="1"/>
    <xf numFmtId="166" fontId="5" fillId="0" borderId="1" xfId="0" applyNumberFormat="1" applyFont="1" applyFill="1" applyBorder="1"/>
    <xf numFmtId="0" fontId="12" fillId="0" borderId="0" xfId="8"/>
    <xf numFmtId="4" fontId="0" fillId="0" borderId="4" xfId="0" applyNumberFormat="1" applyBorder="1"/>
    <xf numFmtId="0" fontId="12" fillId="0" borderId="0" xfId="8" quotePrefix="1"/>
    <xf numFmtId="0" fontId="13" fillId="0" borderId="8" xfId="0" applyFont="1" applyBorder="1"/>
    <xf numFmtId="0" fontId="13" fillId="0" borderId="2" xfId="0" applyFont="1" applyBorder="1"/>
    <xf numFmtId="44" fontId="13" fillId="0" borderId="1" xfId="1" applyFont="1" applyBorder="1"/>
    <xf numFmtId="44" fontId="13" fillId="0" borderId="6" xfId="1" applyFont="1" applyBorder="1"/>
    <xf numFmtId="44" fontId="0" fillId="0" borderId="1" xfId="0" applyNumberFormat="1" applyBorder="1"/>
    <xf numFmtId="44" fontId="4" fillId="0" borderId="10" xfId="0" applyNumberFormat="1" applyFont="1" applyBorder="1"/>
    <xf numFmtId="0" fontId="4" fillId="0" borderId="10" xfId="0" applyFont="1" applyBorder="1"/>
    <xf numFmtId="10" fontId="0" fillId="0" borderId="1" xfId="7" applyNumberFormat="1" applyFont="1" applyBorder="1"/>
    <xf numFmtId="10" fontId="4" fillId="0" borderId="11" xfId="7" applyNumberFormat="1" applyFont="1" applyBorder="1"/>
    <xf numFmtId="166" fontId="4" fillId="0" borderId="1" xfId="0" applyNumberFormat="1" applyFont="1" applyBorder="1"/>
    <xf numFmtId="4" fontId="4" fillId="0" borderId="1" xfId="0" applyNumberFormat="1" applyFont="1" applyBorder="1"/>
    <xf numFmtId="44" fontId="0" fillId="0" borderId="4" xfId="0" applyNumberFormat="1" applyBorder="1"/>
    <xf numFmtId="0" fontId="0" fillId="0" borderId="1" xfId="0" applyFill="1" applyBorder="1"/>
    <xf numFmtId="44" fontId="3" fillId="0" borderId="1" xfId="1" applyFont="1" applyFill="1" applyBorder="1"/>
    <xf numFmtId="44" fontId="4" fillId="0" borderId="12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5" borderId="1" xfId="0" applyFill="1" applyBorder="1"/>
    <xf numFmtId="44" fontId="0" fillId="5" borderId="1" xfId="0" applyNumberFormat="1" applyFill="1" applyBorder="1"/>
    <xf numFmtId="0" fontId="15" fillId="0" borderId="0" xfId="0" applyFont="1"/>
    <xf numFmtId="0" fontId="16" fillId="0" borderId="0" xfId="0" applyFont="1"/>
    <xf numFmtId="43" fontId="15" fillId="0" borderId="0" xfId="4" applyFont="1"/>
    <xf numFmtId="43" fontId="17" fillId="0" borderId="0" xfId="4" applyFont="1"/>
    <xf numFmtId="0" fontId="18" fillId="0" borderId="0" xfId="8" applyFont="1"/>
    <xf numFmtId="0" fontId="15" fillId="0" borderId="0" xfId="0" applyFont="1" applyAlignment="1">
      <alignment horizontal="center"/>
    </xf>
    <xf numFmtId="44" fontId="15" fillId="0" borderId="0" xfId="1" applyFont="1"/>
    <xf numFmtId="9" fontId="15" fillId="0" borderId="0" xfId="0" applyNumberFormat="1" applyFont="1"/>
    <xf numFmtId="0" fontId="18" fillId="0" borderId="0" xfId="8" quotePrefix="1" applyFont="1"/>
    <xf numFmtId="164" fontId="15" fillId="0" borderId="0" xfId="0" applyNumberFormat="1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64" fontId="11" fillId="0" borderId="0" xfId="0" applyNumberFormat="1" applyFont="1"/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164" fontId="17" fillId="0" borderId="0" xfId="0" applyNumberFormat="1" applyFont="1"/>
    <xf numFmtId="0" fontId="19" fillId="0" borderId="0" xfId="0" applyFont="1"/>
    <xf numFmtId="0" fontId="12" fillId="0" borderId="0" xfId="8" applyFill="1"/>
    <xf numFmtId="9" fontId="0" fillId="0" borderId="0" xfId="7" applyFont="1"/>
    <xf numFmtId="10" fontId="12" fillId="0" borderId="0" xfId="8" applyNumberFormat="1" applyFill="1"/>
    <xf numFmtId="0" fontId="21" fillId="0" borderId="0" xfId="0" applyFont="1"/>
    <xf numFmtId="43" fontId="21" fillId="0" borderId="0" xfId="0" applyNumberFormat="1" applyFont="1"/>
    <xf numFmtId="0" fontId="21" fillId="4" borderId="0" xfId="0" applyFont="1" applyFill="1"/>
    <xf numFmtId="43" fontId="21" fillId="4" borderId="0" xfId="0" applyNumberFormat="1" applyFont="1" applyFill="1"/>
    <xf numFmtId="0" fontId="7" fillId="0" borderId="0" xfId="0" applyFont="1"/>
    <xf numFmtId="0" fontId="6" fillId="0" borderId="0" xfId="0" applyFont="1" applyAlignment="1"/>
    <xf numFmtId="0" fontId="22" fillId="0" borderId="0" xfId="0" applyFont="1"/>
    <xf numFmtId="0" fontId="9" fillId="0" borderId="0" xfId="0" applyFont="1"/>
    <xf numFmtId="43" fontId="22" fillId="0" borderId="0" xfId="9" applyFont="1"/>
    <xf numFmtId="164" fontId="15" fillId="0" borderId="0" xfId="0" applyNumberFormat="1" applyFont="1" applyFill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6" borderId="0" xfId="0" applyFont="1" applyFill="1"/>
    <xf numFmtId="44" fontId="4" fillId="6" borderId="0" xfId="0" applyNumberFormat="1" applyFont="1" applyFill="1"/>
    <xf numFmtId="0" fontId="17" fillId="0" borderId="0" xfId="0" applyFont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21" fillId="0" borderId="0" xfId="0" applyFont="1" applyFill="1"/>
    <xf numFmtId="43" fontId="21" fillId="0" borderId="0" xfId="0" applyNumberFormat="1" applyFont="1" applyFill="1"/>
  </cellXfs>
  <cellStyles count="10">
    <cellStyle name="Hipervínculo" xfId="8" builtinId="8"/>
    <cellStyle name="Millares" xfId="4" builtinId="3"/>
    <cellStyle name="Millares 2" xfId="5" xr:uid="{00000000-0005-0000-0000-000002000000}"/>
    <cellStyle name="Millares 3" xfId="9" xr:uid="{92BB3C21-3847-4492-B920-5D95725E0D86}"/>
    <cellStyle name="Moneda" xfId="1" builtinId="4"/>
    <cellStyle name="Normal" xfId="0" builtinId="0"/>
    <cellStyle name="Normal 2" xfId="2" xr:uid="{00000000-0005-0000-0000-000005000000}"/>
    <cellStyle name="Normal 22" xfId="3" xr:uid="{00000000-0005-0000-0000-000006000000}"/>
    <cellStyle name="Porcentaje" xfId="7" builtinId="5"/>
    <cellStyle name="Porcentaje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104775</xdr:rowOff>
    </xdr:from>
    <xdr:to>
      <xdr:col>10</xdr:col>
      <xdr:colOff>732604</xdr:colOff>
      <xdr:row>6</xdr:row>
      <xdr:rowOff>9394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ACE128-753D-4778-881D-A4ADA8E3B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104775"/>
          <a:ext cx="6571429" cy="1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6</xdr:row>
      <xdr:rowOff>57149</xdr:rowOff>
    </xdr:from>
    <xdr:to>
      <xdr:col>14</xdr:col>
      <xdr:colOff>702065</xdr:colOff>
      <xdr:row>7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75935A-1291-4C69-BA6C-0F9CA0F7FC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2" t="42850" r="26826" b="13901"/>
        <a:stretch/>
      </xdr:blipFill>
      <xdr:spPr>
        <a:xfrm>
          <a:off x="3190875" y="1200149"/>
          <a:ext cx="9379340" cy="266701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7</xdr:row>
      <xdr:rowOff>114300</xdr:rowOff>
    </xdr:from>
    <xdr:to>
      <xdr:col>15</xdr:col>
      <xdr:colOff>84205</xdr:colOff>
      <xdr:row>10</xdr:row>
      <xdr:rowOff>77592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A365784-1258-45C5-9441-49717ABDD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5625" y="1447800"/>
          <a:ext cx="9618730" cy="534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9</xdr:row>
      <xdr:rowOff>0</xdr:rowOff>
    </xdr:from>
    <xdr:to>
      <xdr:col>14</xdr:col>
      <xdr:colOff>751662</xdr:colOff>
      <xdr:row>23</xdr:row>
      <xdr:rowOff>47286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F82652-C11A-482A-9FF0-CC19D98DB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1714500"/>
          <a:ext cx="6504762" cy="2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0</xdr:row>
      <xdr:rowOff>0</xdr:rowOff>
    </xdr:from>
    <xdr:to>
      <xdr:col>11</xdr:col>
      <xdr:colOff>113487</xdr:colOff>
      <xdr:row>7</xdr:row>
      <xdr:rowOff>133167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DA1522-D4F6-4CD4-8BE1-7FDD0AC6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6504762" cy="1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2343150</xdr:colOff>
      <xdr:row>8</xdr:row>
      <xdr:rowOff>152400</xdr:rowOff>
    </xdr:from>
    <xdr:to>
      <xdr:col>13</xdr:col>
      <xdr:colOff>104775</xdr:colOff>
      <xdr:row>13</xdr:row>
      <xdr:rowOff>180617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680DCF-558C-49DA-9C62-8BE155564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1676400"/>
          <a:ext cx="9639300" cy="9807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0</xdr:rowOff>
    </xdr:from>
    <xdr:to>
      <xdr:col>17</xdr:col>
      <xdr:colOff>75374</xdr:colOff>
      <xdr:row>6</xdr:row>
      <xdr:rowOff>180810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C1D47-DD46-406B-9854-183C7A83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0"/>
          <a:ext cx="6609524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12</xdr:row>
      <xdr:rowOff>76200</xdr:rowOff>
    </xdr:from>
    <xdr:to>
      <xdr:col>8</xdr:col>
      <xdr:colOff>589712</xdr:colOff>
      <xdr:row>15</xdr:row>
      <xdr:rowOff>142795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E23684-0834-45A2-B00C-5E07DED3E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2362200"/>
          <a:ext cx="6704762" cy="6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12</xdr:col>
      <xdr:colOff>404338</xdr:colOff>
      <xdr:row>27</xdr:row>
      <xdr:rowOff>161127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DB03C9-625B-414E-A3D1-E23A1EDC9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0"/>
          <a:ext cx="5633563" cy="53236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420688</xdr:colOff>
      <xdr:row>14</xdr:row>
      <xdr:rowOff>142875</xdr:rowOff>
    </xdr:from>
    <xdr:to>
      <xdr:col>4</xdr:col>
      <xdr:colOff>753259</xdr:colOff>
      <xdr:row>18</xdr:row>
      <xdr:rowOff>28494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B1AB6B-7179-45F8-B034-BC7FAD0F5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88" y="2825750"/>
          <a:ext cx="6428571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436563</xdr:colOff>
      <xdr:row>17</xdr:row>
      <xdr:rowOff>111125</xdr:rowOff>
    </xdr:from>
    <xdr:to>
      <xdr:col>4</xdr:col>
      <xdr:colOff>788182</xdr:colOff>
      <xdr:row>43</xdr:row>
      <xdr:rowOff>91458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9C2EA1-6A7C-49D8-B922-610E872EC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3" y="3365500"/>
          <a:ext cx="6447619" cy="4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468312</xdr:colOff>
      <xdr:row>43</xdr:row>
      <xdr:rowOff>15876</xdr:rowOff>
    </xdr:from>
    <xdr:to>
      <xdr:col>4</xdr:col>
      <xdr:colOff>819931</xdr:colOff>
      <xdr:row>55</xdr:row>
      <xdr:rowOff>91781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47CCF6A-C0D4-40CA-AB21-E76B6A33B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312" y="8223251"/>
          <a:ext cx="6447619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14</xdr:col>
      <xdr:colOff>618476</xdr:colOff>
      <xdr:row>33</xdr:row>
      <xdr:rowOff>94450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797FA0-0F94-46AE-AAAF-4D8B88D2F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0"/>
          <a:ext cx="5190476" cy="6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1</xdr:rowOff>
    </xdr:from>
    <xdr:to>
      <xdr:col>7</xdr:col>
      <xdr:colOff>533401</xdr:colOff>
      <xdr:row>24</xdr:row>
      <xdr:rowOff>95224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C5EE2E-8A9F-4FB7-B492-F8D07BCF7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1" y="2495551"/>
          <a:ext cx="6324600" cy="22002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21</xdr:row>
      <xdr:rowOff>123826</xdr:rowOff>
    </xdr:from>
    <xdr:to>
      <xdr:col>7</xdr:col>
      <xdr:colOff>523876</xdr:colOff>
      <xdr:row>29</xdr:row>
      <xdr:rowOff>157684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17BE96B-900F-447A-97A0-007B160D7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6" y="4143376"/>
          <a:ext cx="6267450" cy="15578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10</xdr:row>
      <xdr:rowOff>85725</xdr:rowOff>
    </xdr:from>
    <xdr:to>
      <xdr:col>17</xdr:col>
      <xdr:colOff>219076</xdr:colOff>
      <xdr:row>27</xdr:row>
      <xdr:rowOff>134798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9479A5-6947-4BDB-A797-47C05FAE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1990725"/>
          <a:ext cx="6305550" cy="3287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104775</xdr:rowOff>
    </xdr:from>
    <xdr:to>
      <xdr:col>7</xdr:col>
      <xdr:colOff>92371</xdr:colOff>
      <xdr:row>22</xdr:row>
      <xdr:rowOff>111169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0ACA20-FB99-4208-9181-46EE89D18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62275"/>
          <a:ext cx="6581775" cy="133989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9526</xdr:rowOff>
    </xdr:from>
    <xdr:to>
      <xdr:col>17</xdr:col>
      <xdr:colOff>208527</xdr:colOff>
      <xdr:row>10</xdr:row>
      <xdr:rowOff>83854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E680D33-665B-48C2-8914-0271A946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0" y="9526"/>
          <a:ext cx="6304526" cy="1979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61"/>
  <sheetViews>
    <sheetView topLeftCell="A37" zoomScale="90" zoomScaleNormal="90" workbookViewId="0">
      <selection activeCell="D61" sqref="D61"/>
    </sheetView>
  </sheetViews>
  <sheetFormatPr baseColWidth="10" defaultColWidth="11.42578125" defaultRowHeight="14.25" x14ac:dyDescent="0.2"/>
  <cols>
    <col min="1" max="1" width="11.42578125" style="54"/>
    <col min="2" max="2" width="11.5703125" style="59" bestFit="1" customWidth="1"/>
    <col min="3" max="3" width="11.42578125" style="54"/>
    <col min="4" max="4" width="96.140625" style="54" customWidth="1"/>
    <col min="5" max="5" width="18.7109375" style="54" bestFit="1" customWidth="1"/>
    <col min="6" max="6" width="16.85546875" style="54" bestFit="1" customWidth="1"/>
    <col min="7" max="7" width="23.140625" style="54" customWidth="1"/>
    <col min="8" max="16384" width="11.42578125" style="54"/>
  </cols>
  <sheetData>
    <row r="2" spans="2:8" ht="15" x14ac:dyDescent="0.25">
      <c r="B2" s="100" t="s">
        <v>267</v>
      </c>
      <c r="C2" s="100"/>
      <c r="D2" s="100"/>
      <c r="E2" s="100"/>
      <c r="F2" s="100"/>
    </row>
    <row r="3" spans="2:8" x14ac:dyDescent="0.2">
      <c r="D3" s="63"/>
      <c r="E3" s="63"/>
    </row>
    <row r="4" spans="2:8" ht="15" x14ac:dyDescent="0.25">
      <c r="C4" s="86" t="s">
        <v>0</v>
      </c>
      <c r="D4" s="86"/>
      <c r="F4" s="63">
        <f>+'ESTADO DE RESULTADO'!C11</f>
        <v>30707542.329999998</v>
      </c>
    </row>
    <row r="5" spans="2:8" ht="15" x14ac:dyDescent="0.25">
      <c r="C5" s="54" t="s">
        <v>373</v>
      </c>
      <c r="D5" s="63"/>
      <c r="E5" s="63">
        <f>-'ESTADO DE RESULTADO'!C43</f>
        <v>-28783565.449999999</v>
      </c>
      <c r="G5" s="55"/>
      <c r="H5" s="56"/>
    </row>
    <row r="6" spans="2:8" x14ac:dyDescent="0.2">
      <c r="C6" s="54" t="s">
        <v>1</v>
      </c>
      <c r="D6" s="63"/>
      <c r="F6" s="63">
        <f>SUM(E5:E5)</f>
        <v>-28783565.449999999</v>
      </c>
      <c r="H6" s="56"/>
    </row>
    <row r="7" spans="2:8" ht="15" x14ac:dyDescent="0.25">
      <c r="D7" s="63"/>
      <c r="F7" s="63"/>
      <c r="H7" s="57"/>
    </row>
    <row r="8" spans="2:8" x14ac:dyDescent="0.2">
      <c r="B8" s="64">
        <v>801</v>
      </c>
      <c r="C8" s="85" t="s">
        <v>2</v>
      </c>
      <c r="D8" s="85"/>
      <c r="F8" s="63">
        <f>+F4+F6</f>
        <v>1923976.879999999</v>
      </c>
      <c r="H8" s="56"/>
    </row>
    <row r="9" spans="2:8" x14ac:dyDescent="0.2">
      <c r="B9" s="64">
        <v>803</v>
      </c>
      <c r="C9" s="85" t="s">
        <v>3</v>
      </c>
      <c r="D9" s="85"/>
      <c r="F9" s="63">
        <f>-F8*0.15</f>
        <v>-288596.53199999983</v>
      </c>
      <c r="H9" s="56"/>
    </row>
    <row r="10" spans="2:8" x14ac:dyDescent="0.2">
      <c r="B10" s="64">
        <v>804</v>
      </c>
      <c r="C10" s="85" t="s">
        <v>4</v>
      </c>
      <c r="D10" s="85"/>
      <c r="F10" s="63">
        <v>0</v>
      </c>
      <c r="H10" s="56"/>
    </row>
    <row r="11" spans="2:8" x14ac:dyDescent="0.2">
      <c r="B11" s="64">
        <v>805</v>
      </c>
      <c r="C11" s="85" t="s">
        <v>5</v>
      </c>
      <c r="D11" s="85"/>
      <c r="F11" s="63">
        <v>0</v>
      </c>
    </row>
    <row r="12" spans="2:8" ht="15" x14ac:dyDescent="0.25">
      <c r="B12" s="64">
        <v>806</v>
      </c>
      <c r="C12" s="85" t="s">
        <v>6</v>
      </c>
      <c r="D12" s="85" t="s">
        <v>7</v>
      </c>
      <c r="E12" s="31" t="s">
        <v>370</v>
      </c>
      <c r="F12" s="63">
        <v>209866.92</v>
      </c>
    </row>
    <row r="13" spans="2:8" ht="15" x14ac:dyDescent="0.25">
      <c r="B13" s="64"/>
      <c r="C13" s="65" t="s">
        <v>277</v>
      </c>
      <c r="D13" s="65"/>
      <c r="E13" s="31" t="s">
        <v>372</v>
      </c>
      <c r="F13" s="63">
        <f>+VEHICULOS!B4</f>
        <v>26316.010000000002</v>
      </c>
    </row>
    <row r="14" spans="2:8" ht="15" x14ac:dyDescent="0.25">
      <c r="B14" s="64"/>
      <c r="C14" s="65" t="s">
        <v>260</v>
      </c>
      <c r="D14" s="65"/>
      <c r="E14" s="31" t="s">
        <v>384</v>
      </c>
      <c r="F14" s="63">
        <f>+'GND Relacionadas'!F13</f>
        <v>67205.418400000141</v>
      </c>
    </row>
    <row r="15" spans="2:8" x14ac:dyDescent="0.2">
      <c r="B15" s="64">
        <v>807</v>
      </c>
      <c r="C15" s="85" t="s">
        <v>8</v>
      </c>
      <c r="D15" s="85"/>
      <c r="F15" s="63">
        <v>0</v>
      </c>
    </row>
    <row r="16" spans="2:8" x14ac:dyDescent="0.2">
      <c r="B16" s="64">
        <v>808</v>
      </c>
      <c r="C16" s="85" t="s">
        <v>9</v>
      </c>
      <c r="D16" s="85"/>
      <c r="F16" s="63">
        <v>0</v>
      </c>
    </row>
    <row r="17" spans="2:6" x14ac:dyDescent="0.2">
      <c r="B17" s="64">
        <v>809</v>
      </c>
      <c r="C17" s="85" t="s">
        <v>10</v>
      </c>
      <c r="D17" s="85"/>
      <c r="F17" s="63">
        <v>0</v>
      </c>
    </row>
    <row r="18" spans="2:6" x14ac:dyDescent="0.2">
      <c r="B18" s="64">
        <v>810</v>
      </c>
      <c r="C18" s="85" t="s">
        <v>11</v>
      </c>
      <c r="D18" s="85"/>
      <c r="E18" s="58"/>
      <c r="F18" s="63">
        <v>0</v>
      </c>
    </row>
    <row r="19" spans="2:6" x14ac:dyDescent="0.2">
      <c r="B19" s="64">
        <v>811</v>
      </c>
      <c r="C19" s="85" t="s">
        <v>12</v>
      </c>
      <c r="D19" s="85"/>
      <c r="F19" s="63">
        <v>0</v>
      </c>
    </row>
    <row r="20" spans="2:6" x14ac:dyDescent="0.2">
      <c r="B20" s="64">
        <v>812</v>
      </c>
      <c r="C20" s="85" t="s">
        <v>13</v>
      </c>
      <c r="D20" s="85"/>
      <c r="F20" s="63">
        <v>0</v>
      </c>
    </row>
    <row r="21" spans="2:6" x14ac:dyDescent="0.2">
      <c r="B21" s="64">
        <v>813</v>
      </c>
      <c r="C21" s="85" t="s">
        <v>14</v>
      </c>
      <c r="D21" s="85"/>
      <c r="F21" s="63">
        <v>0</v>
      </c>
    </row>
    <row r="22" spans="2:6" x14ac:dyDescent="0.2">
      <c r="B22" s="64"/>
      <c r="C22" s="85"/>
      <c r="D22" s="85"/>
      <c r="F22" s="63"/>
    </row>
    <row r="23" spans="2:6" x14ac:dyDescent="0.2">
      <c r="B23" s="64">
        <v>814</v>
      </c>
      <c r="C23" s="85" t="s">
        <v>15</v>
      </c>
      <c r="D23" s="85"/>
      <c r="F23" s="66">
        <v>0</v>
      </c>
    </row>
    <row r="24" spans="2:6" ht="15" x14ac:dyDescent="0.25">
      <c r="B24" s="101">
        <v>816</v>
      </c>
      <c r="C24" s="102" t="s">
        <v>16</v>
      </c>
      <c r="D24" s="102"/>
      <c r="E24" s="71" t="s">
        <v>393</v>
      </c>
      <c r="F24" s="83">
        <v>37203.68</v>
      </c>
    </row>
    <row r="25" spans="2:6" x14ac:dyDescent="0.2">
      <c r="B25" s="64">
        <v>818</v>
      </c>
      <c r="C25" s="85" t="s">
        <v>17</v>
      </c>
      <c r="D25" s="85"/>
      <c r="F25" s="63">
        <v>0</v>
      </c>
    </row>
    <row r="26" spans="2:6" x14ac:dyDescent="0.2">
      <c r="B26" s="64">
        <v>820</v>
      </c>
      <c r="C26" s="85" t="s">
        <v>18</v>
      </c>
      <c r="D26" s="85"/>
      <c r="F26" s="63">
        <v>0</v>
      </c>
    </row>
    <row r="27" spans="2:6" x14ac:dyDescent="0.2">
      <c r="B27" s="64">
        <v>822</v>
      </c>
      <c r="C27" s="85" t="s">
        <v>19</v>
      </c>
      <c r="D27" s="85"/>
      <c r="F27" s="63">
        <v>0</v>
      </c>
    </row>
    <row r="28" spans="2:6" x14ac:dyDescent="0.2">
      <c r="B28" s="64" t="s">
        <v>20</v>
      </c>
      <c r="C28" s="85" t="s">
        <v>21</v>
      </c>
      <c r="D28" s="85"/>
      <c r="F28" s="63">
        <v>0</v>
      </c>
    </row>
    <row r="29" spans="2:6" x14ac:dyDescent="0.2">
      <c r="B29" s="64">
        <v>826</v>
      </c>
      <c r="C29" s="85" t="s">
        <v>22</v>
      </c>
      <c r="D29" s="85"/>
      <c r="F29" s="63">
        <v>0</v>
      </c>
    </row>
    <row r="30" spans="2:6" x14ac:dyDescent="0.2">
      <c r="B30" s="64"/>
      <c r="C30" s="85" t="s">
        <v>23</v>
      </c>
      <c r="D30" s="85"/>
      <c r="F30" s="63"/>
    </row>
    <row r="31" spans="2:6" x14ac:dyDescent="0.2">
      <c r="B31" s="64">
        <v>828</v>
      </c>
      <c r="C31" s="85" t="s">
        <v>24</v>
      </c>
      <c r="D31" s="85"/>
      <c r="F31" s="63">
        <v>0</v>
      </c>
    </row>
    <row r="32" spans="2:6" x14ac:dyDescent="0.2">
      <c r="B32" s="64">
        <v>830</v>
      </c>
      <c r="C32" s="85" t="s">
        <v>25</v>
      </c>
      <c r="D32" s="85"/>
      <c r="F32" s="63">
        <v>0</v>
      </c>
    </row>
    <row r="33" spans="2:7" x14ac:dyDescent="0.2">
      <c r="B33" s="64">
        <v>833</v>
      </c>
      <c r="C33" s="85" t="s">
        <v>26</v>
      </c>
      <c r="D33" s="85"/>
      <c r="F33" s="63"/>
    </row>
    <row r="34" spans="2:7" x14ac:dyDescent="0.2">
      <c r="B34" s="64" t="s">
        <v>27</v>
      </c>
      <c r="C34" s="85" t="s">
        <v>28</v>
      </c>
      <c r="D34" s="85"/>
      <c r="F34" s="63">
        <v>0</v>
      </c>
    </row>
    <row r="35" spans="2:7" x14ac:dyDescent="0.2">
      <c r="C35" s="85"/>
      <c r="D35" s="85"/>
      <c r="F35" s="63"/>
    </row>
    <row r="36" spans="2:7" x14ac:dyDescent="0.2">
      <c r="C36" s="85"/>
      <c r="D36" s="85"/>
      <c r="F36" s="63"/>
    </row>
    <row r="37" spans="2:7" x14ac:dyDescent="0.2">
      <c r="B37" s="67">
        <v>37</v>
      </c>
      <c r="C37" s="85" t="s">
        <v>29</v>
      </c>
      <c r="D37" s="85" t="s">
        <v>30</v>
      </c>
      <c r="F37" s="63"/>
    </row>
    <row r="38" spans="2:7" ht="15" x14ac:dyDescent="0.25">
      <c r="B38" s="67">
        <v>38</v>
      </c>
      <c r="C38" s="85" t="s">
        <v>31</v>
      </c>
      <c r="D38" s="85" t="e">
        <f>ROUND(+#REF!,4)</f>
        <v>#REF!</v>
      </c>
      <c r="E38" s="73">
        <f>+Inversion!D12</f>
        <v>3.2310591901522037E-2</v>
      </c>
      <c r="F38" s="63"/>
    </row>
    <row r="39" spans="2:7" x14ac:dyDescent="0.2">
      <c r="C39" s="85"/>
      <c r="D39" s="85"/>
      <c r="F39" s="63"/>
    </row>
    <row r="40" spans="2:7" x14ac:dyDescent="0.2">
      <c r="C40" s="85" t="s">
        <v>32</v>
      </c>
      <c r="D40" s="85"/>
      <c r="F40" s="63">
        <f>+SUM(F8:F39)</f>
        <v>1975972.376399999</v>
      </c>
      <c r="G40" s="60"/>
    </row>
    <row r="41" spans="2:7" x14ac:dyDescent="0.2">
      <c r="B41" s="59">
        <v>850</v>
      </c>
      <c r="C41" s="85" t="s">
        <v>33</v>
      </c>
      <c r="D41" s="85">
        <v>0.25</v>
      </c>
      <c r="E41" s="61">
        <v>0.25</v>
      </c>
      <c r="F41" s="63">
        <f>+F40*(E41-E38)</f>
        <v>430148.25703745871</v>
      </c>
    </row>
    <row r="42" spans="2:7" x14ac:dyDescent="0.2">
      <c r="B42" s="59">
        <v>800</v>
      </c>
      <c r="C42" s="85" t="s">
        <v>34</v>
      </c>
      <c r="D42" s="85"/>
      <c r="F42" s="63">
        <v>0</v>
      </c>
    </row>
    <row r="43" spans="2:7" x14ac:dyDescent="0.2">
      <c r="B43" s="59">
        <v>851</v>
      </c>
      <c r="C43" s="85" t="s">
        <v>35</v>
      </c>
      <c r="D43" s="85"/>
      <c r="E43" s="62"/>
      <c r="F43" s="63">
        <v>0</v>
      </c>
    </row>
    <row r="44" spans="2:7" x14ac:dyDescent="0.2">
      <c r="C44" s="85"/>
      <c r="D44" s="85"/>
      <c r="F44" s="63"/>
    </row>
    <row r="45" spans="2:7" x14ac:dyDescent="0.2">
      <c r="B45" s="59">
        <v>856</v>
      </c>
      <c r="C45" s="85" t="s">
        <v>36</v>
      </c>
      <c r="D45" s="85"/>
      <c r="F45" s="63">
        <v>0</v>
      </c>
    </row>
    <row r="46" spans="2:7" ht="15" x14ac:dyDescent="0.25">
      <c r="B46" s="59">
        <v>857</v>
      </c>
      <c r="C46" s="85" t="s">
        <v>37</v>
      </c>
      <c r="D46" s="85" t="s">
        <v>38</v>
      </c>
      <c r="E46" s="71" t="s">
        <v>283</v>
      </c>
      <c r="F46" s="63">
        <f>+'Credito Tributario Renta 2021'!C6</f>
        <v>493235.14</v>
      </c>
    </row>
    <row r="47" spans="2:7" x14ac:dyDescent="0.2">
      <c r="B47" s="59">
        <v>858</v>
      </c>
      <c r="C47" s="85" t="s">
        <v>39</v>
      </c>
      <c r="D47" s="85"/>
      <c r="F47" s="63">
        <v>0</v>
      </c>
    </row>
    <row r="48" spans="2:7" x14ac:dyDescent="0.2">
      <c r="B48" s="59">
        <v>859</v>
      </c>
      <c r="C48" s="85" t="s">
        <v>40</v>
      </c>
      <c r="D48" s="85"/>
      <c r="F48" s="63">
        <v>0</v>
      </c>
    </row>
    <row r="49" spans="2:6" x14ac:dyDescent="0.2">
      <c r="B49" s="59">
        <v>860</v>
      </c>
      <c r="C49" s="85" t="s">
        <v>41</v>
      </c>
      <c r="D49" s="85"/>
      <c r="F49" s="63">
        <v>0</v>
      </c>
    </row>
    <row r="50" spans="2:6" x14ac:dyDescent="0.2">
      <c r="B50" s="59">
        <v>861</v>
      </c>
      <c r="C50" s="85" t="s">
        <v>42</v>
      </c>
      <c r="D50" s="85"/>
      <c r="F50" s="83">
        <f>+'Credito Tributario Renta 2021'!C13</f>
        <v>41792.75</v>
      </c>
    </row>
    <row r="51" spans="2:6" x14ac:dyDescent="0.2">
      <c r="C51" s="85"/>
      <c r="D51" s="85"/>
      <c r="F51" s="63"/>
    </row>
    <row r="52" spans="2:6" x14ac:dyDescent="0.2">
      <c r="C52" s="85" t="s">
        <v>43</v>
      </c>
      <c r="D52" s="85"/>
      <c r="F52" s="63"/>
    </row>
    <row r="53" spans="2:6" ht="15" x14ac:dyDescent="0.25">
      <c r="B53" s="59">
        <v>862</v>
      </c>
      <c r="C53" s="85" t="s">
        <v>44</v>
      </c>
      <c r="D53" s="85" t="s">
        <v>38</v>
      </c>
      <c r="E53" s="31" t="s">
        <v>291</v>
      </c>
      <c r="F53" s="63">
        <f>+'Credito Tributario Renta 2021'!C9</f>
        <v>139457.42000000001</v>
      </c>
    </row>
    <row r="54" spans="2:6" x14ac:dyDescent="0.2">
      <c r="B54" s="59">
        <v>863</v>
      </c>
      <c r="C54" s="85" t="s">
        <v>45</v>
      </c>
      <c r="D54" s="85"/>
      <c r="F54" s="63">
        <v>0</v>
      </c>
    </row>
    <row r="55" spans="2:6" x14ac:dyDescent="0.2">
      <c r="B55" s="59">
        <v>865</v>
      </c>
      <c r="C55" s="85" t="s">
        <v>46</v>
      </c>
      <c r="D55" s="85"/>
      <c r="F55" s="63">
        <f>+F41-F42-F43-F45-F46-F47-F48-F49-F50-F53</f>
        <v>-244337.05296254132</v>
      </c>
    </row>
    <row r="56" spans="2:6" x14ac:dyDescent="0.2">
      <c r="B56" s="59">
        <v>866</v>
      </c>
      <c r="C56" s="85" t="s">
        <v>47</v>
      </c>
      <c r="D56" s="85"/>
      <c r="F56" s="63">
        <v>0</v>
      </c>
    </row>
    <row r="57" spans="2:6" x14ac:dyDescent="0.2">
      <c r="C57" s="85"/>
      <c r="D57" s="85"/>
      <c r="F57" s="63"/>
    </row>
    <row r="58" spans="2:6" ht="15" x14ac:dyDescent="0.25">
      <c r="B58" s="68">
        <v>869</v>
      </c>
      <c r="C58" s="84" t="s">
        <v>48</v>
      </c>
      <c r="D58" s="84"/>
      <c r="F58" s="69">
        <f>+F55</f>
        <v>-244337.05296254132</v>
      </c>
    </row>
    <row r="59" spans="2:6" x14ac:dyDescent="0.2">
      <c r="B59" s="59">
        <v>870</v>
      </c>
      <c r="C59" s="85" t="s">
        <v>49</v>
      </c>
      <c r="D59" s="85"/>
      <c r="F59" s="63">
        <f>+F56</f>
        <v>0</v>
      </c>
    </row>
    <row r="60" spans="2:6" x14ac:dyDescent="0.2">
      <c r="C60" s="70"/>
      <c r="D60" s="63"/>
      <c r="E60" s="63"/>
    </row>
    <row r="61" spans="2:6" x14ac:dyDescent="0.2">
      <c r="C61" s="70"/>
      <c r="D61" s="63"/>
      <c r="E61" s="63"/>
    </row>
  </sheetData>
  <mergeCells count="52">
    <mergeCell ref="B2:F2"/>
    <mergeCell ref="C21:D21"/>
    <mergeCell ref="C8:D8"/>
    <mergeCell ref="C9:D9"/>
    <mergeCell ref="C10:D10"/>
    <mergeCell ref="C11:D11"/>
    <mergeCell ref="C12:D12"/>
    <mergeCell ref="C15:D15"/>
    <mergeCell ref="C16:D16"/>
    <mergeCell ref="C17:D17"/>
    <mergeCell ref="C18:D18"/>
    <mergeCell ref="C19:D19"/>
    <mergeCell ref="C20:D20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58:D58"/>
    <mergeCell ref="C59:D59"/>
    <mergeCell ref="C4:D4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</mergeCells>
  <hyperlinks>
    <hyperlink ref="D12" location="'RESUMEN GND'!B20" display="(Ver Anexo)" xr:uid="{00000000-0004-0000-0000-000000000000}"/>
    <hyperlink ref="D46" location="'credit trib renta 2019'!E7" display="'credit trib renta 2019'!E7" xr:uid="{00000000-0004-0000-0000-000001000000}"/>
    <hyperlink ref="D53" location="'credit trib renta 2019'!E14" display="'credit trib renta 2019'!E14" xr:uid="{00000000-0004-0000-0000-000002000000}"/>
    <hyperlink ref="E46" location="'Credito Tributario Renta 2021'!A1" display="ANEXO 1" xr:uid="{8070B2EC-B67F-4FC4-B3E1-365E50449651}"/>
    <hyperlink ref="E38" location="Inversion!A1" display="Inversion!A1" xr:uid="{EE1CA93D-A47F-454C-B5F0-A573AF26EFAB}"/>
    <hyperlink ref="E53" location="'Credito Tributario Renta 2021'!A1" display="ANEXO 2" xr:uid="{D436235E-5E73-4F4C-BC74-84A529D7D8D8}"/>
    <hyperlink ref="E12" location="'ESTADO DE RESULTADO'!C253" display="ANEXO" xr:uid="{CAB409D6-167A-47C7-9D0C-789022099A1D}"/>
    <hyperlink ref="E13" location="VEHICULOS!A1" display="ANEXO VEH" xr:uid="{018C3B5C-8F5D-4BFD-A864-ADAF6B2D79E7}"/>
    <hyperlink ref="E14" location="'GND Relacionadas'!A1" display="Anexo Relacionadas" xr:uid="{C197C236-11B2-47FB-B273-FCDE84EF4474}"/>
    <hyperlink ref="E24" location="'JUBILACION - DESAHUCIO'!A1" display="ANEXO JUBILAC" xr:uid="{50CE117A-20E9-4676-8B9E-D2FCA064F2D2}"/>
  </hyperlinks>
  <pageMargins left="0.31496062992125984" right="0" top="0.15748031496062992" bottom="0.15748031496062992" header="0.31496062992125984" footer="0.31496062992125984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B1:H38"/>
  <sheetViews>
    <sheetView workbookViewId="0">
      <selection activeCell="C1" sqref="C1"/>
    </sheetView>
  </sheetViews>
  <sheetFormatPr baseColWidth="10" defaultRowHeight="15" x14ac:dyDescent="0.25"/>
  <cols>
    <col min="5" max="5" width="25.85546875" customWidth="1"/>
    <col min="6" max="6" width="14" customWidth="1"/>
    <col min="7" max="7" width="12.7109375" bestFit="1" customWidth="1"/>
  </cols>
  <sheetData>
    <row r="1" spans="3:7" x14ac:dyDescent="0.25">
      <c r="C1" s="31" t="s">
        <v>371</v>
      </c>
      <c r="E1" s="96" t="s">
        <v>261</v>
      </c>
      <c r="F1" s="97"/>
    </row>
    <row r="3" spans="3:7" x14ac:dyDescent="0.25">
      <c r="E3" s="35" t="s">
        <v>385</v>
      </c>
      <c r="F3" s="36">
        <v>114551.86</v>
      </c>
    </row>
    <row r="4" spans="3:7" x14ac:dyDescent="0.25">
      <c r="E4" s="34" t="s">
        <v>278</v>
      </c>
      <c r="F4" s="37">
        <v>60000</v>
      </c>
    </row>
    <row r="5" spans="3:7" x14ac:dyDescent="0.25">
      <c r="E5" s="34" t="s">
        <v>279</v>
      </c>
      <c r="F5" s="37">
        <v>231000</v>
      </c>
    </row>
    <row r="6" spans="3:7" x14ac:dyDescent="0.25">
      <c r="E6" s="34" t="s">
        <v>280</v>
      </c>
      <c r="F6" s="37">
        <v>87300</v>
      </c>
    </row>
    <row r="7" spans="3:7" s="14" customFormat="1" x14ac:dyDescent="0.25">
      <c r="E7" s="34" t="s">
        <v>259</v>
      </c>
      <c r="F7" s="37"/>
    </row>
    <row r="8" spans="3:7" s="14" customFormat="1" x14ac:dyDescent="0.25">
      <c r="E8"/>
      <c r="F8" s="45">
        <f>SUM(F3:F7)</f>
        <v>492851.86</v>
      </c>
    </row>
    <row r="9" spans="3:7" x14ac:dyDescent="0.25">
      <c r="E9" s="15" t="s">
        <v>262</v>
      </c>
      <c r="F9" s="53">
        <f>+'CONCILIACION TRIBUTARIA'!F8+'CONCILIACION TRIBUTARIA'!F9</f>
        <v>1635380.3479999991</v>
      </c>
      <c r="G9" s="13"/>
    </row>
    <row r="10" spans="3:7" x14ac:dyDescent="0.25">
      <c r="E10" s="15" t="s">
        <v>265</v>
      </c>
      <c r="F10" s="38">
        <v>0</v>
      </c>
    </row>
    <row r="11" spans="3:7" x14ac:dyDescent="0.25">
      <c r="E11" s="15" t="s">
        <v>266</v>
      </c>
      <c r="F11" s="38">
        <f>+F9-F10+F8</f>
        <v>2128232.2079999992</v>
      </c>
    </row>
    <row r="12" spans="3:7" x14ac:dyDescent="0.25">
      <c r="E12" s="15" t="s">
        <v>256</v>
      </c>
      <c r="F12" s="12">
        <f>+F11*0.2</f>
        <v>425646.44159999985</v>
      </c>
    </row>
    <row r="13" spans="3:7" ht="15.75" thickBot="1" x14ac:dyDescent="0.3">
      <c r="E13" s="40" t="s">
        <v>263</v>
      </c>
      <c r="F13" s="39">
        <f>+F8-F12</f>
        <v>67205.418400000141</v>
      </c>
    </row>
    <row r="14" spans="3:7" ht="15.75" thickTop="1" x14ac:dyDescent="0.25"/>
    <row r="37" spans="2:8" x14ac:dyDescent="0.25">
      <c r="B37" s="81" t="s">
        <v>376</v>
      </c>
      <c r="C37" s="81" t="s">
        <v>377</v>
      </c>
      <c r="D37" s="81" t="s">
        <v>378</v>
      </c>
      <c r="E37" s="81" t="s">
        <v>379</v>
      </c>
      <c r="F37" s="81" t="s">
        <v>251</v>
      </c>
      <c r="G37" s="81" t="s">
        <v>380</v>
      </c>
      <c r="H37" s="81"/>
    </row>
    <row r="38" spans="2:8" x14ac:dyDescent="0.25">
      <c r="B38" s="80" t="s">
        <v>374</v>
      </c>
      <c r="C38" s="80" t="s">
        <v>381</v>
      </c>
      <c r="D38" s="80" t="s">
        <v>375</v>
      </c>
      <c r="E38" s="80">
        <v>158</v>
      </c>
      <c r="F38" s="80" t="s">
        <v>382</v>
      </c>
      <c r="G38" s="80" t="s">
        <v>383</v>
      </c>
      <c r="H38" s="82">
        <v>87299.999999999985</v>
      </c>
    </row>
  </sheetData>
  <mergeCells count="1">
    <mergeCell ref="E1:F1"/>
  </mergeCells>
  <hyperlinks>
    <hyperlink ref="C1" location="'CONCILIACION TRIBUTARIA'!F18" display="INICIO " xr:uid="{C0320E08-B1AE-4BA2-BE30-C9558D527866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9160-04B7-41EF-A5FE-76CE60B17F90}">
  <sheetPr>
    <tabColor theme="7" tint="0.59999389629810485"/>
  </sheetPr>
  <dimension ref="A1:E4"/>
  <sheetViews>
    <sheetView tabSelected="1" zoomScale="86" zoomScaleNormal="86" workbookViewId="0">
      <selection activeCell="D7" sqref="D7"/>
    </sheetView>
  </sheetViews>
  <sheetFormatPr baseColWidth="10" defaultRowHeight="15" x14ac:dyDescent="0.25"/>
  <cols>
    <col min="1" max="1" width="27.140625" bestFit="1" customWidth="1"/>
    <col min="2" max="2" width="13.140625" bestFit="1" customWidth="1"/>
  </cols>
  <sheetData>
    <row r="1" spans="1:5" x14ac:dyDescent="0.25">
      <c r="A1" s="7" t="s">
        <v>250</v>
      </c>
      <c r="B1" s="7" t="s">
        <v>274</v>
      </c>
      <c r="E1" s="31" t="s">
        <v>371</v>
      </c>
    </row>
    <row r="2" spans="1:5" x14ac:dyDescent="0.25">
      <c r="A2" s="15" t="s">
        <v>273</v>
      </c>
      <c r="B2" s="12">
        <v>61316.01</v>
      </c>
    </row>
    <row r="3" spans="1:5" x14ac:dyDescent="0.25">
      <c r="A3" s="15" t="s">
        <v>275</v>
      </c>
      <c r="B3" s="12">
        <v>-35000</v>
      </c>
    </row>
    <row r="4" spans="1:5" x14ac:dyDescent="0.25">
      <c r="A4" s="52" t="s">
        <v>276</v>
      </c>
      <c r="B4" s="53">
        <f>+B2+B3</f>
        <v>26316.010000000002</v>
      </c>
    </row>
  </sheetData>
  <hyperlinks>
    <hyperlink ref="E1" location="'CONCILIACION TRIBUTARIA'!A1" display="INICIO " xr:uid="{77CD7F38-4DC5-48E3-A935-E113B1487B0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D8A5-858A-4AAB-B7F0-3A2118D76184}">
  <dimension ref="A1:B9"/>
  <sheetViews>
    <sheetView workbookViewId="0">
      <selection activeCell="H14" sqref="H14"/>
    </sheetView>
  </sheetViews>
  <sheetFormatPr baseColWidth="10" defaultRowHeight="15" x14ac:dyDescent="0.25"/>
  <cols>
    <col min="1" max="1" width="29.42578125" bestFit="1" customWidth="1"/>
  </cols>
  <sheetData>
    <row r="1" spans="1:2" x14ac:dyDescent="0.25">
      <c r="A1" s="23" t="s">
        <v>388</v>
      </c>
    </row>
    <row r="2" spans="1:2" x14ac:dyDescent="0.25">
      <c r="A2" t="s">
        <v>389</v>
      </c>
      <c r="B2" s="10">
        <v>66265</v>
      </c>
    </row>
    <row r="3" spans="1:2" x14ac:dyDescent="0.25">
      <c r="A3" t="s">
        <v>391</v>
      </c>
      <c r="B3" s="10">
        <f>19691.98+6539.32</f>
        <v>26231.3</v>
      </c>
    </row>
    <row r="4" spans="1:2" x14ac:dyDescent="0.25">
      <c r="A4" t="s">
        <v>390</v>
      </c>
      <c r="B4" s="10">
        <f>2130.9+699.12</f>
        <v>2830.02</v>
      </c>
    </row>
    <row r="6" spans="1:2" x14ac:dyDescent="0.25">
      <c r="A6" s="98" t="s">
        <v>392</v>
      </c>
      <c r="B6" s="99">
        <f>+B2-B3-B4</f>
        <v>37203.68</v>
      </c>
    </row>
    <row r="9" spans="1:2" x14ac:dyDescent="0.25">
      <c r="A9" s="31" t="s">
        <v>371</v>
      </c>
    </row>
  </sheetData>
  <hyperlinks>
    <hyperlink ref="A9" location="'CONCILIACION TRIBUTARIA'!A1" display="INICIO " xr:uid="{8D7DEAF4-0FDB-4C1D-9E38-DBB8D8951D77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1F2B-6903-4821-81E2-5CCC4BB8B075}">
  <dimension ref="A1:F292"/>
  <sheetViews>
    <sheetView workbookViewId="0">
      <selection activeCell="A81" sqref="A81:C82"/>
    </sheetView>
  </sheetViews>
  <sheetFormatPr baseColWidth="10" defaultRowHeight="15" x14ac:dyDescent="0.25"/>
  <cols>
    <col min="2" max="2" width="60.42578125" bestFit="1" customWidth="1"/>
    <col min="3" max="3" width="12" bestFit="1" customWidth="1"/>
  </cols>
  <sheetData>
    <row r="1" spans="1:6" s="14" customFormat="1" ht="15.75" x14ac:dyDescent="0.3">
      <c r="A1" s="23" t="s">
        <v>61</v>
      </c>
      <c r="B1" s="78" t="s">
        <v>368</v>
      </c>
      <c r="C1" s="26"/>
    </row>
    <row r="2" spans="1:6" s="14" customFormat="1" x14ac:dyDescent="0.25">
      <c r="C2" s="26"/>
    </row>
    <row r="3" spans="1:6" s="14" customFormat="1" ht="24.75" x14ac:dyDescent="0.5">
      <c r="A3" s="79" t="s">
        <v>62</v>
      </c>
      <c r="B3" s="79"/>
      <c r="C3" s="79"/>
      <c r="D3" s="79"/>
      <c r="E3" s="79"/>
      <c r="F3" s="79"/>
    </row>
    <row r="4" spans="1:6" s="14" customFormat="1" ht="15.75" x14ac:dyDescent="0.25">
      <c r="A4" s="87" t="s">
        <v>63</v>
      </c>
      <c r="B4" s="87"/>
      <c r="C4" s="87"/>
      <c r="D4" s="87"/>
      <c r="E4" s="87"/>
      <c r="F4" s="87"/>
    </row>
    <row r="5" spans="1:6" s="14" customFormat="1" ht="15.75" x14ac:dyDescent="0.25">
      <c r="A5" s="87" t="s">
        <v>64</v>
      </c>
      <c r="B5" s="87"/>
      <c r="C5" s="87"/>
      <c r="D5" s="87"/>
      <c r="E5" s="87"/>
      <c r="F5" s="87"/>
    </row>
    <row r="6" spans="1:6" s="14" customFormat="1" x14ac:dyDescent="0.25">
      <c r="C6" s="26"/>
    </row>
    <row r="7" spans="1:6" s="14" customFormat="1" x14ac:dyDescent="0.25">
      <c r="A7" s="88" t="s">
        <v>369</v>
      </c>
      <c r="B7" s="88"/>
      <c r="C7" s="88"/>
      <c r="D7" s="88"/>
      <c r="E7" s="88"/>
      <c r="F7" s="88"/>
    </row>
    <row r="8" spans="1:6" s="14" customFormat="1" x14ac:dyDescent="0.25"/>
    <row r="9" spans="1:6" s="14" customFormat="1" x14ac:dyDescent="0.25"/>
    <row r="10" spans="1:6" s="14" customFormat="1" x14ac:dyDescent="0.25"/>
    <row r="11" spans="1:6" x14ac:dyDescent="0.25">
      <c r="A11" s="74">
        <v>4</v>
      </c>
      <c r="B11" s="74" t="s">
        <v>292</v>
      </c>
      <c r="C11" s="75">
        <v>30707542.329999998</v>
      </c>
    </row>
    <row r="12" spans="1:6" x14ac:dyDescent="0.25">
      <c r="A12" s="74">
        <v>41</v>
      </c>
      <c r="B12" s="74" t="s">
        <v>293</v>
      </c>
      <c r="C12" s="75">
        <v>30667548.34</v>
      </c>
    </row>
    <row r="13" spans="1:6" x14ac:dyDescent="0.25">
      <c r="A13" s="74">
        <v>4101</v>
      </c>
      <c r="B13" s="74" t="s">
        <v>294</v>
      </c>
      <c r="C13" s="75">
        <v>30667548.34</v>
      </c>
    </row>
    <row r="14" spans="1:6" x14ac:dyDescent="0.25">
      <c r="A14" s="74">
        <v>410101</v>
      </c>
      <c r="B14" s="74" t="s">
        <v>295</v>
      </c>
      <c r="C14" s="75">
        <v>30667519.77</v>
      </c>
    </row>
    <row r="15" spans="1:6" x14ac:dyDescent="0.25">
      <c r="A15" s="74">
        <v>41010101</v>
      </c>
      <c r="B15" s="74" t="s">
        <v>296</v>
      </c>
      <c r="C15" s="75">
        <v>28078858.670000002</v>
      </c>
    </row>
    <row r="16" spans="1:6" x14ac:dyDescent="0.25">
      <c r="A16" s="74">
        <v>410101010001</v>
      </c>
      <c r="B16" s="74" t="s">
        <v>65</v>
      </c>
      <c r="C16" s="75">
        <v>492395.96</v>
      </c>
    </row>
    <row r="17" spans="1:3" x14ac:dyDescent="0.25">
      <c r="A17" s="74">
        <v>410101010002</v>
      </c>
      <c r="B17" s="74" t="s">
        <v>66</v>
      </c>
      <c r="C17" s="75">
        <v>2107576.1800000002</v>
      </c>
    </row>
    <row r="18" spans="1:3" x14ac:dyDescent="0.25">
      <c r="A18" s="74">
        <v>410101010003</v>
      </c>
      <c r="B18" s="74" t="s">
        <v>67</v>
      </c>
      <c r="C18" s="75">
        <v>107649.31</v>
      </c>
    </row>
    <row r="19" spans="1:3" x14ac:dyDescent="0.25">
      <c r="A19" s="74">
        <v>410101010004</v>
      </c>
      <c r="B19" s="74" t="s">
        <v>68</v>
      </c>
      <c r="C19" s="75">
        <v>35122.31</v>
      </c>
    </row>
    <row r="20" spans="1:3" x14ac:dyDescent="0.25">
      <c r="A20" s="74">
        <v>410101010005</v>
      </c>
      <c r="B20" s="74" t="s">
        <v>69</v>
      </c>
      <c r="C20" s="75">
        <v>63652.59</v>
      </c>
    </row>
    <row r="21" spans="1:3" x14ac:dyDescent="0.25">
      <c r="A21" s="74">
        <v>410101010008</v>
      </c>
      <c r="B21" s="74" t="s">
        <v>70</v>
      </c>
      <c r="C21" s="75">
        <v>2920</v>
      </c>
    </row>
    <row r="22" spans="1:3" x14ac:dyDescent="0.25">
      <c r="A22" s="74">
        <v>410101010009</v>
      </c>
      <c r="B22" s="74" t="s">
        <v>71</v>
      </c>
      <c r="C22" s="75">
        <v>22392687.699999999</v>
      </c>
    </row>
    <row r="23" spans="1:3" x14ac:dyDescent="0.25">
      <c r="A23" s="74">
        <v>410101010012</v>
      </c>
      <c r="B23" s="74" t="s">
        <v>72</v>
      </c>
      <c r="C23" s="75">
        <v>1149206.72</v>
      </c>
    </row>
    <row r="24" spans="1:3" x14ac:dyDescent="0.25">
      <c r="A24" s="74">
        <v>410101010013</v>
      </c>
      <c r="B24" s="74" t="s">
        <v>73</v>
      </c>
      <c r="C24" s="75">
        <v>20470.400000000001</v>
      </c>
    </row>
    <row r="25" spans="1:3" x14ac:dyDescent="0.25">
      <c r="A25" s="74">
        <v>410101010014</v>
      </c>
      <c r="B25" s="74" t="s">
        <v>74</v>
      </c>
      <c r="C25" s="75">
        <v>63094.99</v>
      </c>
    </row>
    <row r="26" spans="1:3" x14ac:dyDescent="0.25">
      <c r="A26" s="74">
        <v>410101010031</v>
      </c>
      <c r="B26" s="74" t="s">
        <v>75</v>
      </c>
      <c r="C26" s="75">
        <v>1328913.1599999999</v>
      </c>
    </row>
    <row r="27" spans="1:3" x14ac:dyDescent="0.25">
      <c r="A27" s="74">
        <v>410101010032</v>
      </c>
      <c r="B27" s="74" t="s">
        <v>76</v>
      </c>
      <c r="C27" s="75">
        <v>315169.34999999998</v>
      </c>
    </row>
    <row r="28" spans="1:3" x14ac:dyDescent="0.25">
      <c r="A28" s="74">
        <v>41010103</v>
      </c>
      <c r="B28" s="74" t="s">
        <v>297</v>
      </c>
      <c r="C28" s="75">
        <v>2573661.1</v>
      </c>
    </row>
    <row r="29" spans="1:3" x14ac:dyDescent="0.25">
      <c r="A29" s="74">
        <v>410101030010</v>
      </c>
      <c r="B29" s="74" t="s">
        <v>77</v>
      </c>
      <c r="C29" s="75">
        <v>2095456.96</v>
      </c>
    </row>
    <row r="30" spans="1:3" x14ac:dyDescent="0.25">
      <c r="A30" s="74">
        <v>410101030031</v>
      </c>
      <c r="B30" s="74" t="s">
        <v>78</v>
      </c>
      <c r="C30" s="75">
        <v>414441.42</v>
      </c>
    </row>
    <row r="31" spans="1:3" x14ac:dyDescent="0.25">
      <c r="A31" s="74">
        <v>410101030032</v>
      </c>
      <c r="B31" s="74" t="s">
        <v>79</v>
      </c>
      <c r="C31" s="75">
        <v>58549.599999999999</v>
      </c>
    </row>
    <row r="32" spans="1:3" x14ac:dyDescent="0.25">
      <c r="A32" s="74">
        <v>410101030033</v>
      </c>
      <c r="B32" s="74" t="s">
        <v>80</v>
      </c>
      <c r="C32" s="75">
        <v>5213.12</v>
      </c>
    </row>
    <row r="33" spans="1:3" x14ac:dyDescent="0.25">
      <c r="A33" s="74">
        <v>41010105</v>
      </c>
      <c r="B33" s="74" t="s">
        <v>298</v>
      </c>
      <c r="C33" s="75">
        <v>15000</v>
      </c>
    </row>
    <row r="34" spans="1:3" x14ac:dyDescent="0.25">
      <c r="A34" s="74">
        <v>410101050001</v>
      </c>
      <c r="B34" s="74" t="s">
        <v>299</v>
      </c>
      <c r="C34" s="75">
        <v>15000</v>
      </c>
    </row>
    <row r="35" spans="1:3" x14ac:dyDescent="0.25">
      <c r="A35" s="74">
        <v>410102</v>
      </c>
      <c r="B35" s="74" t="s">
        <v>300</v>
      </c>
      <c r="C35" s="75">
        <v>28.57</v>
      </c>
    </row>
    <row r="36" spans="1:3" x14ac:dyDescent="0.25">
      <c r="A36" s="74">
        <v>41010201</v>
      </c>
      <c r="B36" s="74" t="s">
        <v>301</v>
      </c>
      <c r="C36" s="75">
        <v>28.57</v>
      </c>
    </row>
    <row r="37" spans="1:3" x14ac:dyDescent="0.25">
      <c r="A37" s="74">
        <v>410102010003</v>
      </c>
      <c r="B37" s="74" t="s">
        <v>302</v>
      </c>
      <c r="C37" s="75">
        <v>28.57</v>
      </c>
    </row>
    <row r="38" spans="1:3" x14ac:dyDescent="0.25">
      <c r="A38" s="74">
        <v>42</v>
      </c>
      <c r="B38" s="74" t="s">
        <v>303</v>
      </c>
      <c r="C38" s="75">
        <v>39993.99</v>
      </c>
    </row>
    <row r="39" spans="1:3" x14ac:dyDescent="0.25">
      <c r="A39" s="74">
        <v>4201</v>
      </c>
      <c r="B39" s="74" t="s">
        <v>303</v>
      </c>
      <c r="C39" s="75">
        <v>39993.99</v>
      </c>
    </row>
    <row r="40" spans="1:3" x14ac:dyDescent="0.25">
      <c r="A40" s="74">
        <v>420101</v>
      </c>
      <c r="B40" s="74" t="s">
        <v>304</v>
      </c>
      <c r="C40" s="75">
        <v>39993.99</v>
      </c>
    </row>
    <row r="41" spans="1:3" x14ac:dyDescent="0.25">
      <c r="A41" s="74">
        <v>42010101</v>
      </c>
      <c r="B41" s="74" t="s">
        <v>305</v>
      </c>
      <c r="C41" s="75">
        <v>39993.99</v>
      </c>
    </row>
    <row r="42" spans="1:3" x14ac:dyDescent="0.25">
      <c r="A42" s="74">
        <v>420101010001</v>
      </c>
      <c r="B42" s="74" t="s">
        <v>306</v>
      </c>
      <c r="C42" s="75">
        <v>39993.99</v>
      </c>
    </row>
    <row r="43" spans="1:3" x14ac:dyDescent="0.25">
      <c r="A43" s="74">
        <v>5</v>
      </c>
      <c r="B43" s="74" t="s">
        <v>307</v>
      </c>
      <c r="C43" s="75">
        <v>28783565.449999999</v>
      </c>
    </row>
    <row r="44" spans="1:3" x14ac:dyDescent="0.25">
      <c r="A44" s="74">
        <v>51</v>
      </c>
      <c r="B44" s="74" t="s">
        <v>308</v>
      </c>
      <c r="C44" s="75">
        <v>25178187.059999999</v>
      </c>
    </row>
    <row r="45" spans="1:3" x14ac:dyDescent="0.25">
      <c r="A45" s="74">
        <v>5101</v>
      </c>
      <c r="B45" s="74" t="s">
        <v>309</v>
      </c>
      <c r="C45" s="75">
        <v>25178187.059999999</v>
      </c>
    </row>
    <row r="46" spans="1:3" x14ac:dyDescent="0.25">
      <c r="A46" s="74">
        <v>510101</v>
      </c>
      <c r="B46" s="74" t="s">
        <v>310</v>
      </c>
      <c r="C46" s="75">
        <v>25178187.059999999</v>
      </c>
    </row>
    <row r="47" spans="1:3" x14ac:dyDescent="0.25">
      <c r="A47" s="74">
        <v>51010101</v>
      </c>
      <c r="B47" s="74" t="s">
        <v>311</v>
      </c>
      <c r="C47" s="75">
        <v>25178187.059999999</v>
      </c>
    </row>
    <row r="48" spans="1:3" x14ac:dyDescent="0.25">
      <c r="A48" s="74">
        <v>510101010001</v>
      </c>
      <c r="B48" s="103" t="s">
        <v>81</v>
      </c>
      <c r="C48" s="104">
        <v>491308.59</v>
      </c>
    </row>
    <row r="49" spans="1:3" x14ac:dyDescent="0.25">
      <c r="A49" s="74">
        <v>510101010002</v>
      </c>
      <c r="B49" s="103" t="s">
        <v>82</v>
      </c>
      <c r="C49" s="104">
        <v>2276189.67</v>
      </c>
    </row>
    <row r="50" spans="1:3" x14ac:dyDescent="0.25">
      <c r="A50" s="74">
        <v>510101010003</v>
      </c>
      <c r="B50" s="103" t="s">
        <v>83</v>
      </c>
      <c r="C50" s="104">
        <v>86654.62</v>
      </c>
    </row>
    <row r="51" spans="1:3" x14ac:dyDescent="0.25">
      <c r="A51" s="74">
        <v>510101010004</v>
      </c>
      <c r="B51" s="103" t="s">
        <v>84</v>
      </c>
      <c r="C51" s="104">
        <v>46763.78</v>
      </c>
    </row>
    <row r="52" spans="1:3" x14ac:dyDescent="0.25">
      <c r="A52" s="74">
        <v>510101010005</v>
      </c>
      <c r="B52" s="103" t="s">
        <v>85</v>
      </c>
      <c r="C52" s="104">
        <v>101866.54</v>
      </c>
    </row>
    <row r="53" spans="1:3" x14ac:dyDescent="0.25">
      <c r="A53" s="74">
        <v>510101010008</v>
      </c>
      <c r="B53" s="103" t="s">
        <v>86</v>
      </c>
      <c r="C53" s="104">
        <v>256.11</v>
      </c>
    </row>
    <row r="54" spans="1:3" x14ac:dyDescent="0.25">
      <c r="A54" s="74">
        <v>510101010009</v>
      </c>
      <c r="B54" s="103" t="s">
        <v>87</v>
      </c>
      <c r="C54" s="104">
        <v>18410488.52</v>
      </c>
    </row>
    <row r="55" spans="1:3" x14ac:dyDescent="0.25">
      <c r="A55" s="74">
        <v>510101010010</v>
      </c>
      <c r="B55" s="103" t="s">
        <v>88</v>
      </c>
      <c r="C55" s="104">
        <v>1505335.87</v>
      </c>
    </row>
    <row r="56" spans="1:3" x14ac:dyDescent="0.25">
      <c r="A56" s="74">
        <v>510101010012</v>
      </c>
      <c r="B56" s="103" t="s">
        <v>89</v>
      </c>
      <c r="C56" s="104">
        <v>718438.63</v>
      </c>
    </row>
    <row r="57" spans="1:3" x14ac:dyDescent="0.25">
      <c r="A57" s="74">
        <v>510101010013</v>
      </c>
      <c r="B57" s="103" t="s">
        <v>312</v>
      </c>
      <c r="C57" s="104">
        <v>13070.46</v>
      </c>
    </row>
    <row r="58" spans="1:3" x14ac:dyDescent="0.25">
      <c r="A58" s="74">
        <v>510101010031</v>
      </c>
      <c r="B58" s="103" t="s">
        <v>90</v>
      </c>
      <c r="C58" s="104">
        <v>414441.45</v>
      </c>
    </row>
    <row r="59" spans="1:3" x14ac:dyDescent="0.25">
      <c r="A59" s="74">
        <v>510101010032</v>
      </c>
      <c r="B59" s="103" t="s">
        <v>91</v>
      </c>
      <c r="C59" s="104">
        <v>855745.36</v>
      </c>
    </row>
    <row r="60" spans="1:3" x14ac:dyDescent="0.25">
      <c r="A60" s="74">
        <v>510101010033</v>
      </c>
      <c r="B60" s="103" t="s">
        <v>92</v>
      </c>
      <c r="C60" s="104">
        <v>26330</v>
      </c>
    </row>
    <row r="61" spans="1:3" x14ac:dyDescent="0.25">
      <c r="A61" s="74">
        <v>510101010034</v>
      </c>
      <c r="B61" s="103" t="s">
        <v>313</v>
      </c>
      <c r="C61" s="104">
        <v>231297.46</v>
      </c>
    </row>
    <row r="62" spans="1:3" x14ac:dyDescent="0.25">
      <c r="A62" s="74">
        <v>51020101</v>
      </c>
      <c r="B62" s="74" t="s">
        <v>314</v>
      </c>
      <c r="C62" s="75">
        <v>880413.13</v>
      </c>
    </row>
    <row r="63" spans="1:3" x14ac:dyDescent="0.25">
      <c r="A63" s="74">
        <v>510201010001</v>
      </c>
      <c r="B63" s="74" t="s">
        <v>93</v>
      </c>
      <c r="C63" s="75">
        <v>391938.02</v>
      </c>
    </row>
    <row r="64" spans="1:3" x14ac:dyDescent="0.25">
      <c r="A64" s="74">
        <v>510201010002</v>
      </c>
      <c r="B64" s="74" t="s">
        <v>94</v>
      </c>
      <c r="C64" s="75">
        <v>226995.71</v>
      </c>
    </row>
    <row r="65" spans="1:3" x14ac:dyDescent="0.25">
      <c r="A65" s="74">
        <v>510201010003</v>
      </c>
      <c r="B65" s="74" t="s">
        <v>95</v>
      </c>
      <c r="C65" s="75">
        <v>75405.899999999994</v>
      </c>
    </row>
    <row r="66" spans="1:3" x14ac:dyDescent="0.25">
      <c r="A66" s="74">
        <v>510201010005</v>
      </c>
      <c r="B66" s="74" t="s">
        <v>96</v>
      </c>
      <c r="C66" s="75">
        <v>48118.13</v>
      </c>
    </row>
    <row r="67" spans="1:3" x14ac:dyDescent="0.25">
      <c r="A67" s="74">
        <v>510201010006</v>
      </c>
      <c r="B67" s="74" t="s">
        <v>97</v>
      </c>
      <c r="C67" s="75">
        <v>51552.53</v>
      </c>
    </row>
    <row r="68" spans="1:3" x14ac:dyDescent="0.25">
      <c r="A68" s="74">
        <v>510201010007</v>
      </c>
      <c r="B68" s="74" t="s">
        <v>98</v>
      </c>
      <c r="C68" s="75">
        <v>29198.58</v>
      </c>
    </row>
    <row r="69" spans="1:3" x14ac:dyDescent="0.25">
      <c r="A69" s="74">
        <v>510201010008</v>
      </c>
      <c r="B69" s="74" t="s">
        <v>99</v>
      </c>
      <c r="C69" s="75">
        <v>21376.14</v>
      </c>
    </row>
    <row r="70" spans="1:3" x14ac:dyDescent="0.25">
      <c r="A70" s="74">
        <v>510201010009</v>
      </c>
      <c r="B70" s="74" t="s">
        <v>100</v>
      </c>
      <c r="C70" s="75">
        <v>7321.35</v>
      </c>
    </row>
    <row r="71" spans="1:3" x14ac:dyDescent="0.25">
      <c r="A71" s="74">
        <v>510201010010</v>
      </c>
      <c r="B71" s="74" t="s">
        <v>315</v>
      </c>
      <c r="C71" s="75">
        <v>3761.12</v>
      </c>
    </row>
    <row r="72" spans="1:3" x14ac:dyDescent="0.25">
      <c r="A72" s="74">
        <v>510201010011</v>
      </c>
      <c r="B72" s="74" t="s">
        <v>101</v>
      </c>
      <c r="C72" s="75">
        <v>24745.65</v>
      </c>
    </row>
    <row r="73" spans="1:3" x14ac:dyDescent="0.25">
      <c r="A73" s="74">
        <v>51020103</v>
      </c>
      <c r="B73" s="74" t="s">
        <v>316</v>
      </c>
      <c r="C73" s="75">
        <v>451115.92</v>
      </c>
    </row>
    <row r="74" spans="1:3" x14ac:dyDescent="0.25">
      <c r="A74" s="74">
        <v>510201030001</v>
      </c>
      <c r="B74" s="74" t="s">
        <v>102</v>
      </c>
      <c r="C74" s="75">
        <v>449967.4</v>
      </c>
    </row>
    <row r="75" spans="1:3" x14ac:dyDescent="0.25">
      <c r="A75" s="74">
        <v>510201030002</v>
      </c>
      <c r="B75" s="74" t="s">
        <v>103</v>
      </c>
      <c r="C75" s="75">
        <v>1148.52</v>
      </c>
    </row>
    <row r="76" spans="1:3" x14ac:dyDescent="0.25">
      <c r="A76" s="74">
        <v>51020105</v>
      </c>
      <c r="B76" s="74" t="s">
        <v>317</v>
      </c>
      <c r="C76" s="75">
        <v>904967.71</v>
      </c>
    </row>
    <row r="77" spans="1:3" x14ac:dyDescent="0.25">
      <c r="A77" s="74">
        <v>510201050001</v>
      </c>
      <c r="B77" s="74" t="s">
        <v>104</v>
      </c>
      <c r="C77" s="75">
        <v>87723.98</v>
      </c>
    </row>
    <row r="78" spans="1:3" x14ac:dyDescent="0.25">
      <c r="A78" s="74">
        <v>510201050002</v>
      </c>
      <c r="B78" s="74" t="s">
        <v>318</v>
      </c>
      <c r="C78" s="75">
        <v>455093.79</v>
      </c>
    </row>
    <row r="79" spans="1:3" x14ac:dyDescent="0.25">
      <c r="A79" s="74">
        <v>510201050004</v>
      </c>
      <c r="B79" s="74" t="s">
        <v>105</v>
      </c>
      <c r="C79" s="75">
        <v>362149.94</v>
      </c>
    </row>
    <row r="80" spans="1:3" x14ac:dyDescent="0.25">
      <c r="A80" s="74">
        <v>51020109</v>
      </c>
      <c r="B80" s="74" t="s">
        <v>319</v>
      </c>
      <c r="C80" s="75">
        <v>-2236496.7599999998</v>
      </c>
    </row>
    <row r="81" spans="1:3" x14ac:dyDescent="0.25">
      <c r="A81" s="103">
        <v>510201090001</v>
      </c>
      <c r="B81" s="103" t="s">
        <v>320</v>
      </c>
      <c r="C81" s="104">
        <v>-2236496.7599999998</v>
      </c>
    </row>
    <row r="82" spans="1:3" x14ac:dyDescent="0.25">
      <c r="A82" s="103">
        <v>51020201</v>
      </c>
      <c r="B82" s="103" t="s">
        <v>314</v>
      </c>
      <c r="C82" s="104">
        <v>467570.25</v>
      </c>
    </row>
    <row r="83" spans="1:3" x14ac:dyDescent="0.25">
      <c r="A83" s="74">
        <v>510202010001</v>
      </c>
      <c r="B83" s="74" t="s">
        <v>93</v>
      </c>
      <c r="C83" s="75">
        <v>247031.3</v>
      </c>
    </row>
    <row r="84" spans="1:3" x14ac:dyDescent="0.25">
      <c r="A84" s="74">
        <v>510202010002</v>
      </c>
      <c r="B84" s="74" t="s">
        <v>94</v>
      </c>
      <c r="C84" s="75">
        <v>74116.960000000006</v>
      </c>
    </row>
    <row r="85" spans="1:3" x14ac:dyDescent="0.25">
      <c r="A85" s="74">
        <v>510202010003</v>
      </c>
      <c r="B85" s="74" t="s">
        <v>95</v>
      </c>
      <c r="C85" s="75">
        <v>39382.839999999997</v>
      </c>
    </row>
    <row r="86" spans="1:3" x14ac:dyDescent="0.25">
      <c r="A86" s="74">
        <v>510202010004</v>
      </c>
      <c r="B86" s="74" t="s">
        <v>321</v>
      </c>
      <c r="C86" s="75">
        <v>4.5999999999999996</v>
      </c>
    </row>
    <row r="87" spans="1:3" x14ac:dyDescent="0.25">
      <c r="A87" s="74">
        <v>510202010005</v>
      </c>
      <c r="B87" s="74" t="s">
        <v>96</v>
      </c>
      <c r="C87" s="75">
        <v>21290.69</v>
      </c>
    </row>
    <row r="88" spans="1:3" x14ac:dyDescent="0.25">
      <c r="A88" s="74">
        <v>510202010006</v>
      </c>
      <c r="B88" s="74" t="s">
        <v>97</v>
      </c>
      <c r="C88" s="75">
        <v>26609.23</v>
      </c>
    </row>
    <row r="89" spans="1:3" x14ac:dyDescent="0.25">
      <c r="A89" s="74">
        <v>510202010007</v>
      </c>
      <c r="B89" s="74" t="s">
        <v>98</v>
      </c>
      <c r="C89" s="75">
        <v>13519.34</v>
      </c>
    </row>
    <row r="90" spans="1:3" x14ac:dyDescent="0.25">
      <c r="A90" s="74">
        <v>510202010008</v>
      </c>
      <c r="B90" s="74" t="s">
        <v>99</v>
      </c>
      <c r="C90" s="75">
        <v>8239.26</v>
      </c>
    </row>
    <row r="91" spans="1:3" x14ac:dyDescent="0.25">
      <c r="A91" s="74">
        <v>510202010009</v>
      </c>
      <c r="B91" s="74" t="s">
        <v>106</v>
      </c>
      <c r="C91" s="75">
        <v>5209</v>
      </c>
    </row>
    <row r="92" spans="1:3" x14ac:dyDescent="0.25">
      <c r="A92" s="74">
        <v>510202010010</v>
      </c>
      <c r="B92" s="74" t="s">
        <v>322</v>
      </c>
      <c r="C92" s="75">
        <v>15630.21</v>
      </c>
    </row>
    <row r="93" spans="1:3" x14ac:dyDescent="0.25">
      <c r="A93" s="74">
        <v>510202010011</v>
      </c>
      <c r="B93" s="74" t="s">
        <v>107</v>
      </c>
      <c r="C93" s="75">
        <v>16374.46</v>
      </c>
    </row>
    <row r="94" spans="1:3" x14ac:dyDescent="0.25">
      <c r="A94" s="74">
        <v>510202010014</v>
      </c>
      <c r="B94" s="74" t="s">
        <v>108</v>
      </c>
      <c r="C94" s="75">
        <v>162.36000000000001</v>
      </c>
    </row>
    <row r="95" spans="1:3" x14ac:dyDescent="0.25">
      <c r="A95" s="74">
        <v>51020202</v>
      </c>
      <c r="B95" s="74" t="s">
        <v>323</v>
      </c>
      <c r="C95" s="75">
        <v>109750.09</v>
      </c>
    </row>
    <row r="96" spans="1:3" x14ac:dyDescent="0.25">
      <c r="A96" s="74">
        <v>510202020001</v>
      </c>
      <c r="B96" s="74" t="s">
        <v>109</v>
      </c>
      <c r="C96" s="75">
        <v>7234.26</v>
      </c>
    </row>
    <row r="97" spans="1:3" x14ac:dyDescent="0.25">
      <c r="A97" s="74">
        <v>510202020003</v>
      </c>
      <c r="B97" s="74" t="s">
        <v>110</v>
      </c>
      <c r="C97" s="75">
        <v>86936.39</v>
      </c>
    </row>
    <row r="98" spans="1:3" x14ac:dyDescent="0.25">
      <c r="A98" s="74">
        <v>510202020004</v>
      </c>
      <c r="B98" s="74" t="s">
        <v>324</v>
      </c>
      <c r="C98" s="75">
        <v>1620</v>
      </c>
    </row>
    <row r="99" spans="1:3" x14ac:dyDescent="0.25">
      <c r="A99" s="74">
        <v>510202020005</v>
      </c>
      <c r="B99" s="74" t="s">
        <v>111</v>
      </c>
      <c r="C99" s="75">
        <v>2536.02</v>
      </c>
    </row>
    <row r="100" spans="1:3" x14ac:dyDescent="0.25">
      <c r="A100" s="74">
        <v>510202020006</v>
      </c>
      <c r="B100" s="74" t="s">
        <v>325</v>
      </c>
      <c r="C100" s="75">
        <v>3865.9</v>
      </c>
    </row>
    <row r="101" spans="1:3" x14ac:dyDescent="0.25">
      <c r="A101" s="74">
        <v>510202020007</v>
      </c>
      <c r="B101" s="74" t="s">
        <v>112</v>
      </c>
      <c r="C101" s="75">
        <v>3650</v>
      </c>
    </row>
    <row r="102" spans="1:3" x14ac:dyDescent="0.25">
      <c r="A102" s="74">
        <v>510202020008</v>
      </c>
      <c r="B102" s="74" t="s">
        <v>113</v>
      </c>
      <c r="C102" s="75">
        <v>400</v>
      </c>
    </row>
    <row r="103" spans="1:3" x14ac:dyDescent="0.25">
      <c r="A103" s="74">
        <v>510202020009</v>
      </c>
      <c r="B103" s="74" t="s">
        <v>114</v>
      </c>
      <c r="C103" s="75">
        <v>3507.52</v>
      </c>
    </row>
    <row r="104" spans="1:3" x14ac:dyDescent="0.25">
      <c r="A104" s="74">
        <v>51020203</v>
      </c>
      <c r="B104" s="74" t="s">
        <v>316</v>
      </c>
      <c r="C104" s="75">
        <v>84432.24</v>
      </c>
    </row>
    <row r="105" spans="1:3" x14ac:dyDescent="0.25">
      <c r="A105" s="74">
        <v>510202030002</v>
      </c>
      <c r="B105" s="74" t="s">
        <v>115</v>
      </c>
      <c r="C105" s="75">
        <v>63354.96</v>
      </c>
    </row>
    <row r="106" spans="1:3" x14ac:dyDescent="0.25">
      <c r="A106" s="74">
        <v>510202030003</v>
      </c>
      <c r="B106" s="74" t="s">
        <v>103</v>
      </c>
      <c r="C106" s="75">
        <v>2522.16</v>
      </c>
    </row>
    <row r="107" spans="1:3" x14ac:dyDescent="0.25">
      <c r="A107" s="74">
        <v>510202030004</v>
      </c>
      <c r="B107" s="74" t="s">
        <v>116</v>
      </c>
      <c r="C107" s="75">
        <v>1150.2</v>
      </c>
    </row>
    <row r="108" spans="1:3" x14ac:dyDescent="0.25">
      <c r="A108" s="74">
        <v>510202030005</v>
      </c>
      <c r="B108" s="74" t="s">
        <v>117</v>
      </c>
      <c r="C108" s="75">
        <v>17074.439999999999</v>
      </c>
    </row>
    <row r="109" spans="1:3" x14ac:dyDescent="0.25">
      <c r="A109" s="74">
        <v>510202030008</v>
      </c>
      <c r="B109" s="74" t="s">
        <v>118</v>
      </c>
      <c r="C109" s="75">
        <v>330.48</v>
      </c>
    </row>
    <row r="110" spans="1:3" x14ac:dyDescent="0.25">
      <c r="A110" s="74">
        <v>51020205</v>
      </c>
      <c r="B110" s="74" t="s">
        <v>326</v>
      </c>
      <c r="C110" s="75">
        <v>2612912.48</v>
      </c>
    </row>
    <row r="111" spans="1:3" x14ac:dyDescent="0.25">
      <c r="A111" s="74">
        <v>510202050001</v>
      </c>
      <c r="B111" s="74" t="s">
        <v>119</v>
      </c>
      <c r="C111" s="75">
        <v>13325.47</v>
      </c>
    </row>
    <row r="112" spans="1:3" x14ac:dyDescent="0.25">
      <c r="A112" s="74">
        <v>510202050003</v>
      </c>
      <c r="B112" s="74" t="s">
        <v>120</v>
      </c>
      <c r="C112" s="75">
        <v>7994.36</v>
      </c>
    </row>
    <row r="113" spans="1:3" x14ac:dyDescent="0.25">
      <c r="A113" s="74">
        <v>510202050004</v>
      </c>
      <c r="B113" s="74" t="s">
        <v>121</v>
      </c>
      <c r="C113" s="75">
        <v>20674.96</v>
      </c>
    </row>
    <row r="114" spans="1:3" x14ac:dyDescent="0.25">
      <c r="A114" s="74">
        <v>510202050005</v>
      </c>
      <c r="B114" s="74" t="s">
        <v>122</v>
      </c>
      <c r="C114" s="75">
        <v>342.94</v>
      </c>
    </row>
    <row r="115" spans="1:3" x14ac:dyDescent="0.25">
      <c r="A115" s="74">
        <v>510202050006</v>
      </c>
      <c r="B115" s="74" t="s">
        <v>123</v>
      </c>
      <c r="C115" s="75">
        <v>3463.14</v>
      </c>
    </row>
    <row r="116" spans="1:3" x14ac:dyDescent="0.25">
      <c r="A116" s="74">
        <v>510202050007</v>
      </c>
      <c r="B116" s="74" t="s">
        <v>124</v>
      </c>
      <c r="C116" s="75">
        <v>103127.15</v>
      </c>
    </row>
    <row r="117" spans="1:3" x14ac:dyDescent="0.25">
      <c r="A117" s="74">
        <v>510202050010</v>
      </c>
      <c r="B117" s="74" t="s">
        <v>125</v>
      </c>
      <c r="C117" s="75">
        <v>89588.1</v>
      </c>
    </row>
    <row r="118" spans="1:3" x14ac:dyDescent="0.25">
      <c r="A118" s="74">
        <v>510202050012</v>
      </c>
      <c r="B118" s="74" t="s">
        <v>327</v>
      </c>
      <c r="C118" s="75">
        <v>80</v>
      </c>
    </row>
    <row r="119" spans="1:3" x14ac:dyDescent="0.25">
      <c r="A119" s="74">
        <v>510202050013</v>
      </c>
      <c r="B119" s="74" t="s">
        <v>126</v>
      </c>
      <c r="C119" s="75">
        <v>2002.6</v>
      </c>
    </row>
    <row r="120" spans="1:3" x14ac:dyDescent="0.25">
      <c r="A120" s="74">
        <v>510202050014</v>
      </c>
      <c r="B120" s="74" t="s">
        <v>127</v>
      </c>
      <c r="C120" s="75">
        <v>194</v>
      </c>
    </row>
    <row r="121" spans="1:3" x14ac:dyDescent="0.25">
      <c r="A121" s="74">
        <v>510202050015</v>
      </c>
      <c r="B121" s="74" t="s">
        <v>128</v>
      </c>
      <c r="C121" s="75">
        <v>74352.42</v>
      </c>
    </row>
    <row r="122" spans="1:3" x14ac:dyDescent="0.25">
      <c r="A122" s="74">
        <v>510202050016</v>
      </c>
      <c r="B122" s="74" t="s">
        <v>328</v>
      </c>
      <c r="C122" s="75">
        <v>1040326.39</v>
      </c>
    </row>
    <row r="123" spans="1:3" x14ac:dyDescent="0.25">
      <c r="A123" s="74">
        <v>510202050017</v>
      </c>
      <c r="B123" s="74" t="s">
        <v>129</v>
      </c>
      <c r="C123" s="75">
        <v>4920.2299999999996</v>
      </c>
    </row>
    <row r="124" spans="1:3" x14ac:dyDescent="0.25">
      <c r="A124" s="74">
        <v>510202050022</v>
      </c>
      <c r="B124" s="74" t="s">
        <v>130</v>
      </c>
      <c r="C124" s="75">
        <v>2165.71</v>
      </c>
    </row>
    <row r="125" spans="1:3" x14ac:dyDescent="0.25">
      <c r="A125" s="74">
        <v>510202050023</v>
      </c>
      <c r="B125" s="74" t="s">
        <v>131</v>
      </c>
      <c r="C125" s="75">
        <v>8863.36</v>
      </c>
    </row>
    <row r="126" spans="1:3" x14ac:dyDescent="0.25">
      <c r="A126" s="74">
        <v>510202050025</v>
      </c>
      <c r="B126" s="74" t="s">
        <v>132</v>
      </c>
      <c r="C126" s="75">
        <v>450</v>
      </c>
    </row>
    <row r="127" spans="1:3" x14ac:dyDescent="0.25">
      <c r="A127" s="74">
        <v>510202050027</v>
      </c>
      <c r="B127" s="74" t="s">
        <v>133</v>
      </c>
      <c r="C127" s="75">
        <v>4065.78</v>
      </c>
    </row>
    <row r="128" spans="1:3" x14ac:dyDescent="0.25">
      <c r="A128" s="74">
        <v>510202050028</v>
      </c>
      <c r="B128" s="74" t="s">
        <v>134</v>
      </c>
      <c r="C128" s="75">
        <v>5998.02</v>
      </c>
    </row>
    <row r="129" spans="1:3" x14ac:dyDescent="0.25">
      <c r="A129" s="74">
        <v>510202050029</v>
      </c>
      <c r="B129" s="74" t="s">
        <v>135</v>
      </c>
      <c r="C129" s="75">
        <v>15650</v>
      </c>
    </row>
    <row r="130" spans="1:3" x14ac:dyDescent="0.25">
      <c r="A130" s="74">
        <v>510202050030</v>
      </c>
      <c r="B130" s="74" t="s">
        <v>55</v>
      </c>
      <c r="C130" s="75">
        <v>919773.21</v>
      </c>
    </row>
    <row r="131" spans="1:3" x14ac:dyDescent="0.25">
      <c r="A131" s="74">
        <v>510202050032</v>
      </c>
      <c r="B131" s="74" t="s">
        <v>136</v>
      </c>
      <c r="C131" s="75">
        <v>3121</v>
      </c>
    </row>
    <row r="132" spans="1:3" x14ac:dyDescent="0.25">
      <c r="A132" s="74">
        <v>510202050033</v>
      </c>
      <c r="B132" s="74" t="s">
        <v>137</v>
      </c>
      <c r="C132" s="75">
        <v>480.87</v>
      </c>
    </row>
    <row r="133" spans="1:3" x14ac:dyDescent="0.25">
      <c r="A133" s="74">
        <v>510202050034</v>
      </c>
      <c r="B133" s="74" t="s">
        <v>138</v>
      </c>
      <c r="C133" s="75">
        <v>202727.56</v>
      </c>
    </row>
    <row r="134" spans="1:3" x14ac:dyDescent="0.25">
      <c r="A134" s="74">
        <v>510202050035</v>
      </c>
      <c r="B134" s="74" t="s">
        <v>139</v>
      </c>
      <c r="C134" s="75">
        <v>4632.5200000000004</v>
      </c>
    </row>
    <row r="135" spans="1:3" x14ac:dyDescent="0.25">
      <c r="A135" s="74">
        <v>510202050036</v>
      </c>
      <c r="B135" s="74" t="s">
        <v>140</v>
      </c>
      <c r="C135" s="75">
        <v>28471.74</v>
      </c>
    </row>
    <row r="136" spans="1:3" x14ac:dyDescent="0.25">
      <c r="A136" s="74">
        <v>510202050037</v>
      </c>
      <c r="B136" s="74" t="s">
        <v>141</v>
      </c>
      <c r="C136" s="75">
        <v>12739.17</v>
      </c>
    </row>
    <row r="137" spans="1:3" x14ac:dyDescent="0.25">
      <c r="A137" s="74">
        <v>510202050040</v>
      </c>
      <c r="B137" s="74" t="s">
        <v>142</v>
      </c>
      <c r="C137" s="75">
        <v>7845.4</v>
      </c>
    </row>
    <row r="138" spans="1:3" x14ac:dyDescent="0.25">
      <c r="A138" s="74">
        <v>510202050041</v>
      </c>
      <c r="B138" s="74" t="s">
        <v>143</v>
      </c>
      <c r="C138" s="75">
        <v>4366</v>
      </c>
    </row>
    <row r="139" spans="1:3" x14ac:dyDescent="0.25">
      <c r="A139" s="74">
        <v>510202050042</v>
      </c>
      <c r="B139" s="74" t="s">
        <v>144</v>
      </c>
      <c r="C139" s="75">
        <v>4506.01</v>
      </c>
    </row>
    <row r="140" spans="1:3" x14ac:dyDescent="0.25">
      <c r="A140" s="74">
        <v>510202050043</v>
      </c>
      <c r="B140" s="74" t="s">
        <v>145</v>
      </c>
      <c r="C140" s="75">
        <v>5460.93</v>
      </c>
    </row>
    <row r="141" spans="1:3" x14ac:dyDescent="0.25">
      <c r="A141" s="74">
        <v>510202050044</v>
      </c>
      <c r="B141" s="74" t="s">
        <v>146</v>
      </c>
      <c r="C141" s="75">
        <v>11829.36</v>
      </c>
    </row>
    <row r="142" spans="1:3" x14ac:dyDescent="0.25">
      <c r="A142" s="74">
        <v>510202050046</v>
      </c>
      <c r="B142" s="74" t="s">
        <v>147</v>
      </c>
      <c r="C142" s="75">
        <v>171.01</v>
      </c>
    </row>
    <row r="143" spans="1:3" x14ac:dyDescent="0.25">
      <c r="A143" s="74">
        <v>510202050047</v>
      </c>
      <c r="B143" s="74" t="s">
        <v>329</v>
      </c>
      <c r="C143" s="75">
        <v>550</v>
      </c>
    </row>
    <row r="144" spans="1:3" x14ac:dyDescent="0.25">
      <c r="A144" s="74">
        <v>510202050049</v>
      </c>
      <c r="B144" s="74" t="s">
        <v>148</v>
      </c>
      <c r="C144" s="75">
        <v>475.15</v>
      </c>
    </row>
    <row r="145" spans="1:3" x14ac:dyDescent="0.25">
      <c r="A145" s="74">
        <v>510202050050</v>
      </c>
      <c r="B145" s="74" t="s">
        <v>149</v>
      </c>
      <c r="C145" s="75">
        <v>572.32000000000005</v>
      </c>
    </row>
    <row r="146" spans="1:3" x14ac:dyDescent="0.25">
      <c r="A146" s="74">
        <v>510202050051</v>
      </c>
      <c r="B146" s="74" t="s">
        <v>330</v>
      </c>
      <c r="C146" s="75">
        <v>7605.6</v>
      </c>
    </row>
    <row r="147" spans="1:3" x14ac:dyDescent="0.25">
      <c r="A147" s="74">
        <v>51020209</v>
      </c>
      <c r="B147" s="74" t="s">
        <v>331</v>
      </c>
      <c r="C147" s="75">
        <v>-3274665.06</v>
      </c>
    </row>
    <row r="148" spans="1:3" x14ac:dyDescent="0.25">
      <c r="A148" s="76">
        <v>510202090001</v>
      </c>
      <c r="B148" s="76" t="s">
        <v>332</v>
      </c>
      <c r="C148" s="77">
        <v>-3274665.06</v>
      </c>
    </row>
    <row r="149" spans="1:3" x14ac:dyDescent="0.25">
      <c r="A149" s="74">
        <v>510301</v>
      </c>
      <c r="B149" s="74" t="s">
        <v>333</v>
      </c>
      <c r="C149" s="75">
        <v>18100264.59</v>
      </c>
    </row>
    <row r="150" spans="1:3" x14ac:dyDescent="0.25">
      <c r="A150" s="74">
        <v>51030101</v>
      </c>
      <c r="B150" s="74" t="s">
        <v>333</v>
      </c>
      <c r="C150" s="75">
        <v>18100264.59</v>
      </c>
    </row>
    <row r="151" spans="1:3" x14ac:dyDescent="0.25">
      <c r="A151" s="74">
        <v>510301010002</v>
      </c>
      <c r="B151" s="74" t="s">
        <v>334</v>
      </c>
      <c r="C151" s="75">
        <v>18100264.59</v>
      </c>
    </row>
    <row r="152" spans="1:3" x14ac:dyDescent="0.25">
      <c r="A152" s="74">
        <v>510302</v>
      </c>
      <c r="B152" s="74" t="s">
        <v>335</v>
      </c>
      <c r="C152" s="75">
        <v>-18100264.59</v>
      </c>
    </row>
    <row r="153" spans="1:3" x14ac:dyDescent="0.25">
      <c r="A153" s="74">
        <v>51030201</v>
      </c>
      <c r="B153" s="74" t="s">
        <v>335</v>
      </c>
      <c r="C153" s="75">
        <v>-18100264.59</v>
      </c>
    </row>
    <row r="154" spans="1:3" x14ac:dyDescent="0.25">
      <c r="A154" s="74">
        <v>510302010099</v>
      </c>
      <c r="B154" s="74" t="s">
        <v>336</v>
      </c>
      <c r="C154" s="75">
        <v>-18100264.59</v>
      </c>
    </row>
    <row r="155" spans="1:3" x14ac:dyDescent="0.25">
      <c r="A155" s="74">
        <v>52</v>
      </c>
      <c r="B155" s="74" t="s">
        <v>337</v>
      </c>
      <c r="C155" s="75">
        <v>3428422.93</v>
      </c>
    </row>
    <row r="156" spans="1:3" x14ac:dyDescent="0.25">
      <c r="A156" s="74">
        <v>5201</v>
      </c>
      <c r="B156" s="74" t="s">
        <v>338</v>
      </c>
      <c r="C156" s="75">
        <v>464183.55</v>
      </c>
    </row>
    <row r="157" spans="1:3" x14ac:dyDescent="0.25">
      <c r="A157" s="74">
        <v>520101</v>
      </c>
      <c r="B157" s="74" t="s">
        <v>339</v>
      </c>
      <c r="C157" s="75">
        <v>464183.55</v>
      </c>
    </row>
    <row r="158" spans="1:3" x14ac:dyDescent="0.25">
      <c r="A158" s="74">
        <v>52010101</v>
      </c>
      <c r="B158" s="74" t="s">
        <v>340</v>
      </c>
      <c r="C158" s="75">
        <v>355491.01</v>
      </c>
    </row>
    <row r="159" spans="1:3" x14ac:dyDescent="0.25">
      <c r="A159" s="74">
        <v>520101010001</v>
      </c>
      <c r="B159" s="74" t="s">
        <v>93</v>
      </c>
      <c r="C159" s="75">
        <v>143437.04</v>
      </c>
    </row>
    <row r="160" spans="1:3" x14ac:dyDescent="0.25">
      <c r="A160" s="74">
        <v>520101010002</v>
      </c>
      <c r="B160" s="74" t="s">
        <v>150</v>
      </c>
      <c r="C160" s="75">
        <v>20846.46</v>
      </c>
    </row>
    <row r="161" spans="1:3" x14ac:dyDescent="0.25">
      <c r="A161" s="74">
        <v>520101010003</v>
      </c>
      <c r="B161" s="74" t="s">
        <v>151</v>
      </c>
      <c r="C161" s="75">
        <v>92166.15</v>
      </c>
    </row>
    <row r="162" spans="1:3" x14ac:dyDescent="0.25">
      <c r="A162" s="74">
        <v>520101010004</v>
      </c>
      <c r="B162" s="74" t="s">
        <v>95</v>
      </c>
      <c r="C162" s="75">
        <v>31214.25</v>
      </c>
    </row>
    <row r="163" spans="1:3" x14ac:dyDescent="0.25">
      <c r="A163" s="74">
        <v>520101010005</v>
      </c>
      <c r="B163" s="74" t="s">
        <v>96</v>
      </c>
      <c r="C163" s="75">
        <v>17146.810000000001</v>
      </c>
    </row>
    <row r="164" spans="1:3" x14ac:dyDescent="0.25">
      <c r="A164" s="74">
        <v>520101010006</v>
      </c>
      <c r="B164" s="74" t="s">
        <v>97</v>
      </c>
      <c r="C164" s="75">
        <v>21292.19</v>
      </c>
    </row>
    <row r="165" spans="1:3" x14ac:dyDescent="0.25">
      <c r="A165" s="74">
        <v>520101010007</v>
      </c>
      <c r="B165" s="74" t="s">
        <v>98</v>
      </c>
      <c r="C165" s="75">
        <v>7389.86</v>
      </c>
    </row>
    <row r="166" spans="1:3" x14ac:dyDescent="0.25">
      <c r="A166" s="74">
        <v>520101010008</v>
      </c>
      <c r="B166" s="74" t="s">
        <v>99</v>
      </c>
      <c r="C166" s="75">
        <v>5017.92</v>
      </c>
    </row>
    <row r="167" spans="1:3" x14ac:dyDescent="0.25">
      <c r="A167" s="74">
        <v>520101010009</v>
      </c>
      <c r="B167" s="74" t="s">
        <v>152</v>
      </c>
      <c r="C167" s="75">
        <v>4435.3100000000004</v>
      </c>
    </row>
    <row r="168" spans="1:3" x14ac:dyDescent="0.25">
      <c r="A168" s="74">
        <v>520101010012</v>
      </c>
      <c r="B168" s="74" t="s">
        <v>153</v>
      </c>
      <c r="C168" s="75">
        <v>12545.02</v>
      </c>
    </row>
    <row r="169" spans="1:3" x14ac:dyDescent="0.25">
      <c r="A169" s="74">
        <v>52010102</v>
      </c>
      <c r="B169" s="74" t="s">
        <v>341</v>
      </c>
      <c r="C169" s="75">
        <v>12119.96</v>
      </c>
    </row>
    <row r="170" spans="1:3" x14ac:dyDescent="0.25">
      <c r="A170" s="74">
        <v>520101020002</v>
      </c>
      <c r="B170" s="74" t="s">
        <v>154</v>
      </c>
      <c r="C170" s="75">
        <v>11211.63</v>
      </c>
    </row>
    <row r="171" spans="1:3" x14ac:dyDescent="0.25">
      <c r="A171" s="74">
        <v>520101020006</v>
      </c>
      <c r="B171" s="74" t="s">
        <v>155</v>
      </c>
      <c r="C171" s="75">
        <v>792.5</v>
      </c>
    </row>
    <row r="172" spans="1:3" x14ac:dyDescent="0.25">
      <c r="A172" s="74">
        <v>520101020008</v>
      </c>
      <c r="B172" s="74" t="s">
        <v>342</v>
      </c>
      <c r="C172" s="75">
        <v>115.83</v>
      </c>
    </row>
    <row r="173" spans="1:3" x14ac:dyDescent="0.25">
      <c r="A173" s="74">
        <v>52010103</v>
      </c>
      <c r="B173" s="74" t="s">
        <v>343</v>
      </c>
      <c r="C173" s="75">
        <v>96572.58</v>
      </c>
    </row>
    <row r="174" spans="1:3" x14ac:dyDescent="0.25">
      <c r="A174" s="74">
        <v>520101030002</v>
      </c>
      <c r="B174" s="74" t="s">
        <v>156</v>
      </c>
      <c r="C174" s="75">
        <v>7220</v>
      </c>
    </row>
    <row r="175" spans="1:3" x14ac:dyDescent="0.25">
      <c r="A175" s="74">
        <v>520101030003</v>
      </c>
      <c r="B175" s="74" t="s">
        <v>157</v>
      </c>
      <c r="C175" s="75">
        <v>1673.51</v>
      </c>
    </row>
    <row r="176" spans="1:3" x14ac:dyDescent="0.25">
      <c r="A176" s="74">
        <v>520101030004</v>
      </c>
      <c r="B176" s="74" t="s">
        <v>158</v>
      </c>
      <c r="C176" s="75">
        <v>4839.95</v>
      </c>
    </row>
    <row r="177" spans="1:3" x14ac:dyDescent="0.25">
      <c r="A177" s="74">
        <v>520101030005</v>
      </c>
      <c r="B177" s="74" t="s">
        <v>159</v>
      </c>
      <c r="C177" s="75">
        <v>11903.69</v>
      </c>
    </row>
    <row r="178" spans="1:3" x14ac:dyDescent="0.25">
      <c r="A178" s="74">
        <v>520101030007</v>
      </c>
      <c r="B178" s="74" t="s">
        <v>160</v>
      </c>
      <c r="C178" s="75">
        <v>917.97</v>
      </c>
    </row>
    <row r="179" spans="1:3" x14ac:dyDescent="0.25">
      <c r="A179" s="74">
        <v>520101030008</v>
      </c>
      <c r="B179" s="74" t="s">
        <v>161</v>
      </c>
      <c r="C179" s="75">
        <v>591.86</v>
      </c>
    </row>
    <row r="180" spans="1:3" x14ac:dyDescent="0.25">
      <c r="A180" s="74">
        <v>520101030009</v>
      </c>
      <c r="B180" s="74" t="s">
        <v>162</v>
      </c>
      <c r="C180" s="75">
        <v>2702.55</v>
      </c>
    </row>
    <row r="181" spans="1:3" x14ac:dyDescent="0.25">
      <c r="A181" s="74">
        <v>520101030011</v>
      </c>
      <c r="B181" s="74" t="s">
        <v>163</v>
      </c>
      <c r="C181" s="75">
        <v>2655.74</v>
      </c>
    </row>
    <row r="182" spans="1:3" x14ac:dyDescent="0.25">
      <c r="A182" s="74">
        <v>520101030012</v>
      </c>
      <c r="B182" s="74" t="s">
        <v>164</v>
      </c>
      <c r="C182" s="75">
        <v>212.15</v>
      </c>
    </row>
    <row r="183" spans="1:3" x14ac:dyDescent="0.25">
      <c r="A183" s="74">
        <v>520101030013</v>
      </c>
      <c r="B183" s="74" t="s">
        <v>165</v>
      </c>
      <c r="C183" s="75">
        <v>1500.38</v>
      </c>
    </row>
    <row r="184" spans="1:3" x14ac:dyDescent="0.25">
      <c r="A184" s="74">
        <v>520101030014</v>
      </c>
      <c r="B184" s="74" t="s">
        <v>166</v>
      </c>
      <c r="C184" s="75">
        <v>1765.02</v>
      </c>
    </row>
    <row r="185" spans="1:3" x14ac:dyDescent="0.25">
      <c r="A185" s="74">
        <v>520101030015</v>
      </c>
      <c r="B185" s="74" t="s">
        <v>167</v>
      </c>
      <c r="C185" s="75">
        <v>231.25</v>
      </c>
    </row>
    <row r="186" spans="1:3" x14ac:dyDescent="0.25">
      <c r="A186" s="74">
        <v>520101030016</v>
      </c>
      <c r="B186" s="74" t="s">
        <v>56</v>
      </c>
      <c r="C186" s="75">
        <v>2392.83</v>
      </c>
    </row>
    <row r="187" spans="1:3" x14ac:dyDescent="0.25">
      <c r="A187" s="74">
        <v>520101030017</v>
      </c>
      <c r="B187" s="74" t="s">
        <v>168</v>
      </c>
      <c r="C187" s="75">
        <v>3830</v>
      </c>
    </row>
    <row r="188" spans="1:3" x14ac:dyDescent="0.25">
      <c r="A188" s="74">
        <v>520101030018</v>
      </c>
      <c r="B188" s="74" t="s">
        <v>169</v>
      </c>
      <c r="C188" s="75">
        <v>193.92</v>
      </c>
    </row>
    <row r="189" spans="1:3" x14ac:dyDescent="0.25">
      <c r="A189" s="74">
        <v>520101030020</v>
      </c>
      <c r="B189" s="74" t="s">
        <v>170</v>
      </c>
      <c r="C189" s="75">
        <v>9580.93</v>
      </c>
    </row>
    <row r="190" spans="1:3" x14ac:dyDescent="0.25">
      <c r="A190" s="74">
        <v>520101030021</v>
      </c>
      <c r="B190" s="74" t="s">
        <v>144</v>
      </c>
      <c r="C190" s="75">
        <v>3006</v>
      </c>
    </row>
    <row r="191" spans="1:3" x14ac:dyDescent="0.25">
      <c r="A191" s="74">
        <v>520101030022</v>
      </c>
      <c r="B191" s="74" t="s">
        <v>171</v>
      </c>
      <c r="C191" s="75">
        <v>21218.52</v>
      </c>
    </row>
    <row r="192" spans="1:3" x14ac:dyDescent="0.25">
      <c r="A192" s="74">
        <v>520101030023</v>
      </c>
      <c r="B192" s="74" t="s">
        <v>172</v>
      </c>
      <c r="C192" s="75">
        <v>12952</v>
      </c>
    </row>
    <row r="193" spans="1:3" x14ac:dyDescent="0.25">
      <c r="A193" s="74">
        <v>520101030024</v>
      </c>
      <c r="B193" s="74" t="s">
        <v>173</v>
      </c>
      <c r="C193" s="75">
        <v>7184.31</v>
      </c>
    </row>
    <row r="194" spans="1:3" x14ac:dyDescent="0.25">
      <c r="A194" s="74">
        <v>5202</v>
      </c>
      <c r="B194" s="74" t="s">
        <v>344</v>
      </c>
      <c r="C194" s="75">
        <v>2917347.52</v>
      </c>
    </row>
    <row r="195" spans="1:3" x14ac:dyDescent="0.25">
      <c r="A195" s="74">
        <v>520201</v>
      </c>
      <c r="B195" s="74" t="s">
        <v>339</v>
      </c>
      <c r="C195" s="75">
        <v>489998.65</v>
      </c>
    </row>
    <row r="196" spans="1:3" x14ac:dyDescent="0.25">
      <c r="A196" s="74">
        <v>52020101</v>
      </c>
      <c r="B196" s="74" t="s">
        <v>345</v>
      </c>
      <c r="C196" s="75">
        <v>369884.64</v>
      </c>
    </row>
    <row r="197" spans="1:3" x14ac:dyDescent="0.25">
      <c r="A197" s="74">
        <v>520201010001</v>
      </c>
      <c r="B197" s="74" t="s">
        <v>93</v>
      </c>
      <c r="C197" s="75">
        <v>251569.48</v>
      </c>
    </row>
    <row r="198" spans="1:3" x14ac:dyDescent="0.25">
      <c r="A198" s="74">
        <v>520201010002</v>
      </c>
      <c r="B198" s="74" t="s">
        <v>150</v>
      </c>
      <c r="C198" s="75">
        <v>8166.44</v>
      </c>
    </row>
    <row r="199" spans="1:3" x14ac:dyDescent="0.25">
      <c r="A199" s="74">
        <v>520201010003</v>
      </c>
      <c r="B199" s="74" t="s">
        <v>95</v>
      </c>
      <c r="C199" s="75">
        <v>32572.97</v>
      </c>
    </row>
    <row r="200" spans="1:3" x14ac:dyDescent="0.25">
      <c r="A200" s="74">
        <v>520201010004</v>
      </c>
      <c r="B200" s="74" t="s">
        <v>96</v>
      </c>
      <c r="C200" s="75">
        <v>19887.45</v>
      </c>
    </row>
    <row r="201" spans="1:3" x14ac:dyDescent="0.25">
      <c r="A201" s="74">
        <v>520201010005</v>
      </c>
      <c r="B201" s="74" t="s">
        <v>97</v>
      </c>
      <c r="C201" s="75">
        <v>21447.19</v>
      </c>
    </row>
    <row r="202" spans="1:3" x14ac:dyDescent="0.25">
      <c r="A202" s="74">
        <v>520201010006</v>
      </c>
      <c r="B202" s="74" t="s">
        <v>98</v>
      </c>
      <c r="C202" s="75">
        <v>8798.02</v>
      </c>
    </row>
    <row r="203" spans="1:3" x14ac:dyDescent="0.25">
      <c r="A203" s="74">
        <v>520201010007</v>
      </c>
      <c r="B203" s="74" t="s">
        <v>99</v>
      </c>
      <c r="C203" s="75">
        <v>8876.8700000000008</v>
      </c>
    </row>
    <row r="204" spans="1:3" x14ac:dyDescent="0.25">
      <c r="A204" s="74">
        <v>520201010008</v>
      </c>
      <c r="B204" s="74" t="s">
        <v>174</v>
      </c>
      <c r="C204" s="75">
        <v>5816.34</v>
      </c>
    </row>
    <row r="205" spans="1:3" x14ac:dyDescent="0.25">
      <c r="A205" s="74">
        <v>520201010010</v>
      </c>
      <c r="B205" s="74" t="s">
        <v>175</v>
      </c>
      <c r="C205" s="75">
        <v>150</v>
      </c>
    </row>
    <row r="206" spans="1:3" x14ac:dyDescent="0.25">
      <c r="A206" s="74">
        <v>520201010011</v>
      </c>
      <c r="B206" s="74" t="s">
        <v>176</v>
      </c>
      <c r="C206" s="75">
        <v>12599.88</v>
      </c>
    </row>
    <row r="207" spans="1:3" x14ac:dyDescent="0.25">
      <c r="A207" s="74">
        <v>52020102</v>
      </c>
      <c r="B207" s="74" t="s">
        <v>341</v>
      </c>
      <c r="C207" s="75">
        <v>120114.01</v>
      </c>
    </row>
    <row r="208" spans="1:3" x14ac:dyDescent="0.25">
      <c r="A208" s="74">
        <v>520201020002</v>
      </c>
      <c r="B208" s="74" t="s">
        <v>177</v>
      </c>
      <c r="C208" s="75">
        <v>9679.4599999999991</v>
      </c>
    </row>
    <row r="209" spans="1:3" x14ac:dyDescent="0.25">
      <c r="A209" s="74">
        <v>520201020003</v>
      </c>
      <c r="B209" s="74" t="s">
        <v>178</v>
      </c>
      <c r="C209" s="75">
        <v>728.64</v>
      </c>
    </row>
    <row r="210" spans="1:3" x14ac:dyDescent="0.25">
      <c r="A210" s="74">
        <v>520201020004</v>
      </c>
      <c r="B210" s="74" t="s">
        <v>346</v>
      </c>
      <c r="C210" s="75">
        <v>11659.58</v>
      </c>
    </row>
    <row r="211" spans="1:3" x14ac:dyDescent="0.25">
      <c r="A211" s="74">
        <v>520201020005</v>
      </c>
      <c r="B211" s="74" t="s">
        <v>347</v>
      </c>
      <c r="C211" s="75">
        <v>4929.8</v>
      </c>
    </row>
    <row r="212" spans="1:3" x14ac:dyDescent="0.25">
      <c r="A212" s="74">
        <v>520201020006</v>
      </c>
      <c r="B212" s="74" t="s">
        <v>179</v>
      </c>
      <c r="C212" s="75">
        <v>9997.18</v>
      </c>
    </row>
    <row r="213" spans="1:3" x14ac:dyDescent="0.25">
      <c r="A213" s="74">
        <v>520201020007</v>
      </c>
      <c r="B213" s="74" t="s">
        <v>180</v>
      </c>
      <c r="C213" s="75">
        <v>83072.95</v>
      </c>
    </row>
    <row r="214" spans="1:3" x14ac:dyDescent="0.25">
      <c r="A214" s="74">
        <v>520201020008</v>
      </c>
      <c r="B214" s="74" t="s">
        <v>348</v>
      </c>
      <c r="C214" s="75">
        <v>46.4</v>
      </c>
    </row>
    <row r="215" spans="1:3" x14ac:dyDescent="0.25">
      <c r="A215" s="74">
        <v>520202</v>
      </c>
      <c r="B215" s="74" t="s">
        <v>349</v>
      </c>
      <c r="C215" s="75">
        <v>1253543.1399999999</v>
      </c>
    </row>
    <row r="216" spans="1:3" x14ac:dyDescent="0.25">
      <c r="A216" s="74">
        <v>52020201</v>
      </c>
      <c r="B216" s="74" t="s">
        <v>350</v>
      </c>
      <c r="C216" s="75">
        <v>1253543.1399999999</v>
      </c>
    </row>
    <row r="217" spans="1:3" x14ac:dyDescent="0.25">
      <c r="A217" s="74">
        <v>520202010001</v>
      </c>
      <c r="B217" s="74" t="s">
        <v>181</v>
      </c>
      <c r="C217" s="75">
        <v>1249294.8</v>
      </c>
    </row>
    <row r="218" spans="1:3" x14ac:dyDescent="0.25">
      <c r="A218" s="74">
        <v>520202010005</v>
      </c>
      <c r="B218" s="74" t="s">
        <v>182</v>
      </c>
      <c r="C218" s="75">
        <v>4248.34</v>
      </c>
    </row>
    <row r="219" spans="1:3" x14ac:dyDescent="0.25">
      <c r="A219" s="74">
        <v>520203</v>
      </c>
      <c r="B219" s="74" t="s">
        <v>351</v>
      </c>
      <c r="C219" s="75">
        <v>61451.9</v>
      </c>
    </row>
    <row r="220" spans="1:3" x14ac:dyDescent="0.25">
      <c r="A220" s="74">
        <v>52020301</v>
      </c>
      <c r="B220" s="74" t="s">
        <v>352</v>
      </c>
      <c r="C220" s="75">
        <v>61451.9</v>
      </c>
    </row>
    <row r="221" spans="1:3" x14ac:dyDescent="0.25">
      <c r="A221" s="74">
        <v>520203010001</v>
      </c>
      <c r="B221" s="74" t="s">
        <v>183</v>
      </c>
      <c r="C221" s="75">
        <v>1000</v>
      </c>
    </row>
    <row r="222" spans="1:3" x14ac:dyDescent="0.25">
      <c r="A222" s="74">
        <v>520203010002</v>
      </c>
      <c r="B222" s="74" t="s">
        <v>57</v>
      </c>
      <c r="C222" s="75">
        <v>7513</v>
      </c>
    </row>
    <row r="223" spans="1:3" x14ac:dyDescent="0.25">
      <c r="A223" s="74">
        <v>520203010003</v>
      </c>
      <c r="B223" s="74" t="s">
        <v>184</v>
      </c>
      <c r="C223" s="75">
        <v>12832.99</v>
      </c>
    </row>
    <row r="224" spans="1:3" x14ac:dyDescent="0.25">
      <c r="A224" s="74">
        <v>520203010004</v>
      </c>
      <c r="B224" s="74" t="s">
        <v>185</v>
      </c>
      <c r="C224" s="75">
        <v>22583.13</v>
      </c>
    </row>
    <row r="225" spans="1:3" x14ac:dyDescent="0.25">
      <c r="A225" s="74">
        <v>520203010005</v>
      </c>
      <c r="B225" s="74" t="s">
        <v>186</v>
      </c>
      <c r="C225" s="75">
        <v>8856.02</v>
      </c>
    </row>
    <row r="226" spans="1:3" x14ac:dyDescent="0.25">
      <c r="A226" s="74">
        <v>520203010007</v>
      </c>
      <c r="B226" s="74" t="s">
        <v>187</v>
      </c>
      <c r="C226" s="75">
        <v>8666.76</v>
      </c>
    </row>
    <row r="227" spans="1:3" x14ac:dyDescent="0.25">
      <c r="A227" s="74">
        <v>520204</v>
      </c>
      <c r="B227" s="74" t="s">
        <v>353</v>
      </c>
      <c r="C227" s="75">
        <v>33589.089999999997</v>
      </c>
    </row>
    <row r="228" spans="1:3" x14ac:dyDescent="0.25">
      <c r="A228" s="74">
        <v>52020401</v>
      </c>
      <c r="B228" s="74" t="s">
        <v>353</v>
      </c>
      <c r="C228" s="75">
        <v>33589.089999999997</v>
      </c>
    </row>
    <row r="229" spans="1:3" x14ac:dyDescent="0.25">
      <c r="A229" s="74">
        <v>520204010002</v>
      </c>
      <c r="B229" s="74" t="s">
        <v>130</v>
      </c>
      <c r="C229" s="75">
        <v>9056.17</v>
      </c>
    </row>
    <row r="230" spans="1:3" x14ac:dyDescent="0.25">
      <c r="A230" s="74">
        <v>520204010004</v>
      </c>
      <c r="B230" s="74" t="s">
        <v>188</v>
      </c>
      <c r="C230" s="75">
        <v>3997.8</v>
      </c>
    </row>
    <row r="231" spans="1:3" x14ac:dyDescent="0.25">
      <c r="A231" s="74">
        <v>520204010007</v>
      </c>
      <c r="B231" s="74" t="s">
        <v>189</v>
      </c>
      <c r="C231" s="75">
        <v>20535.12</v>
      </c>
    </row>
    <row r="232" spans="1:3" x14ac:dyDescent="0.25">
      <c r="A232" s="74">
        <v>520205</v>
      </c>
      <c r="B232" s="74" t="s">
        <v>354</v>
      </c>
      <c r="C232" s="75">
        <v>960461.16</v>
      </c>
    </row>
    <row r="233" spans="1:3" x14ac:dyDescent="0.25">
      <c r="A233" s="74">
        <v>52020501</v>
      </c>
      <c r="B233" s="74" t="s">
        <v>355</v>
      </c>
      <c r="C233" s="75">
        <v>960461.16</v>
      </c>
    </row>
    <row r="234" spans="1:3" x14ac:dyDescent="0.25">
      <c r="A234" s="74">
        <v>520205010001</v>
      </c>
      <c r="B234" s="74" t="s">
        <v>190</v>
      </c>
      <c r="C234" s="75">
        <v>3676.33</v>
      </c>
    </row>
    <row r="235" spans="1:3" x14ac:dyDescent="0.25">
      <c r="A235" s="74">
        <v>520205010002</v>
      </c>
      <c r="B235" s="74" t="s">
        <v>191</v>
      </c>
      <c r="C235" s="75">
        <v>18810.740000000002</v>
      </c>
    </row>
    <row r="236" spans="1:3" x14ac:dyDescent="0.25">
      <c r="A236" s="74">
        <v>520205010003</v>
      </c>
      <c r="B236" s="74" t="s">
        <v>192</v>
      </c>
      <c r="C236" s="75">
        <v>1966.48</v>
      </c>
    </row>
    <row r="237" spans="1:3" x14ac:dyDescent="0.25">
      <c r="A237" s="74">
        <v>520205010004</v>
      </c>
      <c r="B237" s="74" t="s">
        <v>171</v>
      </c>
      <c r="C237" s="75">
        <v>3.84</v>
      </c>
    </row>
    <row r="238" spans="1:3" x14ac:dyDescent="0.25">
      <c r="A238" s="74">
        <v>520205010005</v>
      </c>
      <c r="B238" s="74" t="s">
        <v>193</v>
      </c>
      <c r="C238" s="75">
        <v>16653.13</v>
      </c>
    </row>
    <row r="239" spans="1:3" x14ac:dyDescent="0.25">
      <c r="A239" s="74">
        <v>520205010006</v>
      </c>
      <c r="B239" s="74" t="s">
        <v>194</v>
      </c>
      <c r="C239" s="75">
        <v>25781.78</v>
      </c>
    </row>
    <row r="240" spans="1:3" x14ac:dyDescent="0.25">
      <c r="A240" s="74">
        <v>520205010007</v>
      </c>
      <c r="B240" s="74" t="s">
        <v>195</v>
      </c>
      <c r="C240" s="75">
        <v>850.78</v>
      </c>
    </row>
    <row r="241" spans="1:4" x14ac:dyDescent="0.25">
      <c r="A241" s="74">
        <v>520205010008</v>
      </c>
      <c r="B241" s="74" t="s">
        <v>196</v>
      </c>
      <c r="C241" s="75">
        <v>3089.36</v>
      </c>
    </row>
    <row r="242" spans="1:4" x14ac:dyDescent="0.25">
      <c r="A242" s="74">
        <v>520205010009</v>
      </c>
      <c r="B242" s="74" t="s">
        <v>197</v>
      </c>
      <c r="C242" s="75">
        <v>12912</v>
      </c>
    </row>
    <row r="243" spans="1:4" x14ac:dyDescent="0.25">
      <c r="A243" s="74">
        <v>520205010010</v>
      </c>
      <c r="B243" s="74" t="s">
        <v>198</v>
      </c>
      <c r="C243" s="75">
        <v>1928.66</v>
      </c>
    </row>
    <row r="244" spans="1:4" x14ac:dyDescent="0.25">
      <c r="A244" s="74">
        <v>520205010011</v>
      </c>
      <c r="B244" s="74" t="s">
        <v>199</v>
      </c>
      <c r="C244" s="75">
        <v>102.68</v>
      </c>
    </row>
    <row r="245" spans="1:4" x14ac:dyDescent="0.25">
      <c r="A245" s="74">
        <v>520205010012</v>
      </c>
      <c r="B245" s="74" t="s">
        <v>200</v>
      </c>
      <c r="C245" s="75">
        <v>1958.59</v>
      </c>
    </row>
    <row r="246" spans="1:4" x14ac:dyDescent="0.25">
      <c r="A246" s="74">
        <v>520205010013</v>
      </c>
      <c r="B246" s="74" t="s">
        <v>201</v>
      </c>
      <c r="C246" s="75">
        <v>13539.48</v>
      </c>
    </row>
    <row r="247" spans="1:4" x14ac:dyDescent="0.25">
      <c r="A247" s="74">
        <v>520205010014</v>
      </c>
      <c r="B247" s="74" t="s">
        <v>202</v>
      </c>
      <c r="C247" s="75">
        <v>214393.43</v>
      </c>
    </row>
    <row r="248" spans="1:4" x14ac:dyDescent="0.25">
      <c r="A248" s="74">
        <v>520205010015</v>
      </c>
      <c r="B248" s="74" t="s">
        <v>203</v>
      </c>
      <c r="C248" s="75">
        <v>862.78</v>
      </c>
    </row>
    <row r="249" spans="1:4" x14ac:dyDescent="0.25">
      <c r="A249" s="74">
        <v>520205010016</v>
      </c>
      <c r="B249" s="74" t="s">
        <v>204</v>
      </c>
      <c r="C249" s="75">
        <v>180246</v>
      </c>
    </row>
    <row r="250" spans="1:4" x14ac:dyDescent="0.25">
      <c r="A250" s="74">
        <v>520205010018</v>
      </c>
      <c r="B250" s="74" t="s">
        <v>205</v>
      </c>
      <c r="C250" s="75">
        <v>2032.49</v>
      </c>
    </row>
    <row r="251" spans="1:4" x14ac:dyDescent="0.25">
      <c r="A251" s="74">
        <v>520205010020</v>
      </c>
      <c r="B251" s="74" t="s">
        <v>206</v>
      </c>
      <c r="C251" s="75">
        <v>49.48</v>
      </c>
    </row>
    <row r="252" spans="1:4" x14ac:dyDescent="0.25">
      <c r="A252" s="74">
        <v>520205010022</v>
      </c>
      <c r="B252" s="74" t="s">
        <v>207</v>
      </c>
      <c r="C252" s="75">
        <v>32791.620000000003</v>
      </c>
    </row>
    <row r="253" spans="1:4" x14ac:dyDescent="0.25">
      <c r="A253" s="74">
        <v>520205010023</v>
      </c>
      <c r="B253" s="74" t="s">
        <v>208</v>
      </c>
      <c r="C253" s="75">
        <v>209866.92</v>
      </c>
      <c r="D253" s="33" t="s">
        <v>371</v>
      </c>
    </row>
    <row r="254" spans="1:4" x14ac:dyDescent="0.25">
      <c r="A254" s="74">
        <v>520205010024</v>
      </c>
      <c r="B254" s="74" t="s">
        <v>209</v>
      </c>
      <c r="C254" s="75">
        <v>43828.85</v>
      </c>
    </row>
    <row r="255" spans="1:4" x14ac:dyDescent="0.25">
      <c r="A255" s="74">
        <v>520205010026</v>
      </c>
      <c r="B255" s="74" t="s">
        <v>210</v>
      </c>
      <c r="C255" s="75">
        <v>76079.91</v>
      </c>
    </row>
    <row r="256" spans="1:4" x14ac:dyDescent="0.25">
      <c r="A256" s="74">
        <v>520205010027</v>
      </c>
      <c r="B256" s="74" t="s">
        <v>211</v>
      </c>
      <c r="C256" s="75">
        <v>396.8</v>
      </c>
    </row>
    <row r="257" spans="1:3" x14ac:dyDescent="0.25">
      <c r="A257" s="74">
        <v>520205010030</v>
      </c>
      <c r="B257" s="74" t="s">
        <v>212</v>
      </c>
      <c r="C257" s="75">
        <v>2703.04</v>
      </c>
    </row>
    <row r="258" spans="1:3" x14ac:dyDescent="0.25">
      <c r="A258" s="74">
        <v>520205010036</v>
      </c>
      <c r="B258" s="74" t="s">
        <v>213</v>
      </c>
      <c r="C258" s="75">
        <v>87639.76</v>
      </c>
    </row>
    <row r="259" spans="1:3" x14ac:dyDescent="0.25">
      <c r="A259" s="74">
        <v>520205010037</v>
      </c>
      <c r="B259" s="74" t="s">
        <v>144</v>
      </c>
      <c r="C259" s="75">
        <v>142</v>
      </c>
    </row>
    <row r="260" spans="1:3" x14ac:dyDescent="0.25">
      <c r="A260" s="74">
        <v>520205010039</v>
      </c>
      <c r="B260" s="74" t="s">
        <v>214</v>
      </c>
      <c r="C260" s="75">
        <v>264</v>
      </c>
    </row>
    <row r="261" spans="1:3" x14ac:dyDescent="0.25">
      <c r="A261" s="74">
        <v>520205010040</v>
      </c>
      <c r="B261" s="74" t="s">
        <v>165</v>
      </c>
      <c r="C261" s="75">
        <v>7890.23</v>
      </c>
    </row>
    <row r="262" spans="1:3" x14ac:dyDescent="0.25">
      <c r="A262" s="74">
        <v>520206</v>
      </c>
      <c r="B262" s="74" t="s">
        <v>356</v>
      </c>
      <c r="C262" s="75">
        <v>65446.99</v>
      </c>
    </row>
    <row r="263" spans="1:3" x14ac:dyDescent="0.25">
      <c r="A263" s="74">
        <v>52020601</v>
      </c>
      <c r="B263" s="74" t="s">
        <v>357</v>
      </c>
      <c r="C263" s="75">
        <v>65446.99</v>
      </c>
    </row>
    <row r="264" spans="1:3" x14ac:dyDescent="0.25">
      <c r="A264" s="74">
        <v>520206010001</v>
      </c>
      <c r="B264" s="74" t="s">
        <v>215</v>
      </c>
      <c r="C264" s="75">
        <v>44690.23</v>
      </c>
    </row>
    <row r="265" spans="1:3" x14ac:dyDescent="0.25">
      <c r="A265" s="74">
        <v>520206010002</v>
      </c>
      <c r="B265" s="74" t="s">
        <v>216</v>
      </c>
      <c r="C265" s="75">
        <v>1638</v>
      </c>
    </row>
    <row r="266" spans="1:3" x14ac:dyDescent="0.25">
      <c r="A266" s="74">
        <v>520206010004</v>
      </c>
      <c r="B266" s="74" t="s">
        <v>217</v>
      </c>
      <c r="C266" s="75">
        <v>15627.28</v>
      </c>
    </row>
    <row r="267" spans="1:3" x14ac:dyDescent="0.25">
      <c r="A267" s="74">
        <v>520206010005</v>
      </c>
      <c r="B267" s="74" t="s">
        <v>218</v>
      </c>
      <c r="C267" s="75">
        <v>2.19</v>
      </c>
    </row>
    <row r="268" spans="1:3" x14ac:dyDescent="0.25">
      <c r="A268" s="74">
        <v>520206010006</v>
      </c>
      <c r="B268" s="74" t="s">
        <v>219</v>
      </c>
      <c r="C268" s="75">
        <v>304.5</v>
      </c>
    </row>
    <row r="269" spans="1:3" x14ac:dyDescent="0.25">
      <c r="A269" s="74">
        <v>520206010008</v>
      </c>
      <c r="B269" s="74" t="s">
        <v>220</v>
      </c>
      <c r="C269" s="75">
        <v>3184.79</v>
      </c>
    </row>
    <row r="270" spans="1:3" x14ac:dyDescent="0.25">
      <c r="A270" s="74">
        <v>520207</v>
      </c>
      <c r="B270" s="74" t="s">
        <v>358</v>
      </c>
      <c r="C270" s="75">
        <v>52856.59</v>
      </c>
    </row>
    <row r="271" spans="1:3" x14ac:dyDescent="0.25">
      <c r="A271" s="74">
        <v>52020701</v>
      </c>
      <c r="B271" s="74" t="s">
        <v>359</v>
      </c>
      <c r="C271" s="75">
        <v>52856.59</v>
      </c>
    </row>
    <row r="272" spans="1:3" x14ac:dyDescent="0.25">
      <c r="A272" s="74">
        <v>520207010001</v>
      </c>
      <c r="B272" s="74" t="s">
        <v>221</v>
      </c>
      <c r="C272" s="75">
        <v>8192.16</v>
      </c>
    </row>
    <row r="273" spans="1:3" x14ac:dyDescent="0.25">
      <c r="A273" s="74">
        <v>520207010003</v>
      </c>
      <c r="B273" s="74" t="s">
        <v>222</v>
      </c>
      <c r="C273" s="75">
        <v>3861.05</v>
      </c>
    </row>
    <row r="274" spans="1:3" x14ac:dyDescent="0.25">
      <c r="A274" s="74">
        <v>520207010004</v>
      </c>
      <c r="B274" s="74" t="s">
        <v>223</v>
      </c>
      <c r="C274" s="75">
        <v>1199.6400000000001</v>
      </c>
    </row>
    <row r="275" spans="1:3" x14ac:dyDescent="0.25">
      <c r="A275" s="74">
        <v>520207010005</v>
      </c>
      <c r="B275" s="74" t="s">
        <v>224</v>
      </c>
      <c r="C275" s="75">
        <v>39498.379999999997</v>
      </c>
    </row>
    <row r="276" spans="1:3" x14ac:dyDescent="0.25">
      <c r="A276" s="74">
        <v>520207010007</v>
      </c>
      <c r="B276" s="74" t="s">
        <v>225</v>
      </c>
      <c r="C276" s="75">
        <v>105.36</v>
      </c>
    </row>
    <row r="277" spans="1:3" x14ac:dyDescent="0.25">
      <c r="A277" s="74">
        <v>5203</v>
      </c>
      <c r="B277" s="74" t="s">
        <v>360</v>
      </c>
      <c r="C277" s="75">
        <v>46891.86</v>
      </c>
    </row>
    <row r="278" spans="1:3" x14ac:dyDescent="0.25">
      <c r="A278" s="74">
        <v>520301</v>
      </c>
      <c r="B278" s="74" t="s">
        <v>361</v>
      </c>
      <c r="C278" s="75">
        <v>46891.86</v>
      </c>
    </row>
    <row r="279" spans="1:3" x14ac:dyDescent="0.25">
      <c r="A279" s="74">
        <v>52030101</v>
      </c>
      <c r="B279" s="74" t="s">
        <v>362</v>
      </c>
      <c r="C279" s="75">
        <v>823.06</v>
      </c>
    </row>
    <row r="280" spans="1:3" x14ac:dyDescent="0.25">
      <c r="A280" s="74">
        <v>520301010002</v>
      </c>
      <c r="B280" s="74" t="s">
        <v>363</v>
      </c>
      <c r="C280" s="75">
        <v>823.06</v>
      </c>
    </row>
    <row r="281" spans="1:3" x14ac:dyDescent="0.25">
      <c r="A281" s="74">
        <v>52030102</v>
      </c>
      <c r="B281" s="74" t="s">
        <v>364</v>
      </c>
      <c r="C281" s="75">
        <v>46068.800000000003</v>
      </c>
    </row>
    <row r="282" spans="1:3" x14ac:dyDescent="0.25">
      <c r="A282" s="74">
        <v>520301020001</v>
      </c>
      <c r="B282" s="74" t="s">
        <v>226</v>
      </c>
      <c r="C282" s="75">
        <v>12481.78</v>
      </c>
    </row>
    <row r="283" spans="1:3" x14ac:dyDescent="0.25">
      <c r="A283" s="74">
        <v>520301020002</v>
      </c>
      <c r="B283" s="74" t="s">
        <v>227</v>
      </c>
      <c r="C283" s="75">
        <v>33587.019999999997</v>
      </c>
    </row>
    <row r="284" spans="1:3" x14ac:dyDescent="0.25">
      <c r="A284" s="74">
        <v>54</v>
      </c>
      <c r="B284" s="74" t="s">
        <v>365</v>
      </c>
      <c r="C284" s="75">
        <v>176955.46</v>
      </c>
    </row>
    <row r="285" spans="1:3" x14ac:dyDescent="0.25">
      <c r="A285" s="74">
        <v>5401</v>
      </c>
      <c r="B285" s="74" t="s">
        <v>366</v>
      </c>
      <c r="C285" s="75">
        <v>176955.46</v>
      </c>
    </row>
    <row r="286" spans="1:3" x14ac:dyDescent="0.25">
      <c r="A286" s="74">
        <v>540101</v>
      </c>
      <c r="B286" s="74" t="s">
        <v>366</v>
      </c>
      <c r="C286" s="75">
        <v>176955.46</v>
      </c>
    </row>
    <row r="287" spans="1:3" x14ac:dyDescent="0.25">
      <c r="A287" s="74">
        <v>54010103</v>
      </c>
      <c r="B287" s="74" t="s">
        <v>366</v>
      </c>
      <c r="C287" s="75">
        <v>-3089.08</v>
      </c>
    </row>
    <row r="288" spans="1:3" x14ac:dyDescent="0.25">
      <c r="A288" s="74">
        <v>540101030011</v>
      </c>
      <c r="B288" s="74" t="s">
        <v>228</v>
      </c>
      <c r="C288" s="75">
        <v>-3595.08</v>
      </c>
    </row>
    <row r="289" spans="1:3" x14ac:dyDescent="0.25">
      <c r="A289" s="74">
        <v>540101030012</v>
      </c>
      <c r="B289" s="74" t="s">
        <v>229</v>
      </c>
      <c r="C289" s="75">
        <v>506</v>
      </c>
    </row>
    <row r="290" spans="1:3" x14ac:dyDescent="0.25">
      <c r="A290" s="74">
        <v>54010104</v>
      </c>
      <c r="B290" s="74" t="s">
        <v>367</v>
      </c>
      <c r="C290" s="75">
        <v>180044.54</v>
      </c>
    </row>
    <row r="291" spans="1:3" x14ac:dyDescent="0.25">
      <c r="A291" s="74">
        <v>540101040009</v>
      </c>
      <c r="B291" s="74" t="s">
        <v>230</v>
      </c>
      <c r="C291" s="75">
        <v>5.71</v>
      </c>
    </row>
    <row r="292" spans="1:3" x14ac:dyDescent="0.25">
      <c r="A292" s="74">
        <v>540101040013</v>
      </c>
      <c r="B292" s="74" t="s">
        <v>231</v>
      </c>
      <c r="C292" s="75">
        <v>180038.83</v>
      </c>
    </row>
  </sheetData>
  <mergeCells count="3">
    <mergeCell ref="A4:F4"/>
    <mergeCell ref="A5:F5"/>
    <mergeCell ref="A7:F7"/>
  </mergeCells>
  <hyperlinks>
    <hyperlink ref="D253" location="'CONCILIACION TRIBUTARIA'!A1" display="INICIO " xr:uid="{ECB4C8B9-2D2B-4E13-847E-7FD3080D3E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15"/>
  <sheetViews>
    <sheetView workbookViewId="0">
      <selection activeCell="B21" sqref="B21"/>
    </sheetView>
  </sheetViews>
  <sheetFormatPr baseColWidth="10" defaultRowHeight="15" x14ac:dyDescent="0.25"/>
  <cols>
    <col min="2" max="2" width="53.42578125" customWidth="1"/>
  </cols>
  <sheetData>
    <row r="1" spans="1:3" x14ac:dyDescent="0.25">
      <c r="A1" s="31" t="s">
        <v>258</v>
      </c>
    </row>
    <row r="3" spans="1:3" x14ac:dyDescent="0.25">
      <c r="B3" s="89" t="s">
        <v>281</v>
      </c>
      <c r="C3" s="89"/>
    </row>
    <row r="4" spans="1:3" x14ac:dyDescent="0.25">
      <c r="B4" s="2" t="s">
        <v>50</v>
      </c>
      <c r="C4" s="3">
        <v>492447.69</v>
      </c>
    </row>
    <row r="5" spans="1:3" x14ac:dyDescent="0.25">
      <c r="B5" s="2" t="s">
        <v>51</v>
      </c>
      <c r="C5" s="3">
        <v>787.45</v>
      </c>
    </row>
    <row r="6" spans="1:3" x14ac:dyDescent="0.25">
      <c r="B6" s="49" t="s">
        <v>254</v>
      </c>
      <c r="C6" s="43">
        <f>SUM(C4:C5)</f>
        <v>493235.14</v>
      </c>
    </row>
    <row r="8" spans="1:3" x14ac:dyDescent="0.25">
      <c r="B8" s="89" t="s">
        <v>282</v>
      </c>
      <c r="C8" s="89"/>
    </row>
    <row r="9" spans="1:3" x14ac:dyDescent="0.25">
      <c r="B9" s="1" t="s">
        <v>52</v>
      </c>
      <c r="C9" s="30">
        <v>139457.42000000001</v>
      </c>
    </row>
    <row r="10" spans="1:3" x14ac:dyDescent="0.25">
      <c r="B10" s="49" t="s">
        <v>254</v>
      </c>
      <c r="C10" s="43">
        <f>SUM(C9)</f>
        <v>139457.42000000001</v>
      </c>
    </row>
    <row r="12" spans="1:3" x14ac:dyDescent="0.25">
      <c r="B12" s="89" t="s">
        <v>387</v>
      </c>
      <c r="C12" s="89"/>
    </row>
    <row r="13" spans="1:3" x14ac:dyDescent="0.25">
      <c r="B13" s="15" t="s">
        <v>386</v>
      </c>
      <c r="C13" s="30">
        <v>41792.75</v>
      </c>
    </row>
    <row r="14" spans="1:3" x14ac:dyDescent="0.25">
      <c r="B14" s="15"/>
      <c r="C14" s="30">
        <v>0</v>
      </c>
    </row>
    <row r="15" spans="1:3" x14ac:dyDescent="0.25">
      <c r="B15" s="49" t="s">
        <v>254</v>
      </c>
      <c r="C15" s="43">
        <f>SUM(C13:C14)</f>
        <v>41792.75</v>
      </c>
    </row>
  </sheetData>
  <mergeCells count="3">
    <mergeCell ref="B12:C12"/>
    <mergeCell ref="B8:C8"/>
    <mergeCell ref="B3:C3"/>
  </mergeCells>
  <hyperlinks>
    <hyperlink ref="A1" location="'CONCILIACION TRIBUTARIA'!E50" display="INICIO" xr:uid="{00000000-0004-0000-01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K9"/>
  <sheetViews>
    <sheetView workbookViewId="0">
      <selection activeCell="C12" sqref="C12"/>
    </sheetView>
  </sheetViews>
  <sheetFormatPr baseColWidth="10" defaultRowHeight="15" x14ac:dyDescent="0.25"/>
  <cols>
    <col min="2" max="2" width="15.5703125" bestFit="1" customWidth="1"/>
    <col min="3" max="3" width="32.5703125" customWidth="1"/>
    <col min="4" max="4" width="13.28515625" customWidth="1"/>
    <col min="6" max="6" width="15.42578125" customWidth="1"/>
    <col min="8" max="8" width="18" customWidth="1"/>
    <col min="10" max="10" width="13.5703125" bestFit="1" customWidth="1"/>
  </cols>
  <sheetData>
    <row r="1" spans="1:11" x14ac:dyDescent="0.25">
      <c r="A1" s="31" t="s">
        <v>258</v>
      </c>
    </row>
    <row r="3" spans="1:11" x14ac:dyDescent="0.25">
      <c r="J3" s="27">
        <f>+'CONCILIACION TRIBUTARIA'!F8</f>
        <v>1923976.879999999</v>
      </c>
      <c r="K3" s="14" t="s">
        <v>32</v>
      </c>
    </row>
    <row r="4" spans="1:11" x14ac:dyDescent="0.25">
      <c r="J4" s="28">
        <f>+E9</f>
        <v>9905.83</v>
      </c>
    </row>
    <row r="5" spans="1:11" x14ac:dyDescent="0.25">
      <c r="B5" s="7" t="s">
        <v>53</v>
      </c>
      <c r="C5" s="7" t="s">
        <v>54</v>
      </c>
      <c r="D5" s="7" t="s">
        <v>58</v>
      </c>
      <c r="E5" s="7" t="s">
        <v>59</v>
      </c>
      <c r="F5" s="7" t="s">
        <v>60</v>
      </c>
      <c r="J5" s="29">
        <f>+J3+J4</f>
        <v>1933882.709999999</v>
      </c>
    </row>
    <row r="6" spans="1:11" x14ac:dyDescent="0.25">
      <c r="B6" s="6">
        <v>510202050030</v>
      </c>
      <c r="C6" s="5" t="s">
        <v>270</v>
      </c>
      <c r="D6" s="32">
        <v>919773.21</v>
      </c>
      <c r="E6" s="8"/>
      <c r="F6" s="8">
        <f>+D6</f>
        <v>919773.21</v>
      </c>
      <c r="H6" s="4">
        <v>0.05</v>
      </c>
      <c r="J6" s="25">
        <f>+J5*H6</f>
        <v>96694.13549999996</v>
      </c>
      <c r="K6" t="s">
        <v>256</v>
      </c>
    </row>
    <row r="7" spans="1:11" x14ac:dyDescent="0.25">
      <c r="B7" s="6">
        <v>520101030016</v>
      </c>
      <c r="C7" s="5" t="s">
        <v>271</v>
      </c>
      <c r="D7" s="8"/>
      <c r="E7" s="8">
        <v>2392.83</v>
      </c>
      <c r="F7" s="8">
        <f>+E7</f>
        <v>2392.83</v>
      </c>
      <c r="J7" s="26">
        <f>+J4</f>
        <v>9905.83</v>
      </c>
      <c r="K7" t="s">
        <v>59</v>
      </c>
    </row>
    <row r="8" spans="1:11" x14ac:dyDescent="0.25">
      <c r="B8" s="6">
        <v>520203010002</v>
      </c>
      <c r="C8" s="5" t="s">
        <v>272</v>
      </c>
      <c r="D8" s="9"/>
      <c r="E8" s="9">
        <v>7513</v>
      </c>
      <c r="F8" s="9">
        <f>+E8</f>
        <v>7513</v>
      </c>
      <c r="J8" s="23">
        <v>0</v>
      </c>
      <c r="K8" s="23" t="s">
        <v>257</v>
      </c>
    </row>
    <row r="9" spans="1:11" x14ac:dyDescent="0.25">
      <c r="B9" s="90" t="s">
        <v>60</v>
      </c>
      <c r="C9" s="91"/>
      <c r="D9" s="44">
        <f>SUM(D6:D8)</f>
        <v>919773.21</v>
      </c>
      <c r="E9" s="44">
        <f t="shared" ref="E9:F9" si="0">SUM(E6:E8)</f>
        <v>9905.83</v>
      </c>
      <c r="F9" s="44">
        <f t="shared" si="0"/>
        <v>929679.03999999992</v>
      </c>
    </row>
  </sheetData>
  <mergeCells count="1">
    <mergeCell ref="B9:C9"/>
  </mergeCells>
  <hyperlinks>
    <hyperlink ref="A1" location="'CONCILIACION TRIBUTARIA'!A1" display="INICIO" xr:uid="{00000000-0004-0000-02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40C-F3B8-44B3-B7B8-6B87A7AAF455}">
  <sheetPr>
    <tabColor theme="7" tint="0.59999389629810485"/>
  </sheetPr>
  <dimension ref="A1:B4"/>
  <sheetViews>
    <sheetView workbookViewId="0">
      <selection activeCell="E22" sqref="E22"/>
    </sheetView>
  </sheetViews>
  <sheetFormatPr baseColWidth="10" defaultRowHeight="15" x14ac:dyDescent="0.25"/>
  <cols>
    <col min="1" max="1" width="41" bestFit="1" customWidth="1"/>
  </cols>
  <sheetData>
    <row r="1" spans="1:2" x14ac:dyDescent="0.25">
      <c r="A1" t="s">
        <v>287</v>
      </c>
      <c r="B1">
        <v>160</v>
      </c>
    </row>
    <row r="2" spans="1:2" x14ac:dyDescent="0.25">
      <c r="A2" t="s">
        <v>290</v>
      </c>
      <c r="B2" s="4">
        <v>0.04</v>
      </c>
    </row>
    <row r="3" spans="1:2" x14ac:dyDescent="0.25">
      <c r="A3" t="s">
        <v>288</v>
      </c>
      <c r="B3">
        <v>2</v>
      </c>
    </row>
    <row r="4" spans="1:2" x14ac:dyDescent="0.25">
      <c r="A4" t="s">
        <v>289</v>
      </c>
      <c r="B4" s="72">
        <f>+B3/B1</f>
        <v>1.2500000000000001E-2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98F9-4BB7-40B1-8A60-70BC30D2B48F}">
  <sheetPr>
    <tabColor theme="7" tint="0.59999389629810485"/>
  </sheetPr>
  <dimension ref="B2:E5"/>
  <sheetViews>
    <sheetView workbookViewId="0">
      <selection activeCell="F2" sqref="F2:H6"/>
    </sheetView>
  </sheetViews>
  <sheetFormatPr baseColWidth="10" defaultRowHeight="15" x14ac:dyDescent="0.25"/>
  <cols>
    <col min="5" max="5" width="13.5703125" bestFit="1" customWidth="1"/>
  </cols>
  <sheetData>
    <row r="2" spans="2:5" x14ac:dyDescent="0.25">
      <c r="B2" t="s">
        <v>284</v>
      </c>
      <c r="E2" s="10">
        <v>18810.740000000002</v>
      </c>
    </row>
    <row r="3" spans="2:5" x14ac:dyDescent="0.25">
      <c r="B3" t="s">
        <v>285</v>
      </c>
      <c r="E3" s="10">
        <v>3428422.93</v>
      </c>
    </row>
    <row r="4" spans="2:5" x14ac:dyDescent="0.25">
      <c r="B4" t="s">
        <v>286</v>
      </c>
      <c r="E4" s="17">
        <f>+E3*2%</f>
        <v>68568.458599999998</v>
      </c>
    </row>
    <row r="5" spans="2:5" x14ac:dyDescent="0.25">
      <c r="B5" t="s">
        <v>263</v>
      </c>
      <c r="E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E15"/>
  <sheetViews>
    <sheetView workbookViewId="0">
      <selection activeCell="E15" sqref="E15"/>
    </sheetView>
  </sheetViews>
  <sheetFormatPr baseColWidth="10" defaultRowHeight="15" x14ac:dyDescent="0.25"/>
  <cols>
    <col min="2" max="2" width="13.7109375" customWidth="1"/>
    <col min="3" max="3" width="34.85546875" customWidth="1"/>
    <col min="4" max="4" width="14.5703125" bestFit="1" customWidth="1"/>
    <col min="5" max="5" width="15" customWidth="1"/>
  </cols>
  <sheetData>
    <row r="1" spans="1:5" x14ac:dyDescent="0.25">
      <c r="A1" s="31" t="s">
        <v>258</v>
      </c>
    </row>
    <row r="6" spans="1:5" x14ac:dyDescent="0.25">
      <c r="B6" s="7" t="s">
        <v>232</v>
      </c>
      <c r="C6" s="7" t="s">
        <v>54</v>
      </c>
      <c r="D6" s="7" t="s">
        <v>233</v>
      </c>
      <c r="E6" s="7" t="s">
        <v>234</v>
      </c>
    </row>
    <row r="7" spans="1:5" x14ac:dyDescent="0.25">
      <c r="B7" s="6">
        <v>520101030002</v>
      </c>
      <c r="C7" s="5" t="s">
        <v>156</v>
      </c>
      <c r="D7" s="11">
        <v>7220</v>
      </c>
      <c r="E7" s="11">
        <f>+D7</f>
        <v>7220</v>
      </c>
    </row>
    <row r="8" spans="1:5" x14ac:dyDescent="0.25">
      <c r="B8" s="6">
        <v>520205010027</v>
      </c>
      <c r="C8" s="5" t="s">
        <v>211</v>
      </c>
      <c r="D8" s="11">
        <v>396.8</v>
      </c>
      <c r="E8" s="11">
        <f>+D8</f>
        <v>396.8</v>
      </c>
    </row>
    <row r="9" spans="1:5" x14ac:dyDescent="0.25">
      <c r="B9" s="92" t="s">
        <v>60</v>
      </c>
      <c r="C9" s="92"/>
      <c r="D9" s="44">
        <f>SUM(D7:D8)</f>
        <v>7616.8</v>
      </c>
      <c r="E9" s="44">
        <f>SUM(E7:E8)</f>
        <v>7616.8</v>
      </c>
    </row>
    <row r="12" spans="1:5" x14ac:dyDescent="0.25">
      <c r="C12" s="15" t="s">
        <v>235</v>
      </c>
      <c r="D12" s="12">
        <f>+'CONCILIACION TRIBUTARIA'!F4</f>
        <v>30707542.329999998</v>
      </c>
    </row>
    <row r="13" spans="1:5" x14ac:dyDescent="0.25">
      <c r="C13" s="46" t="s">
        <v>255</v>
      </c>
      <c r="D13" s="47">
        <f>+D12*20%</f>
        <v>6141508.466</v>
      </c>
    </row>
    <row r="14" spans="1:5" ht="15.75" thickBot="1" x14ac:dyDescent="0.3">
      <c r="C14" s="23" t="s">
        <v>264</v>
      </c>
      <c r="D14" s="48">
        <v>0</v>
      </c>
    </row>
    <row r="15" spans="1:5" ht="15.75" thickTop="1" x14ac:dyDescent="0.25"/>
  </sheetData>
  <mergeCells count="1">
    <mergeCell ref="B9:C9"/>
  </mergeCells>
  <hyperlinks>
    <hyperlink ref="A1" location="'CTE2020'!A1" display="INICIO" xr:uid="{00000000-0004-0000-04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35"/>
  <sheetViews>
    <sheetView zoomScale="120" zoomScaleNormal="120" workbookViewId="0"/>
  </sheetViews>
  <sheetFormatPr baseColWidth="10" defaultRowHeight="15" x14ac:dyDescent="0.25"/>
  <cols>
    <col min="2" max="2" width="15.85546875" customWidth="1"/>
    <col min="3" max="3" width="52.7109375" bestFit="1" customWidth="1"/>
    <col min="5" max="5" width="16.140625" customWidth="1"/>
    <col min="7" max="7" width="15.7109375" customWidth="1"/>
    <col min="9" max="9" width="11.42578125" style="14"/>
    <col min="10" max="10" width="28.28515625" customWidth="1"/>
    <col min="11" max="11" width="16.5703125" customWidth="1"/>
  </cols>
  <sheetData>
    <row r="1" spans="1:11" x14ac:dyDescent="0.25">
      <c r="A1" s="31" t="s">
        <v>258</v>
      </c>
    </row>
    <row r="5" spans="1:11" x14ac:dyDescent="0.25">
      <c r="K5" t="s">
        <v>236</v>
      </c>
    </row>
    <row r="6" spans="1:11" x14ac:dyDescent="0.25">
      <c r="B6" s="16" t="s">
        <v>249</v>
      </c>
      <c r="C6" s="16" t="s">
        <v>250</v>
      </c>
      <c r="D6" s="19" t="s">
        <v>251</v>
      </c>
      <c r="E6" s="16" t="s">
        <v>252</v>
      </c>
      <c r="F6" s="16" t="s">
        <v>239</v>
      </c>
      <c r="G6" s="16" t="s">
        <v>253</v>
      </c>
      <c r="J6" s="16" t="s">
        <v>237</v>
      </c>
      <c r="K6" s="16" t="s">
        <v>238</v>
      </c>
    </row>
    <row r="7" spans="1:11" x14ac:dyDescent="0.25">
      <c r="B7" s="15" t="s">
        <v>240</v>
      </c>
      <c r="C7" s="15" t="s">
        <v>268</v>
      </c>
      <c r="D7" s="18">
        <v>44560</v>
      </c>
      <c r="E7" s="12">
        <v>1523003.45</v>
      </c>
      <c r="F7" s="12">
        <v>0</v>
      </c>
      <c r="G7" s="12">
        <f>+E7-F7</f>
        <v>1523003.45</v>
      </c>
      <c r="J7" s="15" t="s">
        <v>241</v>
      </c>
      <c r="K7" s="20">
        <v>461156.96</v>
      </c>
    </row>
    <row r="8" spans="1:11" x14ac:dyDescent="0.25">
      <c r="B8" s="93" t="s">
        <v>234</v>
      </c>
      <c r="C8" s="94"/>
      <c r="D8" s="95"/>
      <c r="E8" s="24">
        <f>SUM(E7:E7)</f>
        <v>1523003.45</v>
      </c>
      <c r="F8" s="24"/>
      <c r="G8" s="24">
        <f>SUM(G7:G7)</f>
        <v>1523003.45</v>
      </c>
      <c r="J8" s="15" t="s">
        <v>242</v>
      </c>
      <c r="K8" s="20">
        <v>144593.10999999999</v>
      </c>
    </row>
    <row r="9" spans="1:11" x14ac:dyDescent="0.25">
      <c r="F9" s="17"/>
      <c r="J9" s="15" t="s">
        <v>243</v>
      </c>
      <c r="K9" s="20">
        <v>15974.66</v>
      </c>
    </row>
    <row r="10" spans="1:11" x14ac:dyDescent="0.25">
      <c r="C10" s="15" t="s">
        <v>246</v>
      </c>
      <c r="D10" s="41">
        <f>+E8/K14</f>
        <v>0.12924236760608815</v>
      </c>
      <c r="F10" s="26"/>
      <c r="J10" s="15" t="s">
        <v>269</v>
      </c>
      <c r="K10" s="20">
        <v>1898139.64</v>
      </c>
    </row>
    <row r="11" spans="1:11" x14ac:dyDescent="0.25">
      <c r="C11" s="15" t="s">
        <v>247</v>
      </c>
      <c r="D11" s="41">
        <v>0.25</v>
      </c>
      <c r="J11" s="15" t="s">
        <v>240</v>
      </c>
      <c r="K11" s="20">
        <v>8471320.0700000003</v>
      </c>
    </row>
    <row r="12" spans="1:11" ht="15.75" thickBot="1" x14ac:dyDescent="0.3">
      <c r="C12" s="21" t="s">
        <v>248</v>
      </c>
      <c r="D12" s="42">
        <f>+D11*D10</f>
        <v>3.2310591901522037E-2</v>
      </c>
      <c r="J12" s="15" t="s">
        <v>244</v>
      </c>
      <c r="K12" s="20">
        <v>203440.58</v>
      </c>
    </row>
    <row r="13" spans="1:11" ht="15.75" thickTop="1" x14ac:dyDescent="0.25">
      <c r="J13" s="15" t="s">
        <v>245</v>
      </c>
      <c r="K13" s="12">
        <v>589463.11</v>
      </c>
    </row>
    <row r="14" spans="1:11" x14ac:dyDescent="0.25">
      <c r="J14" s="21" t="s">
        <v>234</v>
      </c>
      <c r="K14" s="22">
        <f>SUM(K7:K13)</f>
        <v>11784088.130000001</v>
      </c>
    </row>
    <row r="34" spans="2:8" x14ac:dyDescent="0.25">
      <c r="B34" s="50"/>
      <c r="C34" s="50"/>
      <c r="D34" s="50"/>
      <c r="E34" s="50"/>
      <c r="F34" s="50"/>
      <c r="G34" s="50"/>
    </row>
    <row r="35" spans="2:8" s="51" customFormat="1" x14ac:dyDescent="0.25">
      <c r="B35"/>
      <c r="C35"/>
      <c r="D35"/>
      <c r="E35"/>
      <c r="F35"/>
      <c r="G35"/>
      <c r="H35" s="50"/>
    </row>
  </sheetData>
  <mergeCells count="1">
    <mergeCell ref="B8:D8"/>
  </mergeCells>
  <hyperlinks>
    <hyperlink ref="A1" location="'CONCILIACION TRIBUTARIA'!E38" display="INICIO" xr:uid="{00000000-0004-0000-0600-000000000000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CONCILIACION TRIBUTARIA</vt:lpstr>
      <vt:lpstr>JUBILACION - DESAHUCIO</vt:lpstr>
      <vt:lpstr>ESTADO DE RESULTADO</vt:lpstr>
      <vt:lpstr>Credito Tributario Renta 2021</vt:lpstr>
      <vt:lpstr>Instalaciones</vt:lpstr>
      <vt:lpstr>DISCAPACIDAD O TERCERA EDAD</vt:lpstr>
      <vt:lpstr>GASTOS DE GESTION</vt:lpstr>
      <vt:lpstr>Publicidad</vt:lpstr>
      <vt:lpstr>Inversion</vt:lpstr>
      <vt:lpstr>GND Relacionadas</vt:lpstr>
      <vt:lpstr>VEHICULOS</vt:lpstr>
      <vt:lpstr>Anexo3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ccontable@grafimpac.com</dc:creator>
  <cp:lastModifiedBy>Shirley Sthéfany Rodríguez Pincay </cp:lastModifiedBy>
  <cp:lastPrinted>2022-04-05T21:53:42Z</cp:lastPrinted>
  <dcterms:created xsi:type="dcterms:W3CDTF">2021-03-15T16:19:20Z</dcterms:created>
  <dcterms:modified xsi:type="dcterms:W3CDTF">2022-04-05T22:17:51Z</dcterms:modified>
</cp:coreProperties>
</file>