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608B4F4B-D93E-40D5-A7DC-CDB9625468B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2" l="1"/>
  <c r="C30" i="2"/>
  <c r="C42" i="2"/>
  <c r="C28" i="2"/>
  <c r="C26" i="3"/>
  <c r="C25" i="3"/>
  <c r="F40" i="5"/>
  <c r="E29" i="2" l="1"/>
  <c r="C40" i="2"/>
  <c r="F42" i="5"/>
  <c r="C20" i="3"/>
  <c r="C21" i="3"/>
  <c r="C16" i="3"/>
  <c r="F39" i="5"/>
  <c r="C34" i="2"/>
  <c r="C33" i="2"/>
  <c r="C16" i="2"/>
  <c r="C20" i="2" s="1"/>
  <c r="C17" i="2"/>
  <c r="C18" i="2"/>
  <c r="C29" i="2"/>
  <c r="C11" i="2"/>
  <c r="C14" i="2"/>
  <c r="C13" i="2"/>
  <c r="C39" i="2"/>
  <c r="C26" i="2"/>
  <c r="C25" i="2"/>
  <c r="C12" i="2"/>
  <c r="C10" i="2"/>
  <c r="C9" i="2"/>
  <c r="C8" i="2"/>
  <c r="C7" i="2"/>
  <c r="F67" i="5"/>
  <c r="F66" i="5"/>
  <c r="F65" i="5"/>
  <c r="F63" i="5"/>
  <c r="F64" i="5"/>
  <c r="C8" i="3"/>
  <c r="C7" i="3"/>
  <c r="C6" i="3"/>
  <c r="F68" i="5" l="1"/>
  <c r="C9" i="3"/>
  <c r="F41" i="5"/>
  <c r="F12" i="5"/>
  <c r="F11" i="5"/>
  <c r="E14" i="3"/>
  <c r="F14" i="3" s="1"/>
  <c r="E26" i="3"/>
  <c r="E21" i="3"/>
  <c r="F21" i="3" s="1"/>
  <c r="E20" i="3"/>
  <c r="F20" i="3" s="1"/>
  <c r="E7" i="3"/>
  <c r="F7" i="3" s="1"/>
  <c r="J25" i="9"/>
  <c r="J23" i="9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E33" i="2"/>
  <c r="F33" i="2" s="1"/>
  <c r="E30" i="2"/>
  <c r="F30" i="2" s="1"/>
  <c r="E27" i="2"/>
  <c r="F27" i="2" s="1"/>
  <c r="E25" i="2"/>
  <c r="F25" i="2" s="1"/>
  <c r="E16" i="2"/>
  <c r="F16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  <c r="J213" i="8"/>
  <c r="J125" i="8" s="1"/>
  <c r="N4" i="7"/>
  <c r="N5" i="7" s="1"/>
  <c r="N6" i="7" s="1"/>
  <c r="N2" i="7"/>
  <c r="E31" i="3"/>
  <c r="F31" i="3" s="1"/>
  <c r="D15" i="3"/>
  <c r="D16" i="3" s="1"/>
  <c r="E12" i="3"/>
  <c r="F12" i="3" s="1"/>
  <c r="D6" i="3"/>
  <c r="D9" i="3" s="1"/>
  <c r="D42" i="2"/>
  <c r="E40" i="2"/>
  <c r="F40" i="2" s="1"/>
  <c r="E39" i="2"/>
  <c r="F39" i="2" s="1"/>
  <c r="D35" i="2"/>
  <c r="C35" i="2"/>
  <c r="E34" i="2"/>
  <c r="F34" i="2" s="1"/>
  <c r="E32" i="2"/>
  <c r="D31" i="2"/>
  <c r="E28" i="2"/>
  <c r="F28" i="2" s="1"/>
  <c r="D26" i="2"/>
  <c r="D19" i="2"/>
  <c r="D17" i="2"/>
  <c r="E17" i="2" s="1"/>
  <c r="F17" i="2" s="1"/>
  <c r="D11" i="2"/>
  <c r="D15" i="2" s="1"/>
  <c r="D20" i="2" l="1"/>
  <c r="D21" i="2" s="1"/>
  <c r="E35" i="2"/>
  <c r="F35" i="2" s="1"/>
  <c r="E25" i="3"/>
  <c r="F25" i="3" s="1"/>
  <c r="F37" i="5"/>
  <c r="F43" i="5" s="1"/>
  <c r="F278" i="5" s="1"/>
  <c r="C22" i="3"/>
  <c r="D22" i="3"/>
  <c r="D49" i="2"/>
  <c r="E15" i="3"/>
  <c r="F15" i="3" s="1"/>
  <c r="J26" i="9"/>
  <c r="E6" i="3"/>
  <c r="F6" i="3" s="1"/>
  <c r="D28" i="9"/>
  <c r="J19" i="9"/>
  <c r="J16" i="9"/>
  <c r="E42" i="2"/>
  <c r="F42" i="2" s="1"/>
  <c r="E26" i="2"/>
  <c r="F26" i="2" s="1"/>
  <c r="D36" i="2"/>
  <c r="D43" i="2"/>
  <c r="D44" i="2" s="1"/>
  <c r="D47" i="2"/>
  <c r="E13" i="3"/>
  <c r="F13" i="3" s="1"/>
  <c r="C49" i="2"/>
  <c r="C15" i="2"/>
  <c r="C4" i="2" s="1"/>
  <c r="E11" i="2"/>
  <c r="F11" i="2" s="1"/>
  <c r="E19" i="2"/>
  <c r="F19" i="2" s="1"/>
  <c r="E20" i="2"/>
  <c r="F20" i="2" s="1"/>
  <c r="C31" i="2"/>
  <c r="D17" i="3"/>
  <c r="N7" i="7"/>
  <c r="E9" i="3"/>
  <c r="F9" i="3" s="1"/>
  <c r="K19" i="9" l="1"/>
  <c r="E31" i="2"/>
  <c r="E22" i="3"/>
  <c r="D48" i="2"/>
  <c r="D23" i="3"/>
  <c r="D27" i="3" s="1"/>
  <c r="D18" i="3"/>
  <c r="C36" i="2"/>
  <c r="E15" i="2"/>
  <c r="F15" i="2" s="1"/>
  <c r="C47" i="2"/>
  <c r="C21" i="2"/>
  <c r="D45" i="2"/>
  <c r="E21" i="2" l="1"/>
  <c r="F21" i="2" s="1"/>
  <c r="E36" i="2"/>
  <c r="F36" i="2" s="1"/>
  <c r="E16" i="3"/>
  <c r="F16" i="3" s="1"/>
  <c r="C17" i="3"/>
  <c r="D32" i="3"/>
  <c r="D33" i="3" s="1"/>
  <c r="D28" i="3"/>
  <c r="C23" i="3" l="1"/>
  <c r="C27" i="3" s="1"/>
  <c r="E17" i="3"/>
  <c r="C18" i="3"/>
  <c r="E18" i="3" s="1"/>
  <c r="F17" i="3" l="1"/>
  <c r="E23" i="3"/>
  <c r="F23" i="3" s="1"/>
  <c r="E30" i="3"/>
  <c r="F30" i="3" s="1"/>
  <c r="E27" i="3"/>
  <c r="F27" i="3" s="1"/>
  <c r="C28" i="3"/>
  <c r="E28" i="3" s="1"/>
  <c r="C32" i="3" l="1"/>
  <c r="C41" i="2" l="1"/>
  <c r="F21" i="9"/>
  <c r="C33" i="3"/>
  <c r="E33" i="3" s="1"/>
  <c r="E32" i="3"/>
  <c r="F32" i="3" s="1"/>
  <c r="J21" i="9" l="1"/>
  <c r="J28" i="9" s="1"/>
  <c r="F28" i="9"/>
  <c r="E41" i="2"/>
  <c r="F41" i="2" s="1"/>
  <c r="C43" i="2"/>
  <c r="J29" i="9" l="1"/>
  <c r="E43" i="2"/>
  <c r="F43" i="2" s="1"/>
  <c r="C48" i="2"/>
  <c r="C44" i="2"/>
  <c r="C45" i="2" l="1"/>
  <c r="E44" i="2"/>
  <c r="E45" i="2" l="1"/>
  <c r="F44" i="2"/>
</calcChain>
</file>

<file path=xl/sharedStrings.xml><?xml version="1.0" encoding="utf-8"?>
<sst xmlns="http://schemas.openxmlformats.org/spreadsheetml/2006/main" count="1648" uniqueCount="1090">
  <si>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</si>
  <si>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</si>
  <si>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</si>
  <si>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</si>
  <si>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</si>
  <si>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</si>
  <si>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</si>
  <si>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</si>
  <si>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</si>
  <si>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</si>
  <si>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</si>
  <si>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</si>
  <si>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</si>
  <si>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</si>
  <si>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</si>
  <si>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</si>
  <si>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</si>
  <si>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</si>
  <si>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</si>
  <si>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</si>
  <si>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</si>
  <si>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</si>
  <si>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</si>
  <si>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</si>
  <si>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</si>
  <si>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</si>
  <si>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</si>
  <si>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</si>
  <si>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</si>
  <si>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</si>
  <si>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</si>
  <si>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</si>
  <si>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</si>
  <si>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</si>
  <si>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</si>
  <si>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</si>
  <si>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</si>
  <si>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</si>
  <si>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</si>
  <si>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</si>
  <si>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</si>
  <si>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</si>
  <si>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</si>
  <si>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</si>
  <si>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</si>
  <si>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</si>
  <si>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REVISION ANALITICA PRELIMINAR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</si>
  <si>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</si>
  <si>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</si>
  <si>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</si>
  <si>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</si>
  <si>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</si>
  <si>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</si>
  <si>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</si>
  <si>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</si>
  <si>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</si>
  <si>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</si>
  <si>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</si>
  <si>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</si>
  <si>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</si>
  <si>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</si>
  <si>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</si>
  <si>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</si>
  <si>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</si>
  <si>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</si>
  <si>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</si>
  <si>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</si>
  <si>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</si>
  <si>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</si>
  <si>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</si>
  <si>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</si>
  <si>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</si>
  <si>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…Otros pasivos corrientes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</si>
  <si>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</si>
  <si>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</si>
  <si>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</si>
  <si>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</si>
  <si>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</si>
  <si>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</si>
  <si>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</si>
  <si>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</si>
  <si>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</si>
  <si>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</si>
  <si>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</si>
  <si>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</si>
  <si>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</si>
  <si>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</si>
  <si>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</si>
  <si>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</si>
  <si>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</si>
  <si>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</si>
  <si>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</si>
  <si>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</si>
  <si>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</si>
  <si>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</si>
  <si>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</si>
  <si>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</si>
  <si>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</si>
  <si>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</si>
  <si>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</si>
  <si>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</si>
  <si>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</si>
  <si>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</si>
  <si>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</si>
  <si>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</si>
  <si>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</si>
  <si>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</si>
  <si>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</si>
  <si>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</si>
  <si>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</si>
  <si>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</si>
  <si>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</si>
  <si>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</si>
  <si>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</si>
  <si>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</si>
  <si>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</si>
  <si>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</si>
  <si>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</si>
  <si>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</si>
  <si>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</si>
  <si>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</si>
  <si>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</si>
  <si>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</si>
  <si>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</si>
  <si>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</si>
  <si>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</si>
  <si>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</si>
  <si>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</si>
  <si>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</si>
  <si>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</si>
  <si>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</si>
  <si>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</si>
  <si>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</si>
  <si>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</si>
  <si>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</si>
  <si>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</si>
  <si>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</si>
  <si>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</si>
  <si>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</si>
  <si>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</si>
  <si>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</si>
  <si>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</si>
  <si>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</si>
  <si>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</si>
  <si>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</si>
  <si>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</si>
  <si>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</si>
  <si>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</si>
  <si>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</si>
  <si>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</si>
  <si>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</si>
  <si>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</si>
  <si>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</si>
  <si>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</si>
  <si>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</si>
  <si>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</si>
  <si>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</si>
  <si>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</si>
  <si>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</si>
  <si>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</si>
  <si>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</si>
  <si>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</si>
  <si>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</si>
  <si>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</si>
  <si>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</si>
  <si>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</si>
  <si>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</si>
  <si>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</si>
  <si>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</si>
  <si>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</si>
  <si>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</si>
  <si>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</si>
  <si>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</si>
  <si>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</si>
  <si>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</si>
  <si>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</si>
  <si>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</si>
  <si>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</si>
  <si>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</si>
  <si>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</si>
  <si>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</si>
  <si>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</si>
  <si>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</si>
  <si>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</si>
  <si>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</si>
  <si>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</si>
  <si>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</si>
  <si>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</si>
  <si>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</si>
  <si>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</si>
  <si>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</si>
  <si>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</si>
  <si>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</si>
  <si>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</si>
  <si>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</si>
  <si>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</si>
  <si>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</si>
  <si>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</si>
  <si>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</si>
  <si>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</si>
  <si>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</si>
  <si>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</si>
  <si>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</si>
  <si>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</si>
  <si>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</si>
  <si>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</si>
  <si>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</si>
  <si>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</si>
  <si>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</si>
  <si>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</si>
  <si>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</si>
  <si>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</si>
  <si>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</si>
  <si>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</si>
  <si>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</si>
  <si>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</si>
  <si>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</si>
  <si>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</si>
  <si>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</si>
  <si>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</si>
  <si>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</si>
  <si>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</si>
  <si>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</si>
  <si>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</si>
  <si>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</si>
  <si>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</si>
  <si>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</si>
  <si>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</si>
  <si>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</si>
  <si>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</si>
  <si>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</si>
  <si>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</si>
  <si>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</si>
  <si>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</si>
  <si>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</si>
  <si>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</si>
  <si>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</si>
  <si>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</si>
  <si>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</si>
  <si>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</si>
  <si>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</si>
  <si>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</si>
  <si>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</si>
  <si>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</si>
  <si>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</si>
  <si>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</si>
  <si>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</si>
  <si>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</si>
  <si>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</si>
  <si>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</si>
  <si>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</si>
  <si>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</si>
  <si>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</si>
  <si>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</si>
  <si>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</si>
  <si>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</si>
  <si>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</si>
  <si>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</si>
  <si>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</si>
  <si>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</si>
  <si>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</si>
  <si>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</si>
  <si>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</si>
  <si>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</si>
  <si>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</si>
  <si>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</si>
  <si>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</si>
  <si>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</si>
  <si>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</si>
  <si>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</si>
  <si>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</si>
  <si>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</si>
  <si>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</si>
  <si>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</si>
  <si>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</si>
  <si>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</si>
  <si>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</si>
  <si>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</si>
  <si>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</si>
  <si>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</si>
  <si>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</si>
  <si>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</si>
  <si>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</si>
  <si>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</si>
  <si>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</si>
  <si>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</si>
  <si>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</si>
  <si>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</si>
  <si>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</si>
  <si>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</si>
  <si>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</si>
  <si>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</si>
  <si>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</si>
  <si>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</si>
  <si>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</si>
  <si>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</si>
  <si>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</si>
  <si>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</si>
  <si>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</si>
  <si>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</si>
  <si>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</si>
  <si>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</si>
  <si>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</si>
  <si>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</si>
  <si>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</si>
  <si>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</si>
  <si>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</si>
  <si>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</si>
  <si>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</si>
  <si>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</si>
  <si>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</si>
  <si>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</si>
  <si>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</si>
  <si>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</si>
  <si>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</si>
  <si>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</si>
  <si>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</si>
  <si>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</si>
  <si>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</si>
  <si>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</si>
  <si>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</si>
  <si>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</si>
  <si>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</si>
  <si>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</si>
  <si>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</si>
  <si>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</si>
  <si>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</si>
  <si>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</si>
  <si>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</si>
  <si>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</si>
  <si>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</si>
  <si>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</si>
  <si>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</si>
  <si>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</si>
  <si>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</si>
  <si>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</si>
  <si>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</si>
  <si>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</si>
  <si>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</si>
  <si>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</si>
  <si>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</si>
  <si>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</si>
  <si>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</si>
  <si>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</si>
  <si>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</si>
  <si>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</si>
  <si>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</si>
  <si>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</si>
  <si>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</si>
  <si>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</si>
  <si>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</si>
  <si>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</si>
  <si>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</si>
  <si>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</si>
  <si>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</si>
  <si>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</si>
  <si>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</si>
  <si>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</si>
  <si>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</si>
  <si>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</si>
  <si>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</si>
  <si>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</si>
  <si>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</si>
  <si>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</si>
  <si>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</si>
  <si>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</si>
  <si>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</si>
  <si>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</si>
  <si>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</si>
  <si>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</si>
  <si>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</si>
  <si>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</si>
  <si>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</si>
  <si>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</si>
  <si>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</si>
  <si>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</si>
  <si>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</si>
  <si>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</si>
  <si>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</si>
  <si>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</si>
  <si>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</si>
  <si>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</si>
  <si>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</si>
  <si>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</si>
  <si>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</si>
  <si>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</si>
  <si>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</si>
  <si>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</si>
  <si>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</si>
  <si>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</si>
  <si>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</si>
  <si>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</si>
  <si>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</si>
  <si>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</si>
  <si>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</si>
  <si>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</si>
  <si>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</si>
  <si>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</si>
  <si>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</si>
  <si>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</si>
  <si>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</si>
  <si>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</si>
  <si>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</si>
  <si>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</si>
  <si>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</si>
  <si>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</si>
  <si>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</si>
  <si>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</si>
  <si>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</si>
  <si>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</si>
  <si>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</si>
  <si>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</si>
  <si>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</si>
  <si>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</si>
  <si>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</si>
  <si>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</si>
  <si>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</si>
  <si>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</si>
  <si>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</si>
  <si>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</si>
  <si>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</si>
  <si>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</si>
  <si>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</si>
  <si>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</si>
  <si>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</si>
  <si>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</si>
  <si>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</si>
  <si>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</si>
  <si>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</si>
  <si>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</si>
  <si>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</si>
  <si>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</si>
  <si>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</si>
  <si>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</si>
  <si>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</si>
  <si>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</si>
  <si>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</si>
  <si>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</si>
  <si>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</si>
  <si>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</si>
  <si>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</si>
  <si>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</si>
  <si>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</si>
  <si>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</si>
  <si>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</si>
  <si>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</si>
  <si>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</si>
  <si>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</si>
  <si>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</si>
  <si>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</si>
  <si>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</si>
  <si>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</si>
  <si>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</si>
  <si>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</si>
  <si>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</si>
  <si>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</si>
  <si>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</si>
  <si>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</si>
  <si>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</si>
  <si>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</si>
  <si>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</si>
  <si>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</si>
  <si>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</si>
  <si>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</si>
  <si>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</si>
  <si>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</si>
  <si>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</si>
  <si>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</si>
  <si>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</si>
  <si>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</si>
  <si>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</si>
  <si>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</si>
  <si>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</si>
  <si>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</si>
  <si>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</si>
  <si>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</si>
  <si>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</si>
  <si>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</si>
  <si>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</si>
  <si>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</si>
  <si>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</si>
  <si>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</si>
  <si>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</si>
  <si>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</si>
  <si>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</si>
  <si>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</si>
  <si>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</si>
  <si>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</si>
  <si>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</si>
  <si>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</si>
  <si>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</si>
  <si>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</si>
  <si>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</si>
  <si>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</si>
  <si>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</si>
  <si>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</si>
  <si>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</si>
  <si>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</si>
  <si>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</si>
  <si>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</si>
  <si>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</si>
  <si>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</si>
  <si>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</si>
  <si>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</si>
  <si>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</si>
  <si>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</si>
  <si>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</si>
  <si>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</si>
  <si>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</si>
  <si>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</si>
  <si>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</si>
  <si>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</si>
  <si>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</si>
  <si>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</si>
  <si>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</si>
  <si>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</si>
  <si>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</si>
  <si>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</si>
  <si>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</si>
  <si>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</si>
  <si>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</si>
  <si>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</si>
  <si>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</si>
  <si>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</si>
  <si>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</si>
  <si>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</si>
  <si>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</si>
  <si>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</si>
  <si>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</si>
  <si>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</si>
  <si>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</si>
  <si>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</si>
  <si>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</si>
  <si>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</si>
  <si>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</si>
  <si>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</si>
  <si>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</si>
  <si>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</si>
  <si>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</si>
  <si>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</si>
  <si>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</si>
  <si>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</si>
  <si>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</si>
  <si>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</si>
  <si>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</si>
  <si>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</si>
  <si>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</si>
  <si>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</si>
  <si>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</si>
  <si>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</si>
  <si>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</si>
  <si>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</si>
  <si>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</si>
  <si>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</si>
  <si>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</si>
  <si>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</si>
  <si>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</si>
  <si>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</si>
  <si>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</si>
  <si>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</si>
  <si>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</si>
  <si>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</si>
  <si>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</si>
  <si>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</si>
  <si>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</si>
  <si>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</si>
  <si>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</si>
  <si>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</si>
  <si>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</si>
  <si>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</si>
  <si>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</si>
  <si>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</si>
  <si>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</si>
  <si>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</si>
  <si>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</si>
  <si>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</si>
  <si>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</si>
  <si>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</si>
  <si>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</si>
  <si>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</si>
  <si>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</si>
  <si>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</si>
  <si>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</si>
  <si>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</si>
  <si>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</si>
  <si>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</si>
  <si>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</si>
  <si>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</si>
  <si>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</si>
  <si>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</si>
  <si>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</si>
  <si>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</si>
  <si>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</si>
  <si>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</si>
  <si>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</si>
  <si>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</si>
  <si>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</si>
  <si>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</si>
  <si>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</si>
  <si>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</si>
  <si>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</si>
  <si>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</si>
  <si>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</si>
  <si>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</si>
  <si>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</si>
  <si>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</si>
  <si>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</si>
  <si>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</si>
  <si>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</si>
  <si>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</si>
  <si>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</si>
  <si>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</si>
  <si>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</si>
  <si>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</si>
  <si>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</si>
  <si>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</si>
  <si>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</si>
  <si>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</si>
  <si>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</si>
  <si>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</si>
  <si>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</si>
  <si>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</si>
  <si>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</si>
  <si>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</si>
  <si>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</si>
  <si>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</si>
  <si>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</si>
  <si>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</si>
  <si>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</si>
  <si>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</si>
  <si>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</si>
  <si>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</si>
  <si>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</si>
  <si>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</si>
  <si>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</si>
  <si>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</si>
  <si>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</si>
  <si>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</si>
  <si>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</si>
  <si>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</si>
  <si>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</si>
  <si>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</si>
  <si>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</si>
  <si>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</si>
  <si>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</si>
  <si>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</si>
  <si>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</si>
  <si>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</si>
  <si>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</si>
  <si>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</si>
  <si>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</si>
  <si>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</si>
  <si>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</si>
  <si>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</si>
  <si>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</si>
  <si>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</si>
  <si>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</si>
  <si>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</si>
  <si>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</si>
  <si>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</si>
  <si>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</si>
  <si>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</si>
  <si>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</si>
  <si>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</si>
  <si>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</si>
  <si>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</si>
  <si>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</si>
  <si>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</si>
  <si>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</si>
  <si>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</si>
  <si>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</si>
  <si>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</si>
  <si>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</si>
  <si>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</si>
  <si>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</si>
  <si>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</si>
  <si>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</si>
  <si>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</si>
  <si>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</si>
  <si>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</si>
  <si>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</si>
  <si>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</si>
  <si>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</si>
  <si>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</si>
  <si>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</si>
  <si>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</si>
  <si>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</si>
  <si>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</si>
  <si>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</si>
  <si>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</si>
  <si>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</si>
  <si>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</si>
  <si>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</si>
  <si>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</si>
  <si>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</si>
  <si>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</si>
  <si>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</si>
  <si>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</si>
  <si>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</si>
  <si>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</si>
  <si>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</si>
  <si>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</si>
  <si>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</si>
  <si>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</si>
  <si>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</si>
  <si>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</si>
  <si>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</si>
  <si>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</si>
  <si>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</si>
  <si>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</si>
  <si>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</si>
  <si>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</si>
  <si>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</si>
  <si>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</si>
  <si>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</si>
  <si>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</si>
  <si>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</si>
  <si>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</si>
  <si>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</si>
  <si>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</si>
  <si>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</si>
  <si>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</si>
  <si>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</si>
  <si>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</si>
  <si>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</si>
  <si>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</si>
  <si>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</si>
  <si>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</si>
  <si>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</si>
  <si>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</si>
  <si>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</si>
  <si>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</si>
  <si>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</si>
  <si>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</si>
  <si>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</si>
  <si>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</si>
  <si>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</si>
  <si>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</si>
  <si>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</si>
  <si>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</si>
  <si>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</si>
  <si>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</si>
  <si>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</si>
  <si>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</si>
  <si>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</si>
  <si>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</si>
  <si>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</si>
  <si>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</si>
  <si>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</si>
  <si>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</si>
  <si>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</si>
  <si>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</si>
  <si>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</si>
  <si>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</si>
  <si>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</si>
  <si>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</si>
  <si>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</si>
  <si>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</si>
  <si>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</si>
  <si>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</si>
  <si>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</si>
  <si>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</si>
  <si>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</si>
  <si>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</si>
  <si>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</si>
  <si>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</si>
  <si>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</si>
  <si>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</si>
  <si>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</si>
  <si>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</si>
  <si>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</si>
  <si>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</si>
  <si>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</si>
  <si>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</si>
  <si>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</si>
  <si>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</si>
  <si>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</si>
  <si>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</si>
  <si>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</si>
  <si>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</si>
  <si>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</si>
  <si>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</si>
  <si>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</si>
  <si>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</si>
  <si>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</si>
  <si>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</si>
  <si>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</si>
  <si>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</si>
  <si>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</si>
  <si>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</si>
  <si>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</si>
  <si>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</si>
  <si>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</si>
  <si>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</si>
  <si>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</si>
  <si>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</si>
  <si>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</si>
  <si>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</si>
  <si>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</si>
  <si>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</si>
  <si>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</si>
  <si>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</si>
  <si>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</si>
  <si>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</si>
  <si>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</si>
  <si>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</si>
  <si>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</si>
  <si>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</si>
  <si>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</si>
  <si>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</si>
  <si>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</si>
  <si>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</si>
  <si>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</si>
  <si>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</si>
  <si>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</si>
  <si>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</si>
  <si>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</si>
  <si>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</si>
  <si>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</si>
  <si>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</si>
  <si>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</si>
  <si>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</si>
  <si>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</si>
  <si>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</si>
  <si>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</si>
  <si>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</si>
  <si>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</si>
  <si>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</si>
  <si>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</si>
  <si>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</si>
  <si>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</si>
  <si>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</si>
  <si>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</si>
  <si>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</si>
  <si>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</si>
  <si>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</si>
  <si>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</si>
  <si>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</si>
  <si>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</si>
  <si>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</si>
  <si>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</si>
  <si>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</si>
  <si>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</si>
  <si>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</si>
  <si>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</si>
  <si>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</si>
  <si>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</si>
  <si>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</si>
  <si>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</si>
  <si>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</si>
  <si>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</si>
  <si>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</si>
  <si>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</si>
  <si>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</si>
  <si>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</si>
  <si>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</si>
  <si>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</si>
  <si>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</si>
  <si>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</si>
  <si>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</si>
  <si>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</si>
  <si>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</si>
  <si>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</si>
  <si>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</si>
  <si>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</si>
  <si>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</si>
  <si>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</si>
  <si>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</si>
  <si>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</si>
  <si>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</si>
  <si>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</si>
  <si>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</si>
  <si>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</si>
  <si>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</si>
  <si>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</si>
  <si>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</si>
  <si>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</si>
  <si>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</si>
  <si>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</si>
  <si>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</si>
  <si>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</si>
  <si>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</si>
  <si>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</si>
  <si>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</si>
  <si>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</si>
  <si>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</si>
  <si>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</si>
  <si>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</si>
  <si>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</si>
  <si>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</si>
  <si>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</si>
  <si>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</si>
  <si>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</si>
  <si>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</si>
  <si>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</si>
  <si>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</si>
  <si>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</si>
  <si>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</si>
  <si>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</si>
  <si>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</si>
  <si>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</si>
  <si>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</si>
  <si>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</si>
  <si>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</si>
  <si>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</si>
  <si>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</si>
  <si>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</si>
  <si>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</si>
  <si>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</si>
  <si>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</si>
  <si>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</si>
  <si>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</si>
  <si>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</si>
  <si>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</si>
  <si>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</si>
  <si>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</si>
  <si>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</si>
  <si>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</si>
  <si>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</si>
  <si>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</si>
  <si>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</si>
  <si>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</si>
  <si>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</si>
  <si>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</si>
  <si>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</si>
  <si>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</si>
  <si>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</si>
  <si>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</si>
  <si>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</si>
  <si>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</si>
  <si>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</si>
  <si>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</si>
  <si>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</si>
  <si>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</si>
  <si>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</si>
  <si>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</si>
  <si>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</si>
  <si>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</si>
  <si>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</si>
  <si>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</si>
  <si>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</si>
  <si>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</si>
  <si>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</si>
  <si>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</si>
  <si>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</si>
  <si>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</si>
  <si>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</si>
  <si>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</si>
  <si>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</si>
  <si>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</si>
  <si>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</si>
  <si>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</si>
  <si>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</si>
  <si>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</si>
  <si>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</si>
  <si>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</si>
  <si>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</si>
  <si>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</si>
  <si>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</si>
  <si>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</si>
  <si>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</si>
  <si>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</si>
  <si>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</si>
  <si>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</si>
  <si>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</si>
  <si>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</si>
  <si>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</si>
  <si>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</si>
  <si>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</si>
  <si>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</si>
  <si>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</si>
  <si>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</si>
  <si>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</si>
  <si>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</si>
  <si>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</si>
  <si>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</si>
  <si>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</si>
  <si>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</si>
  <si>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</si>
  <si>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</si>
  <si>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</si>
  <si>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</si>
  <si>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</si>
  <si>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</si>
  <si>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</si>
  <si>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</si>
  <si>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</si>
  <si>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</si>
  <si>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</si>
  <si>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</si>
  <si>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</si>
  <si>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</si>
  <si>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</si>
  <si>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</si>
  <si>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</si>
  <si>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</si>
  <si>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</si>
  <si>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</si>
  <si>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</si>
  <si>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</si>
  <si>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</si>
  <si>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</si>
  <si>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</si>
  <si>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</si>
  <si>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</si>
  <si>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</si>
  <si>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</si>
  <si>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</si>
  <si>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</si>
  <si>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</si>
  <si>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</si>
  <si>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</si>
  <si>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</si>
  <si>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</si>
  <si>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</si>
  <si>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</si>
  <si>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</si>
  <si>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</si>
  <si>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</si>
  <si>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</si>
  <si>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</si>
  <si>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</si>
  <si>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</si>
  <si>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</si>
  <si>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</si>
  <si>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</si>
  <si>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</si>
  <si>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</si>
  <si>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</si>
  <si>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</si>
  <si>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</si>
  <si>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</si>
  <si>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</si>
  <si>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</si>
  <si>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</si>
  <si>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</si>
  <si>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</si>
  <si>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</si>
  <si>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</si>
  <si>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</si>
  <si>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</si>
  <si>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</si>
  <si>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</si>
  <si>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</si>
  <si>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</si>
  <si>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</si>
  <si>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</si>
  <si>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</si>
  <si>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</si>
  <si>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</si>
  <si>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</si>
  <si>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</si>
  <si>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</si>
  <si>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</si>
  <si>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</si>
  <si>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</si>
  <si>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</si>
  <si>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MARGEN</t>
  </si>
  <si>
    <t>Correccion de errores anios anteriores</t>
  </si>
  <si>
    <t>Ajuste de impuesto diferido</t>
  </si>
  <si>
    <t>Fecha Imp 2022.03.25</t>
  </si>
  <si>
    <t>Saldo</t>
  </si>
  <si>
    <t>VENTAS</t>
  </si>
  <si>
    <t>COSTO DE VENTAS</t>
  </si>
  <si>
    <t>GAV</t>
  </si>
  <si>
    <t>GTOS FINANCIEROS</t>
  </si>
  <si>
    <t>INGRESOS FINANC</t>
  </si>
  <si>
    <t>UTILIDAD ANTES IMPTOS</t>
  </si>
  <si>
    <t>IMPTO RTA</t>
  </si>
  <si>
    <t>UTILIDAD NETA</t>
  </si>
  <si>
    <t xml:space="preserve">Mov. de Inventario en Planta                                          </t>
  </si>
  <si>
    <t xml:space="preserve">Inv. Consumibles en Transito                                          </t>
  </si>
  <si>
    <t xml:space="preserve">ACTIVOS FINANCIEROS NO CORRIENTES                                     </t>
  </si>
  <si>
    <t xml:space="preserve">Activos Financieros mantenidos hasta el vencimiento                   </t>
  </si>
  <si>
    <t xml:space="preserve">PASIVOS POR CONTRATOS DE ARRENDAMIENTO FINANCIERO                     </t>
  </si>
  <si>
    <t xml:space="preserve">Pasivos por Contratos de Arrendamiento Financiero                     </t>
  </si>
  <si>
    <t>Mano de obra directa</t>
  </si>
  <si>
    <t xml:space="preserve">Depreciacion </t>
  </si>
  <si>
    <t>Otros costos de fabricacion</t>
  </si>
  <si>
    <t>Otros beneficios personal</t>
  </si>
  <si>
    <t>Consumo de MP</t>
  </si>
  <si>
    <t>Fecha Imp 2022.04.04</t>
  </si>
  <si>
    <t xml:space="preserve">Inventario Productos Terminados en Transito                           </t>
  </si>
  <si>
    <t xml:space="preserve">IMPUESTO A LA RENTA POR PAGAR DEL EJERCICIO                           </t>
  </si>
  <si>
    <t xml:space="preserve">IMPUESTO A LA RENTA COMPAÑÍA                                          </t>
  </si>
  <si>
    <t xml:space="preserve">Impuesto a la Renta de Compañía                                       </t>
  </si>
  <si>
    <t>…Pasivos por arrendamientos</t>
  </si>
  <si>
    <t>Activos por derechos de uso</t>
  </si>
  <si>
    <t>OTROS INGRESOS</t>
  </si>
  <si>
    <t>Otros egresos (ingresos)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</si>
</sst>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5" formatCode="_ * #,##0_ ;_ * \-#,##0_ ;_ * &quot;-&quot;??_ ;_ @_ "/>
  </numFmts>
  <fonts count="40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C9211E"/>
      <name val="D050000L"/>
      <charset val="1"/>
    </font>
    <font>
      <sz val="11"/>
      <color rgb="FFC9211E"/>
      <name val="Arial"/>
      <family val="2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  <font>
      <b/>
      <sz val="11"/>
      <color theme="1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0" fillId="0" borderId="0"/>
  </cellStyleXfs>
  <cellXfs count="156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168" fontId="0" fillId="0" borderId="12" xfId="1" applyNumberFormat="1" applyFont="1" applyFill="1" applyBorder="1" applyAlignment="1" applyProtection="1"/>
    <xf numFmtId="3" fontId="26" fillId="0" borderId="0" xfId="0" applyNumberFormat="1" applyFont="1"/>
    <xf numFmtId="0" fontId="27" fillId="0" borderId="0" xfId="0" applyFont="1"/>
    <xf numFmtId="0" fontId="28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29" fillId="0" borderId="16" xfId="0" applyFont="1" applyBorder="1"/>
    <xf numFmtId="3" fontId="29" fillId="0" borderId="16" xfId="0" applyNumberFormat="1" applyFont="1" applyBorder="1"/>
    <xf numFmtId="174" fontId="29" fillId="0" borderId="16" xfId="8" applyNumberFormat="1" applyFont="1" applyBorder="1"/>
    <xf numFmtId="0" fontId="29" fillId="0" borderId="0" xfId="0" applyFont="1"/>
    <xf numFmtId="174" fontId="0" fillId="0" borderId="15" xfId="8" applyNumberFormat="1" applyFont="1" applyBorder="1"/>
    <xf numFmtId="0" fontId="29" fillId="0" borderId="14" xfId="0" applyFont="1" applyBorder="1"/>
    <xf numFmtId="3" fontId="29" fillId="0" borderId="14" xfId="0" applyNumberFormat="1" applyFont="1" applyBorder="1"/>
    <xf numFmtId="0" fontId="0" fillId="0" borderId="17" xfId="0" applyBorder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29" fillId="0" borderId="14" xfId="1" applyNumberFormat="1" applyFont="1" applyBorder="1"/>
    <xf numFmtId="3" fontId="29" fillId="0" borderId="0" xfId="0" applyNumberFormat="1" applyFont="1"/>
    <xf numFmtId="168" fontId="25" fillId="0" borderId="0" xfId="1" applyNumberFormat="1" applyBorder="1"/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0" fillId="5" borderId="0" xfId="0" applyNumberFormat="1" applyFill="1"/>
    <xf numFmtId="3" fontId="31" fillId="0" borderId="0" xfId="0" applyNumberFormat="1" applyFont="1"/>
    <xf numFmtId="0" fontId="32" fillId="0" borderId="0" xfId="0" applyFont="1"/>
    <xf numFmtId="3" fontId="0" fillId="0" borderId="0" xfId="0" applyNumberFormat="1"/>
    <xf numFmtId="3" fontId="36" fillId="0" borderId="0" xfId="0" applyNumberFormat="1" applyFont="1"/>
    <xf numFmtId="0" fontId="36" fillId="0" borderId="0" xfId="0" applyFont="1"/>
    <xf numFmtId="169" fontId="26" fillId="0" borderId="0" xfId="1" applyFont="1"/>
    <xf numFmtId="175" fontId="0" fillId="0" borderId="0" xfId="0" applyNumberFormat="1"/>
    <xf numFmtId="4" fontId="26" fillId="0" borderId="0" xfId="0" applyNumberFormat="1" applyFont="1"/>
    <xf numFmtId="0" fontId="0" fillId="0" borderId="7" xfId="0" applyFont="1" applyBorder="1"/>
    <xf numFmtId="171" fontId="9" fillId="0" borderId="8" xfId="3" applyNumberFormat="1" applyFont="1" applyBorder="1" applyAlignment="1" applyProtection="1"/>
    <xf numFmtId="168" fontId="0" fillId="0" borderId="1" xfId="0" applyNumberFormat="1" applyBorder="1"/>
    <xf numFmtId="0" fontId="2" fillId="2" borderId="3" xfId="0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7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" fontId="37" fillId="0" borderId="0" xfId="0" applyNumberFormat="1" applyFont="1"/>
    <xf numFmtId="4" fontId="39" fillId="0" borderId="0" xfId="0" applyNumberFormat="1" applyFont="1"/>
    <xf numFmtId="3" fontId="38" fillId="0" borderId="0" xfId="0" applyNumberFormat="1" applyFont="1"/>
    <xf numFmtId="3" fontId="37" fillId="0" borderId="0" xfId="0" applyNumberFormat="1" applyFont="1"/>
    <xf numFmtId="3" fontId="39" fillId="0" borderId="0" xfId="0" applyNumberFormat="1" applyFont="1"/>
    <xf numFmtId="168" fontId="0" fillId="5" borderId="0" xfId="0" applyNumberFormat="1" applyFill="1"/>
    <xf numFmtId="175" fontId="0" fillId="5" borderId="0" xfId="0" applyNumberFormat="1" applyFill="1"/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35" t="s">
        <v>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33" t="s">
        <v>2</v>
      </c>
      <c r="D4" s="133"/>
      <c r="E4" s="133"/>
      <c r="F4" s="133"/>
      <c r="G4" s="133"/>
      <c r="H4" s="133"/>
      <c r="I4" s="133"/>
      <c r="J4" s="133"/>
      <c r="K4" s="130" t="s">
        <v>3</v>
      </c>
      <c r="L4" s="130"/>
      <c r="M4" s="130"/>
      <c r="N4" s="134"/>
      <c r="O4" s="134"/>
      <c r="P4" s="6"/>
    </row>
    <row r="5" spans="1:16">
      <c r="A5" s="6"/>
      <c r="B5" s="7" t="s">
        <v>4</v>
      </c>
      <c r="C5" s="133" t="s">
        <v>5</v>
      </c>
      <c r="D5" s="133"/>
      <c r="E5" s="133"/>
      <c r="F5" s="133"/>
      <c r="G5" s="133"/>
      <c r="H5" s="133"/>
      <c r="I5" s="133"/>
      <c r="J5" s="133"/>
      <c r="K5" s="130" t="s">
        <v>6</v>
      </c>
      <c r="L5" s="130"/>
      <c r="M5" s="130"/>
      <c r="N5" s="132" t="s">
        <v>7</v>
      </c>
      <c r="O5" s="132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30" t="s">
        <v>8</v>
      </c>
      <c r="L6" s="130"/>
      <c r="M6" s="130"/>
      <c r="N6" s="131">
        <v>44134</v>
      </c>
      <c r="O6" s="131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30" t="s">
        <v>9</v>
      </c>
      <c r="L7" s="130"/>
      <c r="M7" s="130"/>
      <c r="N7" s="132" t="s">
        <v>10</v>
      </c>
      <c r="O7" s="132"/>
      <c r="P7" s="6"/>
    </row>
    <row r="8" spans="1:16">
      <c r="A8" s="6"/>
      <c r="B8" s="7" t="s">
        <v>11</v>
      </c>
      <c r="C8" s="133" t="s">
        <v>12</v>
      </c>
      <c r="D8" s="133"/>
      <c r="E8" s="133"/>
      <c r="F8" s="133"/>
      <c r="G8" s="133"/>
      <c r="H8" s="133"/>
      <c r="I8" s="133"/>
      <c r="J8" s="133"/>
      <c r="K8" s="130" t="s">
        <v>8</v>
      </c>
      <c r="L8" s="130"/>
      <c r="M8" s="130"/>
      <c r="N8" s="134"/>
      <c r="O8" s="134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abSelected="1" topLeftCell="A2" zoomScaleNormal="100" workbookViewId="0">
      <pane ySplit="4" topLeftCell="A24" activePane="bottomLeft" state="frozen"/>
      <selection activeCell="A2" sqref="A2"/>
      <selection pane="bottomLeft" activeCell="E30" sqref="E30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47</v>
      </c>
      <c r="C3" s="26"/>
    </row>
    <row r="4" spans="1:7">
      <c r="C4" s="26">
        <f>+C15-'ESF21'!C12</f>
        <v>0</v>
      </c>
    </row>
    <row r="5" spans="1:7">
      <c r="B5" s="27" t="s">
        <v>48</v>
      </c>
      <c r="C5" s="28">
        <v>44531</v>
      </c>
      <c r="D5" s="28">
        <v>44166</v>
      </c>
      <c r="E5" s="29" t="s">
        <v>49</v>
      </c>
      <c r="F5" s="29" t="s">
        <v>50</v>
      </c>
      <c r="G5" s="29" t="s">
        <v>51</v>
      </c>
    </row>
    <row r="6" spans="1:7">
      <c r="B6" s="30" t="s">
        <v>52</v>
      </c>
      <c r="C6" s="30"/>
      <c r="D6" s="30"/>
      <c r="E6" s="30"/>
      <c r="F6" s="30"/>
      <c r="G6" s="30"/>
    </row>
    <row r="7" spans="1:7">
      <c r="B7" s="30" t="s">
        <v>53</v>
      </c>
      <c r="C7" s="31">
        <f>+'ESF21'!C13</f>
        <v>5439294.54</v>
      </c>
      <c r="D7" s="31">
        <v>777264</v>
      </c>
      <c r="E7" s="31">
        <f t="shared" ref="E7:E21" si="0">+C7-D7</f>
        <v>4662030.54</v>
      </c>
      <c r="F7" s="32">
        <f t="shared" ref="F7:F21" si="1">+E7/D7</f>
        <v>5.9980013740505154</v>
      </c>
      <c r="G7" s="30"/>
    </row>
    <row r="8" spans="1:7">
      <c r="B8" s="30" t="s">
        <v>1035</v>
      </c>
      <c r="C8" s="31">
        <f>+'ESF21'!C26</f>
        <v>88131.99</v>
      </c>
      <c r="D8" s="31"/>
      <c r="E8" s="31"/>
      <c r="F8" s="32"/>
      <c r="G8" s="30"/>
    </row>
    <row r="9" spans="1:7">
      <c r="B9" s="30" t="s">
        <v>54</v>
      </c>
      <c r="C9" s="31">
        <f>+'ESF21'!C29+'ESF21'!C53</f>
        <v>3616421.3</v>
      </c>
      <c r="D9" s="31">
        <v>4266845</v>
      </c>
      <c r="E9" s="31">
        <f t="shared" si="0"/>
        <v>-650423.70000000019</v>
      </c>
      <c r="F9" s="32">
        <f t="shared" si="1"/>
        <v>-0.15243668331050231</v>
      </c>
      <c r="G9" s="30"/>
    </row>
    <row r="10" spans="1:7">
      <c r="B10" s="30" t="s">
        <v>55</v>
      </c>
      <c r="C10" s="31">
        <f>+'ESF21'!C36</f>
        <v>105408.18</v>
      </c>
      <c r="D10" s="31">
        <v>155431</v>
      </c>
      <c r="E10" s="31">
        <f t="shared" si="0"/>
        <v>-50022.820000000007</v>
      </c>
      <c r="F10" s="32">
        <f t="shared" si="1"/>
        <v>-0.32183296768340941</v>
      </c>
      <c r="G10" s="30"/>
    </row>
    <row r="11" spans="1:7">
      <c r="B11" s="30" t="s">
        <v>56</v>
      </c>
      <c r="C11" s="31">
        <f>+'ESF21'!C37+'ESF21'!C43+'ESF21'!C32+'ESF21'!C46</f>
        <v>3806011.2399999998</v>
      </c>
      <c r="D11" s="31">
        <f>422041-155431</f>
        <v>266610</v>
      </c>
      <c r="E11" s="31">
        <f t="shared" si="0"/>
        <v>3539401.2399999998</v>
      </c>
      <c r="F11" s="32">
        <f t="shared" si="1"/>
        <v>13.275575709838339</v>
      </c>
      <c r="G11" s="30"/>
    </row>
    <row r="12" spans="1:7">
      <c r="B12" s="30" t="s">
        <v>57</v>
      </c>
      <c r="C12" s="31">
        <f>+'ESF21'!C89</f>
        <v>561793.21</v>
      </c>
      <c r="D12" s="31">
        <v>49446</v>
      </c>
      <c r="E12" s="31">
        <f t="shared" si="0"/>
        <v>512347.20999999996</v>
      </c>
      <c r="F12" s="32">
        <f t="shared" si="1"/>
        <v>10.361752416777898</v>
      </c>
      <c r="G12" s="30"/>
    </row>
    <row r="13" spans="1:7">
      <c r="B13" s="30" t="s">
        <v>58</v>
      </c>
      <c r="C13" s="31">
        <f>+'ESF21'!C54</f>
        <v>5925509.5599999996</v>
      </c>
      <c r="D13" s="31">
        <v>6463705</v>
      </c>
      <c r="E13" s="31">
        <f t="shared" si="0"/>
        <v>-538195.44000000041</v>
      </c>
      <c r="F13" s="32">
        <f t="shared" si="1"/>
        <v>-8.3264233129451359E-2</v>
      </c>
      <c r="G13" s="30"/>
    </row>
    <row r="14" spans="1:7">
      <c r="B14" s="30" t="s">
        <v>59</v>
      </c>
      <c r="C14" s="31">
        <f>+'ESF21'!C84+'ESF21'!C98</f>
        <v>1199.7</v>
      </c>
      <c r="D14" s="31">
        <v>20360</v>
      </c>
      <c r="E14" s="31">
        <f t="shared" si="0"/>
        <v>-19160.3</v>
      </c>
      <c r="F14" s="32">
        <f t="shared" si="1"/>
        <v>-0.94107563850687614</v>
      </c>
      <c r="G14" s="30"/>
    </row>
    <row r="15" spans="1:7">
      <c r="B15" s="33" t="s">
        <v>60</v>
      </c>
      <c r="C15" s="34">
        <f>SUM(C7:C14)</f>
        <v>19543769.719999999</v>
      </c>
      <c r="D15" s="34">
        <f>SUM(D7:D14)</f>
        <v>11999661</v>
      </c>
      <c r="E15" s="34">
        <f t="shared" si="0"/>
        <v>7544108.7199999988</v>
      </c>
      <c r="F15" s="32">
        <f t="shared" si="1"/>
        <v>0.62869348725768159</v>
      </c>
      <c r="G15" s="30"/>
    </row>
    <row r="16" spans="1:7">
      <c r="B16" s="35" t="s">
        <v>61</v>
      </c>
      <c r="C16" s="36">
        <f>+'ESF21'!C107+'ESF21'!C104+'ESF21'!C123</f>
        <v>12950532.310000001</v>
      </c>
      <c r="D16" s="36">
        <v>11324535</v>
      </c>
      <c r="E16" s="36">
        <f t="shared" si="0"/>
        <v>1625997.3100000005</v>
      </c>
      <c r="F16" s="32">
        <f t="shared" si="1"/>
        <v>0.14358181682515003</v>
      </c>
      <c r="G16" s="30"/>
    </row>
    <row r="17" spans="2:7">
      <c r="B17" s="30" t="s">
        <v>62</v>
      </c>
      <c r="C17" s="31">
        <f>+'ESF21'!C115</f>
        <v>-4565247.45</v>
      </c>
      <c r="D17" s="31">
        <f>+'ESF20'!E124</f>
        <v>-4638410.72</v>
      </c>
      <c r="E17" s="31">
        <f t="shared" si="0"/>
        <v>73163.269999999553</v>
      </c>
      <c r="F17" s="32">
        <f t="shared" si="1"/>
        <v>-1.5773348764595723E-2</v>
      </c>
      <c r="G17" s="30"/>
    </row>
    <row r="18" spans="2:7">
      <c r="B18" s="30" t="s">
        <v>1087</v>
      </c>
      <c r="C18" s="31">
        <f>+'ESF21'!C132</f>
        <v>180000</v>
      </c>
      <c r="D18" s="31">
        <v>0</v>
      </c>
      <c r="E18" s="31"/>
      <c r="F18" s="32">
        <v>1</v>
      </c>
      <c r="G18" s="30"/>
    </row>
    <row r="19" spans="2:7">
      <c r="B19" s="37" t="s">
        <v>63</v>
      </c>
      <c r="C19" s="38">
        <v>0</v>
      </c>
      <c r="D19" s="38">
        <f>38709+1525</f>
        <v>40234</v>
      </c>
      <c r="E19" s="38">
        <f t="shared" si="0"/>
        <v>-40234</v>
      </c>
      <c r="F19" s="32">
        <f t="shared" si="1"/>
        <v>-1</v>
      </c>
      <c r="G19" s="30"/>
    </row>
    <row r="20" spans="2:7">
      <c r="B20" s="33" t="s">
        <v>64</v>
      </c>
      <c r="C20" s="34">
        <f>SUM(C16:C19)</f>
        <v>8565284.8599999994</v>
      </c>
      <c r="D20" s="34">
        <f>+D16+D19+D17</f>
        <v>6726358.2800000003</v>
      </c>
      <c r="E20" s="36">
        <f t="shared" si="0"/>
        <v>1838926.5799999991</v>
      </c>
      <c r="F20" s="32">
        <f t="shared" si="1"/>
        <v>0.27339111350458706</v>
      </c>
      <c r="G20" s="30"/>
    </row>
    <row r="21" spans="2:7">
      <c r="B21" s="33" t="s">
        <v>65</v>
      </c>
      <c r="C21" s="34">
        <f>+C15+C20</f>
        <v>28109054.579999998</v>
      </c>
      <c r="D21" s="34">
        <f>+D15+D20</f>
        <v>18726019.280000001</v>
      </c>
      <c r="E21" s="34">
        <f t="shared" si="0"/>
        <v>9383035.299999997</v>
      </c>
      <c r="F21" s="32">
        <f t="shared" si="1"/>
        <v>0.50106940293612667</v>
      </c>
      <c r="G21" s="30"/>
    </row>
    <row r="22" spans="2:7">
      <c r="B22" s="30"/>
      <c r="C22" s="31"/>
      <c r="D22" s="31"/>
      <c r="E22" s="31"/>
      <c r="F22" s="39"/>
      <c r="G22" s="30"/>
    </row>
    <row r="23" spans="2:7">
      <c r="B23" s="40" t="s">
        <v>66</v>
      </c>
      <c r="C23" s="31"/>
      <c r="D23" s="41"/>
      <c r="E23" s="31"/>
      <c r="F23" s="31"/>
      <c r="G23" s="30"/>
    </row>
    <row r="24" spans="2:7">
      <c r="B24" s="30" t="s">
        <v>67</v>
      </c>
      <c r="C24" s="31"/>
      <c r="D24" s="31"/>
      <c r="E24" s="31"/>
      <c r="F24" s="31"/>
      <c r="G24" s="30"/>
    </row>
    <row r="25" spans="2:7">
      <c r="B25" s="30" t="s">
        <v>68</v>
      </c>
      <c r="C25" s="31">
        <f>+'ESF21'!C143+'ESF21'!C148</f>
        <v>9724766.3599999994</v>
      </c>
      <c r="D25" s="31">
        <v>3911661</v>
      </c>
      <c r="E25" s="31">
        <f t="shared" ref="E25:E36" si="2">+C25-D25</f>
        <v>5813105.3599999994</v>
      </c>
      <c r="F25" s="32">
        <f>+E25/D25</f>
        <v>1.4860964076385963</v>
      </c>
      <c r="G25" s="30"/>
    </row>
    <row r="26" spans="2:7">
      <c r="B26" s="30" t="s">
        <v>69</v>
      </c>
      <c r="C26" s="31">
        <f>+'ESF21'!C151</f>
        <v>3165829.43</v>
      </c>
      <c r="D26" s="31">
        <f>3593245-306510</f>
        <v>3286735</v>
      </c>
      <c r="E26" s="31">
        <f t="shared" si="2"/>
        <v>-120905.56999999983</v>
      </c>
      <c r="F26" s="32">
        <f>+E26/D26</f>
        <v>-3.6785919765359797E-2</v>
      </c>
      <c r="G26" s="30"/>
    </row>
    <row r="27" spans="2:7">
      <c r="B27" s="30" t="s">
        <v>70</v>
      </c>
      <c r="C27" s="31">
        <f>+'ESF21'!C173+'ESF21'!C164+'ESF21'!C180</f>
        <v>440322</v>
      </c>
      <c r="D27" s="31">
        <v>532104</v>
      </c>
      <c r="E27" s="31">
        <f t="shared" si="2"/>
        <v>-91782</v>
      </c>
      <c r="F27" s="32">
        <f>+E27/D27</f>
        <v>-0.17248883676875199</v>
      </c>
      <c r="G27" s="30"/>
    </row>
    <row r="28" spans="2:7">
      <c r="B28" s="30" t="s">
        <v>71</v>
      </c>
      <c r="C28" s="31">
        <f>+'ESF21'!C158+'ESF21'!C161+430148</f>
        <v>196801.02</v>
      </c>
      <c r="D28" s="31">
        <v>75784</v>
      </c>
      <c r="E28" s="31">
        <f t="shared" si="2"/>
        <v>121017.01999999999</v>
      </c>
      <c r="F28" s="32">
        <f>+E28/D28</f>
        <v>1.5968676765544176</v>
      </c>
      <c r="G28" s="30"/>
    </row>
    <row r="29" spans="2:7">
      <c r="B29" s="30" t="s">
        <v>1086</v>
      </c>
      <c r="C29" s="31">
        <f>+'ESF21'!C141</f>
        <v>180000</v>
      </c>
      <c r="D29" s="31">
        <v>0</v>
      </c>
      <c r="E29" s="31">
        <f t="shared" si="2"/>
        <v>180000</v>
      </c>
      <c r="F29" s="32">
        <v>1</v>
      </c>
      <c r="G29" s="30"/>
    </row>
    <row r="30" spans="2:7">
      <c r="B30" s="30" t="s">
        <v>72</v>
      </c>
      <c r="C30" s="31">
        <f>+'ESF21'!C183+139</f>
        <v>161641.39000000001</v>
      </c>
      <c r="D30" s="31">
        <v>98117</v>
      </c>
      <c r="E30" s="31">
        <f t="shared" si="2"/>
        <v>63524.390000000014</v>
      </c>
      <c r="F30" s="32">
        <f>+E30/D30</f>
        <v>0.64743510298928841</v>
      </c>
      <c r="G30" s="30"/>
    </row>
    <row r="31" spans="2:7">
      <c r="B31" s="33" t="s">
        <v>73</v>
      </c>
      <c r="C31" s="34">
        <f>SUM(C25:C30)</f>
        <v>13869360.199999999</v>
      </c>
      <c r="D31" s="34">
        <f>SUM(D25:D30)</f>
        <v>7904401</v>
      </c>
      <c r="E31" s="34">
        <f t="shared" si="2"/>
        <v>5964959.1999999993</v>
      </c>
      <c r="F31" s="31"/>
      <c r="G31" s="30"/>
    </row>
    <row r="32" spans="2:7">
      <c r="B32" s="30"/>
      <c r="C32" s="31"/>
      <c r="D32" s="31"/>
      <c r="E32" s="31">
        <f t="shared" si="2"/>
        <v>0</v>
      </c>
      <c r="F32" s="31"/>
      <c r="G32" s="30"/>
    </row>
    <row r="33" spans="2:7">
      <c r="B33" s="30" t="s">
        <v>74</v>
      </c>
      <c r="C33" s="31">
        <f>+'ESF21'!C192</f>
        <v>292510.12</v>
      </c>
      <c r="D33" s="31">
        <v>306510</v>
      </c>
      <c r="E33" s="31">
        <f t="shared" si="2"/>
        <v>-13999.880000000005</v>
      </c>
      <c r="F33" s="32">
        <f>+E33/D33</f>
        <v>-4.5675116635672586E-2</v>
      </c>
      <c r="G33" s="30"/>
    </row>
    <row r="34" spans="2:7">
      <c r="B34" s="30" t="s">
        <v>75</v>
      </c>
      <c r="C34" s="31">
        <f>+'ESF21'!C193</f>
        <v>485830.35</v>
      </c>
      <c r="D34" s="31">
        <v>445540</v>
      </c>
      <c r="E34" s="31">
        <f t="shared" si="2"/>
        <v>40290.349999999977</v>
      </c>
      <c r="F34" s="32">
        <f>+E34/D34</f>
        <v>9.0430376621627631E-2</v>
      </c>
      <c r="G34" s="30"/>
    </row>
    <row r="35" spans="2:7">
      <c r="B35" s="33" t="s">
        <v>76</v>
      </c>
      <c r="C35" s="34">
        <f>+C33+C34</f>
        <v>778340.47</v>
      </c>
      <c r="D35" s="34">
        <f>+D33+D34</f>
        <v>752050</v>
      </c>
      <c r="E35" s="34">
        <f t="shared" si="2"/>
        <v>26290.469999999972</v>
      </c>
      <c r="F35" s="32">
        <f>+E35/D35</f>
        <v>3.4958407020809747E-2</v>
      </c>
      <c r="G35" s="30"/>
    </row>
    <row r="36" spans="2:7">
      <c r="B36" s="33" t="s">
        <v>77</v>
      </c>
      <c r="C36" s="34">
        <f>+C35+C31</f>
        <v>14647700.67</v>
      </c>
      <c r="D36" s="34">
        <f>+D35+D31</f>
        <v>8656451</v>
      </c>
      <c r="E36" s="34">
        <f t="shared" si="2"/>
        <v>5991249.6699999999</v>
      </c>
      <c r="F36" s="32">
        <f>+E36/D36</f>
        <v>0.69211385474254983</v>
      </c>
      <c r="G36" s="30"/>
    </row>
    <row r="37" spans="2:7">
      <c r="B37" s="30"/>
      <c r="C37" s="31"/>
      <c r="D37" s="31"/>
      <c r="E37" s="31"/>
      <c r="F37" s="31"/>
      <c r="G37" s="30"/>
    </row>
    <row r="38" spans="2:7">
      <c r="B38" s="30" t="s">
        <v>78</v>
      </c>
      <c r="C38" s="31"/>
      <c r="D38" s="31"/>
      <c r="E38" s="31"/>
      <c r="F38" s="31"/>
      <c r="G38" s="30"/>
    </row>
    <row r="39" spans="2:7">
      <c r="B39" s="30" t="s">
        <v>79</v>
      </c>
      <c r="C39" s="31">
        <f>+'ESF20'!C216</f>
        <v>1608300</v>
      </c>
      <c r="D39" s="31">
        <v>1608300</v>
      </c>
      <c r="E39" s="31">
        <f t="shared" ref="E39:E44" si="3">+C39-D39</f>
        <v>0</v>
      </c>
      <c r="F39" s="32">
        <f t="shared" ref="F39:F44" si="4">+E39/D39</f>
        <v>0</v>
      </c>
      <c r="G39" s="30"/>
    </row>
    <row r="40" spans="2:7">
      <c r="B40" s="30" t="s">
        <v>80</v>
      </c>
      <c r="C40" s="31">
        <f>+'ESF21'!C204</f>
        <v>720798.66</v>
      </c>
      <c r="D40" s="31">
        <v>626400</v>
      </c>
      <c r="E40" s="31">
        <f t="shared" si="3"/>
        <v>94398.660000000033</v>
      </c>
      <c r="F40" s="32">
        <f t="shared" si="4"/>
        <v>0.1507002873563219</v>
      </c>
      <c r="G40" s="30"/>
    </row>
    <row r="41" spans="2:7">
      <c r="B41" s="30" t="s">
        <v>81</v>
      </c>
      <c r="C41" s="31">
        <f>+ER!C32</f>
        <v>1205230.5100000049</v>
      </c>
      <c r="D41" s="31">
        <v>994720</v>
      </c>
      <c r="E41" s="31">
        <f t="shared" si="3"/>
        <v>210510.5100000049</v>
      </c>
      <c r="F41" s="32">
        <f t="shared" si="4"/>
        <v>0.21162790534020115</v>
      </c>
      <c r="G41" s="30"/>
    </row>
    <row r="42" spans="2:7">
      <c r="B42" s="30" t="s">
        <v>82</v>
      </c>
      <c r="C42" s="94">
        <f>11967526-4206903+1877805</f>
        <v>9638428</v>
      </c>
      <c r="D42" s="31">
        <f>7834868-994720</f>
        <v>6840148</v>
      </c>
      <c r="E42" s="31">
        <f t="shared" si="3"/>
        <v>2798280</v>
      </c>
      <c r="F42" s="32">
        <f t="shared" si="4"/>
        <v>0.40909641136419855</v>
      </c>
      <c r="G42" s="30"/>
    </row>
    <row r="43" spans="2:7">
      <c r="B43" s="33" t="s">
        <v>83</v>
      </c>
      <c r="C43" s="34">
        <f>SUM(C39:C42)</f>
        <v>13172757.170000006</v>
      </c>
      <c r="D43" s="34">
        <f>SUM(D39:D42)</f>
        <v>10069568</v>
      </c>
      <c r="E43" s="34">
        <f t="shared" si="3"/>
        <v>3103189.1700000055</v>
      </c>
      <c r="F43" s="32">
        <f t="shared" si="4"/>
        <v>0.30817500512435148</v>
      </c>
      <c r="G43" s="30"/>
    </row>
    <row r="44" spans="2:7">
      <c r="B44" s="37" t="s">
        <v>84</v>
      </c>
      <c r="C44" s="38">
        <f>+C36+C43</f>
        <v>27820457.840000004</v>
      </c>
      <c r="D44" s="38">
        <f>+D43+D36</f>
        <v>18726019</v>
      </c>
      <c r="E44" s="34">
        <f t="shared" si="3"/>
        <v>9094438.8400000036</v>
      </c>
      <c r="F44" s="42">
        <f t="shared" si="4"/>
        <v>0.4856578880967708</v>
      </c>
      <c r="G44" s="37"/>
    </row>
    <row r="45" spans="2:7">
      <c r="C45" s="154">
        <f>+C44-C21</f>
        <v>-288596.73999999464</v>
      </c>
      <c r="D45" s="26">
        <f>+D44-D21</f>
        <v>-0.2800000011920929</v>
      </c>
      <c r="E45" s="26">
        <f>+E44-E21</f>
        <v>-288596.45999999344</v>
      </c>
      <c r="F45" s="43"/>
    </row>
    <row r="46" spans="2:7">
      <c r="C46" s="26"/>
      <c r="D46" s="26"/>
      <c r="E46" s="26"/>
      <c r="F46" s="43"/>
    </row>
    <row r="47" spans="2:7">
      <c r="B47" t="s">
        <v>85</v>
      </c>
      <c r="C47" s="44">
        <f>+C15/C31</f>
        <v>1.4091327529297277</v>
      </c>
      <c r="D47" s="44">
        <f>+D15/D31</f>
        <v>1.5180987148804823</v>
      </c>
      <c r="E47" s="43"/>
      <c r="F47" s="43"/>
    </row>
    <row r="48" spans="2:7">
      <c r="B48" t="s">
        <v>86</v>
      </c>
      <c r="C48" s="44">
        <f>+C36/C43</f>
        <v>1.1119692317231105</v>
      </c>
      <c r="D48" s="44">
        <f>+D36/D43</f>
        <v>0.85966458541220436</v>
      </c>
      <c r="E48" s="43"/>
      <c r="F48" s="43"/>
    </row>
    <row r="49" spans="2:6">
      <c r="B49" t="s">
        <v>87</v>
      </c>
      <c r="C49" s="43" t="e">
        <f>240/(+ER!#REF!/((C9+D9)/2))</f>
        <v>#REF!</v>
      </c>
      <c r="D49" s="26">
        <f>360/(+ER!D9/((+D9+4951125)/2))</f>
        <v>74.098199681730932</v>
      </c>
      <c r="E49" s="43"/>
      <c r="F49" s="43"/>
    </row>
    <row r="50" spans="2:6">
      <c r="B50" t="s">
        <v>88</v>
      </c>
      <c r="C50" s="43"/>
      <c r="E50" s="43"/>
      <c r="F50" s="43"/>
    </row>
    <row r="51" spans="2:6">
      <c r="C51" s="43"/>
      <c r="E51" s="43"/>
      <c r="F51" s="43"/>
    </row>
    <row r="52" spans="2:6">
      <c r="C52" s="43"/>
      <c r="E52" s="43"/>
      <c r="F52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opLeftCell="A2" zoomScaleNormal="100" workbookViewId="0">
      <pane ySplit="4" topLeftCell="A18" activePane="bottomLeft" state="frozen"/>
      <selection activeCell="A2" sqref="A2"/>
      <selection pane="bottomLeft" activeCell="C32" sqref="C32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1.7109375" bestFit="1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89</v>
      </c>
    </row>
    <row r="4" spans="1:7">
      <c r="C4" s="116"/>
      <c r="D4" s="117"/>
      <c r="E4" s="136" t="s">
        <v>90</v>
      </c>
      <c r="F4" s="136"/>
    </row>
    <row r="5" spans="1:7">
      <c r="B5" s="27" t="s">
        <v>91</v>
      </c>
      <c r="C5" s="28">
        <v>44531</v>
      </c>
      <c r="D5" s="28">
        <v>44166</v>
      </c>
      <c r="E5" s="29" t="s">
        <v>92</v>
      </c>
      <c r="F5" s="29" t="s">
        <v>50</v>
      </c>
      <c r="G5" s="29" t="s">
        <v>51</v>
      </c>
    </row>
    <row r="6" spans="1:7">
      <c r="B6" s="30" t="s">
        <v>93</v>
      </c>
      <c r="C6" s="31">
        <f>+'ERI21'!C14</f>
        <v>28078858.670000002</v>
      </c>
      <c r="D6" s="31">
        <f>20310268+33090</f>
        <v>20343358</v>
      </c>
      <c r="E6" s="31">
        <f>+C6-D6</f>
        <v>7735500.6700000018</v>
      </c>
      <c r="F6" s="32">
        <f>+E6/D6</f>
        <v>0.3802469911801189</v>
      </c>
      <c r="G6" s="30"/>
    </row>
    <row r="7" spans="1:7">
      <c r="B7" s="30" t="s">
        <v>94</v>
      </c>
      <c r="C7" s="31">
        <f>+'ERI21'!C27</f>
        <v>2573661.1</v>
      </c>
      <c r="D7" s="31">
        <v>2049016</v>
      </c>
      <c r="E7" s="31">
        <f>+C7-D7</f>
        <v>524645.10000000009</v>
      </c>
      <c r="F7" s="32">
        <f>+E7/D7</f>
        <v>0.25604734174842952</v>
      </c>
      <c r="G7" s="30"/>
    </row>
    <row r="8" spans="1:7">
      <c r="B8" s="127" t="s">
        <v>1054</v>
      </c>
      <c r="C8" s="38">
        <f>+'ERI21'!C32+'ERI21'!C34</f>
        <v>15028.57</v>
      </c>
      <c r="D8" s="38"/>
      <c r="E8" s="38"/>
      <c r="F8" s="128"/>
      <c r="G8" s="30"/>
    </row>
    <row r="9" spans="1:7">
      <c r="B9" s="30" t="s">
        <v>95</v>
      </c>
      <c r="C9" s="31">
        <f>SUM(C6:C8)</f>
        <v>30667548.340000004</v>
      </c>
      <c r="D9" s="31">
        <f>+D6+D7</f>
        <v>22392374</v>
      </c>
      <c r="E9" s="31">
        <f>+C9-D9</f>
        <v>8275174.3400000036</v>
      </c>
      <c r="F9" s="32">
        <f>+E9/D9</f>
        <v>0.36955323897323272</v>
      </c>
      <c r="G9" s="30"/>
    </row>
    <row r="10" spans="1:7">
      <c r="B10" s="30"/>
      <c r="C10" s="31"/>
      <c r="D10" s="31"/>
      <c r="E10" s="31"/>
      <c r="F10" s="31"/>
      <c r="G10" s="30"/>
    </row>
    <row r="11" spans="1:7">
      <c r="B11" s="30" t="s">
        <v>96</v>
      </c>
      <c r="C11" s="31"/>
      <c r="D11" s="31"/>
      <c r="E11" s="31"/>
      <c r="F11" s="31"/>
      <c r="G11" s="30"/>
    </row>
    <row r="12" spans="1:7">
      <c r="B12" s="30" t="s">
        <v>97</v>
      </c>
      <c r="C12" s="31"/>
      <c r="D12" s="31">
        <v>-47574</v>
      </c>
      <c r="E12" s="31">
        <f t="shared" ref="E12:E18" si="0">+C12-D12</f>
        <v>47574</v>
      </c>
      <c r="F12" s="32">
        <f t="shared" ref="F12:F17" si="1">+E12/D12</f>
        <v>-1</v>
      </c>
      <c r="G12" s="30"/>
    </row>
    <row r="13" spans="1:7">
      <c r="B13" s="30" t="s">
        <v>98</v>
      </c>
      <c r="C13" s="31"/>
      <c r="D13" s="31">
        <v>14039472</v>
      </c>
      <c r="E13" s="31">
        <f t="shared" si="0"/>
        <v>-14039472</v>
      </c>
      <c r="F13" s="32">
        <f t="shared" si="1"/>
        <v>-1</v>
      </c>
      <c r="G13" s="30"/>
    </row>
    <row r="14" spans="1:7">
      <c r="B14" s="30" t="s">
        <v>99</v>
      </c>
      <c r="C14" s="31"/>
      <c r="D14" s="31">
        <v>1390989</v>
      </c>
      <c r="E14" s="31">
        <f t="shared" si="0"/>
        <v>-1390989</v>
      </c>
      <c r="F14" s="32">
        <f t="shared" si="1"/>
        <v>-1</v>
      </c>
      <c r="G14" s="30"/>
    </row>
    <row r="15" spans="1:7">
      <c r="B15" s="30" t="s">
        <v>100</v>
      </c>
      <c r="C15" s="38"/>
      <c r="D15" s="38">
        <f>18439792-15382887</f>
        <v>3056905</v>
      </c>
      <c r="E15" s="31">
        <f t="shared" si="0"/>
        <v>-3056905</v>
      </c>
      <c r="F15" s="32">
        <f t="shared" si="1"/>
        <v>-1</v>
      </c>
      <c r="G15" s="30"/>
    </row>
    <row r="16" spans="1:7">
      <c r="B16" s="30" t="s">
        <v>101</v>
      </c>
      <c r="C16" s="31">
        <f>+'ERI21'!C43</f>
        <v>25178187.059999999</v>
      </c>
      <c r="D16" s="31">
        <f>SUM(D12:D15)</f>
        <v>18439792</v>
      </c>
      <c r="E16" s="34">
        <f t="shared" si="0"/>
        <v>6738395.0599999987</v>
      </c>
      <c r="F16" s="32">
        <f t="shared" si="1"/>
        <v>0.3654268475479549</v>
      </c>
      <c r="G16" s="30"/>
    </row>
    <row r="17" spans="2:7">
      <c r="B17" s="30" t="s">
        <v>102</v>
      </c>
      <c r="C17" s="36">
        <f>+C9-C16</f>
        <v>5489361.2800000049</v>
      </c>
      <c r="D17" s="36">
        <f>+D9-D16</f>
        <v>3952582</v>
      </c>
      <c r="E17" s="36">
        <f t="shared" si="0"/>
        <v>1536779.2800000049</v>
      </c>
      <c r="F17" s="32">
        <f t="shared" si="1"/>
        <v>0.38880389578255553</v>
      </c>
      <c r="G17" s="30"/>
    </row>
    <row r="18" spans="2:7" s="45" customFormat="1">
      <c r="B18" s="46" t="s">
        <v>50</v>
      </c>
      <c r="C18" s="47">
        <f>+C17/C9</f>
        <v>0.17899576513718815</v>
      </c>
      <c r="D18" s="47">
        <f>+D17/D9</f>
        <v>0.17651464735271036</v>
      </c>
      <c r="E18" s="47">
        <f t="shared" si="0"/>
        <v>2.4811177844777932E-3</v>
      </c>
      <c r="F18" s="48"/>
      <c r="G18" s="49"/>
    </row>
    <row r="19" spans="2:7">
      <c r="B19" s="30"/>
      <c r="C19" s="31"/>
      <c r="D19" s="31"/>
      <c r="E19" s="31"/>
      <c r="F19" s="50"/>
      <c r="G19" s="30"/>
    </row>
    <row r="20" spans="2:7">
      <c r="B20" s="30" t="s">
        <v>103</v>
      </c>
      <c r="C20" s="31">
        <f>+'ERI21'!C193+'ERI21'!C291</f>
        <v>3097386.35</v>
      </c>
      <c r="D20" s="31">
        <v>1827739</v>
      </c>
      <c r="E20" s="31">
        <f>+C20-D20</f>
        <v>1269647.3500000001</v>
      </c>
      <c r="F20" s="32">
        <f>+E20/D20</f>
        <v>0.69465462519539178</v>
      </c>
      <c r="G20" s="30"/>
    </row>
    <row r="21" spans="2:7">
      <c r="B21" s="30" t="s">
        <v>104</v>
      </c>
      <c r="C21" s="31">
        <f>+'ERI21'!C156</f>
        <v>464183.55</v>
      </c>
      <c r="D21" s="31">
        <v>570923</v>
      </c>
      <c r="E21" s="31">
        <f>+C21-D21</f>
        <v>-106739.45000000001</v>
      </c>
      <c r="F21" s="32">
        <f>+E21/D21</f>
        <v>-0.1869594498732754</v>
      </c>
      <c r="G21" s="30"/>
    </row>
    <row r="22" spans="2:7">
      <c r="B22" s="46" t="s">
        <v>50</v>
      </c>
      <c r="C22" s="47">
        <f>(+C21+C20)/C9</f>
        <v>0.11613481001200891</v>
      </c>
      <c r="D22" s="47">
        <f>(+D21+D20)/D9</f>
        <v>0.10711959348303132</v>
      </c>
      <c r="E22" s="47">
        <f>+C22-D22</f>
        <v>9.0152165289775904E-3</v>
      </c>
      <c r="F22" s="48"/>
      <c r="G22" s="30"/>
    </row>
    <row r="23" spans="2:7">
      <c r="B23" s="51" t="s">
        <v>105</v>
      </c>
      <c r="C23" s="52">
        <f>+C17-C21-C20</f>
        <v>1927791.380000005</v>
      </c>
      <c r="D23" s="52">
        <f>+D17-D21-D20</f>
        <v>1553920</v>
      </c>
      <c r="E23" s="52">
        <f>+E17-E21</f>
        <v>1643518.7300000049</v>
      </c>
      <c r="F23" s="32">
        <f>+E23/D23</f>
        <v>1.0576598087417659</v>
      </c>
      <c r="G23" s="30"/>
    </row>
    <row r="24" spans="2:7">
      <c r="B24" s="46"/>
      <c r="C24" s="47"/>
      <c r="D24" s="47"/>
      <c r="E24" s="53"/>
      <c r="F24" s="54"/>
      <c r="G24" s="30"/>
    </row>
    <row r="25" spans="2:7">
      <c r="B25" s="30" t="s">
        <v>106</v>
      </c>
      <c r="C25" s="31">
        <f>-'ERI21'!C276+'ERI21'!C37</f>
        <v>-6897.8700000000026</v>
      </c>
      <c r="D25" s="31">
        <v>-72998</v>
      </c>
      <c r="E25" s="31">
        <f>+C25-D25</f>
        <v>66100.13</v>
      </c>
      <c r="F25" s="32">
        <f>+E25/D25</f>
        <v>-0.90550604126140444</v>
      </c>
      <c r="G25" s="55"/>
    </row>
    <row r="26" spans="2:7">
      <c r="B26" s="30" t="s">
        <v>1089</v>
      </c>
      <c r="C26" s="31">
        <f>1923976-1920894</f>
        <v>3082</v>
      </c>
      <c r="D26" s="31">
        <v>0</v>
      </c>
      <c r="E26" s="31">
        <f>+C26-D26</f>
        <v>3082</v>
      </c>
      <c r="F26" s="32">
        <v>1</v>
      </c>
      <c r="G26" s="30"/>
    </row>
    <row r="27" spans="2:7">
      <c r="B27" s="30" t="s">
        <v>107</v>
      </c>
      <c r="C27" s="36">
        <f>SUM(C23:C26)</f>
        <v>1923975.5100000049</v>
      </c>
      <c r="D27" s="36">
        <f>SUM(D23:D26)</f>
        <v>1480922</v>
      </c>
      <c r="E27" s="36">
        <f>+C27-D27</f>
        <v>443053.5100000049</v>
      </c>
      <c r="F27" s="32">
        <f>+E27/D27</f>
        <v>0.29917410234975567</v>
      </c>
      <c r="G27" s="30"/>
    </row>
    <row r="28" spans="2:7">
      <c r="B28" s="46" t="s">
        <v>50</v>
      </c>
      <c r="C28" s="47">
        <f>+C27/C9</f>
        <v>6.2736528159003296E-2</v>
      </c>
      <c r="D28" s="47">
        <f>+D27/D9</f>
        <v>6.6135104745928236E-2</v>
      </c>
      <c r="E28" s="31">
        <f>+C28-D28</f>
        <v>-3.3985765869249396E-3</v>
      </c>
      <c r="F28" s="50"/>
      <c r="G28" s="30"/>
    </row>
    <row r="29" spans="2:7">
      <c r="B29" s="46"/>
      <c r="C29" s="47"/>
      <c r="D29" s="47"/>
      <c r="E29" s="31"/>
      <c r="F29" s="50"/>
      <c r="G29" s="30"/>
    </row>
    <row r="30" spans="2:7">
      <c r="B30" s="30" t="s">
        <v>108</v>
      </c>
      <c r="C30" s="31">
        <v>-288597</v>
      </c>
      <c r="D30" s="31">
        <v>-222138</v>
      </c>
      <c r="E30" s="31">
        <f>+C30-D30</f>
        <v>-66459</v>
      </c>
      <c r="F30" s="32">
        <f>+E30/D30</f>
        <v>0.29917888879885479</v>
      </c>
      <c r="G30" s="30"/>
    </row>
    <row r="31" spans="2:7">
      <c r="B31" s="30" t="s">
        <v>109</v>
      </c>
      <c r="C31" s="31">
        <v>-430148</v>
      </c>
      <c r="D31" s="31">
        <v>-320420</v>
      </c>
      <c r="E31" s="31">
        <f>+C31-D31</f>
        <v>-109728</v>
      </c>
      <c r="F31" s="32">
        <f>+E31/D31</f>
        <v>0.34245053367455214</v>
      </c>
      <c r="G31" s="30"/>
    </row>
    <row r="32" spans="2:7">
      <c r="B32" s="37" t="s">
        <v>81</v>
      </c>
      <c r="C32" s="34">
        <f>+C27+C30+C31</f>
        <v>1205230.5100000049</v>
      </c>
      <c r="D32" s="34">
        <f>+D27+D31+D30</f>
        <v>938364</v>
      </c>
      <c r="E32" s="34">
        <f>+C32-D32</f>
        <v>266866.5100000049</v>
      </c>
      <c r="F32" s="42">
        <f>+E32/D32</f>
        <v>0.28439551176303107</v>
      </c>
      <c r="G32" s="37"/>
    </row>
    <row r="33" spans="3:6">
      <c r="C33" s="56">
        <f>+C32/C9</f>
        <v>3.9299865011641968E-2</v>
      </c>
      <c r="D33" s="56">
        <f>+D32/D9</f>
        <v>4.1905516583458279E-2</v>
      </c>
      <c r="E33" s="57">
        <f>+C33-D33</f>
        <v>-2.6056515718163101E-3</v>
      </c>
      <c r="F33" s="57"/>
    </row>
    <row r="34" spans="3:6">
      <c r="C34" s="26"/>
    </row>
    <row r="35" spans="3:6">
      <c r="D35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29"/>
  <sheetViews>
    <sheetView showWhiteSpace="0" topLeftCell="A3" zoomScaleNormal="100" workbookViewId="0">
      <selection activeCell="F26" sqref="F26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3.42578125" bestFit="1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96" t="s">
        <v>45</v>
      </c>
    </row>
    <row r="2" spans="2:11">
      <c r="B2" s="97" t="s">
        <v>1036</v>
      </c>
    </row>
    <row r="3" spans="2:11">
      <c r="B3" s="97" t="s">
        <v>47</v>
      </c>
    </row>
    <row r="5" spans="2:11" ht="60">
      <c r="B5" s="98" t="s">
        <v>1037</v>
      </c>
      <c r="C5" s="99" t="s">
        <v>79</v>
      </c>
      <c r="D5" s="99" t="s">
        <v>1038</v>
      </c>
      <c r="E5" s="99" t="s">
        <v>1039</v>
      </c>
      <c r="F5" s="99" t="s">
        <v>1040</v>
      </c>
      <c r="G5" s="99" t="s">
        <v>1041</v>
      </c>
      <c r="H5" s="99" t="s">
        <v>1042</v>
      </c>
      <c r="I5" s="99" t="s">
        <v>1043</v>
      </c>
      <c r="J5" s="98" t="s">
        <v>1044</v>
      </c>
    </row>
    <row r="6" spans="2:11">
      <c r="B6" s="100"/>
      <c r="C6" s="100"/>
      <c r="D6" s="100"/>
      <c r="E6" s="100"/>
      <c r="F6" s="100"/>
      <c r="G6" s="100"/>
      <c r="H6" s="100"/>
      <c r="I6" s="100"/>
      <c r="J6" s="100"/>
    </row>
    <row r="7" spans="2:11" hidden="1">
      <c r="B7" s="100" t="s">
        <v>1045</v>
      </c>
      <c r="C7" s="101">
        <v>3661400</v>
      </c>
      <c r="D7" s="100"/>
      <c r="E7" s="101">
        <v>406800</v>
      </c>
      <c r="F7" s="100"/>
      <c r="G7" s="100">
        <v>0</v>
      </c>
      <c r="H7" s="100"/>
      <c r="I7" s="101">
        <v>-4926504</v>
      </c>
      <c r="J7" s="101">
        <v>-858304</v>
      </c>
      <c r="K7" t="s">
        <v>1046</v>
      </c>
    </row>
    <row r="8" spans="2:11" hidden="1">
      <c r="B8" s="100"/>
      <c r="C8" s="100"/>
      <c r="D8" s="100"/>
      <c r="E8" s="100"/>
      <c r="F8" s="100"/>
      <c r="G8" s="100"/>
      <c r="H8" s="100"/>
      <c r="I8" s="100"/>
      <c r="J8" s="100"/>
    </row>
    <row r="9" spans="2:11" hidden="1">
      <c r="B9" s="100" t="s">
        <v>1047</v>
      </c>
      <c r="C9" s="100"/>
      <c r="D9" s="100"/>
      <c r="E9" s="100"/>
      <c r="F9" s="100"/>
      <c r="G9" s="100"/>
      <c r="H9" s="100"/>
      <c r="I9" s="101">
        <v>1404435</v>
      </c>
      <c r="J9" s="101">
        <v>1404435</v>
      </c>
    </row>
    <row r="10" spans="2:11" hidden="1">
      <c r="B10" s="100" t="s">
        <v>1048</v>
      </c>
      <c r="C10" s="100"/>
      <c r="D10" s="100"/>
      <c r="E10" s="100"/>
      <c r="F10" s="100"/>
      <c r="G10" s="100"/>
      <c r="H10" s="100"/>
      <c r="I10" s="101">
        <v>-78647</v>
      </c>
      <c r="J10" s="101">
        <v>-78647</v>
      </c>
    </row>
    <row r="11" spans="2:11" hidden="1">
      <c r="B11" s="100" t="s">
        <v>1049</v>
      </c>
      <c r="C11" s="100"/>
      <c r="D11" s="100"/>
      <c r="E11" s="100"/>
      <c r="F11" s="100"/>
      <c r="G11" s="100"/>
      <c r="H11" s="100"/>
      <c r="I11" s="101">
        <v>-72643</v>
      </c>
      <c r="J11" s="101">
        <v>-72643</v>
      </c>
    </row>
    <row r="12" spans="2:11" s="105" customFormat="1" ht="14.25" hidden="1">
      <c r="B12" s="102" t="s">
        <v>1050</v>
      </c>
      <c r="C12" s="103">
        <v>1608300</v>
      </c>
      <c r="D12" s="104">
        <v>521901</v>
      </c>
      <c r="E12" s="104">
        <v>6999</v>
      </c>
      <c r="F12" s="104">
        <f>6237673-284905</f>
        <v>5952768</v>
      </c>
      <c r="G12" s="104">
        <v>27786</v>
      </c>
      <c r="H12" s="104">
        <v>971339</v>
      </c>
      <c r="I12" s="104">
        <v>8287</v>
      </c>
      <c r="J12" s="103">
        <f t="shared" ref="J12:J17" si="0">SUM(C12:I12)</f>
        <v>9097380</v>
      </c>
    </row>
    <row r="13" spans="2:11" hidden="1">
      <c r="B13" s="100"/>
      <c r="C13" s="100"/>
      <c r="D13" s="106"/>
      <c r="E13" s="106"/>
      <c r="F13" s="106"/>
      <c r="G13" s="106"/>
      <c r="H13" s="106"/>
      <c r="I13" s="106"/>
      <c r="J13" s="101">
        <f t="shared" si="0"/>
        <v>0</v>
      </c>
    </row>
    <row r="14" spans="2:11" hidden="1">
      <c r="B14" s="100" t="s">
        <v>1051</v>
      </c>
      <c r="C14" s="100"/>
      <c r="D14" s="106"/>
      <c r="E14" s="106"/>
      <c r="F14" s="106">
        <v>938364</v>
      </c>
      <c r="G14" s="106"/>
      <c r="H14" s="106"/>
      <c r="I14" s="106"/>
      <c r="J14" s="101">
        <f t="shared" si="0"/>
        <v>938364</v>
      </c>
    </row>
    <row r="15" spans="2:11" hidden="1">
      <c r="B15" s="100" t="s">
        <v>1052</v>
      </c>
      <c r="C15" s="100"/>
      <c r="D15" s="106"/>
      <c r="E15" s="106"/>
      <c r="F15" s="106"/>
      <c r="G15" s="106"/>
      <c r="H15" s="106"/>
      <c r="I15" s="106"/>
      <c r="J15" s="101">
        <f t="shared" si="0"/>
        <v>0</v>
      </c>
    </row>
    <row r="16" spans="2:11" hidden="1">
      <c r="B16" s="100" t="s">
        <v>1053</v>
      </c>
      <c r="C16" s="100"/>
      <c r="D16" s="106">
        <f>619401-521901</f>
        <v>97500</v>
      </c>
      <c r="E16" s="106"/>
      <c r="F16" s="106">
        <v>-97500</v>
      </c>
      <c r="G16" s="106"/>
      <c r="H16" s="106"/>
      <c r="I16" s="106">
        <f>64643-8287</f>
        <v>56356</v>
      </c>
      <c r="J16" s="101">
        <f t="shared" si="0"/>
        <v>56356</v>
      </c>
    </row>
    <row r="17" spans="2:11" hidden="1">
      <c r="B17" s="100" t="s">
        <v>1054</v>
      </c>
      <c r="C17" s="100"/>
      <c r="D17" s="106"/>
      <c r="E17" s="106"/>
      <c r="F17" s="106">
        <v>-22532</v>
      </c>
      <c r="G17" s="106"/>
      <c r="H17" s="106"/>
      <c r="I17" s="106"/>
      <c r="J17" s="101">
        <f t="shared" si="0"/>
        <v>-22532</v>
      </c>
    </row>
    <row r="18" spans="2:11" hidden="1">
      <c r="B18" s="100"/>
      <c r="C18" s="100"/>
      <c r="D18" s="106"/>
      <c r="E18" s="106"/>
      <c r="F18" s="106"/>
      <c r="G18" s="106"/>
      <c r="H18" s="106"/>
      <c r="I18" s="106"/>
      <c r="J18" s="101"/>
    </row>
    <row r="19" spans="2:11" s="105" customFormat="1" ht="14.25">
      <c r="B19" s="107" t="s">
        <v>1055</v>
      </c>
      <c r="C19" s="113">
        <f t="shared" ref="C19" si="1">SUM(C12:C17)</f>
        <v>1608300</v>
      </c>
      <c r="D19" s="113">
        <v>619401</v>
      </c>
      <c r="E19" s="113">
        <f>+'ESF20'!E223</f>
        <v>6999.56</v>
      </c>
      <c r="F19" s="113">
        <f>7056005-284905</f>
        <v>6771100</v>
      </c>
      <c r="G19" s="113">
        <f>+'ESF20'!E228</f>
        <v>27785.96</v>
      </c>
      <c r="H19" s="113">
        <f>+'ESF20'!E242</f>
        <v>971338.87</v>
      </c>
      <c r="I19" s="113">
        <f>+'ESF20'!E234</f>
        <v>64643.040000000001</v>
      </c>
      <c r="J19" s="108">
        <f>SUM(C19:I19)</f>
        <v>10069568.43</v>
      </c>
      <c r="K19" s="114">
        <f>+J19-BG!D43</f>
        <v>0.42999999970197678</v>
      </c>
    </row>
    <row r="20" spans="2:11">
      <c r="B20" s="100"/>
      <c r="C20" s="110"/>
      <c r="D20" s="110"/>
      <c r="E20" s="110"/>
      <c r="F20" s="110"/>
      <c r="G20" s="110"/>
      <c r="H20" s="110"/>
      <c r="I20" s="110"/>
      <c r="J20" s="109"/>
    </row>
    <row r="21" spans="2:11">
      <c r="B21" s="100" t="s">
        <v>1051</v>
      </c>
      <c r="C21" s="111"/>
      <c r="D21" s="111"/>
      <c r="E21" s="111"/>
      <c r="F21" s="111">
        <f>+ER!C32</f>
        <v>1205230.5100000049</v>
      </c>
      <c r="G21" s="111"/>
      <c r="H21" s="111"/>
      <c r="I21" s="111"/>
      <c r="J21" s="101">
        <f t="shared" ref="J21:J26" si="2">SUM(C21:I21)</f>
        <v>1205230.5100000049</v>
      </c>
    </row>
    <row r="22" spans="2:11">
      <c r="B22" s="100" t="s">
        <v>1052</v>
      </c>
      <c r="C22" s="111"/>
      <c r="D22" s="111"/>
      <c r="E22" s="111"/>
      <c r="F22" s="111"/>
      <c r="G22" s="111"/>
      <c r="H22" s="111"/>
      <c r="I22" s="111"/>
      <c r="J22" s="101">
        <f t="shared" si="2"/>
        <v>0</v>
      </c>
    </row>
    <row r="23" spans="2:11">
      <c r="B23" s="100" t="s">
        <v>1058</v>
      </c>
      <c r="C23" s="111"/>
      <c r="D23" s="111"/>
      <c r="E23" s="111"/>
      <c r="F23" s="111">
        <v>2172254</v>
      </c>
      <c r="G23" s="111"/>
      <c r="H23" s="111"/>
      <c r="I23" s="111"/>
      <c r="J23" s="101">
        <f t="shared" si="2"/>
        <v>2172254</v>
      </c>
    </row>
    <row r="24" spans="2:11">
      <c r="B24" s="100" t="s">
        <v>1053</v>
      </c>
      <c r="C24" s="111"/>
      <c r="D24" s="111">
        <f>713799-619401</f>
        <v>94398</v>
      </c>
      <c r="E24" s="111"/>
      <c r="F24" s="111">
        <v>-94398</v>
      </c>
      <c r="G24" s="111"/>
      <c r="H24" s="111"/>
      <c r="I24" s="111"/>
      <c r="J24" s="101">
        <f t="shared" si="2"/>
        <v>0</v>
      </c>
    </row>
    <row r="25" spans="2:11">
      <c r="B25" s="100" t="s">
        <v>1059</v>
      </c>
      <c r="C25" s="111"/>
      <c r="D25" s="111"/>
      <c r="E25" s="111"/>
      <c r="F25" s="115">
        <v>-40234</v>
      </c>
      <c r="G25" s="111"/>
      <c r="H25" s="111"/>
      <c r="I25" s="111"/>
      <c r="J25" s="101">
        <f t="shared" si="2"/>
        <v>-40234</v>
      </c>
    </row>
    <row r="26" spans="2:11">
      <c r="B26" s="100" t="s">
        <v>1054</v>
      </c>
      <c r="C26" s="111"/>
      <c r="D26" s="111"/>
      <c r="E26" s="111"/>
      <c r="F26" s="112"/>
      <c r="G26" s="111"/>
      <c r="H26" s="111"/>
      <c r="I26" s="111"/>
      <c r="J26" s="101">
        <f t="shared" si="2"/>
        <v>0</v>
      </c>
    </row>
    <row r="27" spans="2:11">
      <c r="B27" s="100"/>
      <c r="C27" s="111"/>
      <c r="D27" s="111"/>
      <c r="E27" s="111"/>
      <c r="F27" s="111"/>
      <c r="G27" s="111"/>
      <c r="H27" s="111"/>
      <c r="I27" s="111"/>
      <c r="J27" s="100"/>
    </row>
    <row r="28" spans="2:11" s="105" customFormat="1" ht="14.25">
      <c r="B28" s="107" t="s">
        <v>1056</v>
      </c>
      <c r="C28" s="113">
        <f t="shared" ref="C28:J28" si="3">SUM(C19:C26)</f>
        <v>1608300</v>
      </c>
      <c r="D28" s="113">
        <f t="shared" si="3"/>
        <v>713799</v>
      </c>
      <c r="E28" s="113">
        <f t="shared" si="3"/>
        <v>6999.56</v>
      </c>
      <c r="F28" s="113">
        <f t="shared" si="3"/>
        <v>10013952.510000005</v>
      </c>
      <c r="G28" s="113">
        <f t="shared" si="3"/>
        <v>27785.96</v>
      </c>
      <c r="H28" s="113">
        <f t="shared" si="3"/>
        <v>971338.87</v>
      </c>
      <c r="I28" s="113">
        <f t="shared" si="3"/>
        <v>64643.040000000001</v>
      </c>
      <c r="J28" s="108">
        <f t="shared" si="3"/>
        <v>13406818.940000005</v>
      </c>
    </row>
    <row r="29" spans="2:11">
      <c r="J29" s="118">
        <f>+J28-BG!C43</f>
        <v>234061.76999999955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45"/>
  <sheetViews>
    <sheetView topLeftCell="A8" zoomScaleNormal="100" workbookViewId="0">
      <pane ySplit="3" topLeftCell="A164" activePane="bottomLeft" state="frozen"/>
      <selection activeCell="A8" sqref="A8"/>
      <selection pane="bottomLeft" activeCell="B183" sqref="B183"/>
    </sheetView>
  </sheetViews>
  <sheetFormatPr baseColWidth="10" defaultRowHeight="12.75"/>
  <cols>
    <col min="1" max="1" width="14.7109375" style="152" bestFit="1" customWidth="1"/>
    <col min="2" max="2" width="70" style="145" bestFit="1" customWidth="1"/>
    <col min="3" max="3" width="12.7109375" style="149" bestFit="1" customWidth="1"/>
    <col min="4" max="16384" width="11.42578125" style="145"/>
  </cols>
  <sheetData>
    <row r="2" spans="1:6" ht="15">
      <c r="A2" s="151" t="s">
        <v>110</v>
      </c>
      <c r="B2" s="146" t="s">
        <v>1081</v>
      </c>
    </row>
    <row r="4" spans="1:6" ht="15">
      <c r="A4" s="147" t="s">
        <v>111</v>
      </c>
      <c r="B4" s="147"/>
      <c r="C4" s="147"/>
      <c r="D4" s="147"/>
      <c r="E4" s="147"/>
      <c r="F4" s="147"/>
    </row>
    <row r="5" spans="1:6">
      <c r="A5" s="148" t="s">
        <v>112</v>
      </c>
      <c r="B5" s="148"/>
      <c r="C5" s="148"/>
      <c r="D5" s="148"/>
      <c r="E5" s="148"/>
      <c r="F5" s="148"/>
    </row>
    <row r="6" spans="1:6">
      <c r="A6" s="148" t="s">
        <v>113</v>
      </c>
      <c r="B6" s="148"/>
      <c r="C6" s="148"/>
      <c r="D6" s="148"/>
      <c r="E6" s="148"/>
      <c r="F6" s="148"/>
    </row>
    <row r="8" spans="1:6">
      <c r="A8" s="148" t="s">
        <v>1022</v>
      </c>
      <c r="B8" s="148"/>
      <c r="C8" s="148"/>
      <c r="D8" s="148"/>
      <c r="E8" s="148"/>
      <c r="F8" s="148"/>
    </row>
    <row r="10" spans="1:6" ht="15">
      <c r="A10" s="153" t="s">
        <v>114</v>
      </c>
      <c r="B10" s="146" t="s">
        <v>115</v>
      </c>
      <c r="C10" s="150" t="s">
        <v>1061</v>
      </c>
    </row>
    <row r="11" spans="1:6">
      <c r="A11" s="95">
        <v>1</v>
      </c>
      <c r="B11" s="93" t="s">
        <v>116</v>
      </c>
      <c r="C11" s="126">
        <v>28109054.579999998</v>
      </c>
    </row>
    <row r="12" spans="1:6">
      <c r="A12" s="95">
        <v>101</v>
      </c>
      <c r="B12" s="93" t="s">
        <v>117</v>
      </c>
      <c r="C12" s="126">
        <v>19543769.719999999</v>
      </c>
    </row>
    <row r="13" spans="1:6">
      <c r="A13" s="95">
        <v>10101</v>
      </c>
      <c r="B13" s="93" t="s">
        <v>118</v>
      </c>
      <c r="C13" s="126">
        <v>5439294.54</v>
      </c>
    </row>
    <row r="14" spans="1:6">
      <c r="A14" s="95">
        <v>1010101</v>
      </c>
      <c r="B14" s="93" t="s">
        <v>119</v>
      </c>
      <c r="C14" s="126">
        <v>21710</v>
      </c>
    </row>
    <row r="15" spans="1:6">
      <c r="A15" s="95">
        <v>101010101</v>
      </c>
      <c r="B15" s="93" t="s">
        <v>120</v>
      </c>
      <c r="C15" s="126">
        <v>21710</v>
      </c>
    </row>
    <row r="16" spans="1:6">
      <c r="A16" s="95">
        <v>101010101001</v>
      </c>
      <c r="B16" s="93" t="s">
        <v>121</v>
      </c>
      <c r="C16" s="126">
        <v>1710</v>
      </c>
    </row>
    <row r="17" spans="1:3">
      <c r="A17" s="95">
        <v>101010101006</v>
      </c>
      <c r="B17" s="93" t="s">
        <v>122</v>
      </c>
      <c r="C17" s="126">
        <v>20000</v>
      </c>
    </row>
    <row r="18" spans="1:3">
      <c r="A18" s="95">
        <v>1010102</v>
      </c>
      <c r="B18" s="93" t="s">
        <v>123</v>
      </c>
      <c r="C18" s="126">
        <v>5417584.54</v>
      </c>
    </row>
    <row r="19" spans="1:3">
      <c r="A19" s="95">
        <v>101010201</v>
      </c>
      <c r="B19" s="93" t="s">
        <v>124</v>
      </c>
      <c r="C19" s="126">
        <v>5417584.54</v>
      </c>
    </row>
    <row r="20" spans="1:3">
      <c r="A20" s="95">
        <v>101010201001</v>
      </c>
      <c r="B20" s="93" t="s">
        <v>125</v>
      </c>
      <c r="C20" s="126">
        <v>521461.08</v>
      </c>
    </row>
    <row r="21" spans="1:3">
      <c r="A21" s="95">
        <v>101010201002</v>
      </c>
      <c r="B21" s="93" t="s">
        <v>126</v>
      </c>
      <c r="C21" s="126">
        <v>183513.37</v>
      </c>
    </row>
    <row r="22" spans="1:3">
      <c r="A22" s="95">
        <v>101010201004</v>
      </c>
      <c r="B22" s="93" t="s">
        <v>127</v>
      </c>
      <c r="C22" s="126">
        <v>5664.86</v>
      </c>
    </row>
    <row r="23" spans="1:3">
      <c r="A23" s="95">
        <v>101010201005</v>
      </c>
      <c r="B23" s="93" t="s">
        <v>128</v>
      </c>
      <c r="C23" s="126">
        <v>110945.23</v>
      </c>
    </row>
    <row r="24" spans="1:3">
      <c r="A24" s="95">
        <v>101010201006</v>
      </c>
      <c r="B24" s="93" t="s">
        <v>129</v>
      </c>
      <c r="C24" s="126">
        <v>4596000</v>
      </c>
    </row>
    <row r="25" spans="1:3">
      <c r="A25" s="95">
        <v>10102</v>
      </c>
      <c r="B25" s="93" t="s">
        <v>132</v>
      </c>
      <c r="C25" s="126">
        <v>7615972.71</v>
      </c>
    </row>
    <row r="26" spans="1:3">
      <c r="A26" s="95">
        <v>1010203</v>
      </c>
      <c r="B26" s="93" t="s">
        <v>1023</v>
      </c>
      <c r="C26" s="126">
        <v>88131.99</v>
      </c>
    </row>
    <row r="27" spans="1:3">
      <c r="A27" s="95">
        <v>101020301003</v>
      </c>
      <c r="B27" s="93" t="s">
        <v>1024</v>
      </c>
      <c r="C27" s="126">
        <v>88131.99</v>
      </c>
    </row>
    <row r="28" spans="1:3">
      <c r="A28" s="95">
        <v>1010205</v>
      </c>
      <c r="B28" s="93" t="s">
        <v>133</v>
      </c>
      <c r="C28" s="126">
        <v>3817093.99</v>
      </c>
    </row>
    <row r="29" spans="1:3">
      <c r="A29" s="95">
        <v>101020502</v>
      </c>
      <c r="B29" s="93" t="s">
        <v>134</v>
      </c>
      <c r="C29" s="126">
        <v>3815163.79</v>
      </c>
    </row>
    <row r="30" spans="1:3">
      <c r="A30" s="95">
        <v>101020502001</v>
      </c>
      <c r="B30" s="93" t="s">
        <v>135</v>
      </c>
      <c r="C30" s="126">
        <v>3646666.02</v>
      </c>
    </row>
    <row r="31" spans="1:3">
      <c r="A31" s="95">
        <v>101020502002</v>
      </c>
      <c r="B31" s="93" t="s">
        <v>136</v>
      </c>
      <c r="C31" s="126">
        <v>168497.77</v>
      </c>
    </row>
    <row r="32" spans="1:3">
      <c r="A32" s="95">
        <v>101020503</v>
      </c>
      <c r="B32" s="93" t="s">
        <v>137</v>
      </c>
      <c r="C32" s="126">
        <v>1930.2</v>
      </c>
    </row>
    <row r="33" spans="1:3">
      <c r="A33" s="95">
        <v>101020503001</v>
      </c>
      <c r="B33" s="93" t="s">
        <v>138</v>
      </c>
      <c r="C33" s="126">
        <v>1930.2</v>
      </c>
    </row>
    <row r="34" spans="1:3">
      <c r="A34" s="95">
        <v>1010207</v>
      </c>
      <c r="B34" s="93" t="s">
        <v>139</v>
      </c>
      <c r="C34" s="126">
        <v>127602.46</v>
      </c>
    </row>
    <row r="35" spans="1:3">
      <c r="A35" s="95">
        <v>101020703</v>
      </c>
      <c r="B35" s="93" t="s">
        <v>140</v>
      </c>
      <c r="C35" s="126">
        <v>105408.18</v>
      </c>
    </row>
    <row r="36" spans="1:3">
      <c r="A36" s="95">
        <v>101020703001</v>
      </c>
      <c r="B36" s="93" t="s">
        <v>141</v>
      </c>
      <c r="C36" s="126">
        <v>105408.18</v>
      </c>
    </row>
    <row r="37" spans="1:3">
      <c r="A37" s="95">
        <v>101020704</v>
      </c>
      <c r="B37" s="93" t="s">
        <v>142</v>
      </c>
      <c r="C37" s="126">
        <v>22194.28</v>
      </c>
    </row>
    <row r="38" spans="1:3">
      <c r="A38" s="95">
        <v>101020704002</v>
      </c>
      <c r="B38" s="93" t="s">
        <v>143</v>
      </c>
      <c r="C38" s="126">
        <v>18142.09</v>
      </c>
    </row>
    <row r="39" spans="1:3">
      <c r="A39" s="95">
        <v>101020704004</v>
      </c>
      <c r="B39" s="93" t="s">
        <v>1025</v>
      </c>
      <c r="C39" s="126">
        <v>400</v>
      </c>
    </row>
    <row r="40" spans="1:3">
      <c r="A40" s="95">
        <v>101020704005</v>
      </c>
      <c r="B40" s="93" t="s">
        <v>144</v>
      </c>
      <c r="C40" s="126">
        <v>1613.64</v>
      </c>
    </row>
    <row r="41" spans="1:3">
      <c r="A41" s="95">
        <v>101020704007</v>
      </c>
      <c r="B41" s="93" t="s">
        <v>145</v>
      </c>
      <c r="C41" s="126">
        <v>2038.55</v>
      </c>
    </row>
    <row r="42" spans="1:3">
      <c r="A42" s="95">
        <v>1010208</v>
      </c>
      <c r="B42" s="93" t="s">
        <v>146</v>
      </c>
      <c r="C42" s="126">
        <v>3781886.76</v>
      </c>
    </row>
    <row r="43" spans="1:3">
      <c r="A43" s="95">
        <v>101020801</v>
      </c>
      <c r="B43" s="93" t="s">
        <v>147</v>
      </c>
      <c r="C43" s="126">
        <v>3755488.65</v>
      </c>
    </row>
    <row r="44" spans="1:3">
      <c r="A44" s="95">
        <v>101020801002</v>
      </c>
      <c r="B44" s="93" t="s">
        <v>148</v>
      </c>
      <c r="C44" s="126">
        <v>111426.13</v>
      </c>
    </row>
    <row r="45" spans="1:3">
      <c r="A45" s="95">
        <v>101020801003</v>
      </c>
      <c r="B45" s="93" t="s">
        <v>149</v>
      </c>
      <c r="C45" s="126">
        <v>3644062.52</v>
      </c>
    </row>
    <row r="46" spans="1:3">
      <c r="A46" s="95">
        <v>101020803</v>
      </c>
      <c r="B46" s="93" t="s">
        <v>150</v>
      </c>
      <c r="C46" s="126">
        <v>26398.11</v>
      </c>
    </row>
    <row r="47" spans="1:3">
      <c r="A47" s="95">
        <v>101020803004</v>
      </c>
      <c r="B47" s="93" t="s">
        <v>152</v>
      </c>
      <c r="C47" s="126">
        <v>208.3</v>
      </c>
    </row>
    <row r="48" spans="1:3">
      <c r="A48" s="95">
        <v>101020803005</v>
      </c>
      <c r="B48" s="93" t="s">
        <v>153</v>
      </c>
      <c r="C48" s="126">
        <v>9697.7099999999991</v>
      </c>
    </row>
    <row r="49" spans="1:3">
      <c r="A49" s="95">
        <v>101020803007</v>
      </c>
      <c r="B49" s="93" t="s">
        <v>154</v>
      </c>
      <c r="C49" s="126">
        <v>86.79</v>
      </c>
    </row>
    <row r="50" spans="1:3">
      <c r="A50" s="95">
        <v>101020803009</v>
      </c>
      <c r="B50" s="93" t="s">
        <v>155</v>
      </c>
      <c r="C50" s="126">
        <v>16405.310000000001</v>
      </c>
    </row>
    <row r="51" spans="1:3">
      <c r="A51" s="95">
        <v>1010209</v>
      </c>
      <c r="B51" s="93" t="s">
        <v>156</v>
      </c>
      <c r="C51" s="126">
        <v>-198742.49</v>
      </c>
    </row>
    <row r="52" spans="1:3">
      <c r="A52" s="95">
        <v>101020901</v>
      </c>
      <c r="B52" s="93" t="s">
        <v>156</v>
      </c>
      <c r="C52" s="126">
        <v>-198742.49</v>
      </c>
    </row>
    <row r="53" spans="1:3">
      <c r="A53" s="95">
        <v>101020901001</v>
      </c>
      <c r="B53" s="93" t="s">
        <v>157</v>
      </c>
      <c r="C53" s="126">
        <v>-198742.49</v>
      </c>
    </row>
    <row r="54" spans="1:3">
      <c r="A54" s="95">
        <v>10103</v>
      </c>
      <c r="B54" s="93" t="s">
        <v>158</v>
      </c>
      <c r="C54" s="126">
        <v>5925509.5599999996</v>
      </c>
    </row>
    <row r="55" spans="1:3">
      <c r="A55" s="95">
        <v>1010301</v>
      </c>
      <c r="B55" s="93" t="s">
        <v>159</v>
      </c>
      <c r="C55" s="126">
        <v>3141322.52</v>
      </c>
    </row>
    <row r="56" spans="1:3">
      <c r="A56" s="95">
        <v>101030101</v>
      </c>
      <c r="B56" s="93" t="s">
        <v>160</v>
      </c>
      <c r="C56" s="126">
        <v>2308891.8199999998</v>
      </c>
    </row>
    <row r="57" spans="1:3">
      <c r="A57" s="95">
        <v>101030101001</v>
      </c>
      <c r="B57" s="93" t="s">
        <v>161</v>
      </c>
      <c r="C57" s="126">
        <v>2308891.8199999998</v>
      </c>
    </row>
    <row r="58" spans="1:3">
      <c r="A58" s="95">
        <v>101030102</v>
      </c>
      <c r="B58" s="93" t="s">
        <v>162</v>
      </c>
      <c r="C58" s="126">
        <v>832430.7</v>
      </c>
    </row>
    <row r="59" spans="1:3">
      <c r="A59" s="95">
        <v>101030102001</v>
      </c>
      <c r="B59" s="93" t="s">
        <v>163</v>
      </c>
      <c r="C59" s="126">
        <v>832430.7</v>
      </c>
    </row>
    <row r="60" spans="1:3">
      <c r="A60" s="95">
        <v>1010302</v>
      </c>
      <c r="B60" s="93" t="s">
        <v>164</v>
      </c>
      <c r="C60" s="126">
        <v>35863.599999999999</v>
      </c>
    </row>
    <row r="61" spans="1:3">
      <c r="A61" s="95">
        <v>101030201</v>
      </c>
      <c r="B61" s="93" t="s">
        <v>165</v>
      </c>
      <c r="C61" s="126">
        <v>35863.599999999999</v>
      </c>
    </row>
    <row r="62" spans="1:3">
      <c r="A62" s="95">
        <v>101030201001</v>
      </c>
      <c r="B62" s="93" t="s">
        <v>166</v>
      </c>
      <c r="C62" s="126">
        <v>35863.599999999999</v>
      </c>
    </row>
    <row r="63" spans="1:3">
      <c r="A63" s="95">
        <v>1010303</v>
      </c>
      <c r="B63" s="93" t="s">
        <v>167</v>
      </c>
      <c r="C63" s="126">
        <v>1079405.54</v>
      </c>
    </row>
    <row r="64" spans="1:3">
      <c r="A64" s="95">
        <v>101030301</v>
      </c>
      <c r="B64" s="93" t="s">
        <v>167</v>
      </c>
      <c r="C64" s="126">
        <v>1079405.54</v>
      </c>
    </row>
    <row r="65" spans="1:3">
      <c r="A65" s="95">
        <v>101030301001</v>
      </c>
      <c r="B65" s="93" t="s">
        <v>168</v>
      </c>
      <c r="C65" s="126">
        <v>969982.05</v>
      </c>
    </row>
    <row r="66" spans="1:3">
      <c r="A66" s="95">
        <v>101030301002</v>
      </c>
      <c r="B66" s="93" t="s">
        <v>1082</v>
      </c>
      <c r="C66" s="126">
        <v>106898.54</v>
      </c>
    </row>
    <row r="67" spans="1:3">
      <c r="A67" s="95">
        <v>101030301003</v>
      </c>
      <c r="B67" s="93" t="s">
        <v>169</v>
      </c>
      <c r="C67" s="126">
        <v>2524.9499999999998</v>
      </c>
    </row>
    <row r="68" spans="1:3">
      <c r="A68" s="95">
        <v>1010304</v>
      </c>
      <c r="B68" s="93" t="s">
        <v>170</v>
      </c>
      <c r="C68" s="126">
        <v>125750.67</v>
      </c>
    </row>
    <row r="69" spans="1:3">
      <c r="A69" s="95">
        <v>101030401</v>
      </c>
      <c r="B69" s="93" t="s">
        <v>170</v>
      </c>
      <c r="C69" s="126">
        <v>125750.67</v>
      </c>
    </row>
    <row r="70" spans="1:3">
      <c r="A70" s="95">
        <v>101030401001</v>
      </c>
      <c r="B70" s="93" t="s">
        <v>171</v>
      </c>
      <c r="C70" s="126">
        <v>125750.67</v>
      </c>
    </row>
    <row r="71" spans="1:3">
      <c r="A71" s="95">
        <v>1010305</v>
      </c>
      <c r="B71" s="93" t="s">
        <v>172</v>
      </c>
      <c r="C71" s="126">
        <v>110941.85</v>
      </c>
    </row>
    <row r="72" spans="1:3">
      <c r="A72" s="95">
        <v>101030501</v>
      </c>
      <c r="B72" s="93" t="s">
        <v>172</v>
      </c>
      <c r="C72" s="126">
        <v>110941.85</v>
      </c>
    </row>
    <row r="73" spans="1:3">
      <c r="A73" s="95">
        <v>101030501001</v>
      </c>
      <c r="B73" s="93" t="s">
        <v>173</v>
      </c>
      <c r="C73" s="126">
        <v>110941.85</v>
      </c>
    </row>
    <row r="74" spans="1:3">
      <c r="A74" s="95">
        <v>1010306</v>
      </c>
      <c r="B74" s="93" t="s">
        <v>174</v>
      </c>
      <c r="C74" s="126">
        <v>416356.55</v>
      </c>
    </row>
    <row r="75" spans="1:3">
      <c r="A75" s="95">
        <v>101030601</v>
      </c>
      <c r="B75" s="93" t="s">
        <v>175</v>
      </c>
      <c r="C75" s="126">
        <v>416356.55</v>
      </c>
    </row>
    <row r="76" spans="1:3">
      <c r="A76" s="95">
        <v>101030601001</v>
      </c>
      <c r="B76" s="93" t="s">
        <v>176</v>
      </c>
      <c r="C76" s="126">
        <v>416356.55</v>
      </c>
    </row>
    <row r="77" spans="1:3">
      <c r="A77" s="95">
        <v>1010307</v>
      </c>
      <c r="B77" s="93" t="s">
        <v>177</v>
      </c>
      <c r="C77" s="126">
        <v>953276.82</v>
      </c>
    </row>
    <row r="78" spans="1:3">
      <c r="A78" s="95">
        <v>101030701</v>
      </c>
      <c r="B78" s="93" t="s">
        <v>177</v>
      </c>
      <c r="C78" s="126">
        <v>953276.82</v>
      </c>
    </row>
    <row r="79" spans="1:3">
      <c r="A79" s="95">
        <v>101030701001</v>
      </c>
      <c r="B79" s="93" t="s">
        <v>178</v>
      </c>
      <c r="C79" s="126">
        <v>953276.82</v>
      </c>
    </row>
    <row r="80" spans="1:3">
      <c r="A80" s="95">
        <v>1010308</v>
      </c>
      <c r="B80" s="93" t="s">
        <v>179</v>
      </c>
      <c r="C80" s="126">
        <v>62592.01</v>
      </c>
    </row>
    <row r="81" spans="1:3">
      <c r="A81" s="95">
        <v>101030801</v>
      </c>
      <c r="B81" s="93" t="s">
        <v>179</v>
      </c>
      <c r="C81" s="126">
        <v>62592.01</v>
      </c>
    </row>
    <row r="82" spans="1:3">
      <c r="A82" s="95">
        <v>101030801001</v>
      </c>
      <c r="B82" s="93" t="s">
        <v>1070</v>
      </c>
      <c r="C82" s="126">
        <v>15513.85</v>
      </c>
    </row>
    <row r="83" spans="1:3">
      <c r="A83" s="95">
        <v>101030801002</v>
      </c>
      <c r="B83" s="93" t="s">
        <v>1071</v>
      </c>
      <c r="C83" s="126">
        <v>47078.16</v>
      </c>
    </row>
    <row r="84" spans="1:3">
      <c r="A84" s="95">
        <v>10104</v>
      </c>
      <c r="B84" s="93" t="s">
        <v>181</v>
      </c>
      <c r="C84" s="126">
        <v>1185.55</v>
      </c>
    </row>
    <row r="85" spans="1:3">
      <c r="A85" s="95">
        <v>1010401</v>
      </c>
      <c r="B85" s="93" t="s">
        <v>181</v>
      </c>
      <c r="C85" s="126">
        <v>1185.55</v>
      </c>
    </row>
    <row r="86" spans="1:3">
      <c r="A86" s="95">
        <v>101040101</v>
      </c>
      <c r="B86" s="93" t="s">
        <v>182</v>
      </c>
      <c r="C86" s="126">
        <v>1185.55</v>
      </c>
    </row>
    <row r="87" spans="1:3">
      <c r="A87" s="95">
        <v>101040101001</v>
      </c>
      <c r="B87" s="93" t="s">
        <v>183</v>
      </c>
      <c r="C87" s="126">
        <v>376.48</v>
      </c>
    </row>
    <row r="88" spans="1:3">
      <c r="A88" s="95">
        <v>101040101002</v>
      </c>
      <c r="B88" s="93" t="s">
        <v>184</v>
      </c>
      <c r="C88" s="126">
        <v>809.07</v>
      </c>
    </row>
    <row r="89" spans="1:3">
      <c r="A89" s="95">
        <v>10105</v>
      </c>
      <c r="B89" s="93" t="s">
        <v>185</v>
      </c>
      <c r="C89" s="126">
        <v>561793.21</v>
      </c>
    </row>
    <row r="90" spans="1:3">
      <c r="A90" s="95">
        <v>1010502</v>
      </c>
      <c r="B90" s="93" t="s">
        <v>189</v>
      </c>
      <c r="C90" s="126">
        <v>246552.19</v>
      </c>
    </row>
    <row r="91" spans="1:3">
      <c r="A91" s="95">
        <v>101050201</v>
      </c>
      <c r="B91" s="93" t="s">
        <v>189</v>
      </c>
      <c r="C91" s="126">
        <v>246552.19</v>
      </c>
    </row>
    <row r="92" spans="1:3">
      <c r="A92" s="95">
        <v>101050201004</v>
      </c>
      <c r="B92" s="93" t="s">
        <v>193</v>
      </c>
      <c r="C92" s="126">
        <v>24500.880000000001</v>
      </c>
    </row>
    <row r="93" spans="1:3">
      <c r="A93" s="95">
        <v>101050201006</v>
      </c>
      <c r="B93" s="93" t="s">
        <v>195</v>
      </c>
      <c r="C93" s="126">
        <v>222051.31</v>
      </c>
    </row>
    <row r="94" spans="1:3">
      <c r="A94" s="95">
        <v>1010503</v>
      </c>
      <c r="B94" s="93" t="s">
        <v>196</v>
      </c>
      <c r="C94" s="126">
        <v>315241.02</v>
      </c>
    </row>
    <row r="95" spans="1:3">
      <c r="A95" s="95">
        <v>101050301</v>
      </c>
      <c r="B95" s="93" t="s">
        <v>196</v>
      </c>
      <c r="C95" s="126">
        <v>315241.02</v>
      </c>
    </row>
    <row r="96" spans="1:3">
      <c r="A96" s="95">
        <v>101050301002</v>
      </c>
      <c r="B96" s="93" t="s">
        <v>197</v>
      </c>
      <c r="C96" s="126">
        <v>176516.5</v>
      </c>
    </row>
    <row r="97" spans="1:3">
      <c r="A97" s="95">
        <v>101050301003</v>
      </c>
      <c r="B97" s="93" t="s">
        <v>198</v>
      </c>
      <c r="C97" s="126">
        <v>138724.51999999999</v>
      </c>
    </row>
    <row r="98" spans="1:3">
      <c r="A98" s="95">
        <v>10106</v>
      </c>
      <c r="B98" s="93" t="s">
        <v>199</v>
      </c>
      <c r="C98" s="126">
        <v>14.15</v>
      </c>
    </row>
    <row r="99" spans="1:3">
      <c r="A99" s="95">
        <v>1010601</v>
      </c>
      <c r="B99" s="93" t="s">
        <v>199</v>
      </c>
      <c r="C99" s="126">
        <v>14.15</v>
      </c>
    </row>
    <row r="100" spans="1:3">
      <c r="A100" s="95">
        <v>101060101003</v>
      </c>
      <c r="B100" s="93" t="s">
        <v>200</v>
      </c>
      <c r="C100" s="126">
        <v>14.15</v>
      </c>
    </row>
    <row r="101" spans="1:3">
      <c r="A101" s="95">
        <v>102</v>
      </c>
      <c r="B101" s="93" t="s">
        <v>201</v>
      </c>
      <c r="C101" s="126">
        <v>8565284.8599999994</v>
      </c>
    </row>
    <row r="102" spans="1:3">
      <c r="A102" s="95">
        <v>10201</v>
      </c>
      <c r="B102" s="93" t="s">
        <v>202</v>
      </c>
      <c r="C102" s="126">
        <v>8385284.8600000003</v>
      </c>
    </row>
    <row r="103" spans="1:3">
      <c r="A103" s="95">
        <v>1020101</v>
      </c>
      <c r="B103" s="93" t="s">
        <v>203</v>
      </c>
      <c r="C103" s="126">
        <v>3046583.82</v>
      </c>
    </row>
    <row r="104" spans="1:3">
      <c r="A104" s="95">
        <v>102010101</v>
      </c>
      <c r="B104" s="93" t="s">
        <v>204</v>
      </c>
      <c r="C104" s="126">
        <v>3046583.82</v>
      </c>
    </row>
    <row r="105" spans="1:3">
      <c r="A105" s="95">
        <v>102010101001</v>
      </c>
      <c r="B105" s="93" t="s">
        <v>205</v>
      </c>
      <c r="C105" s="126">
        <v>1898139.64</v>
      </c>
    </row>
    <row r="106" spans="1:3">
      <c r="A106" s="95">
        <v>102010101002</v>
      </c>
      <c r="B106" s="93" t="s">
        <v>206</v>
      </c>
      <c r="C106" s="126">
        <v>1148444.18</v>
      </c>
    </row>
    <row r="107" spans="1:3">
      <c r="A107" s="95">
        <v>1020102</v>
      </c>
      <c r="B107" s="93" t="s">
        <v>207</v>
      </c>
      <c r="C107" s="126">
        <v>9885948.4900000002</v>
      </c>
    </row>
    <row r="108" spans="1:3">
      <c r="A108" s="95">
        <v>102010201</v>
      </c>
      <c r="B108" s="93" t="s">
        <v>208</v>
      </c>
      <c r="C108" s="126">
        <v>9885948.4900000002</v>
      </c>
    </row>
    <row r="109" spans="1:3">
      <c r="A109" s="95">
        <v>102010201001</v>
      </c>
      <c r="B109" s="93" t="s">
        <v>209</v>
      </c>
      <c r="C109" s="126">
        <v>461156.96</v>
      </c>
    </row>
    <row r="110" spans="1:3">
      <c r="A110" s="95">
        <v>102010201004</v>
      </c>
      <c r="B110" s="93" t="s">
        <v>210</v>
      </c>
      <c r="C110" s="126">
        <v>203440.58</v>
      </c>
    </row>
    <row r="111" spans="1:3">
      <c r="A111" s="95">
        <v>102010201005</v>
      </c>
      <c r="B111" s="93" t="s">
        <v>211</v>
      </c>
      <c r="C111" s="126">
        <v>8471320.0700000003</v>
      </c>
    </row>
    <row r="112" spans="1:3">
      <c r="A112" s="95">
        <v>102010201006</v>
      </c>
      <c r="B112" s="93" t="s">
        <v>212</v>
      </c>
      <c r="C112" s="126">
        <v>15974.66</v>
      </c>
    </row>
    <row r="113" spans="1:3">
      <c r="A113" s="95">
        <v>102010201007</v>
      </c>
      <c r="B113" s="93" t="s">
        <v>213</v>
      </c>
      <c r="C113" s="126">
        <v>144593.10999999999</v>
      </c>
    </row>
    <row r="114" spans="1:3">
      <c r="A114" s="95">
        <v>102010201009</v>
      </c>
      <c r="B114" s="93" t="s">
        <v>214</v>
      </c>
      <c r="C114" s="126">
        <v>589463.11</v>
      </c>
    </row>
    <row r="115" spans="1:3">
      <c r="A115" s="95">
        <v>1020103</v>
      </c>
      <c r="B115" s="93" t="s">
        <v>215</v>
      </c>
      <c r="C115" s="126">
        <v>-4565247.45</v>
      </c>
    </row>
    <row r="116" spans="1:3">
      <c r="A116" s="95">
        <v>102010301</v>
      </c>
      <c r="B116" s="93" t="s">
        <v>216</v>
      </c>
      <c r="C116" s="126">
        <v>-4565247.45</v>
      </c>
    </row>
    <row r="117" spans="1:3">
      <c r="A117" s="95">
        <v>102010301001</v>
      </c>
      <c r="B117" s="93" t="s">
        <v>217</v>
      </c>
      <c r="C117" s="126">
        <v>-16384.32</v>
      </c>
    </row>
    <row r="118" spans="1:3">
      <c r="A118" s="95">
        <v>102010301004</v>
      </c>
      <c r="B118" s="93" t="s">
        <v>218</v>
      </c>
      <c r="C118" s="126">
        <v>-163577.70000000001</v>
      </c>
    </row>
    <row r="119" spans="1:3">
      <c r="A119" s="95">
        <v>102010301005</v>
      </c>
      <c r="B119" s="93" t="s">
        <v>219</v>
      </c>
      <c r="C119" s="126">
        <v>-3876256.37</v>
      </c>
    </row>
    <row r="120" spans="1:3">
      <c r="A120" s="95">
        <v>102010301006</v>
      </c>
      <c r="B120" s="93" t="s">
        <v>220</v>
      </c>
      <c r="C120" s="126">
        <v>-15763.5</v>
      </c>
    </row>
    <row r="121" spans="1:3">
      <c r="A121" s="95">
        <v>102010301007</v>
      </c>
      <c r="B121" s="93" t="s">
        <v>221</v>
      </c>
      <c r="C121" s="126">
        <v>-122214.89</v>
      </c>
    </row>
    <row r="122" spans="1:3">
      <c r="A122" s="95">
        <v>102010301009</v>
      </c>
      <c r="B122" s="93" t="s">
        <v>222</v>
      </c>
      <c r="C122" s="126">
        <v>-371050.67</v>
      </c>
    </row>
    <row r="123" spans="1:3">
      <c r="A123" s="95">
        <v>1020105</v>
      </c>
      <c r="B123" s="93" t="s">
        <v>1026</v>
      </c>
      <c r="C123" s="126">
        <v>18000</v>
      </c>
    </row>
    <row r="124" spans="1:3">
      <c r="A124" s="95">
        <v>102010501</v>
      </c>
      <c r="B124" s="93" t="s">
        <v>1026</v>
      </c>
      <c r="C124" s="126">
        <v>18000</v>
      </c>
    </row>
    <row r="125" spans="1:3">
      <c r="A125" s="95">
        <v>102010501001</v>
      </c>
      <c r="B125" s="93" t="s">
        <v>1027</v>
      </c>
      <c r="C125" s="126">
        <v>18000</v>
      </c>
    </row>
    <row r="126" spans="1:3">
      <c r="A126" s="95">
        <v>1020201</v>
      </c>
      <c r="B126" s="93" t="s">
        <v>224</v>
      </c>
      <c r="C126" s="126">
        <v>82108</v>
      </c>
    </row>
    <row r="127" spans="1:3">
      <c r="A127" s="95">
        <v>102020101</v>
      </c>
      <c r="B127" s="93" t="s">
        <v>225</v>
      </c>
      <c r="C127" s="126">
        <v>82108</v>
      </c>
    </row>
    <row r="128" spans="1:3">
      <c r="A128" s="95">
        <v>102020101004</v>
      </c>
      <c r="B128" s="93" t="s">
        <v>226</v>
      </c>
      <c r="C128" s="126">
        <v>82108</v>
      </c>
    </row>
    <row r="129" spans="1:3">
      <c r="A129" s="95">
        <v>1020202</v>
      </c>
      <c r="B129" s="93" t="s">
        <v>227</v>
      </c>
      <c r="C129" s="126">
        <v>-82108</v>
      </c>
    </row>
    <row r="130" spans="1:3">
      <c r="A130" s="95">
        <v>102020201</v>
      </c>
      <c r="B130" s="93" t="s">
        <v>227</v>
      </c>
      <c r="C130" s="126">
        <v>-82108</v>
      </c>
    </row>
    <row r="131" spans="1:3">
      <c r="A131" s="95">
        <v>102020201001</v>
      </c>
      <c r="B131" s="93" t="s">
        <v>228</v>
      </c>
      <c r="C131" s="126">
        <v>-82108</v>
      </c>
    </row>
    <row r="132" spans="1:3">
      <c r="A132" s="95">
        <v>10206</v>
      </c>
      <c r="B132" s="93" t="s">
        <v>1072</v>
      </c>
      <c r="C132" s="126">
        <v>180000</v>
      </c>
    </row>
    <row r="133" spans="1:3">
      <c r="A133" s="95">
        <v>1020601</v>
      </c>
      <c r="B133" s="93" t="s">
        <v>1023</v>
      </c>
      <c r="C133" s="126">
        <v>180000</v>
      </c>
    </row>
    <row r="134" spans="1:3">
      <c r="A134" s="95">
        <v>102060101</v>
      </c>
      <c r="B134" s="93" t="s">
        <v>1023</v>
      </c>
      <c r="C134" s="126">
        <v>180000</v>
      </c>
    </row>
    <row r="135" spans="1:3">
      <c r="A135" s="95">
        <v>102060101001</v>
      </c>
      <c r="B135" s="93" t="s">
        <v>1073</v>
      </c>
      <c r="C135" s="126">
        <v>180000</v>
      </c>
    </row>
    <row r="136" spans="1:3">
      <c r="A136" s="95">
        <v>2</v>
      </c>
      <c r="B136" s="93" t="s">
        <v>231</v>
      </c>
      <c r="C136" s="126">
        <v>14217413.67</v>
      </c>
    </row>
    <row r="137" spans="1:3">
      <c r="A137" s="95">
        <v>201</v>
      </c>
      <c r="B137" s="93" t="s">
        <v>232</v>
      </c>
      <c r="C137" s="126">
        <v>13439073.199999999</v>
      </c>
    </row>
    <row r="138" spans="1:3">
      <c r="A138" s="95">
        <v>20102</v>
      </c>
      <c r="B138" s="93" t="s">
        <v>1074</v>
      </c>
      <c r="C138" s="126">
        <v>180000</v>
      </c>
    </row>
    <row r="139" spans="1:3">
      <c r="A139" s="95">
        <v>2010201</v>
      </c>
      <c r="B139" s="93" t="s">
        <v>1074</v>
      </c>
      <c r="C139" s="126">
        <v>180000</v>
      </c>
    </row>
    <row r="140" spans="1:3">
      <c r="A140" s="95">
        <v>201020101</v>
      </c>
      <c r="B140" s="93" t="s">
        <v>1074</v>
      </c>
      <c r="C140" s="126">
        <v>180000</v>
      </c>
    </row>
    <row r="141" spans="1:3">
      <c r="A141" s="95">
        <v>201020101001</v>
      </c>
      <c r="B141" s="93" t="s">
        <v>1075</v>
      </c>
      <c r="C141" s="126">
        <v>180000</v>
      </c>
    </row>
    <row r="142" spans="1:3">
      <c r="A142" s="95">
        <v>20103</v>
      </c>
      <c r="B142" s="93" t="s">
        <v>233</v>
      </c>
      <c r="C142" s="126">
        <v>12890595.789999999</v>
      </c>
    </row>
    <row r="143" spans="1:3">
      <c r="A143" s="95">
        <v>2010301</v>
      </c>
      <c r="B143" s="93" t="s">
        <v>234</v>
      </c>
      <c r="C143" s="126">
        <v>3483923.79</v>
      </c>
    </row>
    <row r="144" spans="1:3">
      <c r="A144" s="95">
        <v>201030101</v>
      </c>
      <c r="B144" s="93" t="s">
        <v>234</v>
      </c>
      <c r="C144" s="126">
        <v>3483923.79</v>
      </c>
    </row>
    <row r="145" spans="1:3">
      <c r="A145" s="95">
        <v>201030101001</v>
      </c>
      <c r="B145" s="93" t="s">
        <v>235</v>
      </c>
      <c r="C145" s="126">
        <v>2011725.62</v>
      </c>
    </row>
    <row r="146" spans="1:3">
      <c r="A146" s="95">
        <v>201030101002</v>
      </c>
      <c r="B146" s="93" t="s">
        <v>236</v>
      </c>
      <c r="C146" s="126">
        <v>1472198.17</v>
      </c>
    </row>
    <row r="147" spans="1:3">
      <c r="A147" s="95">
        <v>2010302</v>
      </c>
      <c r="B147" s="93" t="s">
        <v>237</v>
      </c>
      <c r="C147" s="126">
        <v>6240842.5700000003</v>
      </c>
    </row>
    <row r="148" spans="1:3">
      <c r="A148" s="95">
        <v>201030201</v>
      </c>
      <c r="B148" s="93" t="s">
        <v>237</v>
      </c>
      <c r="C148" s="126">
        <v>6240842.5700000003</v>
      </c>
    </row>
    <row r="149" spans="1:3">
      <c r="A149" s="95">
        <v>201030201001</v>
      </c>
      <c r="B149" s="93" t="s">
        <v>238</v>
      </c>
      <c r="C149" s="126">
        <v>6232842.5700000003</v>
      </c>
    </row>
    <row r="150" spans="1:3">
      <c r="A150" s="95">
        <v>201030201002</v>
      </c>
      <c r="B150" s="93" t="s">
        <v>239</v>
      </c>
      <c r="C150" s="126">
        <v>8000</v>
      </c>
    </row>
    <row r="151" spans="1:3">
      <c r="A151" s="95">
        <v>2010304</v>
      </c>
      <c r="B151" s="93" t="s">
        <v>240</v>
      </c>
      <c r="C151" s="126">
        <v>3165829.43</v>
      </c>
    </row>
    <row r="152" spans="1:3">
      <c r="A152" s="95">
        <v>201030401</v>
      </c>
      <c r="B152" s="93" t="s">
        <v>240</v>
      </c>
      <c r="C152" s="126">
        <v>3165829.43</v>
      </c>
    </row>
    <row r="153" spans="1:3">
      <c r="A153" s="95">
        <v>201030401001</v>
      </c>
      <c r="B153" s="93" t="s">
        <v>241</v>
      </c>
      <c r="C153" s="126">
        <v>21497.21</v>
      </c>
    </row>
    <row r="154" spans="1:3">
      <c r="A154" s="95">
        <v>201030401002</v>
      </c>
      <c r="B154" s="93" t="s">
        <v>242</v>
      </c>
      <c r="C154" s="126">
        <v>870.81</v>
      </c>
    </row>
    <row r="155" spans="1:3">
      <c r="A155" s="95">
        <v>201030401003</v>
      </c>
      <c r="B155" s="93" t="s">
        <v>243</v>
      </c>
      <c r="C155" s="126">
        <v>3142616.27</v>
      </c>
    </row>
    <row r="156" spans="1:3">
      <c r="A156" s="95">
        <v>201030401005</v>
      </c>
      <c r="B156" s="93" t="s">
        <v>245</v>
      </c>
      <c r="C156" s="126">
        <v>845.14</v>
      </c>
    </row>
    <row r="157" spans="1:3">
      <c r="A157" s="95">
        <v>20105</v>
      </c>
      <c r="B157" s="93" t="s">
        <v>247</v>
      </c>
      <c r="C157" s="126">
        <v>206975.02</v>
      </c>
    </row>
    <row r="158" spans="1:3">
      <c r="A158" s="95">
        <v>2010501</v>
      </c>
      <c r="B158" s="93" t="s">
        <v>248</v>
      </c>
      <c r="C158" s="126">
        <v>219087.02</v>
      </c>
    </row>
    <row r="159" spans="1:3">
      <c r="A159" s="95">
        <v>201050102</v>
      </c>
      <c r="B159" s="93" t="s">
        <v>249</v>
      </c>
      <c r="C159" s="126">
        <v>219087.02</v>
      </c>
    </row>
    <row r="160" spans="1:3">
      <c r="A160" s="95">
        <v>201050102006</v>
      </c>
      <c r="B160" s="93" t="s">
        <v>1028</v>
      </c>
      <c r="C160" s="126">
        <v>219087.02</v>
      </c>
    </row>
    <row r="161" spans="1:3">
      <c r="A161" s="95">
        <v>2010502</v>
      </c>
      <c r="B161" s="93" t="s">
        <v>1083</v>
      </c>
      <c r="C161" s="126">
        <v>-452434</v>
      </c>
    </row>
    <row r="162" spans="1:3">
      <c r="A162" s="95">
        <v>201050201</v>
      </c>
      <c r="B162" s="93" t="s">
        <v>1084</v>
      </c>
      <c r="C162" s="126">
        <v>-452434</v>
      </c>
    </row>
    <row r="163" spans="1:3">
      <c r="A163" s="95">
        <v>201050201001</v>
      </c>
      <c r="B163" s="93" t="s">
        <v>1085</v>
      </c>
      <c r="C163" s="126">
        <v>-452434</v>
      </c>
    </row>
    <row r="164" spans="1:3">
      <c r="A164" s="95">
        <v>2010503</v>
      </c>
      <c r="B164" s="93" t="s">
        <v>251</v>
      </c>
      <c r="C164" s="126">
        <v>43335.01</v>
      </c>
    </row>
    <row r="165" spans="1:3">
      <c r="A165" s="95">
        <v>201050301</v>
      </c>
      <c r="B165" s="93" t="s">
        <v>252</v>
      </c>
      <c r="C165" s="126">
        <v>43335.01</v>
      </c>
    </row>
    <row r="166" spans="1:3">
      <c r="A166" s="95">
        <v>201050301001</v>
      </c>
      <c r="B166" s="93" t="s">
        <v>253</v>
      </c>
      <c r="C166" s="126">
        <v>11671.83</v>
      </c>
    </row>
    <row r="167" spans="1:3">
      <c r="A167" s="95">
        <v>201050301002</v>
      </c>
      <c r="B167" s="93" t="s">
        <v>254</v>
      </c>
      <c r="C167" s="126">
        <v>15263.59</v>
      </c>
    </row>
    <row r="168" spans="1:3">
      <c r="A168" s="95">
        <v>201050301003</v>
      </c>
      <c r="B168" s="93" t="s">
        <v>255</v>
      </c>
      <c r="C168" s="126">
        <v>3392.57</v>
      </c>
    </row>
    <row r="169" spans="1:3">
      <c r="A169" s="95">
        <v>201050301004</v>
      </c>
      <c r="B169" s="93" t="s">
        <v>256</v>
      </c>
      <c r="C169" s="126">
        <v>8457.4599999999991</v>
      </c>
    </row>
    <row r="170" spans="1:3">
      <c r="A170" s="95">
        <v>201050301005</v>
      </c>
      <c r="B170" s="93" t="s">
        <v>257</v>
      </c>
      <c r="C170" s="126">
        <v>3272.44</v>
      </c>
    </row>
    <row r="171" spans="1:3">
      <c r="A171" s="95">
        <v>201050301009</v>
      </c>
      <c r="B171" s="93" t="s">
        <v>258</v>
      </c>
      <c r="C171" s="126">
        <v>886.18</v>
      </c>
    </row>
    <row r="172" spans="1:3">
      <c r="A172" s="95">
        <v>201050301010</v>
      </c>
      <c r="B172" s="93" t="s">
        <v>259</v>
      </c>
      <c r="C172" s="126">
        <v>390.94</v>
      </c>
    </row>
    <row r="173" spans="1:3">
      <c r="A173" s="95">
        <v>2010504</v>
      </c>
      <c r="B173" s="93" t="s">
        <v>260</v>
      </c>
      <c r="C173" s="126">
        <v>108390.46</v>
      </c>
    </row>
    <row r="174" spans="1:3">
      <c r="A174" s="95">
        <v>201050401</v>
      </c>
      <c r="B174" s="93" t="s">
        <v>260</v>
      </c>
      <c r="C174" s="126">
        <v>108390.46</v>
      </c>
    </row>
    <row r="175" spans="1:3">
      <c r="A175" s="95">
        <v>201050401001</v>
      </c>
      <c r="B175" s="93" t="s">
        <v>261</v>
      </c>
      <c r="C175" s="126">
        <v>10320.6</v>
      </c>
    </row>
    <row r="176" spans="1:3">
      <c r="A176" s="95">
        <v>201050401002</v>
      </c>
      <c r="B176" s="93" t="s">
        <v>262</v>
      </c>
      <c r="C176" s="126">
        <v>44034.09</v>
      </c>
    </row>
    <row r="177" spans="1:3">
      <c r="A177" s="95">
        <v>201050401003</v>
      </c>
      <c r="B177" s="93" t="s">
        <v>263</v>
      </c>
      <c r="C177" s="126">
        <v>45169.16</v>
      </c>
    </row>
    <row r="178" spans="1:3">
      <c r="A178" s="95">
        <v>201050401006</v>
      </c>
      <c r="B178" s="93" t="s">
        <v>265</v>
      </c>
      <c r="C178" s="126">
        <v>843.78</v>
      </c>
    </row>
    <row r="179" spans="1:3">
      <c r="A179" s="95">
        <v>201050401007</v>
      </c>
      <c r="B179" s="93" t="s">
        <v>266</v>
      </c>
      <c r="C179" s="126">
        <v>8022.83</v>
      </c>
    </row>
    <row r="180" spans="1:3">
      <c r="A180" s="95">
        <v>2010505</v>
      </c>
      <c r="B180" s="93" t="s">
        <v>267</v>
      </c>
      <c r="C180" s="126">
        <v>288596.53000000003</v>
      </c>
    </row>
    <row r="181" spans="1:3">
      <c r="A181" s="95">
        <v>201050501</v>
      </c>
      <c r="B181" s="93" t="s">
        <v>267</v>
      </c>
      <c r="C181" s="126">
        <v>288596.53000000003</v>
      </c>
    </row>
    <row r="182" spans="1:3">
      <c r="A182" s="95">
        <v>201050501001</v>
      </c>
      <c r="B182" s="93" t="s">
        <v>268</v>
      </c>
      <c r="C182" s="126">
        <v>288596.53000000003</v>
      </c>
    </row>
    <row r="183" spans="1:3">
      <c r="A183" s="95">
        <v>20107</v>
      </c>
      <c r="B183" s="93" t="s">
        <v>269</v>
      </c>
      <c r="C183" s="126">
        <v>161502.39000000001</v>
      </c>
    </row>
    <row r="184" spans="1:3">
      <c r="A184" s="95">
        <v>2010701</v>
      </c>
      <c r="B184" s="93" t="s">
        <v>270</v>
      </c>
      <c r="C184" s="126">
        <v>161502.39000000001</v>
      </c>
    </row>
    <row r="185" spans="1:3">
      <c r="A185" s="95">
        <v>201070101</v>
      </c>
      <c r="B185" s="93" t="s">
        <v>270</v>
      </c>
      <c r="C185" s="126">
        <v>161502.39000000001</v>
      </c>
    </row>
    <row r="186" spans="1:3">
      <c r="A186" s="95">
        <v>201070101001</v>
      </c>
      <c r="B186" s="93" t="s">
        <v>271</v>
      </c>
      <c r="C186" s="126">
        <v>108079.47</v>
      </c>
    </row>
    <row r="187" spans="1:3">
      <c r="A187" s="95">
        <v>201070101003</v>
      </c>
      <c r="B187" s="93" t="s">
        <v>272</v>
      </c>
      <c r="C187" s="126">
        <v>53422.92</v>
      </c>
    </row>
    <row r="188" spans="1:3">
      <c r="A188" s="95">
        <v>202</v>
      </c>
      <c r="B188" s="93" t="s">
        <v>273</v>
      </c>
      <c r="C188" s="126">
        <v>778340.47</v>
      </c>
    </row>
    <row r="189" spans="1:3">
      <c r="A189" s="95">
        <v>20204</v>
      </c>
      <c r="B189" s="93" t="s">
        <v>274</v>
      </c>
      <c r="C189" s="126">
        <v>292510.12</v>
      </c>
    </row>
    <row r="190" spans="1:3">
      <c r="A190" s="95">
        <v>2020401</v>
      </c>
      <c r="B190" s="93" t="s">
        <v>275</v>
      </c>
      <c r="C190" s="126">
        <v>292510.12</v>
      </c>
    </row>
    <row r="191" spans="1:3">
      <c r="A191" s="95">
        <v>202040101</v>
      </c>
      <c r="B191" s="93" t="s">
        <v>275</v>
      </c>
      <c r="C191" s="126">
        <v>292510.12</v>
      </c>
    </row>
    <row r="192" spans="1:3">
      <c r="A192" s="95">
        <v>202040101001</v>
      </c>
      <c r="B192" s="93" t="s">
        <v>276</v>
      </c>
      <c r="C192" s="126">
        <v>292510.12</v>
      </c>
    </row>
    <row r="193" spans="1:3">
      <c r="A193" s="95">
        <v>20205</v>
      </c>
      <c r="B193" s="93" t="s">
        <v>277</v>
      </c>
      <c r="C193" s="126">
        <v>485830.35</v>
      </c>
    </row>
    <row r="194" spans="1:3">
      <c r="A194" s="95">
        <v>2020501</v>
      </c>
      <c r="B194" s="93" t="s">
        <v>278</v>
      </c>
      <c r="C194" s="126">
        <v>485830.35</v>
      </c>
    </row>
    <row r="195" spans="1:3">
      <c r="A195" s="95">
        <v>202050101</v>
      </c>
      <c r="B195" s="93" t="s">
        <v>278</v>
      </c>
      <c r="C195" s="126">
        <v>485830.35</v>
      </c>
    </row>
    <row r="196" spans="1:3">
      <c r="A196" s="95">
        <v>202050101001</v>
      </c>
      <c r="B196" s="93" t="s">
        <v>279</v>
      </c>
      <c r="C196" s="126">
        <v>353641.31</v>
      </c>
    </row>
    <row r="197" spans="1:3">
      <c r="A197" s="95">
        <v>202050101002</v>
      </c>
      <c r="B197" s="93" t="s">
        <v>280</v>
      </c>
      <c r="C197" s="126">
        <v>132189.04</v>
      </c>
    </row>
    <row r="198" spans="1:3">
      <c r="A198" s="95">
        <v>3</v>
      </c>
      <c r="B198" s="93" t="s">
        <v>281</v>
      </c>
      <c r="C198" s="126">
        <v>11967526.630000001</v>
      </c>
    </row>
    <row r="199" spans="1:3">
      <c r="A199" s="95">
        <v>301</v>
      </c>
      <c r="B199" s="93" t="s">
        <v>282</v>
      </c>
      <c r="C199" s="126">
        <v>1608300</v>
      </c>
    </row>
    <row r="200" spans="1:3">
      <c r="A200" s="95">
        <v>30101</v>
      </c>
      <c r="B200" s="93" t="s">
        <v>283</v>
      </c>
      <c r="C200" s="126">
        <v>1608300</v>
      </c>
    </row>
    <row r="201" spans="1:3">
      <c r="A201" s="95">
        <v>3010101</v>
      </c>
      <c r="B201" s="93" t="s">
        <v>283</v>
      </c>
      <c r="C201" s="126">
        <v>1608300</v>
      </c>
    </row>
    <row r="202" spans="1:3">
      <c r="A202" s="95">
        <v>301010101</v>
      </c>
      <c r="B202" s="93" t="s">
        <v>283</v>
      </c>
      <c r="C202" s="126">
        <v>1608300</v>
      </c>
    </row>
    <row r="203" spans="1:3">
      <c r="A203" s="95">
        <v>301010101001</v>
      </c>
      <c r="B203" s="93" t="s">
        <v>284</v>
      </c>
      <c r="C203" s="126">
        <v>1608300</v>
      </c>
    </row>
    <row r="204" spans="1:3">
      <c r="A204" s="95">
        <v>304</v>
      </c>
      <c r="B204" s="93" t="s">
        <v>285</v>
      </c>
      <c r="C204" s="126">
        <v>720798.66</v>
      </c>
    </row>
    <row r="205" spans="1:3">
      <c r="A205" s="95">
        <v>30401</v>
      </c>
      <c r="B205" s="93" t="s">
        <v>286</v>
      </c>
      <c r="C205" s="126">
        <v>713799.1</v>
      </c>
    </row>
    <row r="206" spans="1:3">
      <c r="A206" s="95">
        <v>3040101</v>
      </c>
      <c r="B206" s="93" t="s">
        <v>286</v>
      </c>
      <c r="C206" s="126">
        <v>713799.1</v>
      </c>
    </row>
    <row r="207" spans="1:3">
      <c r="A207" s="95">
        <v>304010101</v>
      </c>
      <c r="B207" s="93" t="s">
        <v>286</v>
      </c>
      <c r="C207" s="126">
        <v>713799.1</v>
      </c>
    </row>
    <row r="208" spans="1:3">
      <c r="A208" s="95">
        <v>304010101001</v>
      </c>
      <c r="B208" s="93" t="s">
        <v>287</v>
      </c>
      <c r="C208" s="126">
        <v>713799.1</v>
      </c>
    </row>
    <row r="209" spans="1:3">
      <c r="A209" s="95">
        <v>30402</v>
      </c>
      <c r="B209" s="93" t="s">
        <v>288</v>
      </c>
      <c r="C209" s="126">
        <v>6999.56</v>
      </c>
    </row>
    <row r="210" spans="1:3">
      <c r="A210" s="95">
        <v>3040201</v>
      </c>
      <c r="B210" s="93" t="s">
        <v>289</v>
      </c>
      <c r="C210" s="126">
        <v>6999.56</v>
      </c>
    </row>
    <row r="211" spans="1:3">
      <c r="A211" s="95">
        <v>304020101</v>
      </c>
      <c r="B211" s="93" t="s">
        <v>290</v>
      </c>
      <c r="C211" s="126">
        <v>6999.56</v>
      </c>
    </row>
    <row r="212" spans="1:3">
      <c r="A212" s="95">
        <v>304020101001</v>
      </c>
      <c r="B212" s="93" t="s">
        <v>291</v>
      </c>
      <c r="C212" s="126">
        <v>6999.56</v>
      </c>
    </row>
    <row r="213" spans="1:3">
      <c r="A213" s="95">
        <v>305</v>
      </c>
      <c r="B213" s="93" t="s">
        <v>292</v>
      </c>
      <c r="C213" s="126">
        <v>108185.02</v>
      </c>
    </row>
    <row r="214" spans="1:3">
      <c r="A214" s="95">
        <v>30502</v>
      </c>
      <c r="B214" s="93" t="s">
        <v>293</v>
      </c>
      <c r="C214" s="126">
        <v>27785.96</v>
      </c>
    </row>
    <row r="215" spans="1:3">
      <c r="A215" s="95">
        <v>3050201</v>
      </c>
      <c r="B215" s="93" t="s">
        <v>293</v>
      </c>
      <c r="C215" s="126">
        <v>27785.96</v>
      </c>
    </row>
    <row r="216" spans="1:3">
      <c r="A216" s="95">
        <v>305020101</v>
      </c>
      <c r="B216" s="93" t="s">
        <v>293</v>
      </c>
      <c r="C216" s="126">
        <v>27785.96</v>
      </c>
    </row>
    <row r="217" spans="1:3">
      <c r="A217" s="95">
        <v>305020101001</v>
      </c>
      <c r="B217" s="93" t="s">
        <v>294</v>
      </c>
      <c r="C217" s="126">
        <v>27785.96</v>
      </c>
    </row>
    <row r="218" spans="1:3">
      <c r="A218" s="95">
        <v>30504</v>
      </c>
      <c r="B218" s="93" t="s">
        <v>295</v>
      </c>
      <c r="C218" s="126">
        <v>80399.06</v>
      </c>
    </row>
    <row r="219" spans="1:3">
      <c r="A219" s="95">
        <v>3050401</v>
      </c>
      <c r="B219" s="93" t="s">
        <v>295</v>
      </c>
      <c r="C219" s="126">
        <v>80399.06</v>
      </c>
    </row>
    <row r="220" spans="1:3">
      <c r="A220" s="95">
        <v>305040101</v>
      </c>
      <c r="B220" s="93" t="s">
        <v>295</v>
      </c>
      <c r="C220" s="126">
        <v>80399.06</v>
      </c>
    </row>
    <row r="221" spans="1:3">
      <c r="A221" s="95">
        <v>305040101001</v>
      </c>
      <c r="B221" s="93" t="s">
        <v>296</v>
      </c>
      <c r="C221" s="126">
        <v>62101.17</v>
      </c>
    </row>
    <row r="222" spans="1:3">
      <c r="A222" s="95">
        <v>305040101002</v>
      </c>
      <c r="B222" s="93" t="s">
        <v>297</v>
      </c>
      <c r="C222" s="126">
        <v>18297.89</v>
      </c>
    </row>
    <row r="223" spans="1:3">
      <c r="A223" s="95">
        <v>306</v>
      </c>
      <c r="B223" s="93" t="s">
        <v>298</v>
      </c>
      <c r="C223" s="126">
        <v>9818839.4800000004</v>
      </c>
    </row>
    <row r="224" spans="1:3">
      <c r="A224" s="95">
        <v>30601</v>
      </c>
      <c r="B224" s="93" t="s">
        <v>298</v>
      </c>
      <c r="C224" s="126">
        <v>8847500.6099999994</v>
      </c>
    </row>
    <row r="225" spans="1:3">
      <c r="A225" s="95">
        <v>3060101</v>
      </c>
      <c r="B225" s="93" t="s">
        <v>298</v>
      </c>
      <c r="C225" s="126">
        <v>8847500.6099999994</v>
      </c>
    </row>
    <row r="226" spans="1:3">
      <c r="A226" s="95">
        <v>306010101</v>
      </c>
      <c r="B226" s="93" t="s">
        <v>299</v>
      </c>
      <c r="C226" s="126">
        <v>8847500.6099999994</v>
      </c>
    </row>
    <row r="227" spans="1:3">
      <c r="A227" s="95">
        <v>306010101001</v>
      </c>
      <c r="B227" s="93" t="s">
        <v>300</v>
      </c>
      <c r="C227" s="126">
        <v>6960151.6900000004</v>
      </c>
    </row>
    <row r="228" spans="1:3">
      <c r="A228" s="95">
        <v>306010101003</v>
      </c>
      <c r="B228" s="93" t="s">
        <v>301</v>
      </c>
      <c r="C228" s="126">
        <v>1887348.92</v>
      </c>
    </row>
    <row r="229" spans="1:3">
      <c r="A229" s="95">
        <v>30602</v>
      </c>
      <c r="B229" s="93" t="s">
        <v>302</v>
      </c>
      <c r="C229" s="126">
        <v>971338.87</v>
      </c>
    </row>
    <row r="230" spans="1:3">
      <c r="A230" s="95">
        <v>3060201</v>
      </c>
      <c r="B230" s="93" t="s">
        <v>302</v>
      </c>
      <c r="C230" s="126">
        <v>971338.87</v>
      </c>
    </row>
    <row r="231" spans="1:3">
      <c r="A231" s="95">
        <v>306020101</v>
      </c>
      <c r="B231" s="93" t="s">
        <v>302</v>
      </c>
      <c r="C231" s="126">
        <v>971338.87</v>
      </c>
    </row>
    <row r="232" spans="1:3">
      <c r="A232" s="95">
        <v>306020101001</v>
      </c>
      <c r="B232" s="93" t="s">
        <v>303</v>
      </c>
      <c r="C232" s="126">
        <v>971338.87</v>
      </c>
    </row>
    <row r="233" spans="1:3">
      <c r="A233" s="95">
        <v>307</v>
      </c>
      <c r="B233" s="93" t="s">
        <v>304</v>
      </c>
      <c r="C233" s="126">
        <v>-288596.53000000003</v>
      </c>
    </row>
    <row r="234" spans="1:3">
      <c r="A234" s="95">
        <v>30701</v>
      </c>
      <c r="B234" s="93" t="s">
        <v>304</v>
      </c>
      <c r="C234" s="126">
        <v>-288596.53000000003</v>
      </c>
    </row>
    <row r="235" spans="1:3">
      <c r="A235" s="95">
        <v>3070101</v>
      </c>
      <c r="B235" s="93" t="s">
        <v>304</v>
      </c>
      <c r="C235" s="126">
        <v>-288596.53000000003</v>
      </c>
    </row>
    <row r="236" spans="1:3">
      <c r="A236" s="95">
        <v>307010101</v>
      </c>
      <c r="B236" s="93" t="s">
        <v>299</v>
      </c>
      <c r="C236" s="126">
        <v>-288596.53000000003</v>
      </c>
    </row>
    <row r="237" spans="1:3">
      <c r="A237" s="95">
        <v>307010101001</v>
      </c>
      <c r="B237" s="93" t="s">
        <v>305</v>
      </c>
      <c r="C237" s="126">
        <v>-288596.53000000003</v>
      </c>
    </row>
    <row r="238" spans="1:3">
      <c r="A238" s="95">
        <v>91</v>
      </c>
      <c r="B238" s="93" t="s">
        <v>306</v>
      </c>
      <c r="C238" s="126">
        <v>48000</v>
      </c>
    </row>
    <row r="239" spans="1:3">
      <c r="A239" s="95">
        <v>9101</v>
      </c>
      <c r="B239" s="93" t="s">
        <v>306</v>
      </c>
      <c r="C239" s="126">
        <v>48000</v>
      </c>
    </row>
    <row r="240" spans="1:3">
      <c r="A240" s="95">
        <v>910101</v>
      </c>
      <c r="B240" s="93" t="s">
        <v>306</v>
      </c>
      <c r="C240" s="126">
        <v>48000</v>
      </c>
    </row>
    <row r="241" spans="1:3">
      <c r="A241" s="95">
        <v>9101010001</v>
      </c>
      <c r="B241" s="93" t="s">
        <v>307</v>
      </c>
      <c r="C241" s="126">
        <v>48000</v>
      </c>
    </row>
    <row r="242" spans="1:3">
      <c r="A242" s="95">
        <v>92</v>
      </c>
      <c r="B242" s="93" t="s">
        <v>308</v>
      </c>
      <c r="C242" s="126">
        <v>-48000</v>
      </c>
    </row>
    <row r="243" spans="1:3">
      <c r="A243" s="95">
        <v>9201</v>
      </c>
      <c r="B243" s="93" t="s">
        <v>308</v>
      </c>
      <c r="C243" s="126">
        <v>-48000</v>
      </c>
    </row>
    <row r="244" spans="1:3">
      <c r="A244" s="95">
        <v>920101</v>
      </c>
      <c r="B244" s="93" t="s">
        <v>308</v>
      </c>
      <c r="C244" s="126">
        <v>-48000</v>
      </c>
    </row>
    <row r="245" spans="1:3">
      <c r="A245" s="95">
        <v>9201010001</v>
      </c>
      <c r="B245" s="93" t="s">
        <v>309</v>
      </c>
      <c r="C245" s="126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03"/>
  <sheetViews>
    <sheetView topLeftCell="A6" zoomScale="80" zoomScaleNormal="80" workbookViewId="0">
      <pane ySplit="4" topLeftCell="A37" activePane="bottomLeft" state="frozen"/>
      <selection activeCell="A6" sqref="A6"/>
      <selection pane="bottomLeft" activeCell="E278" sqref="E278"/>
    </sheetView>
  </sheetViews>
  <sheetFormatPr baseColWidth="10" defaultRowHeight="15" outlineLevelRow="1"/>
  <cols>
    <col min="1" max="1" width="23.85546875" style="121" bestFit="1" customWidth="1"/>
    <col min="2" max="2" width="60.42578125" bestFit="1" customWidth="1"/>
    <col min="3" max="3" width="15.85546875" bestFit="1" customWidth="1"/>
    <col min="4" max="4" width="2.5703125" customWidth="1"/>
    <col min="5" max="5" width="28" bestFit="1" customWidth="1"/>
    <col min="6" max="6" width="12" bestFit="1" customWidth="1"/>
  </cols>
  <sheetData>
    <row r="2" spans="1:6" ht="15.75">
      <c r="A2" s="119" t="s">
        <v>110</v>
      </c>
      <c r="B2" s="120" t="s">
        <v>1060</v>
      </c>
    </row>
    <row r="4" spans="1:6" ht="24.75">
      <c r="A4" s="137" t="s">
        <v>111</v>
      </c>
      <c r="B4" s="137"/>
      <c r="C4" s="137"/>
      <c r="D4" s="137"/>
      <c r="E4" s="137"/>
      <c r="F4" s="137"/>
    </row>
    <row r="5" spans="1:6" ht="15.75">
      <c r="A5" s="138" t="s">
        <v>112</v>
      </c>
      <c r="B5" s="138"/>
      <c r="C5" s="138"/>
      <c r="D5" s="138"/>
      <c r="E5" s="138"/>
      <c r="F5" s="138"/>
    </row>
    <row r="6" spans="1:6" ht="15.75">
      <c r="A6" s="138" t="s">
        <v>310</v>
      </c>
      <c r="B6" s="138"/>
      <c r="C6" s="138"/>
      <c r="D6" s="138"/>
      <c r="E6" s="138"/>
      <c r="F6" s="138"/>
    </row>
    <row r="7" spans="1:6">
      <c r="A7" s="139" t="s">
        <v>1022</v>
      </c>
      <c r="B7" s="139"/>
      <c r="C7" s="139"/>
      <c r="D7" s="139"/>
      <c r="E7" s="139"/>
      <c r="F7" s="139"/>
    </row>
    <row r="9" spans="1:6">
      <c r="A9" s="122" t="s">
        <v>114</v>
      </c>
      <c r="B9" s="123" t="s">
        <v>115</v>
      </c>
      <c r="C9" s="123" t="s">
        <v>1061</v>
      </c>
    </row>
    <row r="10" spans="1:6">
      <c r="A10" s="95">
        <v>4</v>
      </c>
      <c r="B10" s="93" t="s">
        <v>314</v>
      </c>
      <c r="C10" s="126">
        <v>30707542.329999998</v>
      </c>
    </row>
    <row r="11" spans="1:6">
      <c r="A11" s="95">
        <v>41</v>
      </c>
      <c r="B11" s="93" t="s">
        <v>315</v>
      </c>
      <c r="C11" s="126">
        <v>30667548.34</v>
      </c>
      <c r="E11" t="s">
        <v>1062</v>
      </c>
      <c r="F11" s="125">
        <f>+C12</f>
        <v>30667548.34</v>
      </c>
    </row>
    <row r="12" spans="1:6">
      <c r="A12" s="95">
        <v>4101</v>
      </c>
      <c r="B12" s="93" t="s">
        <v>316</v>
      </c>
      <c r="C12" s="126">
        <v>30667548.34</v>
      </c>
      <c r="E12" t="s">
        <v>1063</v>
      </c>
      <c r="F12" s="125">
        <f>+C43</f>
        <v>25178187.059999999</v>
      </c>
    </row>
    <row r="13" spans="1:6" hidden="1" outlineLevel="1">
      <c r="A13" s="95">
        <v>410101</v>
      </c>
      <c r="B13" s="93" t="s">
        <v>317</v>
      </c>
      <c r="C13" s="126">
        <v>30667519.77</v>
      </c>
      <c r="F13" s="125"/>
    </row>
    <row r="14" spans="1:6" hidden="1" outlineLevel="1">
      <c r="A14" s="95">
        <v>41010101</v>
      </c>
      <c r="B14" s="93" t="s">
        <v>318</v>
      </c>
      <c r="C14" s="126">
        <v>28078858.670000002</v>
      </c>
      <c r="F14" s="125"/>
    </row>
    <row r="15" spans="1:6" hidden="1" outlineLevel="1">
      <c r="A15" s="95">
        <v>410101010001</v>
      </c>
      <c r="B15" s="93" t="s">
        <v>319</v>
      </c>
      <c r="C15" s="126">
        <v>492395.96</v>
      </c>
      <c r="F15" s="125"/>
    </row>
    <row r="16" spans="1:6" hidden="1" outlineLevel="1">
      <c r="A16" s="95">
        <v>410101010002</v>
      </c>
      <c r="B16" s="93" t="s">
        <v>320</v>
      </c>
      <c r="C16" s="126">
        <v>2107576.1800000002</v>
      </c>
      <c r="F16" s="125"/>
    </row>
    <row r="17" spans="1:6" hidden="1" outlineLevel="1">
      <c r="A17" s="95">
        <v>410101010003</v>
      </c>
      <c r="B17" s="93" t="s">
        <v>321</v>
      </c>
      <c r="C17" s="126">
        <v>107649.31</v>
      </c>
      <c r="F17" s="125"/>
    </row>
    <row r="18" spans="1:6" hidden="1" outlineLevel="1">
      <c r="A18" s="95">
        <v>410101010004</v>
      </c>
      <c r="B18" s="93" t="s">
        <v>322</v>
      </c>
      <c r="C18" s="126">
        <v>35122.31</v>
      </c>
      <c r="F18" s="125"/>
    </row>
    <row r="19" spans="1:6" hidden="1" outlineLevel="1">
      <c r="A19" s="95">
        <v>410101010005</v>
      </c>
      <c r="B19" s="93" t="s">
        <v>323</v>
      </c>
      <c r="C19" s="126">
        <v>63652.59</v>
      </c>
      <c r="F19" s="125"/>
    </row>
    <row r="20" spans="1:6" hidden="1" outlineLevel="1">
      <c r="A20" s="95">
        <v>410101010008</v>
      </c>
      <c r="B20" s="93" t="s">
        <v>576</v>
      </c>
      <c r="C20" s="126">
        <v>2920</v>
      </c>
      <c r="F20" s="125"/>
    </row>
    <row r="21" spans="1:6" hidden="1" outlineLevel="1">
      <c r="A21" s="95">
        <v>410101010009</v>
      </c>
      <c r="B21" s="93" t="s">
        <v>324</v>
      </c>
      <c r="C21" s="126">
        <v>22392687.699999999</v>
      </c>
      <c r="F21" s="125"/>
    </row>
    <row r="22" spans="1:6" hidden="1" outlineLevel="1">
      <c r="A22" s="95">
        <v>410101010012</v>
      </c>
      <c r="B22" s="93" t="s">
        <v>325</v>
      </c>
      <c r="C22" s="126">
        <v>1149206.72</v>
      </c>
      <c r="F22" s="125"/>
    </row>
    <row r="23" spans="1:6" hidden="1" outlineLevel="1">
      <c r="A23" s="95">
        <v>410101010013</v>
      </c>
      <c r="B23" s="93" t="s">
        <v>326</v>
      </c>
      <c r="C23" s="126">
        <v>20470.400000000001</v>
      </c>
      <c r="F23" s="125"/>
    </row>
    <row r="24" spans="1:6" hidden="1" outlineLevel="1">
      <c r="A24" s="95">
        <v>410101010014</v>
      </c>
      <c r="B24" s="93" t="s">
        <v>327</v>
      </c>
      <c r="C24" s="126">
        <v>63094.99</v>
      </c>
      <c r="F24" s="125"/>
    </row>
    <row r="25" spans="1:6" hidden="1" outlineLevel="1">
      <c r="A25" s="95">
        <v>410101010031</v>
      </c>
      <c r="B25" s="93" t="s">
        <v>328</v>
      </c>
      <c r="C25" s="126">
        <v>1328913.1599999999</v>
      </c>
      <c r="F25" s="125"/>
    </row>
    <row r="26" spans="1:6" hidden="1" outlineLevel="1">
      <c r="A26" s="95">
        <v>410101010032</v>
      </c>
      <c r="B26" s="93" t="s">
        <v>329</v>
      </c>
      <c r="C26" s="126">
        <v>315169.34999999998</v>
      </c>
      <c r="F26" s="125"/>
    </row>
    <row r="27" spans="1:6" hidden="1" outlineLevel="1">
      <c r="A27" s="95">
        <v>41010103</v>
      </c>
      <c r="B27" s="93" t="s">
        <v>330</v>
      </c>
      <c r="C27" s="126">
        <v>2573661.1</v>
      </c>
      <c r="F27" s="125"/>
    </row>
    <row r="28" spans="1:6" hidden="1" outlineLevel="1">
      <c r="A28" s="95">
        <v>410101030010</v>
      </c>
      <c r="B28" s="93" t="s">
        <v>331</v>
      </c>
      <c r="C28" s="126">
        <v>2095456.96</v>
      </c>
      <c r="F28" s="125"/>
    </row>
    <row r="29" spans="1:6" hidden="1" outlineLevel="1">
      <c r="A29" s="95">
        <v>410101030031</v>
      </c>
      <c r="B29" s="93" t="s">
        <v>332</v>
      </c>
      <c r="C29" s="126">
        <v>414441.42</v>
      </c>
      <c r="F29" s="125"/>
    </row>
    <row r="30" spans="1:6" hidden="1" outlineLevel="1">
      <c r="A30" s="95">
        <v>410101030032</v>
      </c>
      <c r="B30" s="93" t="s">
        <v>333</v>
      </c>
      <c r="C30" s="126">
        <v>58549.599999999999</v>
      </c>
      <c r="F30" s="125"/>
    </row>
    <row r="31" spans="1:6" hidden="1" outlineLevel="1">
      <c r="A31" s="95">
        <v>410101030033</v>
      </c>
      <c r="B31" s="93" t="s">
        <v>334</v>
      </c>
      <c r="C31" s="126">
        <v>5213.12</v>
      </c>
      <c r="F31" s="125"/>
    </row>
    <row r="32" spans="1:6" hidden="1" outlineLevel="1">
      <c r="A32" s="95">
        <v>41010105</v>
      </c>
      <c r="B32" s="93" t="s">
        <v>335</v>
      </c>
      <c r="C32" s="126">
        <v>15000</v>
      </c>
      <c r="F32" s="125"/>
    </row>
    <row r="33" spans="1:6" hidden="1" outlineLevel="1">
      <c r="A33" s="95">
        <v>410101050001</v>
      </c>
      <c r="B33" s="93" t="s">
        <v>336</v>
      </c>
      <c r="C33" s="126">
        <v>15000</v>
      </c>
      <c r="F33" s="125"/>
    </row>
    <row r="34" spans="1:6" hidden="1" outlineLevel="1">
      <c r="A34" s="95">
        <v>410102</v>
      </c>
      <c r="B34" s="93" t="s">
        <v>337</v>
      </c>
      <c r="C34" s="126">
        <v>28.57</v>
      </c>
      <c r="F34" s="125"/>
    </row>
    <row r="35" spans="1:6" hidden="1" outlineLevel="1">
      <c r="A35" s="95">
        <v>41010201</v>
      </c>
      <c r="B35" s="93" t="s">
        <v>338</v>
      </c>
      <c r="C35" s="126">
        <v>28.57</v>
      </c>
      <c r="F35" s="125"/>
    </row>
    <row r="36" spans="1:6" hidden="1" outlineLevel="1">
      <c r="A36" s="95">
        <v>410102010003</v>
      </c>
      <c r="B36" s="93" t="s">
        <v>339</v>
      </c>
      <c r="C36" s="126">
        <v>28.57</v>
      </c>
      <c r="F36" s="125"/>
    </row>
    <row r="37" spans="1:6" collapsed="1">
      <c r="A37" s="95">
        <v>42</v>
      </c>
      <c r="B37" s="93" t="s">
        <v>340</v>
      </c>
      <c r="C37" s="126">
        <v>39993.99</v>
      </c>
      <c r="E37" t="s">
        <v>1057</v>
      </c>
      <c r="F37" s="125">
        <f>+F11-F12</f>
        <v>5489361.2800000012</v>
      </c>
    </row>
    <row r="38" spans="1:6">
      <c r="A38" s="95">
        <v>4201</v>
      </c>
      <c r="B38" s="93" t="s">
        <v>340</v>
      </c>
      <c r="C38" s="126">
        <v>39993.99</v>
      </c>
      <c r="F38" s="125"/>
    </row>
    <row r="39" spans="1:6">
      <c r="A39" s="95">
        <v>420101</v>
      </c>
      <c r="B39" s="93" t="s">
        <v>341</v>
      </c>
      <c r="C39" s="126">
        <v>39993.99</v>
      </c>
      <c r="E39" t="s">
        <v>1064</v>
      </c>
      <c r="F39" s="125">
        <f>-C154-C291</f>
        <v>-3608461.7600000002</v>
      </c>
    </row>
    <row r="40" spans="1:6">
      <c r="A40" s="95">
        <v>42010101</v>
      </c>
      <c r="B40" s="93" t="s">
        <v>342</v>
      </c>
      <c r="C40" s="126">
        <v>39993.99</v>
      </c>
      <c r="E40" t="s">
        <v>1065</v>
      </c>
      <c r="F40" s="125">
        <f>-C276+C37</f>
        <v>-6897.8700000000026</v>
      </c>
    </row>
    <row r="41" spans="1:6">
      <c r="A41" s="95">
        <v>420101010001</v>
      </c>
      <c r="B41" s="93" t="s">
        <v>343</v>
      </c>
      <c r="C41" s="126">
        <v>39993.99</v>
      </c>
      <c r="E41" t="s">
        <v>1066</v>
      </c>
      <c r="F41" s="125">
        <f>+C37</f>
        <v>39993.99</v>
      </c>
    </row>
    <row r="42" spans="1:6">
      <c r="A42" s="95">
        <v>5</v>
      </c>
      <c r="B42" s="93" t="s">
        <v>344</v>
      </c>
      <c r="C42" s="126">
        <v>28783565.449999999</v>
      </c>
      <c r="E42" t="s">
        <v>1088</v>
      </c>
      <c r="F42" s="125">
        <f>-C286-C290</f>
        <v>3083.37</v>
      </c>
    </row>
    <row r="43" spans="1:6">
      <c r="A43" s="95">
        <v>51</v>
      </c>
      <c r="B43" s="93" t="s">
        <v>345</v>
      </c>
      <c r="C43" s="126">
        <v>25178187.059999999</v>
      </c>
      <c r="E43" t="s">
        <v>1067</v>
      </c>
      <c r="F43" s="125">
        <f>SUM(F37:F42)</f>
        <v>1917079.0100000009</v>
      </c>
    </row>
    <row r="44" spans="1:6" hidden="1" outlineLevel="1">
      <c r="A44" s="95">
        <v>5101</v>
      </c>
      <c r="B44" s="93" t="s">
        <v>346</v>
      </c>
      <c r="C44" s="126">
        <v>25178187.059999999</v>
      </c>
    </row>
    <row r="45" spans="1:6" hidden="1" outlineLevel="1">
      <c r="A45" s="95">
        <v>510101</v>
      </c>
      <c r="B45" s="93" t="s">
        <v>347</v>
      </c>
      <c r="C45" s="126">
        <v>25178187.059999999</v>
      </c>
    </row>
    <row r="46" spans="1:6" hidden="1" outlineLevel="1">
      <c r="A46" s="95">
        <v>51010101</v>
      </c>
      <c r="B46" s="93" t="s">
        <v>348</v>
      </c>
      <c r="C46" s="126">
        <v>25178187.059999999</v>
      </c>
    </row>
    <row r="47" spans="1:6" hidden="1" outlineLevel="1">
      <c r="A47" s="95">
        <v>510101010001</v>
      </c>
      <c r="B47" s="93" t="s">
        <v>349</v>
      </c>
      <c r="C47" s="126">
        <v>491308.59</v>
      </c>
    </row>
    <row r="48" spans="1:6" hidden="1" outlineLevel="1">
      <c r="A48" s="95">
        <v>510101010002</v>
      </c>
      <c r="B48" s="93" t="s">
        <v>350</v>
      </c>
      <c r="C48" s="126">
        <v>2276189.67</v>
      </c>
    </row>
    <row r="49" spans="1:6" hidden="1" outlineLevel="1">
      <c r="A49" s="95">
        <v>510101010003</v>
      </c>
      <c r="B49" s="93" t="s">
        <v>351</v>
      </c>
      <c r="C49" s="126">
        <v>86654.62</v>
      </c>
    </row>
    <row r="50" spans="1:6" hidden="1" outlineLevel="1">
      <c r="A50" s="95">
        <v>510101010004</v>
      </c>
      <c r="B50" s="93" t="s">
        <v>352</v>
      </c>
      <c r="C50" s="126">
        <v>46763.78</v>
      </c>
    </row>
    <row r="51" spans="1:6" hidden="1" outlineLevel="1">
      <c r="A51" s="95">
        <v>510101010005</v>
      </c>
      <c r="B51" s="93" t="s">
        <v>353</v>
      </c>
      <c r="C51" s="126">
        <v>101866.54</v>
      </c>
    </row>
    <row r="52" spans="1:6" hidden="1" outlineLevel="1">
      <c r="A52" s="95">
        <v>510101010008</v>
      </c>
      <c r="B52" s="93" t="s">
        <v>582</v>
      </c>
      <c r="C52" s="126">
        <v>256.11</v>
      </c>
    </row>
    <row r="53" spans="1:6" hidden="1" outlineLevel="1">
      <c r="A53" s="95">
        <v>510101010009</v>
      </c>
      <c r="B53" s="93" t="s">
        <v>354</v>
      </c>
      <c r="C53" s="126">
        <v>18410488.52</v>
      </c>
    </row>
    <row r="54" spans="1:6" hidden="1" outlineLevel="1">
      <c r="A54" s="95">
        <v>510101010010</v>
      </c>
      <c r="B54" s="93" t="s">
        <v>355</v>
      </c>
      <c r="C54" s="126">
        <v>1505335.87</v>
      </c>
    </row>
    <row r="55" spans="1:6" hidden="1" outlineLevel="1">
      <c r="A55" s="95">
        <v>510101010012</v>
      </c>
      <c r="B55" s="93" t="s">
        <v>356</v>
      </c>
      <c r="C55" s="126">
        <v>718438.63</v>
      </c>
    </row>
    <row r="56" spans="1:6" hidden="1" outlineLevel="1">
      <c r="A56" s="95">
        <v>510101010013</v>
      </c>
      <c r="B56" s="93" t="s">
        <v>357</v>
      </c>
      <c r="C56" s="126">
        <v>13070.46</v>
      </c>
    </row>
    <row r="57" spans="1:6" hidden="1" outlineLevel="1">
      <c r="A57" s="95">
        <v>510101010031</v>
      </c>
      <c r="B57" s="93" t="s">
        <v>358</v>
      </c>
      <c r="C57" s="126">
        <v>414441.45</v>
      </c>
    </row>
    <row r="58" spans="1:6" hidden="1" outlineLevel="1">
      <c r="A58" s="95">
        <v>510101010032</v>
      </c>
      <c r="B58" s="93" t="s">
        <v>359</v>
      </c>
      <c r="C58" s="126">
        <v>855745.36</v>
      </c>
    </row>
    <row r="59" spans="1:6" hidden="1" outlineLevel="1">
      <c r="A59" s="95">
        <v>510101010033</v>
      </c>
      <c r="B59" s="93" t="s">
        <v>360</v>
      </c>
      <c r="C59" s="126">
        <v>26330</v>
      </c>
    </row>
    <row r="60" spans="1:6" hidden="1" outlineLevel="1">
      <c r="A60" s="95">
        <v>510101010034</v>
      </c>
      <c r="B60" s="93" t="s">
        <v>361</v>
      </c>
      <c r="C60" s="126">
        <v>231297.46</v>
      </c>
    </row>
    <row r="61" spans="1:6" hidden="1" outlineLevel="1">
      <c r="A61" s="95">
        <v>51020101</v>
      </c>
      <c r="B61" s="93" t="s">
        <v>362</v>
      </c>
      <c r="C61" s="126">
        <v>880413.13</v>
      </c>
    </row>
    <row r="62" spans="1:6" hidden="1" outlineLevel="1">
      <c r="A62" s="95">
        <v>510201010001</v>
      </c>
      <c r="B62" s="93" t="s">
        <v>363</v>
      </c>
      <c r="C62" s="126">
        <v>391938.02</v>
      </c>
      <c r="E62" t="s">
        <v>1063</v>
      </c>
    </row>
    <row r="63" spans="1:6" hidden="1" outlineLevel="1">
      <c r="A63" s="95">
        <v>510201010002</v>
      </c>
      <c r="B63" s="93" t="s">
        <v>364</v>
      </c>
      <c r="C63" s="126">
        <v>226995.71</v>
      </c>
      <c r="E63" t="s">
        <v>1076</v>
      </c>
      <c r="F63" s="26">
        <f>+C63+C84</f>
        <v>266378.55</v>
      </c>
    </row>
    <row r="64" spans="1:6" hidden="1" outlineLevel="1">
      <c r="A64" s="95">
        <v>510201010003</v>
      </c>
      <c r="B64" s="93" t="s">
        <v>365</v>
      </c>
      <c r="C64" s="126">
        <v>75405.899999999994</v>
      </c>
      <c r="E64" t="s">
        <v>1077</v>
      </c>
      <c r="F64" s="26">
        <f>+C74+C106</f>
        <v>2298.7200000000003</v>
      </c>
    </row>
    <row r="65" spans="1:7" hidden="1" outlineLevel="1">
      <c r="A65" s="95">
        <v>510201010005</v>
      </c>
      <c r="B65" s="93" t="s">
        <v>366</v>
      </c>
      <c r="C65" s="126">
        <v>48118.13</v>
      </c>
      <c r="E65" t="s">
        <v>1078</v>
      </c>
      <c r="F65" s="26">
        <f>+C77+C112</f>
        <v>475768.75</v>
      </c>
    </row>
    <row r="66" spans="1:7" hidden="1" outlineLevel="1">
      <c r="A66" s="95">
        <v>510201010006</v>
      </c>
      <c r="B66" s="93" t="s">
        <v>367</v>
      </c>
      <c r="C66" s="126">
        <v>51552.53</v>
      </c>
      <c r="E66" t="s">
        <v>1079</v>
      </c>
      <c r="F66" s="26">
        <f>+C97</f>
        <v>1620</v>
      </c>
    </row>
    <row r="67" spans="1:7" hidden="1" outlineLevel="1">
      <c r="A67" s="95">
        <v>510201010007</v>
      </c>
      <c r="B67" s="93" t="s">
        <v>262</v>
      </c>
      <c r="C67" s="126">
        <v>29198.58</v>
      </c>
      <c r="E67" t="s">
        <v>1080</v>
      </c>
      <c r="F67" s="112">
        <f>25170396-5511134</f>
        <v>19659262</v>
      </c>
      <c r="G67" s="26"/>
    </row>
    <row r="68" spans="1:7" hidden="1" outlineLevel="1">
      <c r="A68" s="95">
        <v>510201010008</v>
      </c>
      <c r="B68" s="93" t="s">
        <v>263</v>
      </c>
      <c r="C68" s="126">
        <v>21376.14</v>
      </c>
      <c r="F68" s="129">
        <f>SUM(F63:F67)</f>
        <v>20405328.02</v>
      </c>
    </row>
    <row r="69" spans="1:7" hidden="1" outlineLevel="1">
      <c r="A69" s="95">
        <v>510201010009</v>
      </c>
      <c r="B69" s="93" t="s">
        <v>368</v>
      </c>
      <c r="C69" s="126">
        <v>7321.35</v>
      </c>
    </row>
    <row r="70" spans="1:7" hidden="1" outlineLevel="1">
      <c r="A70" s="95">
        <v>510201010010</v>
      </c>
      <c r="B70" s="93" t="s">
        <v>369</v>
      </c>
      <c r="C70" s="126">
        <v>3761.12</v>
      </c>
    </row>
    <row r="71" spans="1:7" hidden="1" outlineLevel="1">
      <c r="A71" s="95">
        <v>510201010011</v>
      </c>
      <c r="B71" s="93" t="s">
        <v>370</v>
      </c>
      <c r="C71" s="126">
        <v>24745.65</v>
      </c>
    </row>
    <row r="72" spans="1:7" hidden="1" outlineLevel="1">
      <c r="A72" s="95">
        <v>51020103</v>
      </c>
      <c r="B72" s="93" t="s">
        <v>371</v>
      </c>
      <c r="C72" s="126">
        <v>451115.92</v>
      </c>
    </row>
    <row r="73" spans="1:7" hidden="1" outlineLevel="1">
      <c r="A73" s="95">
        <v>510201030001</v>
      </c>
      <c r="B73" s="93" t="s">
        <v>372</v>
      </c>
      <c r="C73" s="126">
        <v>449967.4</v>
      </c>
    </row>
    <row r="74" spans="1:7" hidden="1" outlineLevel="1">
      <c r="A74" s="95">
        <v>510201030002</v>
      </c>
      <c r="B74" s="93" t="s">
        <v>373</v>
      </c>
      <c r="C74" s="126">
        <v>1148.52</v>
      </c>
    </row>
    <row r="75" spans="1:7" hidden="1" outlineLevel="1">
      <c r="A75" s="95">
        <v>51020105</v>
      </c>
      <c r="B75" s="93" t="s">
        <v>374</v>
      </c>
      <c r="C75" s="126">
        <v>904967.71</v>
      </c>
    </row>
    <row r="76" spans="1:7" hidden="1" outlineLevel="1">
      <c r="A76" s="95">
        <v>510201050001</v>
      </c>
      <c r="B76" s="93" t="s">
        <v>375</v>
      </c>
      <c r="C76" s="126">
        <v>87723.98</v>
      </c>
    </row>
    <row r="77" spans="1:7" hidden="1" outlineLevel="1">
      <c r="A77" s="95">
        <v>510201050002</v>
      </c>
      <c r="B77" s="93" t="s">
        <v>1029</v>
      </c>
      <c r="C77" s="126">
        <v>455093.79</v>
      </c>
    </row>
    <row r="78" spans="1:7" hidden="1" outlineLevel="1">
      <c r="A78" s="95">
        <v>510201050004</v>
      </c>
      <c r="B78" s="93" t="s">
        <v>377</v>
      </c>
      <c r="C78" s="126">
        <v>362149.94</v>
      </c>
    </row>
    <row r="79" spans="1:7" hidden="1" outlineLevel="1">
      <c r="A79" s="95">
        <v>51020109</v>
      </c>
      <c r="B79" s="93" t="s">
        <v>378</v>
      </c>
      <c r="C79" s="126">
        <v>-2236496.7599999998</v>
      </c>
    </row>
    <row r="80" spans="1:7" hidden="1" outlineLevel="1">
      <c r="A80" s="95">
        <v>510201090001</v>
      </c>
      <c r="B80" s="93" t="s">
        <v>379</v>
      </c>
      <c r="C80" s="126">
        <v>-2236496.7599999998</v>
      </c>
    </row>
    <row r="81" spans="1:3" hidden="1" outlineLevel="1">
      <c r="A81" s="95">
        <v>51020201</v>
      </c>
      <c r="B81" s="93" t="s">
        <v>362</v>
      </c>
      <c r="C81" s="126">
        <v>467570.25</v>
      </c>
    </row>
    <row r="82" spans="1:3" hidden="1" outlineLevel="1">
      <c r="A82" s="95">
        <v>510202010001</v>
      </c>
      <c r="B82" s="93" t="s">
        <v>363</v>
      </c>
      <c r="C82" s="126">
        <v>247031.3</v>
      </c>
    </row>
    <row r="83" spans="1:3" hidden="1" outlineLevel="1">
      <c r="A83" s="95">
        <v>510202010002</v>
      </c>
      <c r="B83" s="93" t="s">
        <v>364</v>
      </c>
      <c r="C83" s="126">
        <v>74116.960000000006</v>
      </c>
    </row>
    <row r="84" spans="1:3" hidden="1" outlineLevel="1">
      <c r="A84" s="95">
        <v>510202010003</v>
      </c>
      <c r="B84" s="93" t="s">
        <v>365</v>
      </c>
      <c r="C84" s="126">
        <v>39382.839999999997</v>
      </c>
    </row>
    <row r="85" spans="1:3" hidden="1" outlineLevel="1">
      <c r="A85" s="95">
        <v>510202010004</v>
      </c>
      <c r="B85" s="93" t="s">
        <v>380</v>
      </c>
      <c r="C85" s="126">
        <v>4.5999999999999996</v>
      </c>
    </row>
    <row r="86" spans="1:3" hidden="1" outlineLevel="1">
      <c r="A86" s="95">
        <v>510202010005</v>
      </c>
      <c r="B86" s="93" t="s">
        <v>366</v>
      </c>
      <c r="C86" s="126">
        <v>21290.69</v>
      </c>
    </row>
    <row r="87" spans="1:3" hidden="1" outlineLevel="1">
      <c r="A87" s="95">
        <v>510202010006</v>
      </c>
      <c r="B87" s="93" t="s">
        <v>367</v>
      </c>
      <c r="C87" s="126">
        <v>26609.23</v>
      </c>
    </row>
    <row r="88" spans="1:3" hidden="1" outlineLevel="1">
      <c r="A88" s="95">
        <v>510202010007</v>
      </c>
      <c r="B88" s="93" t="s">
        <v>262</v>
      </c>
      <c r="C88" s="126">
        <v>13519.34</v>
      </c>
    </row>
    <row r="89" spans="1:3" hidden="1" outlineLevel="1">
      <c r="A89" s="95">
        <v>510202010008</v>
      </c>
      <c r="B89" s="93" t="s">
        <v>263</v>
      </c>
      <c r="C89" s="126">
        <v>8239.26</v>
      </c>
    </row>
    <row r="90" spans="1:3" hidden="1" outlineLevel="1">
      <c r="A90" s="95">
        <v>510202010009</v>
      </c>
      <c r="B90" s="93" t="s">
        <v>381</v>
      </c>
      <c r="C90" s="126">
        <v>5209</v>
      </c>
    </row>
    <row r="91" spans="1:3" hidden="1" outlineLevel="1">
      <c r="A91" s="95">
        <v>510202010010</v>
      </c>
      <c r="B91" s="93" t="s">
        <v>382</v>
      </c>
      <c r="C91" s="126">
        <v>15630.21</v>
      </c>
    </row>
    <row r="92" spans="1:3" hidden="1" outlineLevel="1">
      <c r="A92" s="95">
        <v>510202010011</v>
      </c>
      <c r="B92" s="93" t="s">
        <v>383</v>
      </c>
      <c r="C92" s="126">
        <v>16374.46</v>
      </c>
    </row>
    <row r="93" spans="1:3" hidden="1" outlineLevel="1">
      <c r="A93" s="95">
        <v>510202010014</v>
      </c>
      <c r="B93" s="93" t="s">
        <v>384</v>
      </c>
      <c r="C93" s="126">
        <v>162.36000000000001</v>
      </c>
    </row>
    <row r="94" spans="1:3" hidden="1" outlineLevel="1">
      <c r="A94" s="95">
        <v>51020202</v>
      </c>
      <c r="B94" s="93" t="s">
        <v>385</v>
      </c>
      <c r="C94" s="126">
        <v>109750.09</v>
      </c>
    </row>
    <row r="95" spans="1:3" hidden="1" outlineLevel="1">
      <c r="A95" s="95">
        <v>510202020001</v>
      </c>
      <c r="B95" s="93" t="s">
        <v>586</v>
      </c>
      <c r="C95" s="126">
        <v>7234.26</v>
      </c>
    </row>
    <row r="96" spans="1:3" hidden="1" outlineLevel="1">
      <c r="A96" s="95">
        <v>510202020003</v>
      </c>
      <c r="B96" s="93" t="s">
        <v>386</v>
      </c>
      <c r="C96" s="126">
        <v>86936.39</v>
      </c>
    </row>
    <row r="97" spans="1:3" hidden="1" outlineLevel="1">
      <c r="A97" s="95">
        <v>510202020004</v>
      </c>
      <c r="B97" s="93" t="s">
        <v>387</v>
      </c>
      <c r="C97" s="126">
        <v>1620</v>
      </c>
    </row>
    <row r="98" spans="1:3" hidden="1" outlineLevel="1">
      <c r="A98" s="95">
        <v>510202020005</v>
      </c>
      <c r="B98" s="93" t="s">
        <v>388</v>
      </c>
      <c r="C98" s="126">
        <v>2536.02</v>
      </c>
    </row>
    <row r="99" spans="1:3" hidden="1" outlineLevel="1">
      <c r="A99" s="95">
        <v>510202020006</v>
      </c>
      <c r="B99" s="93" t="s">
        <v>389</v>
      </c>
      <c r="C99" s="126">
        <v>3865.9</v>
      </c>
    </row>
    <row r="100" spans="1:3" hidden="1" outlineLevel="1">
      <c r="A100" s="95">
        <v>510202020007</v>
      </c>
      <c r="B100" s="93" t="s">
        <v>390</v>
      </c>
      <c r="C100" s="126">
        <v>3650</v>
      </c>
    </row>
    <row r="101" spans="1:3" hidden="1" outlineLevel="1">
      <c r="A101" s="95">
        <v>510202020008</v>
      </c>
      <c r="B101" s="93" t="s">
        <v>391</v>
      </c>
      <c r="C101" s="126">
        <v>400</v>
      </c>
    </row>
    <row r="102" spans="1:3" hidden="1" outlineLevel="1">
      <c r="A102" s="95">
        <v>510202020009</v>
      </c>
      <c r="B102" s="93" t="s">
        <v>392</v>
      </c>
      <c r="C102" s="126">
        <v>3507.52</v>
      </c>
    </row>
    <row r="103" spans="1:3" hidden="1" outlineLevel="1">
      <c r="A103" s="95">
        <v>51020203</v>
      </c>
      <c r="B103" s="93" t="s">
        <v>371</v>
      </c>
      <c r="C103" s="126">
        <v>84432.24</v>
      </c>
    </row>
    <row r="104" spans="1:3" hidden="1" outlineLevel="1">
      <c r="A104" s="95">
        <v>510202030002</v>
      </c>
      <c r="B104" s="93" t="s">
        <v>393</v>
      </c>
      <c r="C104" s="126">
        <v>63354.96</v>
      </c>
    </row>
    <row r="105" spans="1:3" hidden="1" outlineLevel="1">
      <c r="A105" s="95">
        <v>510202030003</v>
      </c>
      <c r="B105" s="93" t="s">
        <v>373</v>
      </c>
      <c r="C105" s="126">
        <v>2522.16</v>
      </c>
    </row>
    <row r="106" spans="1:3" hidden="1" outlineLevel="1">
      <c r="A106" s="95">
        <v>510202030004</v>
      </c>
      <c r="B106" s="93" t="s">
        <v>394</v>
      </c>
      <c r="C106" s="126">
        <v>1150.2</v>
      </c>
    </row>
    <row r="107" spans="1:3" hidden="1" outlineLevel="1">
      <c r="A107" s="95">
        <v>510202030005</v>
      </c>
      <c r="B107" s="93" t="s">
        <v>395</v>
      </c>
      <c r="C107" s="126">
        <v>17074.439999999999</v>
      </c>
    </row>
    <row r="108" spans="1:3" hidden="1" outlineLevel="1">
      <c r="A108" s="95">
        <v>510202030008</v>
      </c>
      <c r="B108" s="93" t="s">
        <v>396</v>
      </c>
      <c r="C108" s="126">
        <v>330.48</v>
      </c>
    </row>
    <row r="109" spans="1:3" hidden="1" outlineLevel="1">
      <c r="A109" s="95">
        <v>51020205</v>
      </c>
      <c r="B109" s="93" t="s">
        <v>397</v>
      </c>
      <c r="C109" s="126">
        <v>2612912.48</v>
      </c>
    </row>
    <row r="110" spans="1:3" hidden="1" outlineLevel="1">
      <c r="A110" s="95">
        <v>510202050001</v>
      </c>
      <c r="B110" s="93" t="s">
        <v>398</v>
      </c>
      <c r="C110" s="126">
        <v>13325.47</v>
      </c>
    </row>
    <row r="111" spans="1:3" hidden="1" outlineLevel="1">
      <c r="A111" s="95">
        <v>510202050003</v>
      </c>
      <c r="B111" s="93" t="s">
        <v>399</v>
      </c>
      <c r="C111" s="126">
        <v>7994.36</v>
      </c>
    </row>
    <row r="112" spans="1:3" hidden="1" outlineLevel="1">
      <c r="A112" s="95">
        <v>510202050004</v>
      </c>
      <c r="B112" s="93" t="s">
        <v>400</v>
      </c>
      <c r="C112" s="126">
        <v>20674.96</v>
      </c>
    </row>
    <row r="113" spans="1:3" hidden="1" outlineLevel="1">
      <c r="A113" s="95">
        <v>510202050005</v>
      </c>
      <c r="B113" s="93" t="s">
        <v>401</v>
      </c>
      <c r="C113" s="126">
        <v>342.94</v>
      </c>
    </row>
    <row r="114" spans="1:3" hidden="1" outlineLevel="1">
      <c r="A114" s="95">
        <v>510202050006</v>
      </c>
      <c r="B114" s="93" t="s">
        <v>402</v>
      </c>
      <c r="C114" s="126">
        <v>3463.14</v>
      </c>
    </row>
    <row r="115" spans="1:3" hidden="1" outlineLevel="1">
      <c r="A115" s="95">
        <v>510202050007</v>
      </c>
      <c r="B115" s="93" t="s">
        <v>403</v>
      </c>
      <c r="C115" s="126">
        <v>103127.15</v>
      </c>
    </row>
    <row r="116" spans="1:3" hidden="1" outlineLevel="1">
      <c r="A116" s="95">
        <v>510202050010</v>
      </c>
      <c r="B116" s="93" t="s">
        <v>404</v>
      </c>
      <c r="C116" s="126">
        <v>89588.1</v>
      </c>
    </row>
    <row r="117" spans="1:3" hidden="1" outlineLevel="1">
      <c r="A117" s="95">
        <v>510202050012</v>
      </c>
      <c r="B117" s="93" t="s">
        <v>405</v>
      </c>
      <c r="C117" s="126">
        <v>80</v>
      </c>
    </row>
    <row r="118" spans="1:3" hidden="1" outlineLevel="1">
      <c r="A118" s="95">
        <v>510202050013</v>
      </c>
      <c r="B118" s="93" t="s">
        <v>406</v>
      </c>
      <c r="C118" s="126">
        <v>2002.6</v>
      </c>
    </row>
    <row r="119" spans="1:3" hidden="1" outlineLevel="1">
      <c r="A119" s="95">
        <v>510202050014</v>
      </c>
      <c r="B119" s="93" t="s">
        <v>589</v>
      </c>
      <c r="C119" s="126">
        <v>194</v>
      </c>
    </row>
    <row r="120" spans="1:3" hidden="1" outlineLevel="1">
      <c r="A120" s="95">
        <v>510202050015</v>
      </c>
      <c r="B120" s="93" t="s">
        <v>407</v>
      </c>
      <c r="C120" s="126">
        <v>74352.42</v>
      </c>
    </row>
    <row r="121" spans="1:3" hidden="1" outlineLevel="1">
      <c r="A121" s="95">
        <v>510202050016</v>
      </c>
      <c r="B121" s="93" t="s">
        <v>1030</v>
      </c>
      <c r="C121" s="126">
        <v>1040326.39</v>
      </c>
    </row>
    <row r="122" spans="1:3" hidden="1" outlineLevel="1">
      <c r="A122" s="95">
        <v>510202050017</v>
      </c>
      <c r="B122" s="93" t="s">
        <v>409</v>
      </c>
      <c r="C122" s="126">
        <v>4920.2299999999996</v>
      </c>
    </row>
    <row r="123" spans="1:3" hidden="1" outlineLevel="1">
      <c r="A123" s="95">
        <v>510202050022</v>
      </c>
      <c r="B123" s="93" t="s">
        <v>410</v>
      </c>
      <c r="C123" s="126">
        <v>2165.71</v>
      </c>
    </row>
    <row r="124" spans="1:3" hidden="1" outlineLevel="1">
      <c r="A124" s="95">
        <v>510202050023</v>
      </c>
      <c r="B124" s="93" t="s">
        <v>411</v>
      </c>
      <c r="C124" s="126">
        <v>8863.36</v>
      </c>
    </row>
    <row r="125" spans="1:3" hidden="1" outlineLevel="1">
      <c r="A125" s="95">
        <v>510202050025</v>
      </c>
      <c r="B125" s="93" t="s">
        <v>412</v>
      </c>
      <c r="C125" s="126">
        <v>450</v>
      </c>
    </row>
    <row r="126" spans="1:3" hidden="1" outlineLevel="1">
      <c r="A126" s="95">
        <v>510202050027</v>
      </c>
      <c r="B126" s="93" t="s">
        <v>413</v>
      </c>
      <c r="C126" s="126">
        <v>4065.78</v>
      </c>
    </row>
    <row r="127" spans="1:3" hidden="1" outlineLevel="1">
      <c r="A127" s="95">
        <v>510202050028</v>
      </c>
      <c r="B127" s="93" t="s">
        <v>414</v>
      </c>
      <c r="C127" s="126">
        <v>5998.02</v>
      </c>
    </row>
    <row r="128" spans="1:3" hidden="1" outlineLevel="1">
      <c r="A128" s="95">
        <v>510202050029</v>
      </c>
      <c r="B128" s="93" t="s">
        <v>415</v>
      </c>
      <c r="C128" s="126">
        <v>15650</v>
      </c>
    </row>
    <row r="129" spans="1:3" hidden="1" outlineLevel="1">
      <c r="A129" s="95">
        <v>510202050030</v>
      </c>
      <c r="B129" s="93" t="s">
        <v>416</v>
      </c>
      <c r="C129" s="126">
        <v>919773.21</v>
      </c>
    </row>
    <row r="130" spans="1:3" hidden="1" outlineLevel="1">
      <c r="A130" s="95">
        <v>510202050032</v>
      </c>
      <c r="B130" s="93" t="s">
        <v>417</v>
      </c>
      <c r="C130" s="126">
        <v>3121</v>
      </c>
    </row>
    <row r="131" spans="1:3" hidden="1" outlineLevel="1">
      <c r="A131" s="95">
        <v>510202050033</v>
      </c>
      <c r="B131" s="93" t="s">
        <v>418</v>
      </c>
      <c r="C131" s="126">
        <v>480.87</v>
      </c>
    </row>
    <row r="132" spans="1:3" hidden="1" outlineLevel="1">
      <c r="A132" s="95">
        <v>510202050034</v>
      </c>
      <c r="B132" s="93" t="s">
        <v>419</v>
      </c>
      <c r="C132" s="126">
        <v>202727.56</v>
      </c>
    </row>
    <row r="133" spans="1:3" hidden="1" outlineLevel="1">
      <c r="A133" s="95">
        <v>510202050035</v>
      </c>
      <c r="B133" s="93" t="s">
        <v>420</v>
      </c>
      <c r="C133" s="126">
        <v>4632.5200000000004</v>
      </c>
    </row>
    <row r="134" spans="1:3" hidden="1" outlineLevel="1">
      <c r="A134" s="95">
        <v>510202050036</v>
      </c>
      <c r="B134" s="93" t="s">
        <v>421</v>
      </c>
      <c r="C134" s="126">
        <v>28471.74</v>
      </c>
    </row>
    <row r="135" spans="1:3" hidden="1" outlineLevel="1">
      <c r="A135" s="95">
        <v>510202050037</v>
      </c>
      <c r="B135" s="93" t="s">
        <v>422</v>
      </c>
      <c r="C135" s="126">
        <v>12739.17</v>
      </c>
    </row>
    <row r="136" spans="1:3" hidden="1" outlineLevel="1">
      <c r="A136" s="95">
        <v>510202050040</v>
      </c>
      <c r="B136" s="93" t="s">
        <v>423</v>
      </c>
      <c r="C136" s="126">
        <v>7845.4</v>
      </c>
    </row>
    <row r="137" spans="1:3" hidden="1" outlineLevel="1">
      <c r="A137" s="95">
        <v>510202050041</v>
      </c>
      <c r="B137" s="93" t="s">
        <v>424</v>
      </c>
      <c r="C137" s="126">
        <v>4366</v>
      </c>
    </row>
    <row r="138" spans="1:3" hidden="1" outlineLevel="1">
      <c r="A138" s="95">
        <v>510202050042</v>
      </c>
      <c r="B138" s="93" t="s">
        <v>425</v>
      </c>
      <c r="C138" s="126">
        <v>4506.01</v>
      </c>
    </row>
    <row r="139" spans="1:3" hidden="1" outlineLevel="1">
      <c r="A139" s="95">
        <v>510202050043</v>
      </c>
      <c r="B139" s="93" t="s">
        <v>426</v>
      </c>
      <c r="C139" s="126">
        <v>5460.93</v>
      </c>
    </row>
    <row r="140" spans="1:3" hidden="1" outlineLevel="1">
      <c r="A140" s="95">
        <v>510202050044</v>
      </c>
      <c r="B140" s="93" t="s">
        <v>427</v>
      </c>
      <c r="C140" s="126">
        <v>11829.36</v>
      </c>
    </row>
    <row r="141" spans="1:3" hidden="1" outlineLevel="1">
      <c r="A141" s="95">
        <v>510202050046</v>
      </c>
      <c r="B141" s="93" t="s">
        <v>428</v>
      </c>
      <c r="C141" s="126">
        <v>171.01</v>
      </c>
    </row>
    <row r="142" spans="1:3" hidden="1" outlineLevel="1">
      <c r="A142" s="95">
        <v>510202050047</v>
      </c>
      <c r="B142" s="93" t="s">
        <v>429</v>
      </c>
      <c r="C142" s="126">
        <v>550</v>
      </c>
    </row>
    <row r="143" spans="1:3" hidden="1" outlineLevel="1">
      <c r="A143" s="95">
        <v>510202050049</v>
      </c>
      <c r="B143" s="93" t="s">
        <v>430</v>
      </c>
      <c r="C143" s="126">
        <v>475.15</v>
      </c>
    </row>
    <row r="144" spans="1:3" hidden="1" outlineLevel="1">
      <c r="A144" s="95">
        <v>510202050050</v>
      </c>
      <c r="B144" s="93" t="s">
        <v>431</v>
      </c>
      <c r="C144" s="126">
        <v>572.32000000000005</v>
      </c>
    </row>
    <row r="145" spans="1:3" hidden="1" outlineLevel="1">
      <c r="A145" s="95">
        <v>510202050051</v>
      </c>
      <c r="B145" s="93" t="s">
        <v>432</v>
      </c>
      <c r="C145" s="126">
        <v>7605.6</v>
      </c>
    </row>
    <row r="146" spans="1:3" hidden="1" outlineLevel="1">
      <c r="A146" s="95">
        <v>51020209</v>
      </c>
      <c r="B146" s="93" t="s">
        <v>433</v>
      </c>
      <c r="C146" s="126">
        <v>-3274665.06</v>
      </c>
    </row>
    <row r="147" spans="1:3" hidden="1" outlineLevel="1">
      <c r="A147" s="95">
        <v>510202090001</v>
      </c>
      <c r="B147" s="93" t="s">
        <v>434</v>
      </c>
      <c r="C147" s="126">
        <v>-3274665.06</v>
      </c>
    </row>
    <row r="148" spans="1:3" hidden="1" outlineLevel="1">
      <c r="A148" s="95">
        <v>510301</v>
      </c>
      <c r="B148" s="93" t="s">
        <v>435</v>
      </c>
      <c r="C148" s="126">
        <v>17841372.07</v>
      </c>
    </row>
    <row r="149" spans="1:3" hidden="1" outlineLevel="1">
      <c r="A149" s="95">
        <v>51030101</v>
      </c>
      <c r="B149" s="93" t="s">
        <v>435</v>
      </c>
      <c r="C149" s="126">
        <v>17841372.07</v>
      </c>
    </row>
    <row r="150" spans="1:3" hidden="1" outlineLevel="1">
      <c r="A150" s="95">
        <v>510301010002</v>
      </c>
      <c r="B150" s="93" t="s">
        <v>436</v>
      </c>
      <c r="C150" s="126">
        <v>17841372.07</v>
      </c>
    </row>
    <row r="151" spans="1:3" hidden="1" outlineLevel="1">
      <c r="A151" s="95">
        <v>510302</v>
      </c>
      <c r="B151" s="93" t="s">
        <v>437</v>
      </c>
      <c r="C151" s="126">
        <v>-17841372.07</v>
      </c>
    </row>
    <row r="152" spans="1:3" hidden="1" outlineLevel="1">
      <c r="A152" s="95">
        <v>51030201</v>
      </c>
      <c r="B152" s="93" t="s">
        <v>437</v>
      </c>
      <c r="C152" s="126">
        <v>-17841372.07</v>
      </c>
    </row>
    <row r="153" spans="1:3" hidden="1" outlineLevel="1">
      <c r="A153" s="95">
        <v>510302010099</v>
      </c>
      <c r="B153" s="93" t="s">
        <v>438</v>
      </c>
      <c r="C153" s="126">
        <v>-17841372.07</v>
      </c>
    </row>
    <row r="154" spans="1:3" collapsed="1">
      <c r="A154" s="95">
        <v>52</v>
      </c>
      <c r="B154" s="93" t="s">
        <v>439</v>
      </c>
      <c r="C154" s="126">
        <v>3428422.93</v>
      </c>
    </row>
    <row r="155" spans="1:3" hidden="1" outlineLevel="1">
      <c r="A155" s="95">
        <v>5201</v>
      </c>
      <c r="B155" s="93" t="s">
        <v>440</v>
      </c>
      <c r="C155" s="126">
        <v>464183.55</v>
      </c>
    </row>
    <row r="156" spans="1:3" hidden="1" outlineLevel="1">
      <c r="A156" s="95">
        <v>520101</v>
      </c>
      <c r="B156" s="93" t="s">
        <v>441</v>
      </c>
      <c r="C156" s="126">
        <v>464183.55</v>
      </c>
    </row>
    <row r="157" spans="1:3" hidden="1" outlineLevel="1">
      <c r="A157" s="95">
        <v>52010101</v>
      </c>
      <c r="B157" s="93" t="s">
        <v>442</v>
      </c>
      <c r="C157" s="126">
        <v>355491.01</v>
      </c>
    </row>
    <row r="158" spans="1:3" hidden="1" outlineLevel="1">
      <c r="A158" s="95">
        <v>520101010001</v>
      </c>
      <c r="B158" s="93" t="s">
        <v>363</v>
      </c>
      <c r="C158" s="126">
        <v>143437.04</v>
      </c>
    </row>
    <row r="159" spans="1:3" hidden="1" outlineLevel="1">
      <c r="A159" s="95">
        <v>520101010002</v>
      </c>
      <c r="B159" s="93" t="s">
        <v>443</v>
      </c>
      <c r="C159" s="126">
        <v>20846.46</v>
      </c>
    </row>
    <row r="160" spans="1:3" hidden="1" outlineLevel="1">
      <c r="A160" s="95">
        <v>520101010003</v>
      </c>
      <c r="B160" s="93" t="s">
        <v>444</v>
      </c>
      <c r="C160" s="126">
        <v>92166.15</v>
      </c>
    </row>
    <row r="161" spans="1:3" hidden="1" outlineLevel="1">
      <c r="A161" s="95">
        <v>520101010004</v>
      </c>
      <c r="B161" s="93" t="s">
        <v>365</v>
      </c>
      <c r="C161" s="126">
        <v>31214.25</v>
      </c>
    </row>
    <row r="162" spans="1:3" hidden="1" outlineLevel="1">
      <c r="A162" s="95">
        <v>520101010005</v>
      </c>
      <c r="B162" s="93" t="s">
        <v>366</v>
      </c>
      <c r="C162" s="126">
        <v>17146.810000000001</v>
      </c>
    </row>
    <row r="163" spans="1:3" hidden="1" outlineLevel="1">
      <c r="A163" s="95">
        <v>520101010006</v>
      </c>
      <c r="B163" s="93" t="s">
        <v>367</v>
      </c>
      <c r="C163" s="126">
        <v>21292.19</v>
      </c>
    </row>
    <row r="164" spans="1:3" hidden="1" outlineLevel="1">
      <c r="A164" s="95">
        <v>520101010007</v>
      </c>
      <c r="B164" s="93" t="s">
        <v>262</v>
      </c>
      <c r="C164" s="126">
        <v>7389.86</v>
      </c>
    </row>
    <row r="165" spans="1:3" hidden="1" outlineLevel="1">
      <c r="A165" s="95">
        <v>520101010008</v>
      </c>
      <c r="B165" s="93" t="s">
        <v>263</v>
      </c>
      <c r="C165" s="126">
        <v>5017.92</v>
      </c>
    </row>
    <row r="166" spans="1:3" hidden="1" outlineLevel="1">
      <c r="A166" s="95">
        <v>520101010009</v>
      </c>
      <c r="B166" s="93" t="s">
        <v>445</v>
      </c>
      <c r="C166" s="126">
        <v>4435.3100000000004</v>
      </c>
    </row>
    <row r="167" spans="1:3" hidden="1" outlineLevel="1">
      <c r="A167" s="95">
        <v>520101010012</v>
      </c>
      <c r="B167" s="93" t="s">
        <v>446</v>
      </c>
      <c r="C167" s="126">
        <v>12545.02</v>
      </c>
    </row>
    <row r="168" spans="1:3" hidden="1" outlineLevel="1">
      <c r="A168" s="95">
        <v>52010102</v>
      </c>
      <c r="B168" s="93" t="s">
        <v>447</v>
      </c>
      <c r="C168" s="126">
        <v>12119.96</v>
      </c>
    </row>
    <row r="169" spans="1:3" hidden="1" outlineLevel="1">
      <c r="A169" s="95">
        <v>520101020002</v>
      </c>
      <c r="B169" s="93" t="s">
        <v>448</v>
      </c>
      <c r="C169" s="126">
        <v>11211.63</v>
      </c>
    </row>
    <row r="170" spans="1:3" hidden="1" outlineLevel="1">
      <c r="A170" s="95">
        <v>520101020006</v>
      </c>
      <c r="B170" s="93" t="s">
        <v>449</v>
      </c>
      <c r="C170" s="126">
        <v>792.5</v>
      </c>
    </row>
    <row r="171" spans="1:3" hidden="1" outlineLevel="1">
      <c r="A171" s="95">
        <v>520101020008</v>
      </c>
      <c r="B171" s="93" t="s">
        <v>450</v>
      </c>
      <c r="C171" s="126">
        <v>115.83</v>
      </c>
    </row>
    <row r="172" spans="1:3" hidden="1" outlineLevel="1">
      <c r="A172" s="95">
        <v>52010103</v>
      </c>
      <c r="B172" s="93" t="s">
        <v>451</v>
      </c>
      <c r="C172" s="126">
        <v>96572.58</v>
      </c>
    </row>
    <row r="173" spans="1:3" hidden="1" outlineLevel="1">
      <c r="A173" s="95">
        <v>520101030002</v>
      </c>
      <c r="B173" s="93" t="s">
        <v>452</v>
      </c>
      <c r="C173" s="126">
        <v>7220</v>
      </c>
    </row>
    <row r="174" spans="1:3" hidden="1" outlineLevel="1">
      <c r="A174" s="95">
        <v>520101030003</v>
      </c>
      <c r="B174" s="93" t="s">
        <v>453</v>
      </c>
      <c r="C174" s="126">
        <v>1673.51</v>
      </c>
    </row>
    <row r="175" spans="1:3" hidden="1" outlineLevel="1">
      <c r="A175" s="95">
        <v>520101030004</v>
      </c>
      <c r="B175" s="93" t="s">
        <v>454</v>
      </c>
      <c r="C175" s="126">
        <v>4839.95</v>
      </c>
    </row>
    <row r="176" spans="1:3" hidden="1" outlineLevel="1">
      <c r="A176" s="95">
        <v>520101030005</v>
      </c>
      <c r="B176" s="93" t="s">
        <v>455</v>
      </c>
      <c r="C176" s="126">
        <v>11903.69</v>
      </c>
    </row>
    <row r="177" spans="1:3" hidden="1" outlineLevel="1">
      <c r="A177" s="95">
        <v>520101030007</v>
      </c>
      <c r="B177" s="93" t="s">
        <v>456</v>
      </c>
      <c r="C177" s="126">
        <v>917.97</v>
      </c>
    </row>
    <row r="178" spans="1:3" hidden="1" outlineLevel="1">
      <c r="A178" s="95">
        <v>520101030008</v>
      </c>
      <c r="B178" s="93" t="s">
        <v>457</v>
      </c>
      <c r="C178" s="126">
        <v>591.86</v>
      </c>
    </row>
    <row r="179" spans="1:3" hidden="1" outlineLevel="1">
      <c r="A179" s="95">
        <v>520101030009</v>
      </c>
      <c r="B179" s="93" t="s">
        <v>458</v>
      </c>
      <c r="C179" s="126">
        <v>2702.55</v>
      </c>
    </row>
    <row r="180" spans="1:3" hidden="1" outlineLevel="1">
      <c r="A180" s="95">
        <v>520101030011</v>
      </c>
      <c r="B180" s="93" t="s">
        <v>459</v>
      </c>
      <c r="C180" s="126">
        <v>2655.74</v>
      </c>
    </row>
    <row r="181" spans="1:3" hidden="1" outlineLevel="1">
      <c r="A181" s="95">
        <v>520101030012</v>
      </c>
      <c r="B181" s="93" t="s">
        <v>460</v>
      </c>
      <c r="C181" s="126">
        <v>212.15</v>
      </c>
    </row>
    <row r="182" spans="1:3" hidden="1" outlineLevel="1">
      <c r="A182" s="95">
        <v>520101030013</v>
      </c>
      <c r="B182" s="93" t="s">
        <v>461</v>
      </c>
      <c r="C182" s="126">
        <v>1500.38</v>
      </c>
    </row>
    <row r="183" spans="1:3" hidden="1" outlineLevel="1">
      <c r="A183" s="95">
        <v>520101030014</v>
      </c>
      <c r="B183" s="93" t="s">
        <v>462</v>
      </c>
      <c r="C183" s="126">
        <v>1765.02</v>
      </c>
    </row>
    <row r="184" spans="1:3" hidden="1" outlineLevel="1">
      <c r="A184" s="95">
        <v>520101030015</v>
      </c>
      <c r="B184" s="93" t="s">
        <v>463</v>
      </c>
      <c r="C184" s="126">
        <v>231.25</v>
      </c>
    </row>
    <row r="185" spans="1:3" hidden="1" outlineLevel="1">
      <c r="A185" s="95">
        <v>520101030016</v>
      </c>
      <c r="B185" s="93" t="s">
        <v>464</v>
      </c>
      <c r="C185" s="126">
        <v>2392.83</v>
      </c>
    </row>
    <row r="186" spans="1:3" hidden="1" outlineLevel="1">
      <c r="A186" s="95">
        <v>520101030017</v>
      </c>
      <c r="B186" s="93" t="s">
        <v>465</v>
      </c>
      <c r="C186" s="126">
        <v>3830</v>
      </c>
    </row>
    <row r="187" spans="1:3" hidden="1" outlineLevel="1">
      <c r="A187" s="95">
        <v>520101030018</v>
      </c>
      <c r="B187" s="93" t="s">
        <v>466</v>
      </c>
      <c r="C187" s="126">
        <v>193.92</v>
      </c>
    </row>
    <row r="188" spans="1:3" hidden="1" outlineLevel="1">
      <c r="A188" s="95">
        <v>520101030020</v>
      </c>
      <c r="B188" s="93" t="s">
        <v>467</v>
      </c>
      <c r="C188" s="126">
        <v>9580.93</v>
      </c>
    </row>
    <row r="189" spans="1:3" hidden="1" outlineLevel="1">
      <c r="A189" s="95">
        <v>520101030021</v>
      </c>
      <c r="B189" s="93" t="s">
        <v>425</v>
      </c>
      <c r="C189" s="126">
        <v>3006</v>
      </c>
    </row>
    <row r="190" spans="1:3" hidden="1" outlineLevel="1">
      <c r="A190" s="95">
        <v>520101030022</v>
      </c>
      <c r="B190" s="93" t="s">
        <v>468</v>
      </c>
      <c r="C190" s="126">
        <v>21218.52</v>
      </c>
    </row>
    <row r="191" spans="1:3" hidden="1" outlineLevel="1">
      <c r="A191" s="95">
        <v>520101030023</v>
      </c>
      <c r="B191" s="93" t="s">
        <v>469</v>
      </c>
      <c r="C191" s="126">
        <v>12952</v>
      </c>
    </row>
    <row r="192" spans="1:3" hidden="1" outlineLevel="1">
      <c r="A192" s="95">
        <v>520101030024</v>
      </c>
      <c r="B192" s="93" t="s">
        <v>470</v>
      </c>
      <c r="C192" s="126">
        <v>7184.31</v>
      </c>
    </row>
    <row r="193" spans="1:3" hidden="1" outlineLevel="1">
      <c r="A193" s="95">
        <v>5202</v>
      </c>
      <c r="B193" s="93" t="s">
        <v>471</v>
      </c>
      <c r="C193" s="126">
        <v>2917347.52</v>
      </c>
    </row>
    <row r="194" spans="1:3" hidden="1" outlineLevel="1">
      <c r="A194" s="95">
        <v>520201</v>
      </c>
      <c r="B194" s="93" t="s">
        <v>441</v>
      </c>
      <c r="C194" s="126">
        <v>489998.65</v>
      </c>
    </row>
    <row r="195" spans="1:3" hidden="1" outlineLevel="1">
      <c r="A195" s="95">
        <v>52020101</v>
      </c>
      <c r="B195" s="93" t="s">
        <v>472</v>
      </c>
      <c r="C195" s="126">
        <v>369884.64</v>
      </c>
    </row>
    <row r="196" spans="1:3" hidden="1" outlineLevel="1">
      <c r="A196" s="95">
        <v>520201010001</v>
      </c>
      <c r="B196" s="93" t="s">
        <v>363</v>
      </c>
      <c r="C196" s="126">
        <v>251569.48</v>
      </c>
    </row>
    <row r="197" spans="1:3" hidden="1" outlineLevel="1">
      <c r="A197" s="95">
        <v>520201010002</v>
      </c>
      <c r="B197" s="93" t="s">
        <v>443</v>
      </c>
      <c r="C197" s="126">
        <v>8166.44</v>
      </c>
    </row>
    <row r="198" spans="1:3" hidden="1" outlineLevel="1">
      <c r="A198" s="95">
        <v>520201010003</v>
      </c>
      <c r="B198" s="93" t="s">
        <v>365</v>
      </c>
      <c r="C198" s="126">
        <v>32572.97</v>
      </c>
    </row>
    <row r="199" spans="1:3" hidden="1" outlineLevel="1">
      <c r="A199" s="95">
        <v>520201010004</v>
      </c>
      <c r="B199" s="93" t="s">
        <v>366</v>
      </c>
      <c r="C199" s="126">
        <v>19887.45</v>
      </c>
    </row>
    <row r="200" spans="1:3" hidden="1" outlineLevel="1">
      <c r="A200" s="95">
        <v>520201010005</v>
      </c>
      <c r="B200" s="93" t="s">
        <v>367</v>
      </c>
      <c r="C200" s="126">
        <v>21447.19</v>
      </c>
    </row>
    <row r="201" spans="1:3" hidden="1" outlineLevel="1">
      <c r="A201" s="95">
        <v>520201010006</v>
      </c>
      <c r="B201" s="93" t="s">
        <v>262</v>
      </c>
      <c r="C201" s="126">
        <v>8798.02</v>
      </c>
    </row>
    <row r="202" spans="1:3" hidden="1" outlineLevel="1">
      <c r="A202" s="95">
        <v>520201010007</v>
      </c>
      <c r="B202" s="93" t="s">
        <v>263</v>
      </c>
      <c r="C202" s="126">
        <v>8876.8700000000008</v>
      </c>
    </row>
    <row r="203" spans="1:3" hidden="1" outlineLevel="1">
      <c r="A203" s="95">
        <v>520201010008</v>
      </c>
      <c r="B203" s="93" t="s">
        <v>473</v>
      </c>
      <c r="C203" s="126">
        <v>5816.34</v>
      </c>
    </row>
    <row r="204" spans="1:3" hidden="1" outlineLevel="1">
      <c r="A204" s="95">
        <v>520201010010</v>
      </c>
      <c r="B204" s="93" t="s">
        <v>599</v>
      </c>
      <c r="C204" s="126">
        <v>150</v>
      </c>
    </row>
    <row r="205" spans="1:3" hidden="1" outlineLevel="1">
      <c r="A205" s="95">
        <v>520201010011</v>
      </c>
      <c r="B205" s="93" t="s">
        <v>474</v>
      </c>
      <c r="C205" s="126">
        <v>12599.88</v>
      </c>
    </row>
    <row r="206" spans="1:3" hidden="1" outlineLevel="1">
      <c r="A206" s="95">
        <v>52020102</v>
      </c>
      <c r="B206" s="93" t="s">
        <v>447</v>
      </c>
      <c r="C206" s="126">
        <v>120114.01</v>
      </c>
    </row>
    <row r="207" spans="1:3" hidden="1" outlineLevel="1">
      <c r="A207" s="95">
        <v>520201020002</v>
      </c>
      <c r="B207" s="93" t="s">
        <v>475</v>
      </c>
      <c r="C207" s="126">
        <v>9679.4599999999991</v>
      </c>
    </row>
    <row r="208" spans="1:3" hidden="1" outlineLevel="1">
      <c r="A208" s="95">
        <v>520201020003</v>
      </c>
      <c r="B208" s="93" t="s">
        <v>476</v>
      </c>
      <c r="C208" s="126">
        <v>728.64</v>
      </c>
    </row>
    <row r="209" spans="1:3" hidden="1" outlineLevel="1">
      <c r="A209" s="95">
        <v>520201020004</v>
      </c>
      <c r="B209" s="93" t="s">
        <v>1031</v>
      </c>
      <c r="C209" s="126">
        <v>11659.58</v>
      </c>
    </row>
    <row r="210" spans="1:3" hidden="1" outlineLevel="1">
      <c r="A210" s="95">
        <v>520201020005</v>
      </c>
      <c r="B210" s="93" t="s">
        <v>1032</v>
      </c>
      <c r="C210" s="126">
        <v>4929.8</v>
      </c>
    </row>
    <row r="211" spans="1:3" hidden="1" outlineLevel="1">
      <c r="A211" s="95">
        <v>520201020006</v>
      </c>
      <c r="B211" s="93" t="s">
        <v>478</v>
      </c>
      <c r="C211" s="126">
        <v>9997.18</v>
      </c>
    </row>
    <row r="212" spans="1:3" hidden="1" outlineLevel="1">
      <c r="A212" s="95">
        <v>520201020007</v>
      </c>
      <c r="B212" s="93" t="s">
        <v>600</v>
      </c>
      <c r="C212" s="126">
        <v>83072.95</v>
      </c>
    </row>
    <row r="213" spans="1:3" hidden="1" outlineLevel="1">
      <c r="A213" s="95">
        <v>520201020008</v>
      </c>
      <c r="B213" s="93" t="s">
        <v>1033</v>
      </c>
      <c r="C213" s="126">
        <v>46.4</v>
      </c>
    </row>
    <row r="214" spans="1:3" hidden="1" outlineLevel="1">
      <c r="A214" s="95">
        <v>520202</v>
      </c>
      <c r="B214" s="93" t="s">
        <v>479</v>
      </c>
      <c r="C214" s="126">
        <v>1253543.1399999999</v>
      </c>
    </row>
    <row r="215" spans="1:3" hidden="1" outlineLevel="1">
      <c r="A215" s="95">
        <v>52020201</v>
      </c>
      <c r="B215" s="93" t="s">
        <v>480</v>
      </c>
      <c r="C215" s="126">
        <v>1253543.1399999999</v>
      </c>
    </row>
    <row r="216" spans="1:3" hidden="1" outlineLevel="1">
      <c r="A216" s="95">
        <v>520202010001</v>
      </c>
      <c r="B216" s="93" t="s">
        <v>481</v>
      </c>
      <c r="C216" s="126">
        <v>1249294.8</v>
      </c>
    </row>
    <row r="217" spans="1:3" hidden="1" outlineLevel="1">
      <c r="A217" s="95">
        <v>520202010005</v>
      </c>
      <c r="B217" s="93" t="s">
        <v>482</v>
      </c>
      <c r="C217" s="126">
        <v>4248.34</v>
      </c>
    </row>
    <row r="218" spans="1:3" hidden="1" outlineLevel="1">
      <c r="A218" s="95">
        <v>520203</v>
      </c>
      <c r="B218" s="93" t="s">
        <v>483</v>
      </c>
      <c r="C218" s="126">
        <v>61451.9</v>
      </c>
    </row>
    <row r="219" spans="1:3" hidden="1" outlineLevel="1">
      <c r="A219" s="95">
        <v>52020301</v>
      </c>
      <c r="B219" s="93" t="s">
        <v>484</v>
      </c>
      <c r="C219" s="126">
        <v>61451.9</v>
      </c>
    </row>
    <row r="220" spans="1:3" hidden="1" outlineLevel="1">
      <c r="A220" s="95">
        <v>520203010001</v>
      </c>
      <c r="B220" s="93" t="s">
        <v>485</v>
      </c>
      <c r="C220" s="126">
        <v>1000</v>
      </c>
    </row>
    <row r="221" spans="1:3" hidden="1" outlineLevel="1">
      <c r="A221" s="95">
        <v>520203010002</v>
      </c>
      <c r="B221" s="93" t="s">
        <v>486</v>
      </c>
      <c r="C221" s="126">
        <v>7513</v>
      </c>
    </row>
    <row r="222" spans="1:3" hidden="1" outlineLevel="1">
      <c r="A222" s="95">
        <v>520203010003</v>
      </c>
      <c r="B222" s="93" t="s">
        <v>487</v>
      </c>
      <c r="C222" s="126">
        <v>12832.99</v>
      </c>
    </row>
    <row r="223" spans="1:3" hidden="1" outlineLevel="1">
      <c r="A223" s="95">
        <v>520203010004</v>
      </c>
      <c r="B223" s="93" t="s">
        <v>488</v>
      </c>
      <c r="C223" s="126">
        <v>22583.13</v>
      </c>
    </row>
    <row r="224" spans="1:3" hidden="1" outlineLevel="1">
      <c r="A224" s="95">
        <v>520203010005</v>
      </c>
      <c r="B224" s="93" t="s">
        <v>489</v>
      </c>
      <c r="C224" s="126">
        <v>8856.02</v>
      </c>
    </row>
    <row r="225" spans="1:3" hidden="1" outlineLevel="1">
      <c r="A225" s="95">
        <v>520203010007</v>
      </c>
      <c r="B225" s="93" t="s">
        <v>490</v>
      </c>
      <c r="C225" s="126">
        <v>8666.76</v>
      </c>
    </row>
    <row r="226" spans="1:3" hidden="1" outlineLevel="1">
      <c r="A226" s="95">
        <v>520204</v>
      </c>
      <c r="B226" s="93" t="s">
        <v>491</v>
      </c>
      <c r="C226" s="126">
        <v>33589.089999999997</v>
      </c>
    </row>
    <row r="227" spans="1:3" hidden="1" outlineLevel="1">
      <c r="A227" s="95">
        <v>52020401</v>
      </c>
      <c r="B227" s="93" t="s">
        <v>491</v>
      </c>
      <c r="C227" s="126">
        <v>33589.089999999997</v>
      </c>
    </row>
    <row r="228" spans="1:3" hidden="1" outlineLevel="1">
      <c r="A228" s="95">
        <v>520204010002</v>
      </c>
      <c r="B228" s="93" t="s">
        <v>410</v>
      </c>
      <c r="C228" s="126">
        <v>9056.17</v>
      </c>
    </row>
    <row r="229" spans="1:3" hidden="1" outlineLevel="1">
      <c r="A229" s="95">
        <v>520204010004</v>
      </c>
      <c r="B229" s="93" t="s">
        <v>492</v>
      </c>
      <c r="C229" s="126">
        <v>3997.8</v>
      </c>
    </row>
    <row r="230" spans="1:3" hidden="1" outlineLevel="1">
      <c r="A230" s="95">
        <v>520204010007</v>
      </c>
      <c r="B230" s="93" t="s">
        <v>493</v>
      </c>
      <c r="C230" s="126">
        <v>20535.12</v>
      </c>
    </row>
    <row r="231" spans="1:3" hidden="1" outlineLevel="1">
      <c r="A231" s="95">
        <v>520205</v>
      </c>
      <c r="B231" s="93" t="s">
        <v>494</v>
      </c>
      <c r="C231" s="126">
        <v>960461.16</v>
      </c>
    </row>
    <row r="232" spans="1:3" hidden="1" outlineLevel="1">
      <c r="A232" s="95">
        <v>52020501</v>
      </c>
      <c r="B232" s="93" t="s">
        <v>495</v>
      </c>
      <c r="C232" s="126">
        <v>960461.16</v>
      </c>
    </row>
    <row r="233" spans="1:3" hidden="1" outlineLevel="1">
      <c r="A233" s="95">
        <v>520205010001</v>
      </c>
      <c r="B233" s="93" t="s">
        <v>496</v>
      </c>
      <c r="C233" s="126">
        <v>3676.33</v>
      </c>
    </row>
    <row r="234" spans="1:3" hidden="1" outlineLevel="1">
      <c r="A234" s="95">
        <v>520205010002</v>
      </c>
      <c r="B234" s="93" t="s">
        <v>497</v>
      </c>
      <c r="C234" s="126">
        <v>18810.740000000002</v>
      </c>
    </row>
    <row r="235" spans="1:3" hidden="1" outlineLevel="1">
      <c r="A235" s="95">
        <v>520205010003</v>
      </c>
      <c r="B235" s="93" t="s">
        <v>498</v>
      </c>
      <c r="C235" s="126">
        <v>1966.48</v>
      </c>
    </row>
    <row r="236" spans="1:3" hidden="1" outlineLevel="1">
      <c r="A236" s="95">
        <v>520205010004</v>
      </c>
      <c r="B236" s="93" t="s">
        <v>468</v>
      </c>
      <c r="C236" s="126">
        <v>3.84</v>
      </c>
    </row>
    <row r="237" spans="1:3" hidden="1" outlineLevel="1">
      <c r="A237" s="95">
        <v>520205010005</v>
      </c>
      <c r="B237" s="93" t="s">
        <v>499</v>
      </c>
      <c r="C237" s="126">
        <v>16653.13</v>
      </c>
    </row>
    <row r="238" spans="1:3" hidden="1" outlineLevel="1">
      <c r="A238" s="95">
        <v>520205010006</v>
      </c>
      <c r="B238" s="93" t="s">
        <v>500</v>
      </c>
      <c r="C238" s="126">
        <v>25781.78</v>
      </c>
    </row>
    <row r="239" spans="1:3" hidden="1" outlineLevel="1">
      <c r="A239" s="95">
        <v>520205010007</v>
      </c>
      <c r="B239" s="93" t="s">
        <v>501</v>
      </c>
      <c r="C239" s="126">
        <v>850.78</v>
      </c>
    </row>
    <row r="240" spans="1:3" hidden="1" outlineLevel="1">
      <c r="A240" s="95">
        <v>520205010008</v>
      </c>
      <c r="B240" s="93" t="s">
        <v>502</v>
      </c>
      <c r="C240" s="126">
        <v>3089.36</v>
      </c>
    </row>
    <row r="241" spans="1:3" hidden="1" outlineLevel="1">
      <c r="A241" s="95">
        <v>520205010009</v>
      </c>
      <c r="B241" s="93" t="s">
        <v>503</v>
      </c>
      <c r="C241" s="126">
        <v>12912</v>
      </c>
    </row>
    <row r="242" spans="1:3" hidden="1" outlineLevel="1">
      <c r="A242" s="95">
        <v>520205010010</v>
      </c>
      <c r="B242" s="93" t="s">
        <v>504</v>
      </c>
      <c r="C242" s="126">
        <v>1928.66</v>
      </c>
    </row>
    <row r="243" spans="1:3" hidden="1" outlineLevel="1">
      <c r="A243" s="95">
        <v>520205010011</v>
      </c>
      <c r="B243" s="93" t="s">
        <v>505</v>
      </c>
      <c r="C243" s="126">
        <v>102.68</v>
      </c>
    </row>
    <row r="244" spans="1:3" hidden="1" outlineLevel="1">
      <c r="A244" s="95">
        <v>520205010012</v>
      </c>
      <c r="B244" s="93" t="s">
        <v>506</v>
      </c>
      <c r="C244" s="126">
        <v>1958.59</v>
      </c>
    </row>
    <row r="245" spans="1:3" hidden="1" outlineLevel="1">
      <c r="A245" s="95">
        <v>520205010013</v>
      </c>
      <c r="B245" s="93" t="s">
        <v>507</v>
      </c>
      <c r="C245" s="126">
        <v>13539.48</v>
      </c>
    </row>
    <row r="246" spans="1:3" hidden="1" outlineLevel="1">
      <c r="A246" s="95">
        <v>520205010014</v>
      </c>
      <c r="B246" s="93" t="s">
        <v>508</v>
      </c>
      <c r="C246" s="126">
        <v>214393.43</v>
      </c>
    </row>
    <row r="247" spans="1:3" hidden="1" outlineLevel="1">
      <c r="A247" s="95">
        <v>520205010015</v>
      </c>
      <c r="B247" s="93" t="s">
        <v>509</v>
      </c>
      <c r="C247" s="126">
        <v>862.78</v>
      </c>
    </row>
    <row r="248" spans="1:3" hidden="1" outlineLevel="1">
      <c r="A248" s="95">
        <v>520205010016</v>
      </c>
      <c r="B248" s="93" t="s">
        <v>510</v>
      </c>
      <c r="C248" s="126">
        <v>180246</v>
      </c>
    </row>
    <row r="249" spans="1:3" hidden="1" outlineLevel="1">
      <c r="A249" s="95">
        <v>520205010018</v>
      </c>
      <c r="B249" s="93" t="s">
        <v>511</v>
      </c>
      <c r="C249" s="126">
        <v>2032.49</v>
      </c>
    </row>
    <row r="250" spans="1:3" hidden="1" outlineLevel="1">
      <c r="A250" s="95">
        <v>520205010020</v>
      </c>
      <c r="B250" s="93" t="s">
        <v>512</v>
      </c>
      <c r="C250" s="126">
        <v>49.48</v>
      </c>
    </row>
    <row r="251" spans="1:3" hidden="1" outlineLevel="1">
      <c r="A251" s="95">
        <v>520205010022</v>
      </c>
      <c r="B251" s="93" t="s">
        <v>513</v>
      </c>
      <c r="C251" s="126">
        <v>32791.620000000003</v>
      </c>
    </row>
    <row r="252" spans="1:3" hidden="1" outlineLevel="1">
      <c r="A252" s="95">
        <v>520205010023</v>
      </c>
      <c r="B252" s="93" t="s">
        <v>514</v>
      </c>
      <c r="C252" s="126">
        <v>209866.92</v>
      </c>
    </row>
    <row r="253" spans="1:3" hidden="1" outlineLevel="1">
      <c r="A253" s="95">
        <v>520205010024</v>
      </c>
      <c r="B253" s="93" t="s">
        <v>515</v>
      </c>
      <c r="C253" s="126">
        <v>43828.85</v>
      </c>
    </row>
    <row r="254" spans="1:3" hidden="1" outlineLevel="1">
      <c r="A254" s="95">
        <v>520205010026</v>
      </c>
      <c r="B254" s="93" t="s">
        <v>516</v>
      </c>
      <c r="C254" s="126">
        <v>76079.91</v>
      </c>
    </row>
    <row r="255" spans="1:3" hidden="1" outlineLevel="1">
      <c r="A255" s="95">
        <v>520205010027</v>
      </c>
      <c r="B255" s="93" t="s">
        <v>517</v>
      </c>
      <c r="C255" s="126">
        <v>396.8</v>
      </c>
    </row>
    <row r="256" spans="1:3" hidden="1" outlineLevel="1">
      <c r="A256" s="95">
        <v>520205010030</v>
      </c>
      <c r="B256" s="93" t="s">
        <v>518</v>
      </c>
      <c r="C256" s="126">
        <v>2703.04</v>
      </c>
    </row>
    <row r="257" spans="1:3" hidden="1" outlineLevel="1">
      <c r="A257" s="95">
        <v>520205010036</v>
      </c>
      <c r="B257" s="93" t="s">
        <v>519</v>
      </c>
      <c r="C257" s="126">
        <v>87639.76</v>
      </c>
    </row>
    <row r="258" spans="1:3" hidden="1" outlineLevel="1">
      <c r="A258" s="95">
        <v>520205010037</v>
      </c>
      <c r="B258" s="93" t="s">
        <v>425</v>
      </c>
      <c r="C258" s="126">
        <v>142</v>
      </c>
    </row>
    <row r="259" spans="1:3" hidden="1" outlineLevel="1">
      <c r="A259" s="95">
        <v>520205010039</v>
      </c>
      <c r="B259" s="93" t="s">
        <v>613</v>
      </c>
      <c r="C259" s="126">
        <v>264</v>
      </c>
    </row>
    <row r="260" spans="1:3" hidden="1" outlineLevel="1">
      <c r="A260" s="95">
        <v>520205010040</v>
      </c>
      <c r="B260" s="93" t="s">
        <v>461</v>
      </c>
      <c r="C260" s="126">
        <v>7890.23</v>
      </c>
    </row>
    <row r="261" spans="1:3" hidden="1" outlineLevel="1">
      <c r="A261" s="95">
        <v>520206</v>
      </c>
      <c r="B261" s="93" t="s">
        <v>520</v>
      </c>
      <c r="C261" s="126">
        <v>65446.99</v>
      </c>
    </row>
    <row r="262" spans="1:3" hidden="1" outlineLevel="1">
      <c r="A262" s="95">
        <v>52020601</v>
      </c>
      <c r="B262" s="93" t="s">
        <v>521</v>
      </c>
      <c r="C262" s="126">
        <v>65446.99</v>
      </c>
    </row>
    <row r="263" spans="1:3" hidden="1" outlineLevel="1">
      <c r="A263" s="95">
        <v>520206010001</v>
      </c>
      <c r="B263" s="93" t="s">
        <v>522</v>
      </c>
      <c r="C263" s="126">
        <v>44690.23</v>
      </c>
    </row>
    <row r="264" spans="1:3" hidden="1" outlineLevel="1">
      <c r="A264" s="95">
        <v>520206010002</v>
      </c>
      <c r="B264" s="93" t="s">
        <v>523</v>
      </c>
      <c r="C264" s="126">
        <v>1638</v>
      </c>
    </row>
    <row r="265" spans="1:3" hidden="1" outlineLevel="1">
      <c r="A265" s="95">
        <v>520206010004</v>
      </c>
      <c r="B265" s="93" t="s">
        <v>524</v>
      </c>
      <c r="C265" s="126">
        <v>15627.28</v>
      </c>
    </row>
    <row r="266" spans="1:3" hidden="1" outlineLevel="1">
      <c r="A266" s="95">
        <v>520206010005</v>
      </c>
      <c r="B266" s="93" t="s">
        <v>525</v>
      </c>
      <c r="C266" s="126">
        <v>2.19</v>
      </c>
    </row>
    <row r="267" spans="1:3" hidden="1" outlineLevel="1">
      <c r="A267" s="95">
        <v>520206010006</v>
      </c>
      <c r="B267" s="93" t="s">
        <v>526</v>
      </c>
      <c r="C267" s="126">
        <v>304.5</v>
      </c>
    </row>
    <row r="268" spans="1:3" hidden="1" outlineLevel="1">
      <c r="A268" s="95">
        <v>520206010008</v>
      </c>
      <c r="B268" s="93" t="s">
        <v>527</v>
      </c>
      <c r="C268" s="126">
        <v>3184.79</v>
      </c>
    </row>
    <row r="269" spans="1:3" hidden="1" outlineLevel="1">
      <c r="A269" s="95">
        <v>520207</v>
      </c>
      <c r="B269" s="93" t="s">
        <v>528</v>
      </c>
      <c r="C269" s="126">
        <v>52856.59</v>
      </c>
    </row>
    <row r="270" spans="1:3" hidden="1" outlineLevel="1">
      <c r="A270" s="95">
        <v>52020701</v>
      </c>
      <c r="B270" s="93" t="s">
        <v>202</v>
      </c>
      <c r="C270" s="126">
        <v>52856.59</v>
      </c>
    </row>
    <row r="271" spans="1:3" hidden="1" outlineLevel="1">
      <c r="A271" s="95">
        <v>520207010001</v>
      </c>
      <c r="B271" s="93" t="s">
        <v>529</v>
      </c>
      <c r="C271" s="126">
        <v>8192.16</v>
      </c>
    </row>
    <row r="272" spans="1:3" hidden="1" outlineLevel="1">
      <c r="A272" s="95">
        <v>520207010003</v>
      </c>
      <c r="B272" s="93" t="s">
        <v>530</v>
      </c>
      <c r="C272" s="126">
        <v>3861.05</v>
      </c>
    </row>
    <row r="273" spans="1:6" hidden="1" outlineLevel="1">
      <c r="A273" s="95">
        <v>520207010004</v>
      </c>
      <c r="B273" s="93" t="s">
        <v>531</v>
      </c>
      <c r="C273" s="126">
        <v>1199.6400000000001</v>
      </c>
    </row>
    <row r="274" spans="1:6" hidden="1" outlineLevel="1">
      <c r="A274" s="95">
        <v>520207010005</v>
      </c>
      <c r="B274" s="93" t="s">
        <v>532</v>
      </c>
      <c r="C274" s="126">
        <v>39498.379999999997</v>
      </c>
    </row>
    <row r="275" spans="1:6" hidden="1" outlineLevel="1">
      <c r="A275" s="95">
        <v>520207010007</v>
      </c>
      <c r="B275" s="93" t="s">
        <v>533</v>
      </c>
      <c r="C275" s="126">
        <v>105.36</v>
      </c>
    </row>
    <row r="276" spans="1:6" collapsed="1">
      <c r="A276" s="95">
        <v>5203</v>
      </c>
      <c r="B276" s="93" t="s">
        <v>534</v>
      </c>
      <c r="C276" s="126">
        <v>46891.86</v>
      </c>
      <c r="E276" t="s">
        <v>108</v>
      </c>
      <c r="F276" s="155">
        <v>288597</v>
      </c>
    </row>
    <row r="277" spans="1:6">
      <c r="A277" s="95">
        <v>520301</v>
      </c>
      <c r="B277" s="93" t="s">
        <v>535</v>
      </c>
      <c r="C277" s="126">
        <v>46891.86</v>
      </c>
      <c r="E277" t="s">
        <v>1068</v>
      </c>
      <c r="F277" s="155">
        <v>430148</v>
      </c>
    </row>
    <row r="278" spans="1:6">
      <c r="A278" s="95">
        <v>52030101</v>
      </c>
      <c r="B278" s="93" t="s">
        <v>536</v>
      </c>
      <c r="C278" s="126">
        <v>823.06</v>
      </c>
      <c r="E278" t="s">
        <v>1069</v>
      </c>
      <c r="F278" s="125">
        <f>+F43-F276-F277</f>
        <v>1198334.0100000009</v>
      </c>
    </row>
    <row r="279" spans="1:6">
      <c r="A279" s="95">
        <v>520301010002</v>
      </c>
      <c r="B279" s="93" t="s">
        <v>1034</v>
      </c>
      <c r="C279" s="126">
        <v>823.06</v>
      </c>
    </row>
    <row r="280" spans="1:6">
      <c r="A280" s="95">
        <v>52030102</v>
      </c>
      <c r="B280" s="93" t="s">
        <v>538</v>
      </c>
      <c r="C280" s="126">
        <v>46068.800000000003</v>
      </c>
    </row>
    <row r="281" spans="1:6">
      <c r="A281" s="95">
        <v>520301020001</v>
      </c>
      <c r="B281" s="93" t="s">
        <v>539</v>
      </c>
      <c r="C281" s="126">
        <v>12481.78</v>
      </c>
    </row>
    <row r="282" spans="1:6">
      <c r="A282" s="95">
        <v>520301020002</v>
      </c>
      <c r="B282" s="93" t="s">
        <v>540</v>
      </c>
      <c r="C282" s="126">
        <v>33587.019999999997</v>
      </c>
    </row>
    <row r="283" spans="1:6">
      <c r="A283" s="95">
        <v>54</v>
      </c>
      <c r="B283" s="93" t="s">
        <v>541</v>
      </c>
      <c r="C283" s="126">
        <v>176955.46</v>
      </c>
    </row>
    <row r="284" spans="1:6">
      <c r="A284" s="95">
        <v>5401</v>
      </c>
      <c r="B284" s="93" t="s">
        <v>542</v>
      </c>
      <c r="C284" s="126">
        <v>176955.46</v>
      </c>
    </row>
    <row r="285" spans="1:6">
      <c r="A285" s="95">
        <v>540101</v>
      </c>
      <c r="B285" s="93" t="s">
        <v>542</v>
      </c>
      <c r="C285" s="126">
        <v>176955.46</v>
      </c>
    </row>
    <row r="286" spans="1:6">
      <c r="A286" s="95">
        <v>54010103</v>
      </c>
      <c r="B286" s="93" t="s">
        <v>542</v>
      </c>
      <c r="C286" s="126">
        <v>-3089.08</v>
      </c>
    </row>
    <row r="287" spans="1:6">
      <c r="A287" s="95">
        <v>540101030011</v>
      </c>
      <c r="B287" s="93" t="s">
        <v>545</v>
      </c>
      <c r="C287" s="126">
        <v>-3595.08</v>
      </c>
    </row>
    <row r="288" spans="1:6">
      <c r="A288" s="95">
        <v>540101030012</v>
      </c>
      <c r="B288" s="93" t="s">
        <v>546</v>
      </c>
      <c r="C288" s="126">
        <v>506</v>
      </c>
    </row>
    <row r="289" spans="1:3">
      <c r="A289" s="95">
        <v>54010104</v>
      </c>
      <c r="B289" s="93" t="s">
        <v>547</v>
      </c>
      <c r="C289" s="126">
        <v>180044.54</v>
      </c>
    </row>
    <row r="290" spans="1:3">
      <c r="A290" s="95">
        <v>540101040009</v>
      </c>
      <c r="B290" s="93" t="s">
        <v>548</v>
      </c>
      <c r="C290" s="126">
        <v>5.71</v>
      </c>
    </row>
    <row r="291" spans="1:3">
      <c r="A291" s="95">
        <v>540101040013</v>
      </c>
      <c r="B291" s="93" t="s">
        <v>549</v>
      </c>
      <c r="C291" s="126">
        <v>180038.83</v>
      </c>
    </row>
    <row r="292" spans="1:3">
      <c r="A292" s="95">
        <v>91</v>
      </c>
      <c r="B292" s="93" t="s">
        <v>306</v>
      </c>
      <c r="C292" s="126">
        <v>48000</v>
      </c>
    </row>
    <row r="293" spans="1:3">
      <c r="A293" s="95">
        <v>9101</v>
      </c>
      <c r="B293" s="93" t="s">
        <v>306</v>
      </c>
      <c r="C293" s="126">
        <v>48000</v>
      </c>
    </row>
    <row r="294" spans="1:3">
      <c r="A294" s="95">
        <v>910101</v>
      </c>
      <c r="B294" s="93" t="s">
        <v>306</v>
      </c>
      <c r="C294" s="126">
        <v>48000</v>
      </c>
    </row>
    <row r="295" spans="1:3">
      <c r="A295" s="95">
        <v>9101010001</v>
      </c>
      <c r="B295" s="93" t="s">
        <v>307</v>
      </c>
      <c r="C295" s="126">
        <v>48000</v>
      </c>
    </row>
    <row r="296" spans="1:3" hidden="1">
      <c r="A296" s="93">
        <v>92</v>
      </c>
      <c r="B296" s="93" t="s">
        <v>308</v>
      </c>
      <c r="C296" s="93">
        <v>-48000</v>
      </c>
    </row>
    <row r="297" spans="1:3" hidden="1">
      <c r="A297" s="93">
        <v>9201</v>
      </c>
      <c r="B297" s="93" t="s">
        <v>308</v>
      </c>
      <c r="C297" s="93">
        <v>-48000</v>
      </c>
    </row>
    <row r="298" spans="1:3" hidden="1">
      <c r="A298" s="93">
        <v>920101</v>
      </c>
      <c r="B298" s="93" t="s">
        <v>308</v>
      </c>
      <c r="C298" s="93">
        <v>-48000</v>
      </c>
    </row>
    <row r="299" spans="1:3" hidden="1">
      <c r="A299" s="93">
        <v>9201010001</v>
      </c>
      <c r="B299" s="93" t="s">
        <v>309</v>
      </c>
      <c r="C299" s="93">
        <v>-48000</v>
      </c>
    </row>
    <row r="300" spans="1:3" hidden="1">
      <c r="A300" s="95">
        <v>92</v>
      </c>
      <c r="B300" s="93" t="s">
        <v>308</v>
      </c>
      <c r="C300" s="124">
        <v>-48000</v>
      </c>
    </row>
    <row r="301" spans="1:3" hidden="1">
      <c r="A301" s="95">
        <v>9201</v>
      </c>
      <c r="B301" s="93" t="s">
        <v>308</v>
      </c>
      <c r="C301" s="124">
        <v>-48000</v>
      </c>
    </row>
    <row r="302" spans="1:3" hidden="1">
      <c r="A302" s="95">
        <v>920101</v>
      </c>
      <c r="B302" s="93" t="s">
        <v>308</v>
      </c>
      <c r="C302" s="124">
        <v>-48000</v>
      </c>
    </row>
    <row r="303" spans="1:3" hidden="1">
      <c r="A303" s="95">
        <v>9201010001</v>
      </c>
      <c r="B303" s="93" t="s">
        <v>309</v>
      </c>
      <c r="C303" s="124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8"/>
  <sheetViews>
    <sheetView topLeftCell="B8" zoomScale="90" zoomScaleNormal="90" workbookViewId="0">
      <pane ySplit="3" topLeftCell="A117" activePane="bottomLeft" state="frozen"/>
      <selection activeCell="A8" sqref="A8"/>
      <selection pane="bottomLeft" activeCell="E126" sqref="E126:E131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110</v>
      </c>
      <c r="D2" s="59" t="s">
        <v>550</v>
      </c>
    </row>
    <row r="4" spans="1:6" ht="24.75">
      <c r="A4" s="140" t="s">
        <v>111</v>
      </c>
      <c r="B4" s="140"/>
      <c r="C4" s="140"/>
      <c r="D4" s="140"/>
      <c r="E4" s="140"/>
      <c r="F4" s="140"/>
    </row>
    <row r="5" spans="1:6" ht="15.75">
      <c r="A5" s="141" t="s">
        <v>112</v>
      </c>
      <c r="B5" s="141"/>
      <c r="C5" s="141"/>
      <c r="D5" s="141"/>
      <c r="E5" s="141"/>
      <c r="F5" s="141"/>
    </row>
    <row r="6" spans="1:6" ht="15.75">
      <c r="A6" s="141" t="s">
        <v>113</v>
      </c>
      <c r="B6" s="141"/>
      <c r="C6" s="141"/>
      <c r="D6" s="141"/>
      <c r="E6" s="141"/>
      <c r="F6" s="141"/>
    </row>
    <row r="8" spans="1:6">
      <c r="A8" s="142" t="s">
        <v>551</v>
      </c>
      <c r="B8" s="142"/>
      <c r="C8" s="142"/>
      <c r="D8" s="142"/>
      <c r="E8" s="142"/>
      <c r="F8" s="142"/>
    </row>
    <row r="10" spans="1:6">
      <c r="A10" s="60" t="s">
        <v>114</v>
      </c>
      <c r="B10" s="60" t="s">
        <v>115</v>
      </c>
      <c r="C10" s="61" t="s">
        <v>311</v>
      </c>
      <c r="D10" s="61" t="s">
        <v>312</v>
      </c>
      <c r="E10" s="61" t="s">
        <v>313</v>
      </c>
    </row>
    <row r="11" spans="1:6">
      <c r="A11" s="62">
        <v>1</v>
      </c>
      <c r="B11" s="62" t="s">
        <v>116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117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118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119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120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121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552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123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124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125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126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553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127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128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129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130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131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132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133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134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135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136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137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138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139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140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141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142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143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144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145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146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147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148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149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150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151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152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153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154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155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156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156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157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158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159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160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161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162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163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164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165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166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167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167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168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169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170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170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171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172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172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173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174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175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176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177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177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178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179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179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180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181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181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182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183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184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554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555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556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185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186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187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188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557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189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189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190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191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192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193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194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195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196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196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558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199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199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200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201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202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203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204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205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206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207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208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209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210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211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212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213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214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215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216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217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218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219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220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221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222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223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224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225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226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227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227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228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229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229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229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229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230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231</v>
      </c>
      <c r="C144" s="63">
        <v>10360778.32</v>
      </c>
      <c r="D144" s="63">
        <v>-1926464.65</v>
      </c>
      <c r="E144" s="63">
        <v>8434313.6699999999</v>
      </c>
    </row>
    <row r="145" spans="1:8">
      <c r="A145" s="62">
        <v>201</v>
      </c>
      <c r="B145" s="62" t="s">
        <v>232</v>
      </c>
      <c r="C145" s="63">
        <v>7778155.1399999997</v>
      </c>
      <c r="D145" s="63">
        <v>-95891.93</v>
      </c>
      <c r="E145" s="63">
        <v>7682263.21</v>
      </c>
    </row>
    <row r="146" spans="1:8">
      <c r="A146" s="62">
        <v>20103</v>
      </c>
      <c r="B146" s="62" t="s">
        <v>233</v>
      </c>
      <c r="C146" s="63">
        <v>6612032.1399999997</v>
      </c>
      <c r="D146" s="63">
        <v>586363.62</v>
      </c>
      <c r="E146" s="63">
        <v>7198395.7599999998</v>
      </c>
    </row>
    <row r="147" spans="1:8">
      <c r="A147" s="62">
        <v>2010301</v>
      </c>
      <c r="B147" s="62" t="s">
        <v>234</v>
      </c>
      <c r="C147" s="63">
        <v>1449633.72</v>
      </c>
      <c r="D147" s="63">
        <v>-443472.17</v>
      </c>
      <c r="E147" s="63">
        <v>1006161.55</v>
      </c>
    </row>
    <row r="148" spans="1:8">
      <c r="A148" s="62">
        <v>201030101</v>
      </c>
      <c r="B148" s="62" t="s">
        <v>234</v>
      </c>
      <c r="C148" s="63">
        <v>1449633.72</v>
      </c>
      <c r="D148" s="63">
        <v>-443472.17</v>
      </c>
      <c r="E148" s="63">
        <v>1006161.55</v>
      </c>
    </row>
    <row r="149" spans="1:8">
      <c r="A149" s="62">
        <v>201030101001</v>
      </c>
      <c r="B149" s="62" t="s">
        <v>235</v>
      </c>
      <c r="C149" s="63">
        <v>618888.69999999995</v>
      </c>
      <c r="D149" s="63">
        <v>-49298.8</v>
      </c>
      <c r="E149" s="63">
        <v>569589.9</v>
      </c>
      <c r="H149" s="26"/>
    </row>
    <row r="150" spans="1:8">
      <c r="A150" s="62">
        <v>201030101002</v>
      </c>
      <c r="B150" s="62" t="s">
        <v>236</v>
      </c>
      <c r="C150" s="63">
        <v>830745.02</v>
      </c>
      <c r="D150" s="63">
        <v>-394173.37</v>
      </c>
      <c r="E150" s="63">
        <v>436571.65</v>
      </c>
    </row>
    <row r="151" spans="1:8">
      <c r="A151" s="62">
        <v>2010302</v>
      </c>
      <c r="B151" s="62" t="s">
        <v>237</v>
      </c>
      <c r="C151" s="63">
        <v>3898437.94</v>
      </c>
      <c r="D151" s="63">
        <v>-997468.94</v>
      </c>
      <c r="E151" s="63">
        <v>2900969</v>
      </c>
    </row>
    <row r="152" spans="1:8">
      <c r="A152" s="62">
        <v>201030201</v>
      </c>
      <c r="B152" s="62" t="s">
        <v>237</v>
      </c>
      <c r="C152" s="63">
        <v>3898437.94</v>
      </c>
      <c r="D152" s="63">
        <v>-997468.94</v>
      </c>
      <c r="E152" s="63">
        <v>2900969</v>
      </c>
    </row>
    <row r="153" spans="1:8">
      <c r="A153" s="62">
        <v>201030201001</v>
      </c>
      <c r="B153" s="62" t="s">
        <v>238</v>
      </c>
      <c r="C153" s="63">
        <v>3890437.94</v>
      </c>
      <c r="D153" s="63">
        <v>-997468.94</v>
      </c>
      <c r="E153" s="63">
        <v>2892969</v>
      </c>
    </row>
    <row r="154" spans="1:8">
      <c r="A154" s="62">
        <v>201030201002</v>
      </c>
      <c r="B154" s="62" t="s">
        <v>239</v>
      </c>
      <c r="C154" s="63">
        <v>8000</v>
      </c>
      <c r="D154" s="63">
        <v>0</v>
      </c>
      <c r="E154" s="63">
        <v>8000</v>
      </c>
    </row>
    <row r="155" spans="1:8">
      <c r="A155" s="62">
        <v>2010304</v>
      </c>
      <c r="B155" s="62" t="s">
        <v>240</v>
      </c>
      <c r="C155" s="63">
        <v>1263960.48</v>
      </c>
      <c r="D155" s="63">
        <v>2027304.73</v>
      </c>
      <c r="E155" s="63">
        <v>3291265.21</v>
      </c>
    </row>
    <row r="156" spans="1:8">
      <c r="A156" s="62">
        <v>201030401</v>
      </c>
      <c r="B156" s="62" t="s">
        <v>240</v>
      </c>
      <c r="C156" s="63">
        <v>1263960.48</v>
      </c>
      <c r="D156" s="63">
        <v>2027304.73</v>
      </c>
      <c r="E156" s="63">
        <v>3291265.21</v>
      </c>
    </row>
    <row r="157" spans="1:8">
      <c r="A157" s="62">
        <v>201030401001</v>
      </c>
      <c r="B157" s="62" t="s">
        <v>241</v>
      </c>
      <c r="C157" s="63">
        <v>20648.96</v>
      </c>
      <c r="D157" s="63">
        <v>559.85</v>
      </c>
      <c r="E157" s="63">
        <v>21208.81</v>
      </c>
    </row>
    <row r="158" spans="1:8">
      <c r="A158" s="62">
        <v>201030401002</v>
      </c>
      <c r="B158" s="62" t="s">
        <v>242</v>
      </c>
      <c r="C158" s="63">
        <v>1066.49</v>
      </c>
      <c r="D158" s="63">
        <v>1299.42</v>
      </c>
      <c r="E158" s="63">
        <v>2365.91</v>
      </c>
    </row>
    <row r="159" spans="1:8">
      <c r="A159" s="62">
        <v>201030401003</v>
      </c>
      <c r="B159" s="62" t="s">
        <v>243</v>
      </c>
      <c r="C159" s="63">
        <v>1240356.02</v>
      </c>
      <c r="D159" s="63">
        <v>2026569.52</v>
      </c>
      <c r="E159" s="63">
        <v>3266925.54</v>
      </c>
    </row>
    <row r="160" spans="1:8">
      <c r="A160" s="62">
        <v>201030401004</v>
      </c>
      <c r="B160" s="62" t="s">
        <v>244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245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559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560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560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561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562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246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247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248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249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250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251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252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253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254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255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256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257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258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259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260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260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261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262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263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264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265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266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267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267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268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269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270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270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271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272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273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559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563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563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564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274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275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275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276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277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278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278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279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280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281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282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283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283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283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284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285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286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286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286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287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288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289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290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291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292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293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293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293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294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295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295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295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296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297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298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298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298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299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300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301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302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302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302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303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304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304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304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299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305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306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306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306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307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308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308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308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309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0" sqref="D20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565</v>
      </c>
      <c r="M1" s="144" t="s">
        <v>566</v>
      </c>
      <c r="N1" s="144"/>
      <c r="O1" s="144"/>
    </row>
    <row r="2" spans="1:15" ht="15.75">
      <c r="A2" s="66" t="s">
        <v>110</v>
      </c>
      <c r="B2" s="66"/>
      <c r="C2" s="66"/>
      <c r="F2" s="59" t="s">
        <v>567</v>
      </c>
      <c r="M2" s="67" t="s">
        <v>568</v>
      </c>
      <c r="N2" s="68">
        <f>8500*10</f>
        <v>85000</v>
      </c>
      <c r="O2" s="67"/>
    </row>
    <row r="3" spans="1:15">
      <c r="I3" s="25"/>
      <c r="J3" s="69"/>
      <c r="M3" s="67" t="s">
        <v>569</v>
      </c>
      <c r="N3" s="68">
        <v>43482.41</v>
      </c>
      <c r="O3" s="67"/>
    </row>
    <row r="4" spans="1:15" ht="24.75">
      <c r="A4" s="140" t="s">
        <v>111</v>
      </c>
      <c r="B4" s="140"/>
      <c r="C4" s="140"/>
      <c r="D4" s="140"/>
      <c r="E4" s="140"/>
      <c r="F4" s="140"/>
      <c r="G4" s="140"/>
      <c r="H4" s="140"/>
      <c r="M4" s="67"/>
      <c r="N4" s="68">
        <f>+N2+N3</f>
        <v>128482.41</v>
      </c>
      <c r="O4" s="67"/>
    </row>
    <row r="5" spans="1:15" ht="15.75">
      <c r="A5" s="141" t="s">
        <v>112</v>
      </c>
      <c r="B5" s="141"/>
      <c r="C5" s="141"/>
      <c r="D5" s="141"/>
      <c r="E5" s="141"/>
      <c r="F5" s="141"/>
      <c r="G5" s="141"/>
      <c r="H5" s="141"/>
      <c r="M5" s="67"/>
      <c r="N5" s="70">
        <f>+N4+[1]CTE2020!F48</f>
        <v>443275.60143195</v>
      </c>
      <c r="O5" s="67" t="s">
        <v>570</v>
      </c>
    </row>
    <row r="6" spans="1:15" ht="15.75">
      <c r="A6" s="141" t="s">
        <v>310</v>
      </c>
      <c r="B6" s="141"/>
      <c r="C6" s="141"/>
      <c r="D6" s="141"/>
      <c r="E6" s="141"/>
      <c r="F6" s="141"/>
      <c r="G6" s="141"/>
      <c r="H6" s="141"/>
      <c r="M6" s="67"/>
      <c r="N6" s="68">
        <f>+N5*0.2</f>
        <v>88655.120286390011</v>
      </c>
      <c r="O6" s="67" t="s">
        <v>571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42" t="s">
        <v>551</v>
      </c>
      <c r="B8" s="142"/>
      <c r="C8" s="142"/>
      <c r="D8" s="142"/>
      <c r="E8" s="142"/>
      <c r="F8" s="142"/>
      <c r="G8" s="142"/>
      <c r="H8" s="142"/>
      <c r="M8" s="71"/>
      <c r="N8" s="71"/>
      <c r="O8" s="71"/>
    </row>
    <row r="9" spans="1:15">
      <c r="M9" s="71"/>
      <c r="N9" s="71"/>
      <c r="O9" s="71"/>
    </row>
    <row r="10" spans="1:15">
      <c r="A10" s="72" t="s">
        <v>114</v>
      </c>
      <c r="B10" s="72" t="s">
        <v>572</v>
      </c>
      <c r="C10" s="72" t="s">
        <v>573</v>
      </c>
      <c r="D10" s="60" t="s">
        <v>115</v>
      </c>
      <c r="E10" s="61" t="s">
        <v>311</v>
      </c>
      <c r="F10" s="61" t="s">
        <v>312</v>
      </c>
      <c r="G10" s="61" t="s">
        <v>313</v>
      </c>
      <c r="I10" s="143"/>
      <c r="J10" s="143"/>
    </row>
    <row r="11" spans="1:15">
      <c r="A11" s="73">
        <v>410101010001</v>
      </c>
      <c r="B11" s="73">
        <v>41</v>
      </c>
      <c r="C11" s="73">
        <v>6003</v>
      </c>
      <c r="D11" s="74" t="s">
        <v>319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320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321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322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323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574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575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576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324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577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325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326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327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578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328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329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331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332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333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334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579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349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350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351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352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353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580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581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582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354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355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356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583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358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359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360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363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364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365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366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367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262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263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368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370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372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373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375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376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584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377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363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364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365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366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367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262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263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381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383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585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384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586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386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388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390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391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392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393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373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394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395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396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398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587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399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400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401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402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403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404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588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406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589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407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408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409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590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410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411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591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412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413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414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415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416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417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418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419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420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421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422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592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423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424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425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426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427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428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593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430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431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363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443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444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365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366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367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262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263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445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594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446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448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449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595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452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453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454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455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596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456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457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458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597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459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460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461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462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463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464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465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466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598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467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425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468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469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470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363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443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365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366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367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262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263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473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599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474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475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476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477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478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600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481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601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482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485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486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487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488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489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490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602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410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603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492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411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493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496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497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498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468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499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500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501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502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503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504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505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506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507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508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509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510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511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604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512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605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513</v>
      </c>
      <c r="E210" s="63">
        <v>29150</v>
      </c>
      <c r="F210" s="63">
        <v>2640</v>
      </c>
      <c r="G210" s="63">
        <v>31790</v>
      </c>
      <c r="H210" t="s">
        <v>606</v>
      </c>
      <c r="I210" t="s">
        <v>607</v>
      </c>
      <c r="J210" t="s">
        <v>608</v>
      </c>
    </row>
    <row r="211" spans="1:10">
      <c r="A211" s="82">
        <v>520205010023</v>
      </c>
      <c r="B211" s="82">
        <v>52</v>
      </c>
      <c r="C211" s="82">
        <v>806</v>
      </c>
      <c r="D211" s="81" t="s">
        <v>514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515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516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517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609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610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518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611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612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519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425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613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461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614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522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523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524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525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526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615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527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529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530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531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532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616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533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537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539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540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543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617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544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545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546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618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548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549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619</v>
      </c>
    </row>
    <row r="2" spans="1:10" s="85" customFormat="1" ht="18.75">
      <c r="B2" s="85" t="s">
        <v>620</v>
      </c>
    </row>
    <row r="3" spans="1:10" s="85" customFormat="1" ht="18.75">
      <c r="B3" s="85" t="s">
        <v>621</v>
      </c>
    </row>
    <row r="4" spans="1:10" s="85" customFormat="1" ht="18.75"/>
    <row r="5" spans="1:10" s="25" customFormat="1">
      <c r="A5" s="25">
        <v>1</v>
      </c>
      <c r="B5" s="25" t="s">
        <v>622</v>
      </c>
      <c r="C5" s="86" t="s">
        <v>623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624</v>
      </c>
      <c r="C6" s="86" t="s">
        <v>625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626</v>
      </c>
      <c r="C7" s="86" t="s">
        <v>627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628</v>
      </c>
      <c r="C8" s="86" t="s">
        <v>629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630</v>
      </c>
      <c r="C9" s="86" t="s">
        <v>631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632</v>
      </c>
      <c r="C10" s="88" t="s">
        <v>633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634</v>
      </c>
      <c r="C11" s="86" t="s">
        <v>635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636</v>
      </c>
      <c r="C12" s="88" t="s">
        <v>637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638</v>
      </c>
      <c r="C13" s="88" t="s">
        <v>639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640</v>
      </c>
      <c r="C14" s="86" t="s">
        <v>641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642</v>
      </c>
      <c r="C15" s="86" t="s">
        <v>643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644</v>
      </c>
      <c r="C16" s="88" t="s">
        <v>645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646</v>
      </c>
      <c r="C17" s="86" t="s">
        <v>647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648</v>
      </c>
      <c r="C18" s="86" t="s">
        <v>649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650</v>
      </c>
      <c r="C19" s="88" t="s">
        <v>651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652</v>
      </c>
      <c r="C20" s="86" t="s">
        <v>653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654</v>
      </c>
      <c r="C21" s="86" t="s">
        <v>655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656</v>
      </c>
      <c r="C22" s="88" t="s">
        <v>657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658</v>
      </c>
      <c r="C23" s="88" t="s">
        <v>659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660</v>
      </c>
      <c r="C24" s="88" t="s">
        <v>661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662</v>
      </c>
      <c r="C25" s="88" t="s">
        <v>663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664</v>
      </c>
      <c r="C26" s="86" t="s">
        <v>665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666</v>
      </c>
      <c r="C27" s="88" t="s">
        <v>667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668</v>
      </c>
      <c r="C28" s="88" t="s">
        <v>669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670</v>
      </c>
      <c r="C29" s="88" t="s">
        <v>671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672</v>
      </c>
      <c r="C30" s="88" t="s">
        <v>673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674</v>
      </c>
      <c r="C31" s="88" t="s">
        <v>675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676</v>
      </c>
      <c r="C32" s="88" t="s">
        <v>677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678</v>
      </c>
      <c r="C33" s="86" t="s">
        <v>679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680</v>
      </c>
      <c r="C34" s="86" t="s">
        <v>681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682</v>
      </c>
      <c r="C35" s="88" t="s">
        <v>683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684</v>
      </c>
      <c r="C36" s="88" t="s">
        <v>685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686</v>
      </c>
      <c r="C37" s="88" t="s">
        <v>687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688</v>
      </c>
      <c r="C38" s="88" t="s">
        <v>689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690</v>
      </c>
      <c r="C39" s="88" t="s">
        <v>691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692</v>
      </c>
      <c r="C40" s="88" t="s">
        <v>693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694</v>
      </c>
      <c r="C41" s="88" t="s">
        <v>695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696</v>
      </c>
      <c r="C42" s="88" t="s">
        <v>697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698</v>
      </c>
      <c r="C43" s="88" t="s">
        <v>699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700</v>
      </c>
      <c r="C44" s="86" t="s">
        <v>701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702</v>
      </c>
      <c r="C45" s="88" t="s">
        <v>703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704</v>
      </c>
      <c r="C46" s="88" t="s">
        <v>705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706</v>
      </c>
      <c r="C47" s="88" t="s">
        <v>707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708</v>
      </c>
      <c r="C48" s="88" t="s">
        <v>709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710</v>
      </c>
      <c r="C49" s="88" t="s">
        <v>711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712</v>
      </c>
      <c r="C50" s="88" t="s">
        <v>713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714</v>
      </c>
      <c r="C51" s="86" t="s">
        <v>715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716</v>
      </c>
      <c r="C52" s="86" t="s">
        <v>717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718</v>
      </c>
      <c r="C53" s="86" t="s">
        <v>719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720</v>
      </c>
      <c r="C54" s="86" t="s">
        <v>721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722</v>
      </c>
      <c r="C55" s="88" t="s">
        <v>723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724</v>
      </c>
      <c r="C56" s="88" t="s">
        <v>725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726</v>
      </c>
      <c r="C57" s="86" t="s">
        <v>727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728</v>
      </c>
      <c r="C58" s="86" t="s">
        <v>729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730</v>
      </c>
      <c r="C59" s="86" t="s">
        <v>731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732</v>
      </c>
      <c r="C60" s="86" t="s">
        <v>733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734</v>
      </c>
      <c r="C61" s="88" t="s">
        <v>735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736</v>
      </c>
      <c r="C62" s="88" t="s">
        <v>737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738</v>
      </c>
      <c r="C63" s="86" t="s">
        <v>739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740</v>
      </c>
      <c r="C64" s="86" t="s">
        <v>741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742</v>
      </c>
      <c r="C65" s="88" t="s">
        <v>743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744</v>
      </c>
      <c r="C66" s="88" t="s">
        <v>745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746</v>
      </c>
      <c r="C67" s="86" t="s">
        <v>747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748</v>
      </c>
      <c r="C68" s="86" t="s">
        <v>749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750</v>
      </c>
      <c r="C69" s="86" t="s">
        <v>751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752</v>
      </c>
      <c r="C70" s="86" t="s">
        <v>753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754</v>
      </c>
      <c r="C71" s="88" t="s">
        <v>755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756</v>
      </c>
      <c r="C72" s="86" t="s">
        <v>757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758</v>
      </c>
      <c r="C73" s="86" t="s">
        <v>759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760</v>
      </c>
      <c r="C74" s="86" t="s">
        <v>761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762</v>
      </c>
      <c r="C75" s="86" t="s">
        <v>763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764</v>
      </c>
      <c r="C76" s="86" t="s">
        <v>765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766</v>
      </c>
      <c r="C77" s="88" t="s">
        <v>767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768</v>
      </c>
      <c r="C78" s="88" t="s">
        <v>769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770</v>
      </c>
      <c r="C79" s="88" t="s">
        <v>771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772</v>
      </c>
      <c r="C80" s="88" t="s">
        <v>773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774</v>
      </c>
      <c r="C81" s="88" t="s">
        <v>775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776</v>
      </c>
      <c r="C82" s="86" t="s">
        <v>777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778</v>
      </c>
      <c r="C83" s="88" t="s">
        <v>779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780</v>
      </c>
      <c r="C84" s="88" t="s">
        <v>781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782</v>
      </c>
      <c r="C85" s="88" t="s">
        <v>783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784</v>
      </c>
      <c r="C86" s="88" t="s">
        <v>785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786</v>
      </c>
      <c r="C87" s="88" t="s">
        <v>787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788</v>
      </c>
      <c r="C88" s="86" t="s">
        <v>789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790</v>
      </c>
      <c r="C89" s="86" t="s">
        <v>791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792</v>
      </c>
      <c r="C90" s="88" t="s">
        <v>793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794</v>
      </c>
      <c r="C91" s="88" t="s">
        <v>795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796</v>
      </c>
      <c r="C92" s="88" t="s">
        <v>797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798</v>
      </c>
      <c r="C93" s="88" t="s">
        <v>799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800</v>
      </c>
      <c r="C94" s="88" t="s">
        <v>801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802</v>
      </c>
      <c r="C95" s="88" t="s">
        <v>803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804</v>
      </c>
      <c r="C96" s="88" t="s">
        <v>805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806</v>
      </c>
      <c r="C97" s="86" t="s">
        <v>807</v>
      </c>
      <c r="D97" s="25">
        <v>4</v>
      </c>
      <c r="G97" s="87">
        <v>-147634.16</v>
      </c>
    </row>
    <row r="98" spans="1:10">
      <c r="A98" s="25">
        <v>94</v>
      </c>
      <c r="B98" s="25" t="s">
        <v>808</v>
      </c>
      <c r="C98" s="86" t="s">
        <v>809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810</v>
      </c>
      <c r="C99" s="88" t="s">
        <v>811</v>
      </c>
      <c r="D99">
        <v>6</v>
      </c>
      <c r="E99" s="89">
        <v>-147634.16</v>
      </c>
    </row>
    <row r="100" spans="1:10">
      <c r="A100" s="25">
        <v>96</v>
      </c>
      <c r="B100" s="25" t="s">
        <v>812</v>
      </c>
      <c r="C100" s="86" t="s">
        <v>813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814</v>
      </c>
      <c r="C101" s="86" t="s">
        <v>815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816</v>
      </c>
      <c r="C102" s="88" t="s">
        <v>817</v>
      </c>
      <c r="D102">
        <v>6</v>
      </c>
      <c r="E102" s="89">
        <v>-6330.5</v>
      </c>
    </row>
    <row r="103" spans="1:10">
      <c r="A103" s="25">
        <v>99</v>
      </c>
      <c r="B103" s="25" t="s">
        <v>818</v>
      </c>
      <c r="C103" s="86" t="s">
        <v>819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820</v>
      </c>
      <c r="C104" s="86" t="s">
        <v>821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822</v>
      </c>
      <c r="C105" s="88" t="s">
        <v>823</v>
      </c>
      <c r="D105">
        <v>6</v>
      </c>
      <c r="E105" s="89">
        <v>-36596.53</v>
      </c>
    </row>
    <row r="106" spans="1:10">
      <c r="A106" s="25">
        <v>102</v>
      </c>
      <c r="B106" s="25" t="s">
        <v>824</v>
      </c>
      <c r="C106" s="86" t="s">
        <v>825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826</v>
      </c>
      <c r="C107" s="86" t="s">
        <v>827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828</v>
      </c>
      <c r="C108" s="86" t="s">
        <v>829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830</v>
      </c>
      <c r="C109" s="86" t="s">
        <v>831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832</v>
      </c>
      <c r="C110" s="88" t="s">
        <v>833</v>
      </c>
      <c r="D110">
        <v>6</v>
      </c>
      <c r="E110" s="89">
        <v>-4045175.58</v>
      </c>
    </row>
    <row r="111" spans="1:10">
      <c r="A111" s="25">
        <v>107</v>
      </c>
      <c r="B111" s="25" t="s">
        <v>834</v>
      </c>
      <c r="C111" s="86" t="s">
        <v>835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836</v>
      </c>
      <c r="C112" s="86" t="s">
        <v>837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838</v>
      </c>
      <c r="C113" s="86" t="s">
        <v>839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840</v>
      </c>
      <c r="C114" s="86" t="s">
        <v>841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842</v>
      </c>
      <c r="C115" s="86" t="s">
        <v>843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844</v>
      </c>
      <c r="C116" s="88" t="s">
        <v>845</v>
      </c>
      <c r="D116">
        <v>6</v>
      </c>
      <c r="E116">
        <v>-800</v>
      </c>
    </row>
    <row r="117" spans="1:10">
      <c r="A117" s="25">
        <v>113</v>
      </c>
      <c r="B117" s="25" t="s">
        <v>846</v>
      </c>
      <c r="C117" s="86" t="s">
        <v>847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848</v>
      </c>
      <c r="C118" s="88" t="s">
        <v>849</v>
      </c>
      <c r="D118">
        <v>6</v>
      </c>
      <c r="E118" s="89">
        <v>-1833417.66</v>
      </c>
    </row>
    <row r="119" spans="1:10">
      <c r="A119" s="25">
        <v>115</v>
      </c>
      <c r="B119" s="25" t="s">
        <v>850</v>
      </c>
      <c r="C119" s="86" t="s">
        <v>851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852</v>
      </c>
      <c r="C120" s="86" t="s">
        <v>853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854</v>
      </c>
      <c r="C121" s="86" t="s">
        <v>855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856</v>
      </c>
      <c r="C122" s="86" t="s">
        <v>857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858</v>
      </c>
      <c r="C123" s="88" t="s">
        <v>859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860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619</v>
      </c>
    </row>
    <row r="128" spans="1:10" s="85" customFormat="1" ht="18.75">
      <c r="B128" s="85" t="s">
        <v>861</v>
      </c>
    </row>
    <row r="129" spans="1:10" s="85" customFormat="1" ht="18.75">
      <c r="B129" s="85" t="s">
        <v>621</v>
      </c>
    </row>
    <row r="130" spans="1:10" s="85" customFormat="1" ht="18.75"/>
    <row r="131" spans="1:10">
      <c r="A131" s="25">
        <v>120</v>
      </c>
      <c r="B131" s="25" t="s">
        <v>862</v>
      </c>
      <c r="C131" s="86" t="s">
        <v>863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864</v>
      </c>
      <c r="C132" s="86" t="s">
        <v>865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866</v>
      </c>
      <c r="C133" s="86" t="s">
        <v>867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868</v>
      </c>
      <c r="C134" s="86" t="s">
        <v>869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870</v>
      </c>
      <c r="C135" s="86" t="s">
        <v>871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872</v>
      </c>
      <c r="C136" s="88" t="s">
        <v>873</v>
      </c>
      <c r="D136">
        <v>6</v>
      </c>
      <c r="E136" s="89">
        <v>-261368.17</v>
      </c>
    </row>
    <row r="137" spans="1:10">
      <c r="A137" s="25">
        <v>126</v>
      </c>
      <c r="B137" s="25" t="s">
        <v>874</v>
      </c>
      <c r="C137" s="86" t="s">
        <v>875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876</v>
      </c>
      <c r="C138" s="86" t="s">
        <v>877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878</v>
      </c>
      <c r="C139" s="86" t="s">
        <v>879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880</v>
      </c>
      <c r="C140" s="86" t="s">
        <v>881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882</v>
      </c>
      <c r="C141" s="86" t="s">
        <v>883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884</v>
      </c>
      <c r="C142" s="88" t="s">
        <v>885</v>
      </c>
      <c r="D142">
        <v>6</v>
      </c>
      <c r="E142" s="89">
        <v>152856.03</v>
      </c>
    </row>
    <row r="143" spans="1:10">
      <c r="A143" s="25">
        <v>132</v>
      </c>
      <c r="B143" s="25" t="s">
        <v>886</v>
      </c>
      <c r="C143" s="86" t="s">
        <v>887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888</v>
      </c>
      <c r="C144" s="88" t="s">
        <v>889</v>
      </c>
      <c r="D144">
        <v>6</v>
      </c>
      <c r="E144" s="89">
        <v>115097.85</v>
      </c>
    </row>
    <row r="145" spans="1:10">
      <c r="A145" s="25">
        <v>134</v>
      </c>
      <c r="B145" s="25" t="s">
        <v>890</v>
      </c>
      <c r="C145" s="86" t="s">
        <v>891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892</v>
      </c>
      <c r="C146" s="88" t="s">
        <v>893</v>
      </c>
      <c r="D146">
        <v>6</v>
      </c>
      <c r="E146" s="89">
        <v>10330</v>
      </c>
    </row>
    <row r="147" spans="1:10">
      <c r="A147" s="25">
        <v>136</v>
      </c>
      <c r="B147" s="25" t="s">
        <v>894</v>
      </c>
      <c r="C147" s="86" t="s">
        <v>895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896</v>
      </c>
      <c r="C148" s="88" t="s">
        <v>897</v>
      </c>
      <c r="D148">
        <v>6</v>
      </c>
      <c r="E148" s="89">
        <v>123791.29</v>
      </c>
    </row>
    <row r="149" spans="1:10">
      <c r="A149" s="25">
        <v>138</v>
      </c>
      <c r="B149" s="25" t="s">
        <v>898</v>
      </c>
      <c r="C149" s="86" t="s">
        <v>899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900</v>
      </c>
      <c r="C150" s="86" t="s">
        <v>901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902</v>
      </c>
      <c r="C151" s="86" t="s">
        <v>903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904</v>
      </c>
      <c r="C152" s="86" t="s">
        <v>905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906</v>
      </c>
      <c r="C153" s="88" t="s">
        <v>907</v>
      </c>
      <c r="D153">
        <v>6</v>
      </c>
      <c r="E153" s="89">
        <v>132905.13</v>
      </c>
    </row>
    <row r="154" spans="1:10">
      <c r="A154" s="25">
        <v>143</v>
      </c>
      <c r="B154" s="25" t="s">
        <v>908</v>
      </c>
      <c r="C154" s="86" t="s">
        <v>909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910</v>
      </c>
      <c r="C155" s="86" t="s">
        <v>911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866</v>
      </c>
      <c r="C156" s="86" t="s">
        <v>912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913</v>
      </c>
      <c r="C157" s="86" t="s">
        <v>914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915</v>
      </c>
      <c r="C158" s="86" t="s">
        <v>916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917</v>
      </c>
      <c r="C159" s="88" t="s">
        <v>918</v>
      </c>
      <c r="D159">
        <v>6</v>
      </c>
      <c r="E159" s="89">
        <v>86124.68</v>
      </c>
    </row>
    <row r="160" spans="1:10">
      <c r="A160">
        <v>149</v>
      </c>
      <c r="B160" t="s">
        <v>919</v>
      </c>
      <c r="C160" s="88" t="s">
        <v>920</v>
      </c>
      <c r="D160">
        <v>6</v>
      </c>
      <c r="E160" s="89">
        <v>14627.41</v>
      </c>
    </row>
    <row r="161" spans="1:10">
      <c r="A161">
        <v>150</v>
      </c>
      <c r="B161" t="s">
        <v>921</v>
      </c>
      <c r="C161" s="88" t="s">
        <v>922</v>
      </c>
      <c r="D161">
        <v>6</v>
      </c>
      <c r="E161" s="89">
        <v>8999.5300000000007</v>
      </c>
    </row>
    <row r="162" spans="1:10">
      <c r="A162" s="25">
        <v>151</v>
      </c>
      <c r="B162" s="25" t="s">
        <v>923</v>
      </c>
      <c r="C162" s="86" t="s">
        <v>924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925</v>
      </c>
      <c r="C163" s="88" t="s">
        <v>926</v>
      </c>
      <c r="D163">
        <v>6</v>
      </c>
      <c r="E163" s="89">
        <v>9018.35</v>
      </c>
    </row>
    <row r="164" spans="1:10">
      <c r="A164">
        <v>153</v>
      </c>
      <c r="B164" t="s">
        <v>927</v>
      </c>
      <c r="C164" s="88" t="s">
        <v>928</v>
      </c>
      <c r="D164">
        <v>6</v>
      </c>
      <c r="E164" s="89">
        <v>6036.15</v>
      </c>
    </row>
    <row r="165" spans="1:10">
      <c r="A165">
        <v>154</v>
      </c>
      <c r="B165" t="s">
        <v>929</v>
      </c>
      <c r="C165" s="88" t="s">
        <v>930</v>
      </c>
      <c r="D165">
        <v>6</v>
      </c>
      <c r="E165" s="89">
        <v>11763.6</v>
      </c>
    </row>
    <row r="166" spans="1:10">
      <c r="A166">
        <v>155</v>
      </c>
      <c r="B166" t="s">
        <v>931</v>
      </c>
      <c r="C166" s="88" t="s">
        <v>932</v>
      </c>
      <c r="D166">
        <v>6</v>
      </c>
      <c r="E166" s="89">
        <v>1091.9000000000001</v>
      </c>
    </row>
    <row r="167" spans="1:10">
      <c r="A167">
        <v>156</v>
      </c>
      <c r="B167" t="s">
        <v>933</v>
      </c>
      <c r="C167" s="88" t="s">
        <v>934</v>
      </c>
      <c r="D167">
        <v>6</v>
      </c>
      <c r="E167" s="89">
        <v>5546.22</v>
      </c>
    </row>
    <row r="168" spans="1:10">
      <c r="A168">
        <v>157</v>
      </c>
      <c r="B168" t="s">
        <v>935</v>
      </c>
      <c r="C168" s="88" t="s">
        <v>936</v>
      </c>
      <c r="D168">
        <v>6</v>
      </c>
      <c r="E168" s="89">
        <v>3343.76</v>
      </c>
    </row>
    <row r="169" spans="1:10">
      <c r="A169">
        <v>158</v>
      </c>
      <c r="B169" t="s">
        <v>937</v>
      </c>
      <c r="C169" s="88" t="s">
        <v>938</v>
      </c>
      <c r="D169">
        <v>6</v>
      </c>
      <c r="E169" s="89">
        <v>1206</v>
      </c>
    </row>
    <row r="170" spans="1:10">
      <c r="A170" s="25">
        <v>159</v>
      </c>
      <c r="B170" s="25" t="s">
        <v>939</v>
      </c>
      <c r="C170" s="86" t="s">
        <v>940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941</v>
      </c>
      <c r="C171" s="88" t="s">
        <v>942</v>
      </c>
      <c r="D171">
        <v>6</v>
      </c>
      <c r="E171">
        <v>798.71</v>
      </c>
    </row>
    <row r="172" spans="1:10">
      <c r="A172">
        <v>161</v>
      </c>
      <c r="B172" t="s">
        <v>943</v>
      </c>
      <c r="C172" s="88" t="s">
        <v>944</v>
      </c>
      <c r="D172">
        <v>6</v>
      </c>
      <c r="E172" s="89">
        <v>14410.43</v>
      </c>
    </row>
    <row r="173" spans="1:10">
      <c r="A173" s="25">
        <v>162</v>
      </c>
      <c r="B173" s="25" t="s">
        <v>945</v>
      </c>
      <c r="C173" s="86" t="s">
        <v>946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947</v>
      </c>
      <c r="C174" s="86" t="s">
        <v>948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949</v>
      </c>
      <c r="C175" s="88" t="s">
        <v>950</v>
      </c>
      <c r="D175">
        <v>6</v>
      </c>
      <c r="E175" s="89">
        <v>2889.03</v>
      </c>
    </row>
    <row r="176" spans="1:10">
      <c r="A176">
        <v>165</v>
      </c>
      <c r="B176" t="s">
        <v>951</v>
      </c>
      <c r="C176" s="88" t="s">
        <v>952</v>
      </c>
      <c r="D176">
        <v>6</v>
      </c>
      <c r="E176" s="89">
        <v>16633.57</v>
      </c>
    </row>
    <row r="177" spans="1:5">
      <c r="A177">
        <v>166</v>
      </c>
      <c r="B177" t="s">
        <v>953</v>
      </c>
      <c r="C177" s="88" t="s">
        <v>954</v>
      </c>
      <c r="D177">
        <v>6</v>
      </c>
      <c r="E177">
        <v>600</v>
      </c>
    </row>
    <row r="178" spans="1:5">
      <c r="A178">
        <v>167</v>
      </c>
      <c r="B178" t="s">
        <v>955</v>
      </c>
      <c r="C178" s="88" t="s">
        <v>956</v>
      </c>
      <c r="D178">
        <v>6</v>
      </c>
      <c r="E178">
        <v>777</v>
      </c>
    </row>
    <row r="179" spans="1:5">
      <c r="A179">
        <v>168</v>
      </c>
      <c r="B179" t="s">
        <v>957</v>
      </c>
      <c r="C179" s="88" t="s">
        <v>958</v>
      </c>
      <c r="D179">
        <v>6</v>
      </c>
      <c r="E179">
        <v>8</v>
      </c>
    </row>
    <row r="180" spans="1:5">
      <c r="A180">
        <v>169</v>
      </c>
      <c r="B180" t="s">
        <v>959</v>
      </c>
      <c r="C180" s="88" t="s">
        <v>960</v>
      </c>
      <c r="D180">
        <v>6</v>
      </c>
      <c r="E180" s="89">
        <v>2728.5</v>
      </c>
    </row>
    <row r="181" spans="1:5">
      <c r="A181">
        <v>170</v>
      </c>
      <c r="B181" t="s">
        <v>961</v>
      </c>
      <c r="C181" s="88" t="s">
        <v>962</v>
      </c>
      <c r="D181">
        <v>6</v>
      </c>
      <c r="E181" s="89">
        <v>4360.54</v>
      </c>
    </row>
    <row r="182" spans="1:5">
      <c r="A182">
        <v>171</v>
      </c>
      <c r="B182" t="s">
        <v>963</v>
      </c>
      <c r="C182" s="88" t="s">
        <v>964</v>
      </c>
      <c r="D182">
        <v>6</v>
      </c>
      <c r="E182" s="89">
        <v>1067.73</v>
      </c>
    </row>
    <row r="183" spans="1:5">
      <c r="A183">
        <v>172</v>
      </c>
      <c r="B183" t="s">
        <v>965</v>
      </c>
      <c r="C183" s="88" t="s">
        <v>966</v>
      </c>
      <c r="D183">
        <v>6</v>
      </c>
      <c r="E183" s="89">
        <v>43902.94</v>
      </c>
    </row>
    <row r="184" spans="1:5">
      <c r="A184">
        <v>173</v>
      </c>
      <c r="B184" t="s">
        <v>967</v>
      </c>
      <c r="C184" s="88" t="s">
        <v>968</v>
      </c>
      <c r="D184">
        <v>6</v>
      </c>
      <c r="E184" s="89">
        <v>5385.77</v>
      </c>
    </row>
    <row r="185" spans="1:5">
      <c r="A185">
        <v>174</v>
      </c>
      <c r="B185" t="s">
        <v>969</v>
      </c>
      <c r="C185" s="88" t="s">
        <v>970</v>
      </c>
      <c r="D185">
        <v>6</v>
      </c>
      <c r="E185">
        <v>111.12</v>
      </c>
    </row>
    <row r="186" spans="1:5">
      <c r="A186">
        <v>175</v>
      </c>
      <c r="B186" t="s">
        <v>971</v>
      </c>
      <c r="C186" s="88" t="s">
        <v>972</v>
      </c>
      <c r="D186">
        <v>6</v>
      </c>
      <c r="E186" s="89">
        <v>20777.080000000002</v>
      </c>
    </row>
    <row r="187" spans="1:5">
      <c r="A187">
        <v>176</v>
      </c>
      <c r="B187" t="s">
        <v>973</v>
      </c>
      <c r="C187" s="88" t="s">
        <v>974</v>
      </c>
      <c r="D187">
        <v>6</v>
      </c>
      <c r="E187" s="89">
        <v>3373.91</v>
      </c>
    </row>
    <row r="188" spans="1:5">
      <c r="A188">
        <v>177</v>
      </c>
      <c r="B188" t="s">
        <v>975</v>
      </c>
      <c r="C188" s="88" t="s">
        <v>976</v>
      </c>
      <c r="D188">
        <v>6</v>
      </c>
      <c r="E188" s="89">
        <v>8426.1200000000008</v>
      </c>
    </row>
    <row r="189" spans="1:5">
      <c r="A189">
        <v>178</v>
      </c>
      <c r="B189" t="s">
        <v>977</v>
      </c>
      <c r="C189" s="88" t="s">
        <v>978</v>
      </c>
      <c r="D189">
        <v>6</v>
      </c>
      <c r="E189">
        <v>81.59</v>
      </c>
    </row>
    <row r="190" spans="1:5">
      <c r="A190">
        <v>179</v>
      </c>
      <c r="B190" t="s">
        <v>979</v>
      </c>
      <c r="C190" s="88" t="s">
        <v>980</v>
      </c>
      <c r="D190">
        <v>6</v>
      </c>
      <c r="E190" s="89">
        <v>3098.38</v>
      </c>
    </row>
    <row r="191" spans="1:5">
      <c r="A191">
        <v>180</v>
      </c>
      <c r="B191" t="s">
        <v>981</v>
      </c>
      <c r="C191" s="88" t="s">
        <v>982</v>
      </c>
      <c r="D191">
        <v>6</v>
      </c>
      <c r="E191">
        <v>860.98</v>
      </c>
    </row>
    <row r="192" spans="1:5">
      <c r="A192">
        <v>181</v>
      </c>
      <c r="B192" t="s">
        <v>983</v>
      </c>
      <c r="C192" s="88" t="s">
        <v>984</v>
      </c>
      <c r="D192">
        <v>6</v>
      </c>
      <c r="E192" s="89">
        <v>34177.26</v>
      </c>
    </row>
    <row r="193" spans="1:10">
      <c r="A193">
        <v>182</v>
      </c>
      <c r="B193" t="s">
        <v>985</v>
      </c>
      <c r="C193" s="88" t="s">
        <v>986</v>
      </c>
      <c r="D193">
        <v>6</v>
      </c>
      <c r="E193" s="89">
        <v>2135</v>
      </c>
    </row>
    <row r="194" spans="1:10">
      <c r="A194">
        <v>183</v>
      </c>
      <c r="B194" t="s">
        <v>987</v>
      </c>
      <c r="C194" s="88" t="s">
        <v>988</v>
      </c>
      <c r="D194">
        <v>6</v>
      </c>
      <c r="E194">
        <v>14</v>
      </c>
    </row>
    <row r="195" spans="1:10">
      <c r="A195">
        <v>184</v>
      </c>
      <c r="B195" t="s">
        <v>989</v>
      </c>
      <c r="C195" s="88" t="s">
        <v>990</v>
      </c>
      <c r="D195">
        <v>6</v>
      </c>
      <c r="E195">
        <v>65.7</v>
      </c>
    </row>
    <row r="196" spans="1:10">
      <c r="A196">
        <v>185</v>
      </c>
      <c r="B196" t="s">
        <v>991</v>
      </c>
      <c r="C196" s="88" t="s">
        <v>992</v>
      </c>
      <c r="D196">
        <v>6</v>
      </c>
      <c r="E196" s="89">
        <v>11680.25</v>
      </c>
    </row>
    <row r="197" spans="1:10">
      <c r="A197">
        <v>186</v>
      </c>
      <c r="B197" t="s">
        <v>993</v>
      </c>
      <c r="C197" s="88" t="s">
        <v>994</v>
      </c>
      <c r="D197">
        <v>6</v>
      </c>
      <c r="E197">
        <v>259.60000000000002</v>
      </c>
    </row>
    <row r="198" spans="1:10">
      <c r="A198">
        <v>187</v>
      </c>
      <c r="B198" t="s">
        <v>995</v>
      </c>
      <c r="C198" s="88" t="s">
        <v>996</v>
      </c>
      <c r="D198">
        <v>6</v>
      </c>
      <c r="E198" s="89">
        <v>2215</v>
      </c>
    </row>
    <row r="199" spans="1:10">
      <c r="A199">
        <v>188</v>
      </c>
      <c r="B199" t="s">
        <v>997</v>
      </c>
      <c r="C199" s="88" t="s">
        <v>998</v>
      </c>
      <c r="D199">
        <v>6</v>
      </c>
      <c r="E199" s="89">
        <v>2010</v>
      </c>
    </row>
    <row r="200" spans="1:10">
      <c r="A200">
        <v>189</v>
      </c>
      <c r="B200" t="s">
        <v>999</v>
      </c>
      <c r="C200" s="88" t="s">
        <v>1000</v>
      </c>
      <c r="D200">
        <v>6</v>
      </c>
      <c r="E200">
        <v>157.52000000000001</v>
      </c>
    </row>
    <row r="201" spans="1:10">
      <c r="A201" s="25">
        <v>190</v>
      </c>
      <c r="B201" s="25" t="s">
        <v>1001</v>
      </c>
      <c r="C201" s="86" t="s">
        <v>1002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1003</v>
      </c>
      <c r="C202" s="86" t="s">
        <v>1004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1005</v>
      </c>
      <c r="C203" s="86" t="s">
        <v>1006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1007</v>
      </c>
      <c r="C204" s="86" t="s">
        <v>1008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1009</v>
      </c>
      <c r="C205" s="86" t="s">
        <v>1010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1011</v>
      </c>
      <c r="C206" s="88" t="s">
        <v>1012</v>
      </c>
      <c r="D206">
        <v>6</v>
      </c>
      <c r="E206" s="89">
        <v>-4458.6499999999996</v>
      </c>
    </row>
    <row r="207" spans="1:10">
      <c r="A207" s="25">
        <v>196</v>
      </c>
      <c r="B207" s="25" t="s">
        <v>1013</v>
      </c>
      <c r="C207" s="86" t="s">
        <v>1014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1015</v>
      </c>
      <c r="C208" s="86" t="s">
        <v>1016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1017</v>
      </c>
      <c r="C209" s="86" t="s">
        <v>1018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1013</v>
      </c>
      <c r="C210" s="86" t="s">
        <v>1019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1020</v>
      </c>
      <c r="C211" s="88" t="s">
        <v>1021</v>
      </c>
      <c r="D211">
        <v>6</v>
      </c>
      <c r="E211">
        <v>248.56</v>
      </c>
    </row>
    <row r="213" spans="1:10">
      <c r="B213" s="90" t="s">
        <v>860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2022-04-07T18:34:08Z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