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8000 Pruebas de cumplimiento tributario\"/>
    </mc:Choice>
  </mc:AlternateContent>
  <xr:revisionPtr revIDLastSave="0" documentId="8_{AE977CDF-CBDF-4832-99D9-7F9B7A31C994}" xr6:coauthVersionLast="47" xr6:coauthVersionMax="47" xr10:uidLastSave="{00000000-0000-0000-0000-000000000000}"/>
  <bookViews>
    <workbookView xWindow="-120" yWindow="-120" windowWidth="20730" windowHeight="11160" tabRatio="836" xr2:uid="{00000000-000D-0000-FFFF-FFFF00000000}"/>
  </bookViews>
  <sheets>
    <sheet name="CTE2021" sheetId="1" r:id="rId1"/>
    <sheet name="Credito Tributario Renta 2020" sheetId="2" r:id="rId2"/>
    <sheet name="Instalaciones" sheetId="3" r:id="rId3"/>
    <sheet name="Publicidad" sheetId="5" r:id="rId4"/>
    <sheet name="Honorarios" sheetId="6" r:id="rId5"/>
    <sheet name="Migrante" sheetId="9" r:id="rId6"/>
    <sheet name="Inversion" sheetId="10" r:id="rId7"/>
    <sheet name="ER" sheetId="8" r:id="rId8"/>
  </sheets>
  <externalReferences>
    <externalReference r:id="rId9"/>
  </externalReferences>
  <definedNames>
    <definedName name="_xlnm._FilterDatabase" localSheetId="7" hidden="1">ER!$A$10:$G$305</definedName>
    <definedName name="Anexo3">'CTE2021'!$E$50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8" l="1"/>
  <c r="J3" i="8"/>
  <c r="F9" i="10" l="1"/>
  <c r="E9" i="10"/>
  <c r="F57" i="1"/>
  <c r="F31" i="1" l="1"/>
  <c r="F21" i="1" l="1"/>
  <c r="F50" i="1"/>
  <c r="J6" i="2"/>
  <c r="J7" i="3"/>
  <c r="F10" i="10" l="1"/>
  <c r="I11" i="1" s="1"/>
  <c r="F11" i="10" s="1"/>
  <c r="D13" i="5"/>
  <c r="L13" i="10"/>
  <c r="K13" i="10"/>
  <c r="D11" i="10" s="1"/>
  <c r="D13" i="10" s="1"/>
  <c r="E45" i="1" s="1"/>
  <c r="M12" i="10"/>
  <c r="M8" i="10"/>
  <c r="M10" i="10"/>
  <c r="M9" i="10"/>
  <c r="M11" i="10"/>
  <c r="M7" i="10"/>
  <c r="G7" i="10"/>
  <c r="G8" i="10"/>
  <c r="F7" i="9"/>
  <c r="F6" i="9"/>
  <c r="G9" i="10" l="1"/>
  <c r="F8" i="9"/>
  <c r="F9" i="9" s="1"/>
  <c r="I12" i="1" s="1"/>
  <c r="I15" i="1" s="1"/>
  <c r="F25" i="1" s="1"/>
  <c r="M13" i="10"/>
  <c r="E6" i="6"/>
  <c r="D6" i="6"/>
  <c r="F5" i="6"/>
  <c r="F4" i="6"/>
  <c r="D9" i="5"/>
  <c r="E8" i="5"/>
  <c r="E7" i="5"/>
  <c r="E9" i="3"/>
  <c r="D9" i="3"/>
  <c r="F6" i="3"/>
  <c r="F8" i="3"/>
  <c r="F7" i="3"/>
  <c r="F6" i="6" l="1"/>
  <c r="I7" i="6" s="1"/>
  <c r="E9" i="5"/>
  <c r="F9" i="3"/>
  <c r="D16" i="2"/>
  <c r="F60" i="1" s="1"/>
  <c r="I4" i="6" l="1"/>
  <c r="D8" i="2"/>
  <c r="F53" i="1" s="1"/>
  <c r="F14" i="1" l="1"/>
  <c r="F66" i="1"/>
  <c r="D45" i="1"/>
  <c r="F10" i="1"/>
  <c r="F17" i="1" l="1"/>
  <c r="I3" i="6" s="1"/>
  <c r="F18" i="1"/>
  <c r="F47" i="1" l="1"/>
  <c r="F48" i="1" s="1"/>
  <c r="F62" i="1" s="1"/>
  <c r="F65" i="1" s="1"/>
  <c r="I5" i="6" l="1"/>
  <c r="I6" i="6" s="1"/>
  <c r="I8" i="6" s="1"/>
  <c r="J3" i="3"/>
  <c r="J5" i="3" s="1"/>
  <c r="J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Arias</author>
  </authors>
  <commentList>
    <comment ref="F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  <comment ref="F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Según estado de Resultados</t>
        </r>
      </text>
    </comment>
  </commentList>
</comments>
</file>

<file path=xl/sharedStrings.xml><?xml version="1.0" encoding="utf-8"?>
<sst xmlns="http://schemas.openxmlformats.org/spreadsheetml/2006/main" count="480" uniqueCount="400">
  <si>
    <t>Ingresos gravados</t>
  </si>
  <si>
    <t>Costos y Gastos Gravados</t>
  </si>
  <si>
    <t>Costos y Gastos contabilizados</t>
  </si>
  <si>
    <t>Rubro adicional 1</t>
  </si>
  <si>
    <t>Rubro adicional 2</t>
  </si>
  <si>
    <t>Rubro adicional 3</t>
  </si>
  <si>
    <t>Total Costos y Gastos Gravados</t>
  </si>
  <si>
    <t>Utilidad del Ejercicio</t>
  </si>
  <si>
    <t>Participación Trabajadores</t>
  </si>
  <si>
    <t>(-) Dividendos exentos y efectos por método de participación (valor patrimonial proporcional)</t>
  </si>
  <si>
    <t>(-) Otras rentas exentas e ingresos no objeto de Impuesto a la Renta</t>
  </si>
  <si>
    <t>(+) Gastos no deducibles locales</t>
  </si>
  <si>
    <t>(Ver Anexo)</t>
  </si>
  <si>
    <t>(+) Gastos no deducibles del exterior</t>
  </si>
  <si>
    <t>(+) Gastos incurridos para generar ingresos exentos y gastos atribuidos a ingresos no objeto de Impuesto a la Renta</t>
  </si>
  <si>
    <t>(+) Participación trabajadores atribuible a ingresos exentos y no objeto de impuesto a la renta</t>
  </si>
  <si>
    <t>(-) Deducciones adicionales</t>
  </si>
  <si>
    <t>(+) Ajuste por precios de transferencia</t>
  </si>
  <si>
    <t>(-) Ingresos sujetos a Impuesto a la Renta Unico</t>
  </si>
  <si>
    <t>(+) Costos y gastos deducibles incurridos para generar ingresos sujetos a impuesto a la renta único</t>
  </si>
  <si>
    <t>Por valor neto realizable de inventarios</t>
  </si>
  <si>
    <t>Por provisiones para desahucio pensiones jubilares patronales</t>
  </si>
  <si>
    <t>Por costos estimados de desmantelamiento</t>
  </si>
  <si>
    <t>Por deterioros del valor de propiedades, planta y equipo</t>
  </si>
  <si>
    <t>Por provisiones (diferentes de cuentas incobrables, desmantelamiento, desahucio y jubilación patronal)</t>
  </si>
  <si>
    <t>(+/-) 824</t>
  </si>
  <si>
    <t>Por contratos de construcción</t>
  </si>
  <si>
    <t>Por mediciones de activos no corrientes mantenidos para la venta</t>
  </si>
  <si>
    <t>POR MEDICIONES DE ACTIVOS BIOLÓGICOS AL VALOR RAZONABLE MENOS COSTO DE VENTA</t>
  </si>
  <si>
    <t>Ingresos</t>
  </si>
  <si>
    <t>Pérdidas, costos y gastos</t>
  </si>
  <si>
    <t>Amortización pérdidas tributarias de años anteriores</t>
  </si>
  <si>
    <t>(+/-) 834</t>
  </si>
  <si>
    <t>Por otras diferencias temporarias</t>
  </si>
  <si>
    <t>¿Es una empresa existente con nuevas inversiones productivas que genera empleo neto y debe aplicar la proporcionalidad del Impuesto a la Renta?</t>
  </si>
  <si>
    <t>si</t>
  </si>
  <si>
    <t>Porcentaje de reducción de tarifa aplicable en el caso de empresas existentes con nuevas inversiones productivas que genera empleo neto</t>
  </si>
  <si>
    <t>Utilidad Gravable</t>
  </si>
  <si>
    <t>Total Impuesto Causado</t>
  </si>
  <si>
    <t>Saldo del anticipo pendiente de pago (traslade campo 876 declaración período anterior)</t>
  </si>
  <si>
    <t>Anticipo determinado correspondiente al ejercicio fiscal declarado (traslade campo 879 declaración período anterior)</t>
  </si>
  <si>
    <t>(+) Saldo del anticipo pendiente de pago</t>
  </si>
  <si>
    <t>(-) Retenciones en la fuente que le realizaron en el ejercicio fiscal</t>
  </si>
  <si>
    <t>(Ver anexo)</t>
  </si>
  <si>
    <t>(-) Retenciones por dividendos anticipados</t>
  </si>
  <si>
    <t>(-) Retenciones por ingresos provenientes del exterior con derecho a crédito tributario</t>
  </si>
  <si>
    <t>(-) Anticipo de impuesto a la renta pagado por espectáculos públicos</t>
  </si>
  <si>
    <t>(-) Crédito tributario de años anteriores</t>
  </si>
  <si>
    <t>(-) CRÉDITO TRIBUTARIO GENERADO POR IMPUESTO A LA SALIDA DE DIVISAS</t>
  </si>
  <si>
    <t>Generado en el ejercicio fiscal declarado</t>
  </si>
  <si>
    <t>Generado en ejercicios fiscales anteriores</t>
  </si>
  <si>
    <t>Subtotal impuesto a pagar</t>
  </si>
  <si>
    <t>Subtotal saldo a favor</t>
  </si>
  <si>
    <t>Impuesto a la Renta a pagar</t>
  </si>
  <si>
    <t>Saldo a favor contribuyente</t>
  </si>
  <si>
    <t xml:space="preserve">Retención en la Fuente I.R.1%                                         </t>
  </si>
  <si>
    <t xml:space="preserve">Retencion en la fuente rendimientos financ.                           </t>
  </si>
  <si>
    <t>Crédito Tributario Renta</t>
  </si>
  <si>
    <t xml:space="preserve">Retencion en la fuente ISD                                            </t>
  </si>
  <si>
    <t>Credito Tributario Retenciones en la Fuente</t>
  </si>
  <si>
    <t>Credito Tributario ISD</t>
  </si>
  <si>
    <t>Total Credito Tributario ISD</t>
  </si>
  <si>
    <t>Cuenta Contable</t>
  </si>
  <si>
    <t>Nombre de la Cuenta</t>
  </si>
  <si>
    <t>Saldo Anterior</t>
  </si>
  <si>
    <t>Saldo Período</t>
  </si>
  <si>
    <t>Saldo Actual</t>
  </si>
  <si>
    <t xml:space="preserve">Mantenimiento de instalaciones planta                                 </t>
  </si>
  <si>
    <t xml:space="preserve">Mantenimiento  Instalaciones                                          </t>
  </si>
  <si>
    <t xml:space="preserve">Mantenimiento Instalaciones                                           </t>
  </si>
  <si>
    <t xml:space="preserve">Costos </t>
  </si>
  <si>
    <t>Gasto</t>
  </si>
  <si>
    <t>Total General</t>
  </si>
  <si>
    <t>Sistema Integrado LUCAS</t>
  </si>
  <si>
    <t>Fecha Imp 2021.03.15</t>
  </si>
  <si>
    <t xml:space="preserve">GRAFIMPAC 2014                                                                                      </t>
  </si>
  <si>
    <t xml:space="preserve">Estado Financiero </t>
  </si>
  <si>
    <t>Estado de Resultado Integral</t>
  </si>
  <si>
    <t>Al   31 de Diciembre de 2020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</si>
  <si>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</si>
  <si>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</si>
  <si>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</si>
  <si>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</si>
  <si>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</si>
  <si>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Agendas 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</si>
  <si>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</si>
  <si>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</si>
  <si>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</si>
  <si>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</si>
  <si>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</si>
  <si>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</si>
  <si>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</si>
  <si>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</si>
  <si>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</si>
  <si>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</si>
  <si>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</si>
  <si>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</si>
  <si>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</si>
  <si>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</si>
  <si>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</si>
  <si>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Agendas 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</si>
  <si>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</si>
  <si>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</si>
  <si>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</si>
  <si>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</si>
  <si>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</si>
  <si>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</si>
  <si>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</si>
  <si>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</si>
  <si>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</si>
  <si>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</si>
  <si>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</si>
  <si>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</si>
  <si>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</si>
  <si>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Desahucio Planta Directos                                             </t>
  </si>
  <si>
    <t xml:space="preserve">Jubilación Patronal Planta Directos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</si>
  <si>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</si>
  <si>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</si>
  <si>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</si>
  <si>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</si>
  <si>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Desahucio Planta Indirectos    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</si>
  <si>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</si>
  <si>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</si>
  <si>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Agasajo al Personal Planta                                            </t>
  </si>
  <si>
    <t xml:space="preserve">Alimentación Planta                                                   </t>
  </si>
  <si>
    <t xml:space="preserve">Gastos Médicos Planta    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</si>
  <si>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</si>
  <si>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</si>
  <si>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</si>
  <si>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</si>
  <si>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</si>
  <si>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</si>
  <si>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</si>
  <si>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</si>
  <si>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</si>
  <si>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</si>
  <si>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</si>
  <si>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</si>
  <si>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</si>
  <si>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</si>
  <si>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Manufactura Indirectos                                    </t>
  </si>
  <si>
    <t xml:space="preserve">Gastos de control de calidad                                          </t>
  </si>
  <si>
    <t xml:space="preserve">Mant.  Vehiculos Bodega                       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</si>
  <si>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</si>
  <si>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</si>
  <si>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</si>
  <si>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</si>
  <si>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</si>
  <si>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</si>
  <si>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</si>
  <si>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</si>
  <si>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</si>
  <si>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</si>
  <si>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</si>
  <si>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</si>
  <si>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</si>
  <si>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</si>
  <si>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</si>
  <si>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</si>
  <si>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</si>
  <si>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</si>
  <si>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</si>
  <si>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</si>
  <si>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</si>
  <si>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</si>
  <si>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</si>
  <si>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</si>
  <si>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</si>
  <si>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</si>
  <si>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</si>
  <si>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</si>
  <si>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</si>
  <si>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</si>
  <si>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</si>
  <si>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</si>
  <si>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</si>
  <si>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</si>
  <si>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</si>
  <si>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</si>
  <si>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</si>
  <si>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</si>
  <si>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</si>
  <si>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</si>
  <si>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</si>
  <si>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</si>
  <si>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</si>
  <si>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</si>
  <si>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</si>
  <si>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Desahucio Administración                                              </t>
  </si>
  <si>
    <t xml:space="preserve">Bonificaciones Voluntarias Administración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</si>
  <si>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</si>
  <si>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</si>
  <si>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</si>
  <si>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Capacitación y Seminarios Administración                              </t>
  </si>
  <si>
    <t xml:space="preserve">Agasajo al Personal Administración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</si>
  <si>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</si>
  <si>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</si>
  <si>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de Edificios y oficinas Administración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</si>
  <si>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</si>
  <si>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</si>
  <si>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</si>
  <si>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</si>
  <si>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</si>
  <si>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</si>
  <si>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</si>
  <si>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</si>
  <si>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</si>
  <si>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</si>
  <si>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</si>
  <si>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</si>
  <si>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</si>
  <si>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</si>
  <si>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</si>
  <si>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</si>
  <si>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</si>
  <si>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</si>
  <si>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</si>
  <si>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</si>
  <si>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</si>
  <si>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</si>
  <si>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</si>
  <si>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</si>
  <si>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</si>
  <si>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</si>
  <si>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</si>
  <si>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</si>
  <si>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</si>
  <si>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</si>
  <si>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Registros y derechos      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</si>
  <si>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</si>
  <si>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</si>
  <si>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</si>
  <si>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</si>
  <si>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</si>
  <si>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</si>
  <si>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</si>
  <si>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</si>
  <si>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</si>
  <si>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</si>
  <si>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</si>
  <si>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</si>
  <si>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</si>
  <si>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</si>
  <si>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</si>
  <si>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</si>
  <si>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</si>
  <si>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Casillero 101</t>
  </si>
  <si>
    <t>CODIGO</t>
  </si>
  <si>
    <t>52</t>
  </si>
  <si>
    <t>Total general</t>
  </si>
  <si>
    <t>Total de Ingresos</t>
  </si>
  <si>
    <t>51</t>
  </si>
  <si>
    <t>TD</t>
  </si>
  <si>
    <t>sueldo</t>
  </si>
  <si>
    <t>13ro</t>
  </si>
  <si>
    <t>14to</t>
  </si>
  <si>
    <t xml:space="preserve">ruben maldonado </t>
  </si>
  <si>
    <t>venezolano</t>
  </si>
  <si>
    <t>raul orbea vaca</t>
  </si>
  <si>
    <t>ecuatoriano que retorno de EE.UU.</t>
  </si>
  <si>
    <t>art 46 num 10 rlorti</t>
  </si>
  <si>
    <t>Nombre del Empleado</t>
  </si>
  <si>
    <t>casillero 810</t>
  </si>
  <si>
    <t>100% depreciacion</t>
  </si>
  <si>
    <t>migrante retornado</t>
  </si>
  <si>
    <t>incremento empleo</t>
  </si>
  <si>
    <t>discapacidad</t>
  </si>
  <si>
    <t xml:space="preserve">Nota: Para acceder al beneficio de exoneracion por empleados con discapacidad se utiliza cuando se supere el </t>
  </si>
  <si>
    <t># de empleados establecidos por la ley, el valor por empleados despues de superar la base son lo que se utilizan para la reduccion</t>
  </si>
  <si>
    <t>Datos</t>
  </si>
  <si>
    <t>ngrupo</t>
  </si>
  <si>
    <t>costo activo</t>
  </si>
  <si>
    <t>Dep. Acum.</t>
  </si>
  <si>
    <t xml:space="preserve"> NETO</t>
  </si>
  <si>
    <t>MAQUINARIAS</t>
  </si>
  <si>
    <t>EDIFICIOS</t>
  </si>
  <si>
    <t>EQUIPO DE COMPUTACION</t>
  </si>
  <si>
    <t>EQUIPO DE SEGURIDAD</t>
  </si>
  <si>
    <t>MUEBLES Y ENSERES</t>
  </si>
  <si>
    <t>VEHICULO</t>
  </si>
  <si>
    <t>Inversión nueva / Total Activos</t>
  </si>
  <si>
    <t>Tarifa vigente Impuesto a la Renta</t>
  </si>
  <si>
    <t>Puntos de reducción</t>
  </si>
  <si>
    <t>Grupo</t>
  </si>
  <si>
    <t>Nombre</t>
  </si>
  <si>
    <t>Fecha</t>
  </si>
  <si>
    <t>Costo Activo</t>
  </si>
  <si>
    <t>Neto</t>
  </si>
  <si>
    <t>FACTURAS SEGREGADAS</t>
  </si>
  <si>
    <t>PROVEEDOR</t>
  </si>
  <si>
    <t xml:space="preserve">TOTAL </t>
  </si>
  <si>
    <t>%</t>
  </si>
  <si>
    <t>FACTURAS ING. ORBEA</t>
  </si>
  <si>
    <t xml:space="preserve">SUELDO ING. ORBEA </t>
  </si>
  <si>
    <t xml:space="preserve">OTROS </t>
  </si>
  <si>
    <t>20% de mis Ingresos</t>
  </si>
  <si>
    <t>Jubilacion Patronal</t>
  </si>
  <si>
    <t>No hay gasto no deducible</t>
  </si>
  <si>
    <t>Limite</t>
  </si>
  <si>
    <t>No excede limite el gasto</t>
  </si>
  <si>
    <t>7.- (Reformado por la Disposición Reformatoria Segunda, num. 2.3, de la Ley s/n, R.O. 351-S, 29-XII-2010; y, por el num. 2 del Art. 8 de la Ley s/n, R.O. 405-S, 29- XII-2014).- La depreciación y amortización, conforme a la naturaleza de los bienes, a la duración de su vida útil, a la corrección monetaria, y la técnica contable, así como las que se conceden por obsolescencia y otros casos, en conformidad a lo previsto en esta Ley y su reglamento; La depreciación y amortización que correspondan a la adquisición de maquinarias, equipos y tecnologías destinadas a la implementación de mecanismos de producción más limpia, a mecanismos de generación de energía de fuente renovable (solar, eólica o similares) o a la reducción del impacto ambiental de la actividad productiva, y a la reducción de emisiones de gases de efecto invernadero, se deducirán con el 100% adicional, siempre que tales adquisiciones no sean necesarias para cumplir con lo dispuesto por la autoridad ambiental competente para reducir el impacto de una obra o como requisito o condición para la expedición de la licencia ambiental, ficha o permiso correspondiente. En cualquier caso deberá existir una autorización por parte de la autoridad competente. Este gasto adicional no podrá superar un valor equivalente al 5% de los ingresos totales. También gozarán del mismo incentivo los gastos realizados para obtener los resultados previstos en este artículo. El reglamento a esta ley establecerá los parámetros técnicos y formales, que deberán cumplirse para acceder a esta deducción adicional. Este incentivo no constituye depreciación acelerada.</t>
  </si>
  <si>
    <t>No existe gasto no deducible</t>
  </si>
  <si>
    <t>INICIO</t>
  </si>
  <si>
    <t>Anexo1</t>
  </si>
  <si>
    <t>Gasto no Deducible</t>
  </si>
  <si>
    <t>Anexo2</t>
  </si>
  <si>
    <t>Anexo3</t>
  </si>
  <si>
    <t>x</t>
  </si>
  <si>
    <t>sri</t>
  </si>
  <si>
    <t>cnel</t>
  </si>
  <si>
    <t>jose x eeuu</t>
  </si>
  <si>
    <t>X</t>
  </si>
  <si>
    <t>TAX ANDERSEN</t>
  </si>
  <si>
    <t>Remanente Ret. Fte. Años Anteriores</t>
  </si>
  <si>
    <t>CONCILIACION TRIBUTARIA 2021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</si>
  <si>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</si>
  <si>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</si>
  <si>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</si>
  <si>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</si>
  <si>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</si>
  <si>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EXPORTACIONES                      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</si>
  <si>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</si>
  <si>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</si>
  <si>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</si>
  <si>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</si>
  <si>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</si>
  <si>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</si>
  <si>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</si>
  <si>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</si>
  <si>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</si>
  <si>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</si>
  <si>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</si>
  <si>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</si>
  <si>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</si>
  <si>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</si>
  <si>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Mat. Prima, Empaq, Suministros                         </t>
  </si>
  <si>
    <t xml:space="preserve">Costo de Venta Congelados Otros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</si>
  <si>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</si>
  <si>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</si>
  <si>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MANO DE OBRA                                                          </t>
  </si>
  <si>
    <t xml:space="preserve">Indemnización Planta Directos                                         </t>
  </si>
  <si>
    <t xml:space="preserve">DEPRECIACIONES DE PLANTAS Y EQUIPOS                                   </t>
  </si>
  <si>
    <t xml:space="preserve">OTROS COSTOS DIRECTOS DE FABRICACION                                  </t>
  </si>
  <si>
    <t xml:space="preserve">Suministros y Materiales Directos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</si>
  <si>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</si>
  <si>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</si>
  <si>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</si>
  <si>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</si>
  <si>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Indemnización Planta Indirectos                                       </t>
  </si>
  <si>
    <t xml:space="preserve">OTROS BENEFICIOS DEL PERSONAL                                         </t>
  </si>
  <si>
    <t xml:space="preserve">Movilización planta                                                   </t>
  </si>
  <si>
    <t xml:space="preserve">Uniformes personal planta                                             </t>
  </si>
  <si>
    <t xml:space="preserve">OTROS COSTOS INDIRECTOS DE FABRICACION                                </t>
  </si>
  <si>
    <t xml:space="preserve">Servicio de Corte                                                     </t>
  </si>
  <si>
    <t xml:space="preserve">Suministros y Materiales Indirectos                                   </t>
  </si>
  <si>
    <t xml:space="preserve">Analisis y Costo de Gestion Ambiental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</si>
  <si>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</si>
  <si>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</si>
  <si>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</si>
  <si>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</si>
  <si>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</si>
  <si>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</si>
  <si>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</si>
  <si>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</si>
  <si>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</si>
  <si>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</si>
  <si>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</si>
  <si>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</si>
  <si>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</si>
  <si>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OTRAS GASTOS DE PERSONAL        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</si>
  <si>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</si>
  <si>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</si>
  <si>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</si>
  <si>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</si>
  <si>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</si>
  <si>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</si>
  <si>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</si>
  <si>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</si>
  <si>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</si>
  <si>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</si>
  <si>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</si>
  <si>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SEGUROS Y REASEGUROS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</si>
  <si>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</si>
  <si>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</si>
  <si>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</si>
  <si>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</si>
  <si>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DEPRECIACIONES:                                                       </t>
  </si>
  <si>
    <t xml:space="preserve">PROPIEDADES, PLANTA Y EQUIPO            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</si>
  <si>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</si>
  <si>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</si>
  <si>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</si>
  <si>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otros Proveedores                                           </t>
  </si>
  <si>
    <t xml:space="preserve">OTROS GASTOS FINANCIEROS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</si>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</sst>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#,##0.00_);[Red]\(&quot;$&quot;#,##0.00\)"/>
    <numFmt numFmtId="165" formatCode="_-* #,##0.00\ _€_-;\-* #,##0.00\ _€_-;_-* &quot;-&quot;??\ _€_-;_-@_-"/>
    <numFmt numFmtId="166" formatCode="&quot;$&quot;#,##0.00;[Red]\-&quot;$&quot;#,##0.00"/>
  </numFmts>
  <fonts count="2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omic Sans MS"/>
      <family val="4"/>
    </font>
    <font>
      <b/>
      <sz val="8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b/>
      <sz val="10"/>
      <name val="Arial"/>
      <family val="2"/>
    </font>
    <font>
      <sz val="7"/>
      <color theme="1"/>
      <name val="TAHOMA"/>
      <family val="2"/>
    </font>
    <font>
      <sz val="7"/>
      <color rgb="FFFF0000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theme="1"/>
      <name val="TAHOMA"/>
      <family val="2"/>
    </font>
    <font>
      <b/>
      <sz val="7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4" fontId="6" fillId="0" borderId="0" applyFont="0" applyFill="0" applyBorder="0" applyAlignment="0" applyProtection="0"/>
    <xf numFmtId="0" fontId="8" fillId="0" borderId="0"/>
    <xf numFmtId="0" fontId="6" fillId="0" borderId="0"/>
    <xf numFmtId="43" fontId="6" fillId="0" borderId="0" applyFont="0" applyFill="0" applyBorder="0" applyAlignment="0" applyProtection="0"/>
    <xf numFmtId="165" fontId="8" fillId="0" borderId="0" applyNumberFormat="0" applyFill="0" applyBorder="0" applyAlignment="0" applyProtection="0"/>
    <xf numFmtId="9" fontId="8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16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5" fillId="0" borderId="1" xfId="0" applyNumberFormat="1" applyFont="1" applyBorder="1"/>
    <xf numFmtId="0" fontId="5" fillId="0" borderId="1" xfId="0" applyFont="1" applyBorder="1"/>
    <xf numFmtId="166" fontId="0" fillId="0" borderId="1" xfId="0" applyNumberFormat="1" applyBorder="1"/>
    <xf numFmtId="1" fontId="5" fillId="0" borderId="1" xfId="0" applyNumberFormat="1" applyFont="1" applyFill="1" applyBorder="1"/>
    <xf numFmtId="0" fontId="5" fillId="0" borderId="1" xfId="0" applyFont="1" applyFill="1" applyBorder="1"/>
    <xf numFmtId="166" fontId="0" fillId="0" borderId="1" xfId="0" applyNumberFormat="1" applyFill="1" applyBorder="1"/>
    <xf numFmtId="9" fontId="0" fillId="0" borderId="0" xfId="0" applyNumberFormat="1"/>
    <xf numFmtId="4" fontId="0" fillId="0" borderId="0" xfId="0" applyNumberFormat="1"/>
    <xf numFmtId="0" fontId="8" fillId="0" borderId="6" xfId="2" applyBorder="1"/>
    <xf numFmtId="0" fontId="8" fillId="0" borderId="7" xfId="2" applyBorder="1"/>
    <xf numFmtId="1" fontId="0" fillId="0" borderId="6" xfId="0" applyNumberFormat="1" applyBorder="1"/>
    <xf numFmtId="1" fontId="0" fillId="0" borderId="7" xfId="0" applyNumberFormat="1" applyBorder="1"/>
    <xf numFmtId="0" fontId="14" fillId="2" borderId="1" xfId="2" applyNumberFormat="1" applyFont="1" applyFill="1" applyBorder="1" applyAlignment="1"/>
    <xf numFmtId="4" fontId="0" fillId="0" borderId="6" xfId="0" applyNumberFormat="1" applyBorder="1"/>
    <xf numFmtId="4" fontId="0" fillId="0" borderId="7" xfId="0" applyNumberFormat="1" applyBorder="1"/>
    <xf numFmtId="1" fontId="7" fillId="0" borderId="0" xfId="0" applyNumberFormat="1" applyFont="1"/>
    <xf numFmtId="1" fontId="13" fillId="0" borderId="0" xfId="0" applyNumberFormat="1" applyFont="1"/>
    <xf numFmtId="1" fontId="0" fillId="0" borderId="0" xfId="0" applyNumberFormat="1"/>
    <xf numFmtId="1" fontId="15" fillId="0" borderId="0" xfId="0" applyNumberFormat="1" applyFont="1"/>
    <xf numFmtId="44" fontId="0" fillId="0" borderId="0" xfId="1" applyFont="1"/>
    <xf numFmtId="4" fontId="0" fillId="0" borderId="1" xfId="0" applyNumberFormat="1" applyBorder="1"/>
    <xf numFmtId="1" fontId="0" fillId="0" borderId="5" xfId="0" applyNumberFormat="1" applyBorder="1"/>
    <xf numFmtId="44" fontId="0" fillId="0" borderId="10" xfId="1" applyFont="1" applyBorder="1"/>
    <xf numFmtId="44" fontId="0" fillId="0" borderId="6" xfId="1" applyFont="1" applyBorder="1"/>
    <xf numFmtId="44" fontId="0" fillId="0" borderId="9" xfId="1" applyFont="1" applyBorder="1"/>
    <xf numFmtId="44" fontId="0" fillId="0" borderId="7" xfId="1" applyFont="1" applyBorder="1"/>
    <xf numFmtId="44" fontId="0" fillId="0" borderId="1" xfId="1" applyFont="1" applyBorder="1"/>
    <xf numFmtId="44" fontId="0" fillId="0" borderId="0" xfId="0" applyNumberFormat="1"/>
    <xf numFmtId="0" fontId="0" fillId="0" borderId="0" xfId="0"/>
    <xf numFmtId="0" fontId="13" fillId="0" borderId="0" xfId="0" applyFont="1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0" fontId="17" fillId="0" borderId="0" xfId="0" applyFont="1"/>
    <xf numFmtId="43" fontId="0" fillId="0" borderId="0" xfId="4" applyFont="1"/>
    <xf numFmtId="43" fontId="7" fillId="0" borderId="0" xfId="4" applyFont="1"/>
    <xf numFmtId="14" fontId="0" fillId="0" borderId="2" xfId="0" applyNumberFormat="1" applyBorder="1"/>
    <xf numFmtId="0" fontId="0" fillId="3" borderId="2" xfId="0" applyFill="1" applyBorder="1"/>
    <xf numFmtId="44" fontId="0" fillId="0" borderId="1" xfId="1" applyFont="1" applyFill="1" applyBorder="1"/>
    <xf numFmtId="0" fontId="7" fillId="0" borderId="1" xfId="0" applyFont="1" applyBorder="1"/>
    <xf numFmtId="44" fontId="7" fillId="0" borderId="1" xfId="0" applyNumberFormat="1" applyFont="1" applyBorder="1"/>
    <xf numFmtId="0" fontId="7" fillId="0" borderId="0" xfId="0" applyFont="1"/>
    <xf numFmtId="44" fontId="7" fillId="0" borderId="1" xfId="1" applyFont="1" applyBorder="1"/>
    <xf numFmtId="0" fontId="18" fillId="3" borderId="1" xfId="2" applyFont="1" applyFill="1" applyBorder="1" applyAlignment="1">
      <alignment horizontal="center" vertical="center"/>
    </xf>
    <xf numFmtId="165" fontId="8" fillId="0" borderId="1" xfId="5" applyNumberFormat="1" applyBorder="1"/>
    <xf numFmtId="0" fontId="8" fillId="0" borderId="1" xfId="2" applyFont="1" applyBorder="1"/>
    <xf numFmtId="0" fontId="19" fillId="0" borderId="1" xfId="2" applyFont="1" applyFill="1" applyBorder="1" applyAlignment="1">
      <alignment horizontal="center" vertical="center"/>
    </xf>
    <xf numFmtId="165" fontId="19" fillId="0" borderId="1" xfId="2" applyNumberFormat="1" applyFont="1" applyBorder="1" applyAlignment="1">
      <alignment horizontal="center" vertical="center"/>
    </xf>
    <xf numFmtId="10" fontId="8" fillId="0" borderId="1" xfId="6" applyNumberFormat="1" applyBorder="1"/>
    <xf numFmtId="10" fontId="19" fillId="0" borderId="1" xfId="2" applyNumberFormat="1" applyFont="1" applyBorder="1" applyAlignment="1">
      <alignment horizontal="center" vertical="center"/>
    </xf>
    <xf numFmtId="0" fontId="8" fillId="0" borderId="1" xfId="2" applyFont="1" applyFill="1" applyBorder="1"/>
    <xf numFmtId="165" fontId="8" fillId="0" borderId="1" xfId="2" applyNumberFormat="1" applyBorder="1"/>
    <xf numFmtId="0" fontId="20" fillId="3" borderId="1" xfId="2" applyFont="1" applyFill="1" applyBorder="1" applyAlignment="1">
      <alignment horizontal="center" vertical="center"/>
    </xf>
    <xf numFmtId="164" fontId="21" fillId="0" borderId="0" xfId="0" applyNumberFormat="1" applyFont="1"/>
    <xf numFmtId="1" fontId="16" fillId="0" borderId="0" xfId="0" applyNumberFormat="1" applyFont="1"/>
    <xf numFmtId="43" fontId="0" fillId="0" borderId="8" xfId="4" applyFont="1" applyBorder="1"/>
    <xf numFmtId="43" fontId="10" fillId="0" borderId="0" xfId="4" applyFont="1"/>
    <xf numFmtId="43" fontId="13" fillId="0" borderId="0" xfId="4" applyFont="1"/>
    <xf numFmtId="43" fontId="16" fillId="0" borderId="0" xfId="4" applyFont="1"/>
    <xf numFmtId="43" fontId="0" fillId="0" borderId="0" xfId="0" applyNumberFormat="1"/>
    <xf numFmtId="10" fontId="0" fillId="0" borderId="0" xfId="7" applyNumberFormat="1" applyFont="1"/>
    <xf numFmtId="44" fontId="0" fillId="0" borderId="0" xfId="0" applyNumberFormat="1" applyBorder="1"/>
    <xf numFmtId="44" fontId="0" fillId="0" borderId="8" xfId="0" applyNumberFormat="1" applyBorder="1"/>
    <xf numFmtId="43" fontId="0" fillId="0" borderId="8" xfId="0" applyNumberFormat="1" applyBorder="1"/>
    <xf numFmtId="43" fontId="0" fillId="0" borderId="11" xfId="0" applyNumberFormat="1" applyBorder="1"/>
    <xf numFmtId="166" fontId="8" fillId="0" borderId="1" xfId="0" applyNumberFormat="1" applyFont="1" applyFill="1" applyBorder="1"/>
    <xf numFmtId="0" fontId="0" fillId="0" borderId="0" xfId="0" applyFill="1"/>
    <xf numFmtId="44" fontId="0" fillId="0" borderId="0" xfId="1" applyFont="1" applyFill="1"/>
    <xf numFmtId="10" fontId="0" fillId="0" borderId="0" xfId="0" applyNumberFormat="1" applyFill="1"/>
    <xf numFmtId="0" fontId="22" fillId="0" borderId="0" xfId="8"/>
    <xf numFmtId="4" fontId="0" fillId="0" borderId="5" xfId="0" applyNumberFormat="1" applyBorder="1"/>
    <xf numFmtId="1" fontId="22" fillId="0" borderId="0" xfId="8" applyNumberFormat="1"/>
    <xf numFmtId="43" fontId="7" fillId="0" borderId="0" xfId="0" applyNumberFormat="1" applyFont="1"/>
    <xf numFmtId="0" fontId="22" fillId="0" borderId="0" xfId="8" quotePrefix="1"/>
    <xf numFmtId="166" fontId="7" fillId="0" borderId="1" xfId="0" applyNumberFormat="1" applyFont="1" applyBorder="1"/>
    <xf numFmtId="44" fontId="7" fillId="0" borderId="1" xfId="1" applyFont="1" applyFill="1" applyBorder="1"/>
    <xf numFmtId="43" fontId="2" fillId="0" borderId="0" xfId="0" applyNumberFormat="1" applyFont="1"/>
    <xf numFmtId="0" fontId="23" fillId="0" borderId="0" xfId="0" applyFont="1"/>
    <xf numFmtId="0" fontId="23" fillId="0" borderId="0" xfId="0" applyFont="1"/>
    <xf numFmtId="0" fontId="23" fillId="0" borderId="0" xfId="0" applyFont="1"/>
    <xf numFmtId="43" fontId="24" fillId="0" borderId="0" xfId="4" applyFont="1"/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3" borderId="2" xfId="2" applyFont="1" applyFill="1" applyBorder="1" applyAlignment="1">
      <alignment horizontal="center" vertical="center"/>
    </xf>
    <xf numFmtId="0" fontId="18" fillId="3" borderId="4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9">
    <cellStyle name="Hipervínculo" xfId="8" builtinId="8"/>
    <cellStyle name="Millares" xfId="4" builtinId="3"/>
    <cellStyle name="Millares 2" xfId="5" xr:uid="{00000000-0005-0000-0000-000002000000}"/>
    <cellStyle name="Moneda" xfId="1" builtinId="4"/>
    <cellStyle name="Normal" xfId="0" builtinId="0"/>
    <cellStyle name="Normal 2" xfId="2" xr:uid="{00000000-0005-0000-0000-000005000000}"/>
    <cellStyle name="Normal 22" xfId="3" xr:uid="{00000000-0005-0000-0000-000006000000}"/>
    <cellStyle name="Porcentaje" xfId="7" builtinId="5"/>
    <cellStyle name="Porcentaje 2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r>
              <a:rPr lang="es-EC"/>
              <a:t>FACTURAS SEGREGADAS</a:t>
            </a:r>
          </a:p>
        </c:rich>
      </c:tx>
      <c:layout>
        <c:manualLayout>
          <c:xMode val="edge"/>
          <c:yMode val="edge"/>
          <c:x val="0.32305909340354405"/>
          <c:y val="2.6403512518059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1126234615836"/>
          <c:y val="0.16172151417311351"/>
          <c:w val="0.86028095659145998"/>
          <c:h val="0.7326974723761469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[1]Hoja1!$G$2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9966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[1]Hoja1!$E$3:$E$6</c:f>
              <c:strCache>
                <c:ptCount val="4"/>
                <c:pt idx="0">
                  <c:v>FACTURAS ING. ORBEA</c:v>
                </c:pt>
                <c:pt idx="1">
                  <c:v>SUELDO ING. ORBEA </c:v>
                </c:pt>
                <c:pt idx="2">
                  <c:v>OTROS </c:v>
                </c:pt>
                <c:pt idx="3">
                  <c:v>TOTAL </c:v>
                </c:pt>
              </c:strCache>
            </c:strRef>
          </c:cat>
          <c:val>
            <c:numRef>
              <c:f>[1]Hoja1!$G$3:$G$6</c:f>
              <c:numCache>
                <c:formatCode>General</c:formatCode>
                <c:ptCount val="4"/>
                <c:pt idx="0">
                  <c:v>0.27068810043806607</c:v>
                </c:pt>
                <c:pt idx="1">
                  <c:v>0.23542110493150714</c:v>
                </c:pt>
                <c:pt idx="2">
                  <c:v>0.49389079463042679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2-44D7-B259-7B57482B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54480"/>
        <c:axId val="296350768"/>
      </c:barChart>
      <c:catAx>
        <c:axId val="5063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296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6350768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50635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C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809626</xdr:colOff>
      <xdr:row>10</xdr:row>
      <xdr:rowOff>47626</xdr:rowOff>
    </xdr:from>
    <xdr:to>
      <xdr:col>12</xdr:col>
      <xdr:colOff>533401</xdr:colOff>
      <xdr:row>22</xdr:row>
      <xdr:rowOff>19050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609600</xdr:colOff>
      <xdr:row>22</xdr:row>
      <xdr:rowOff>171450</xdr:rowOff>
    </xdr:from>
    <xdr:to>
      <xdr:col>8</xdr:col>
      <xdr:colOff>209550</xdr:colOff>
      <xdr:row>43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8C020A-2192-46AA-BDCB-1AC1FEB1F8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086" t="17447" r="22537" b="25266"/>
        <a:stretch/>
      </xdr:blipFill>
      <xdr:spPr>
        <a:xfrm>
          <a:off x="1371600" y="4362450"/>
          <a:ext cx="7334250" cy="397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8</xdr:col>
      <xdr:colOff>361146</xdr:colOff>
      <xdr:row>18</xdr:row>
      <xdr:rowOff>47500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476500"/>
          <a:ext cx="6428571" cy="1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752474</xdr:colOff>
      <xdr:row>18</xdr:row>
      <xdr:rowOff>47625</xdr:rowOff>
    </xdr:from>
    <xdr:to>
      <xdr:col>8</xdr:col>
      <xdr:colOff>390524</xdr:colOff>
      <xdr:row>23</xdr:row>
      <xdr:rowOff>76077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4" y="3476625"/>
          <a:ext cx="6467475" cy="9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7</xdr:col>
      <xdr:colOff>682703</xdr:colOff>
      <xdr:row>21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5" y="2857500"/>
          <a:ext cx="7283528" cy="12287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7</xdr:col>
      <xdr:colOff>542925</xdr:colOff>
      <xdr:row>31</xdr:row>
      <xdr:rowOff>7283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" y="4572000"/>
          <a:ext cx="7143750" cy="13407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38100</xdr:rowOff>
    </xdr:from>
    <xdr:to>
      <xdr:col>14</xdr:col>
      <xdr:colOff>202332</xdr:colOff>
      <xdr:row>38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4C811AF-01D4-44E0-A29C-28A556A452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649" t="27338" r="23417" b="262"/>
        <a:stretch/>
      </xdr:blipFill>
      <xdr:spPr>
        <a:xfrm>
          <a:off x="9906000" y="5372100"/>
          <a:ext cx="5801973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ontable/AppData/Local/Microsoft/Windows/INetCache/Content.Outlook/NQRCL3A7/honorarios%20profesionales%20ad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norarios profesionales adm"/>
      <sheetName val="Hoja1"/>
    </sheetNames>
    <sheetDataSet>
      <sheetData sheetId="0"/>
      <sheetData sheetId="1">
        <row r="2">
          <cell r="G2" t="str">
            <v>%</v>
          </cell>
        </row>
        <row r="3">
          <cell r="E3" t="str">
            <v>FACTURAS ING. ORBEA</v>
          </cell>
          <cell r="G3">
            <v>0.27068810043806607</v>
          </cell>
        </row>
        <row r="4">
          <cell r="E4" t="str">
            <v xml:space="preserve">SUELDO ING. ORBEA </v>
          </cell>
          <cell r="G4">
            <v>0.23542110493150714</v>
          </cell>
        </row>
        <row r="5">
          <cell r="E5" t="str">
            <v xml:space="preserve">OTROS </v>
          </cell>
          <cell r="G5">
            <v>0.49389079463042679</v>
          </cell>
        </row>
        <row r="6">
          <cell r="E6" t="str">
            <v xml:space="preserve">TOTAL </v>
          </cell>
          <cell r="G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J68"/>
  <sheetViews>
    <sheetView tabSelected="1" workbookViewId="0">
      <selection activeCell="C27" sqref="C27:D27"/>
    </sheetView>
  </sheetViews>
  <sheetFormatPr baseColWidth="10" defaultRowHeight="15" x14ac:dyDescent="0.25"/>
  <cols>
    <col min="4" max="4" width="75.7109375" customWidth="1"/>
    <col min="5" max="5" width="13.7109375" bestFit="1" customWidth="1"/>
    <col min="6" max="6" width="16.28515625" customWidth="1"/>
    <col min="8" max="8" width="23.140625" customWidth="1"/>
  </cols>
  <sheetData>
    <row r="4" spans="3:10" x14ac:dyDescent="0.25">
      <c r="C4" s="90" t="s">
        <v>314</v>
      </c>
      <c r="D4" s="91"/>
      <c r="E4" s="1"/>
    </row>
    <row r="5" spans="3:10" x14ac:dyDescent="0.25">
      <c r="C5" s="2"/>
      <c r="D5" s="1"/>
      <c r="E5" s="1"/>
    </row>
    <row r="6" spans="3:10" x14ac:dyDescent="0.25">
      <c r="C6" s="2"/>
      <c r="D6" s="1"/>
      <c r="E6" s="1"/>
    </row>
    <row r="7" spans="3:10" x14ac:dyDescent="0.25">
      <c r="C7" s="92" t="s">
        <v>0</v>
      </c>
      <c r="D7" s="93"/>
      <c r="F7" s="1">
        <v>30707542.329999998</v>
      </c>
    </row>
    <row r="8" spans="3:10" x14ac:dyDescent="0.25">
      <c r="C8" s="2"/>
      <c r="D8" s="1"/>
      <c r="F8" s="1"/>
    </row>
    <row r="9" spans="3:10" x14ac:dyDescent="0.25">
      <c r="C9" s="2" t="s">
        <v>1</v>
      </c>
      <c r="D9" s="1"/>
      <c r="F9" s="1"/>
    </row>
    <row r="10" spans="3:10" x14ac:dyDescent="0.25">
      <c r="C10" s="2" t="s">
        <v>2</v>
      </c>
      <c r="D10" s="1"/>
      <c r="F10" s="1">
        <f>+E11</f>
        <v>-28605080.390000001</v>
      </c>
      <c r="H10" s="41" t="s">
        <v>262</v>
      </c>
      <c r="I10" s="42"/>
      <c r="J10" s="36"/>
    </row>
    <row r="11" spans="3:10" x14ac:dyDescent="0.25">
      <c r="C11" s="2" t="s">
        <v>3</v>
      </c>
      <c r="E11" s="1">
        <v>-28605080.390000001</v>
      </c>
      <c r="F11" s="1"/>
      <c r="H11" s="36" t="s">
        <v>263</v>
      </c>
      <c r="I11" s="42">
        <f>+Inversion!F10</f>
        <v>0</v>
      </c>
      <c r="J11" s="36"/>
    </row>
    <row r="12" spans="3:10" x14ac:dyDescent="0.25">
      <c r="C12" s="2" t="s">
        <v>4</v>
      </c>
      <c r="D12" s="1"/>
      <c r="F12" s="1"/>
      <c r="H12" s="36" t="s">
        <v>264</v>
      </c>
      <c r="I12" s="42">
        <f>+Migrante!F9</f>
        <v>0</v>
      </c>
      <c r="J12" s="36"/>
    </row>
    <row r="13" spans="3:10" x14ac:dyDescent="0.25">
      <c r="C13" s="2" t="s">
        <v>5</v>
      </c>
      <c r="D13" s="1"/>
      <c r="F13" s="1"/>
      <c r="H13" s="36" t="s">
        <v>265</v>
      </c>
      <c r="I13" s="42">
        <v>0</v>
      </c>
      <c r="J13" s="36"/>
    </row>
    <row r="14" spans="3:10" x14ac:dyDescent="0.25">
      <c r="C14" s="2" t="s">
        <v>6</v>
      </c>
      <c r="D14" s="1"/>
      <c r="F14" s="1">
        <f>SUM(E10:E13)</f>
        <v>-28605080.390000001</v>
      </c>
      <c r="H14" s="36" t="s">
        <v>266</v>
      </c>
      <c r="I14" s="42">
        <v>0</v>
      </c>
      <c r="J14" s="36"/>
    </row>
    <row r="15" spans="3:10" x14ac:dyDescent="0.25">
      <c r="C15" s="2"/>
      <c r="D15" s="1"/>
      <c r="F15" s="1"/>
      <c r="H15" s="36"/>
      <c r="I15" s="43">
        <f>SUM(I11:I14)</f>
        <v>0</v>
      </c>
      <c r="J15" s="36"/>
    </row>
    <row r="16" spans="3:10" x14ac:dyDescent="0.25">
      <c r="C16" s="2"/>
      <c r="D16" s="1"/>
      <c r="F16" s="1"/>
      <c r="H16" s="36"/>
      <c r="I16" s="42"/>
      <c r="J16" s="36"/>
    </row>
    <row r="17" spans="2:10" x14ac:dyDescent="0.25">
      <c r="B17" s="3">
        <v>801</v>
      </c>
      <c r="C17" s="89" t="s">
        <v>7</v>
      </c>
      <c r="D17" s="89"/>
      <c r="F17" s="1">
        <f>+F7+F14</f>
        <v>2102461.9399999976</v>
      </c>
      <c r="H17" s="36"/>
      <c r="I17" s="42"/>
      <c r="J17" s="36"/>
    </row>
    <row r="18" spans="2:10" x14ac:dyDescent="0.25">
      <c r="B18" s="3">
        <v>803</v>
      </c>
      <c r="C18" s="89" t="s">
        <v>8</v>
      </c>
      <c r="D18" s="89"/>
      <c r="F18" s="1">
        <f>-F17*0.15</f>
        <v>-315369.29099999962</v>
      </c>
      <c r="H18" s="36"/>
      <c r="I18" s="42"/>
      <c r="J18" s="36"/>
    </row>
    <row r="19" spans="2:10" x14ac:dyDescent="0.25">
      <c r="B19" s="3">
        <v>804</v>
      </c>
      <c r="C19" s="89" t="s">
        <v>9</v>
      </c>
      <c r="D19" s="89"/>
      <c r="F19" s="1">
        <v>0</v>
      </c>
      <c r="H19" s="36"/>
      <c r="I19" s="42"/>
      <c r="J19" s="36"/>
    </row>
    <row r="20" spans="2:10" x14ac:dyDescent="0.25">
      <c r="B20" s="3">
        <v>805</v>
      </c>
      <c r="C20" s="89" t="s">
        <v>10</v>
      </c>
      <c r="D20" s="89"/>
      <c r="F20" s="1">
        <v>0</v>
      </c>
    </row>
    <row r="21" spans="2:10" x14ac:dyDescent="0.25">
      <c r="B21" s="3">
        <v>806</v>
      </c>
      <c r="C21" s="89" t="s">
        <v>11</v>
      </c>
      <c r="D21" s="89" t="s">
        <v>12</v>
      </c>
      <c r="E21" s="77" t="s">
        <v>303</v>
      </c>
      <c r="F21" s="1">
        <f>+ER!J3</f>
        <v>39893.46</v>
      </c>
      <c r="G21" t="s">
        <v>307</v>
      </c>
    </row>
    <row r="22" spans="2:10" x14ac:dyDescent="0.25">
      <c r="B22" s="3">
        <v>807</v>
      </c>
      <c r="C22" s="89" t="s">
        <v>13</v>
      </c>
      <c r="D22" s="89"/>
      <c r="F22" s="1">
        <v>0</v>
      </c>
    </row>
    <row r="23" spans="2:10" x14ac:dyDescent="0.25">
      <c r="B23" s="3">
        <v>808</v>
      </c>
      <c r="C23" s="89" t="s">
        <v>14</v>
      </c>
      <c r="D23" s="89"/>
      <c r="F23" s="1">
        <v>0</v>
      </c>
    </row>
    <row r="24" spans="2:10" x14ac:dyDescent="0.25">
      <c r="B24" s="3">
        <v>809</v>
      </c>
      <c r="C24" s="89" t="s">
        <v>15</v>
      </c>
      <c r="D24" s="89"/>
      <c r="F24" s="1">
        <v>0</v>
      </c>
    </row>
    <row r="25" spans="2:10" x14ac:dyDescent="0.25">
      <c r="B25" s="3">
        <v>810</v>
      </c>
      <c r="C25" s="89" t="s">
        <v>16</v>
      </c>
      <c r="D25" s="89"/>
      <c r="E25" s="77" t="s">
        <v>305</v>
      </c>
      <c r="F25" s="84">
        <f>-I15+6397.88</f>
        <v>6397.88</v>
      </c>
      <c r="G25" t="s">
        <v>311</v>
      </c>
    </row>
    <row r="26" spans="2:10" x14ac:dyDescent="0.25">
      <c r="B26" s="3">
        <v>811</v>
      </c>
      <c r="C26" s="89" t="s">
        <v>17</v>
      </c>
      <c r="D26" s="89"/>
      <c r="F26" s="1">
        <v>0</v>
      </c>
    </row>
    <row r="27" spans="2:10" x14ac:dyDescent="0.25">
      <c r="B27" s="3">
        <v>812</v>
      </c>
      <c r="C27" s="89" t="s">
        <v>18</v>
      </c>
      <c r="D27" s="89"/>
      <c r="F27" s="1">
        <v>0</v>
      </c>
    </row>
    <row r="28" spans="2:10" x14ac:dyDescent="0.25">
      <c r="B28" s="3">
        <v>813</v>
      </c>
      <c r="C28" s="89" t="s">
        <v>19</v>
      </c>
      <c r="D28" s="89"/>
      <c r="F28" s="1">
        <v>0</v>
      </c>
    </row>
    <row r="29" spans="2:10" x14ac:dyDescent="0.25">
      <c r="B29" s="3"/>
      <c r="C29" s="89"/>
      <c r="D29" s="89"/>
      <c r="F29" s="1"/>
    </row>
    <row r="30" spans="2:10" x14ac:dyDescent="0.25">
      <c r="B30" s="3">
        <v>814</v>
      </c>
      <c r="C30" s="89" t="s">
        <v>20</v>
      </c>
      <c r="D30" s="89"/>
      <c r="F30" s="61">
        <v>0</v>
      </c>
    </row>
    <row r="31" spans="2:10" x14ac:dyDescent="0.25">
      <c r="B31" s="3">
        <v>816</v>
      </c>
      <c r="C31" s="89" t="s">
        <v>21</v>
      </c>
      <c r="D31" s="89"/>
      <c r="E31" s="77" t="s">
        <v>303</v>
      </c>
      <c r="F31" s="1">
        <f>+ER!J7-88131.99</f>
        <v>915.02000000000407</v>
      </c>
      <c r="G31" t="s">
        <v>307</v>
      </c>
    </row>
    <row r="32" spans="2:10" x14ac:dyDescent="0.25">
      <c r="B32" s="3">
        <v>818</v>
      </c>
      <c r="C32" s="89" t="s">
        <v>22</v>
      </c>
      <c r="D32" s="89"/>
      <c r="F32" s="1">
        <v>0</v>
      </c>
    </row>
    <row r="33" spans="2:6" x14ac:dyDescent="0.25">
      <c r="B33" s="3">
        <v>820</v>
      </c>
      <c r="C33" s="89" t="s">
        <v>23</v>
      </c>
      <c r="D33" s="89"/>
      <c r="F33" s="1">
        <v>0</v>
      </c>
    </row>
    <row r="34" spans="2:6" x14ac:dyDescent="0.25">
      <c r="B34" s="3">
        <v>822</v>
      </c>
      <c r="C34" s="89" t="s">
        <v>24</v>
      </c>
      <c r="D34" s="89"/>
      <c r="F34" s="1">
        <v>0</v>
      </c>
    </row>
    <row r="35" spans="2:6" x14ac:dyDescent="0.25">
      <c r="B35" s="3" t="s">
        <v>25</v>
      </c>
      <c r="C35" s="89" t="s">
        <v>26</v>
      </c>
      <c r="D35" s="89"/>
      <c r="F35" s="1">
        <v>0</v>
      </c>
    </row>
    <row r="36" spans="2:6" x14ac:dyDescent="0.25">
      <c r="B36" s="3">
        <v>826</v>
      </c>
      <c r="C36" s="89" t="s">
        <v>27</v>
      </c>
      <c r="D36" s="89"/>
      <c r="F36" s="1">
        <v>0</v>
      </c>
    </row>
    <row r="37" spans="2:6" x14ac:dyDescent="0.25">
      <c r="B37" s="3"/>
      <c r="C37" s="89" t="s">
        <v>28</v>
      </c>
      <c r="D37" s="89"/>
      <c r="F37" s="1"/>
    </row>
    <row r="38" spans="2:6" x14ac:dyDescent="0.25">
      <c r="B38" s="3">
        <v>828</v>
      </c>
      <c r="C38" s="89" t="s">
        <v>29</v>
      </c>
      <c r="D38" s="89"/>
      <c r="F38" s="1">
        <v>0</v>
      </c>
    </row>
    <row r="39" spans="2:6" x14ac:dyDescent="0.25">
      <c r="B39" s="3">
        <v>830</v>
      </c>
      <c r="C39" s="89" t="s">
        <v>30</v>
      </c>
      <c r="D39" s="89"/>
      <c r="F39" s="1">
        <v>0</v>
      </c>
    </row>
    <row r="40" spans="2:6" x14ac:dyDescent="0.25">
      <c r="B40" s="3">
        <v>833</v>
      </c>
      <c r="C40" s="89" t="s">
        <v>31</v>
      </c>
      <c r="D40" s="89"/>
      <c r="F40" s="1"/>
    </row>
    <row r="41" spans="2:6" x14ac:dyDescent="0.25">
      <c r="B41" s="3" t="s">
        <v>32</v>
      </c>
      <c r="C41" s="89" t="s">
        <v>33</v>
      </c>
      <c r="D41" s="89"/>
      <c r="F41" s="1">
        <v>0</v>
      </c>
    </row>
    <row r="42" spans="2:6" x14ac:dyDescent="0.25">
      <c r="B42" s="5"/>
      <c r="C42" s="89"/>
      <c r="D42" s="89"/>
      <c r="F42" s="1"/>
    </row>
    <row r="43" spans="2:6" x14ac:dyDescent="0.25">
      <c r="B43" s="5"/>
      <c r="C43" s="89"/>
      <c r="D43" s="89"/>
      <c r="F43" s="1"/>
    </row>
    <row r="44" spans="2:6" x14ac:dyDescent="0.25">
      <c r="B44" s="6">
        <v>37</v>
      </c>
      <c r="C44" s="89" t="s">
        <v>34</v>
      </c>
      <c r="D44" s="89" t="s">
        <v>35</v>
      </c>
      <c r="F44" s="1"/>
    </row>
    <row r="45" spans="2:6" x14ac:dyDescent="0.25">
      <c r="B45" s="6">
        <v>38</v>
      </c>
      <c r="C45" s="89" t="s">
        <v>36</v>
      </c>
      <c r="D45" s="89" t="e">
        <f>ROUND(+#REF!,4)</f>
        <v>#REF!</v>
      </c>
      <c r="E45" s="76">
        <f>+Inversion!D13</f>
        <v>0</v>
      </c>
      <c r="F45" s="1"/>
    </row>
    <row r="46" spans="2:6" x14ac:dyDescent="0.25">
      <c r="B46" s="7"/>
      <c r="C46" s="89"/>
      <c r="D46" s="89"/>
      <c r="F46" s="1"/>
    </row>
    <row r="47" spans="2:6" x14ac:dyDescent="0.25">
      <c r="B47" s="7"/>
      <c r="C47" s="89" t="s">
        <v>37</v>
      </c>
      <c r="D47" s="89"/>
      <c r="F47" s="1">
        <f>+SUM(F17:F46)</f>
        <v>1834299.0089999977</v>
      </c>
    </row>
    <row r="48" spans="2:6" x14ac:dyDescent="0.25">
      <c r="B48" s="7">
        <v>850</v>
      </c>
      <c r="C48" s="89" t="s">
        <v>38</v>
      </c>
      <c r="D48" s="89">
        <v>0.25</v>
      </c>
      <c r="E48" s="14">
        <v>0.25</v>
      </c>
      <c r="F48" s="1">
        <f>+F47*(E48-E45)</f>
        <v>458574.75224999944</v>
      </c>
    </row>
    <row r="49" spans="2:6" x14ac:dyDescent="0.25">
      <c r="B49" s="7">
        <v>800</v>
      </c>
      <c r="C49" s="89" t="s">
        <v>39</v>
      </c>
      <c r="D49" s="89"/>
      <c r="F49" s="1">
        <v>0</v>
      </c>
    </row>
    <row r="50" spans="2:6" x14ac:dyDescent="0.25">
      <c r="B50" s="7">
        <v>851</v>
      </c>
      <c r="C50" s="89" t="s">
        <v>40</v>
      </c>
      <c r="D50" s="89"/>
      <c r="E50" s="81" t="s">
        <v>306</v>
      </c>
      <c r="F50" s="1">
        <f>+'Credito Tributario Renta 2020'!J5</f>
        <v>0</v>
      </c>
    </row>
    <row r="51" spans="2:6" x14ac:dyDescent="0.25">
      <c r="B51" s="7"/>
      <c r="C51" s="89"/>
      <c r="D51" s="89"/>
      <c r="F51" s="1"/>
    </row>
    <row r="52" spans="2:6" x14ac:dyDescent="0.25">
      <c r="B52" s="7">
        <v>856</v>
      </c>
      <c r="C52" s="89" t="s">
        <v>41</v>
      </c>
      <c r="D52" s="89"/>
      <c r="F52" s="1">
        <v>0</v>
      </c>
    </row>
    <row r="53" spans="2:6" x14ac:dyDescent="0.25">
      <c r="B53" s="7">
        <v>857</v>
      </c>
      <c r="C53" s="89" t="s">
        <v>42</v>
      </c>
      <c r="D53" s="89" t="s">
        <v>43</v>
      </c>
      <c r="E53" s="77" t="s">
        <v>306</v>
      </c>
      <c r="F53" s="1">
        <f>+'Credito Tributario Renta 2020'!D8</f>
        <v>493235.14</v>
      </c>
    </row>
    <row r="54" spans="2:6" x14ac:dyDescent="0.25">
      <c r="B54" s="7">
        <v>858</v>
      </c>
      <c r="C54" s="89" t="s">
        <v>44</v>
      </c>
      <c r="D54" s="89"/>
      <c r="F54" s="1">
        <v>0</v>
      </c>
    </row>
    <row r="55" spans="2:6" x14ac:dyDescent="0.25">
      <c r="B55" s="7">
        <v>859</v>
      </c>
      <c r="C55" s="89" t="s">
        <v>45</v>
      </c>
      <c r="D55" s="89"/>
      <c r="F55" s="1">
        <v>0</v>
      </c>
    </row>
    <row r="56" spans="2:6" x14ac:dyDescent="0.25">
      <c r="B56" s="7">
        <v>860</v>
      </c>
      <c r="C56" s="89" t="s">
        <v>46</v>
      </c>
      <c r="D56" s="89"/>
      <c r="F56" s="1">
        <v>0</v>
      </c>
    </row>
    <row r="57" spans="2:6" x14ac:dyDescent="0.25">
      <c r="B57" s="7">
        <v>861</v>
      </c>
      <c r="C57" s="89" t="s">
        <v>47</v>
      </c>
      <c r="D57" s="89"/>
      <c r="F57" s="1">
        <f>+'Credito Tributario Renta 2020'!D10</f>
        <v>41792.75</v>
      </c>
    </row>
    <row r="58" spans="2:6" x14ac:dyDescent="0.25">
      <c r="B58" s="7"/>
      <c r="C58" s="89"/>
      <c r="D58" s="89"/>
      <c r="F58" s="1"/>
    </row>
    <row r="59" spans="2:6" x14ac:dyDescent="0.25">
      <c r="B59" s="7"/>
      <c r="C59" s="89" t="s">
        <v>48</v>
      </c>
      <c r="D59" s="89"/>
      <c r="F59" s="1"/>
    </row>
    <row r="60" spans="2:6" x14ac:dyDescent="0.25">
      <c r="B60" s="7">
        <v>862</v>
      </c>
      <c r="C60" s="89" t="s">
        <v>49</v>
      </c>
      <c r="D60" s="89" t="s">
        <v>43</v>
      </c>
      <c r="E60" s="77" t="s">
        <v>306</v>
      </c>
      <c r="F60" s="1">
        <f>+'Credito Tributario Renta 2020'!D16</f>
        <v>139457.42000000001</v>
      </c>
    </row>
    <row r="61" spans="2:6" x14ac:dyDescent="0.25">
      <c r="B61" s="7">
        <v>863</v>
      </c>
      <c r="C61" s="89" t="s">
        <v>50</v>
      </c>
      <c r="D61" s="89"/>
      <c r="F61" s="1">
        <v>0</v>
      </c>
    </row>
    <row r="62" spans="2:6" x14ac:dyDescent="0.25">
      <c r="B62" s="7">
        <v>865</v>
      </c>
      <c r="C62" s="89" t="s">
        <v>51</v>
      </c>
      <c r="D62" s="89"/>
      <c r="F62" s="1">
        <f>+F48-F49-F50-F52-F53-F54-F55-F56-F57-F60</f>
        <v>-215910.55775000059</v>
      </c>
    </row>
    <row r="63" spans="2:6" x14ac:dyDescent="0.25">
      <c r="B63" s="7">
        <v>866</v>
      </c>
      <c r="C63" s="89" t="s">
        <v>52</v>
      </c>
      <c r="D63" s="89"/>
      <c r="F63" s="1">
        <v>0</v>
      </c>
    </row>
    <row r="64" spans="2:6" x14ac:dyDescent="0.25">
      <c r="B64" s="7"/>
      <c r="C64" s="89"/>
      <c r="D64" s="89"/>
      <c r="F64" s="1"/>
    </row>
    <row r="65" spans="2:6" x14ac:dyDescent="0.25">
      <c r="B65" s="7">
        <v>869</v>
      </c>
      <c r="C65" s="89" t="s">
        <v>53</v>
      </c>
      <c r="D65" s="89"/>
      <c r="F65" s="1">
        <f>+F62</f>
        <v>-215910.55775000059</v>
      </c>
    </row>
    <row r="66" spans="2:6" x14ac:dyDescent="0.25">
      <c r="B66" s="7">
        <v>870</v>
      </c>
      <c r="C66" s="89" t="s">
        <v>54</v>
      </c>
      <c r="D66" s="89"/>
      <c r="F66" s="1">
        <f>+F63</f>
        <v>0</v>
      </c>
    </row>
    <row r="67" spans="2:6" x14ac:dyDescent="0.25">
      <c r="B67" s="7"/>
      <c r="C67" s="4"/>
      <c r="D67" s="1"/>
      <c r="E67" s="1"/>
    </row>
    <row r="68" spans="2:6" x14ac:dyDescent="0.25">
      <c r="B68" s="7"/>
      <c r="C68" s="4"/>
      <c r="D68" s="1"/>
      <c r="E68" s="1"/>
    </row>
  </sheetData>
  <mergeCells count="52"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40:D40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52:D52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65:D65"/>
    <mergeCell ref="C66:D66"/>
    <mergeCell ref="C4:D4"/>
    <mergeCell ref="C7:D7"/>
    <mergeCell ref="C59:D59"/>
    <mergeCell ref="C60:D60"/>
    <mergeCell ref="C61:D61"/>
    <mergeCell ref="C62:D62"/>
    <mergeCell ref="C63:D63"/>
    <mergeCell ref="C64:D64"/>
    <mergeCell ref="C53:D53"/>
    <mergeCell ref="C54:D54"/>
    <mergeCell ref="C55:D55"/>
    <mergeCell ref="C56:D56"/>
    <mergeCell ref="C57:D57"/>
    <mergeCell ref="C58:D58"/>
  </mergeCells>
  <hyperlinks>
    <hyperlink ref="D21" location="'RESUMEN GND'!B20" display="(Ver Anexo)" xr:uid="{00000000-0004-0000-0000-000000000000}"/>
    <hyperlink ref="D53" location="'credit trib renta 2019'!E7" display="'credit trib renta 2019'!E7" xr:uid="{00000000-0004-0000-0000-000001000000}"/>
    <hyperlink ref="D60" location="'credit trib renta 2019'!E14" display="'credit trib renta 2019'!E14" xr:uid="{00000000-0004-0000-0000-000002000000}"/>
    <hyperlink ref="E21" location="ER!A1" display="Anexo1" xr:uid="{00000000-0004-0000-0000-000003000000}"/>
    <hyperlink ref="E31" location="ER!A1" display="Anexo1" xr:uid="{00000000-0004-0000-0000-000004000000}"/>
    <hyperlink ref="E25" location="Migrante!A1" display="Anexo2" xr:uid="{00000000-0004-0000-0000-000005000000}"/>
    <hyperlink ref="E50" location="'Credito Tributario Renta 2020'!A1" display="Anexo3" xr:uid="{00000000-0004-0000-0000-000006000000}"/>
    <hyperlink ref="E53" location="'Credito Tributario Renta 2020'!A1" display="Anexo3" xr:uid="{00000000-0004-0000-0000-000007000000}"/>
    <hyperlink ref="E60" location="'Credito Tributario Renta 2020'!A1" display="Anexo3" xr:uid="{00000000-0004-0000-0000-000008000000}"/>
  </hyperlinks>
  <pageMargins left="0.7" right="0.7" top="0.75" bottom="0.75" header="0.3" footer="0.3"/>
  <pageSetup scale="4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/>
  </sheetViews>
  <sheetFormatPr baseColWidth="10" defaultRowHeight="15" x14ac:dyDescent="0.25"/>
  <cols>
    <col min="2" max="2" width="14.85546875" customWidth="1"/>
    <col min="3" max="3" width="41.28515625" customWidth="1"/>
    <col min="8" max="8" width="14.28515625" customWidth="1"/>
    <col min="9" max="9" width="29.5703125" customWidth="1"/>
  </cols>
  <sheetData>
    <row r="1" spans="1:10" x14ac:dyDescent="0.25">
      <c r="A1" s="77" t="s">
        <v>302</v>
      </c>
    </row>
    <row r="3" spans="1:10" x14ac:dyDescent="0.25">
      <c r="B3" s="94" t="s">
        <v>59</v>
      </c>
      <c r="C3" s="95"/>
      <c r="D3" s="96"/>
      <c r="H3" s="94" t="s">
        <v>60</v>
      </c>
      <c r="I3" s="95"/>
      <c r="J3" s="96"/>
    </row>
    <row r="4" spans="1:10" x14ac:dyDescent="0.25">
      <c r="H4" s="36"/>
      <c r="I4" s="36"/>
      <c r="J4" s="36"/>
    </row>
    <row r="5" spans="1:10" x14ac:dyDescent="0.25">
      <c r="B5" s="11">
        <v>101050201001</v>
      </c>
      <c r="C5" s="12" t="s">
        <v>55</v>
      </c>
      <c r="D5" s="13">
        <v>492447.69</v>
      </c>
      <c r="H5" s="8"/>
      <c r="I5" s="9"/>
      <c r="J5" s="73"/>
    </row>
    <row r="6" spans="1:10" x14ac:dyDescent="0.25">
      <c r="B6" s="11">
        <v>101050201005</v>
      </c>
      <c r="C6" s="12" t="s">
        <v>56</v>
      </c>
      <c r="D6" s="13">
        <v>787.45</v>
      </c>
      <c r="H6" s="99" t="s">
        <v>61</v>
      </c>
      <c r="I6" s="100"/>
      <c r="J6" s="10">
        <f>+J5</f>
        <v>0</v>
      </c>
    </row>
    <row r="7" spans="1:10" x14ac:dyDescent="0.25">
      <c r="B7" s="11"/>
      <c r="C7" s="12"/>
      <c r="D7" s="13"/>
    </row>
    <row r="8" spans="1:10" x14ac:dyDescent="0.25">
      <c r="B8" s="97" t="s">
        <v>57</v>
      </c>
      <c r="C8" s="98"/>
      <c r="D8" s="82">
        <f>SUM(D5:D7)</f>
        <v>493235.14</v>
      </c>
    </row>
    <row r="10" spans="1:10" x14ac:dyDescent="0.25">
      <c r="B10" s="11">
        <v>101050201006</v>
      </c>
      <c r="C10" s="12" t="s">
        <v>313</v>
      </c>
      <c r="D10" s="13">
        <v>41792.75</v>
      </c>
    </row>
    <row r="13" spans="1:10" x14ac:dyDescent="0.25">
      <c r="B13" s="94" t="s">
        <v>60</v>
      </c>
      <c r="C13" s="95"/>
      <c r="D13" s="96"/>
    </row>
    <row r="15" spans="1:10" x14ac:dyDescent="0.25">
      <c r="B15" s="8">
        <v>101050201003</v>
      </c>
      <c r="C15" s="9" t="s">
        <v>58</v>
      </c>
      <c r="D15" s="73">
        <v>139457.42000000001</v>
      </c>
    </row>
    <row r="16" spans="1:10" x14ac:dyDescent="0.25">
      <c r="B16" s="97" t="s">
        <v>61</v>
      </c>
      <c r="C16" s="98"/>
      <c r="D16" s="82">
        <f>+D15</f>
        <v>139457.42000000001</v>
      </c>
    </row>
  </sheetData>
  <mergeCells count="6">
    <mergeCell ref="B3:D3"/>
    <mergeCell ref="B13:D13"/>
    <mergeCell ref="B8:C8"/>
    <mergeCell ref="B16:C16"/>
    <mergeCell ref="H3:J3"/>
    <mergeCell ref="H6:I6"/>
  </mergeCells>
  <hyperlinks>
    <hyperlink ref="A1" location="'CTE2020'!A1" display="INICIO" xr:uid="{F7B38610-592E-46E5-9180-1F5BBFC8552C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E9" sqref="E9"/>
    </sheetView>
  </sheetViews>
  <sheetFormatPr baseColWidth="10" defaultRowHeight="15" x14ac:dyDescent="0.25"/>
  <cols>
    <col min="2" max="2" width="15.5703125" bestFit="1" customWidth="1"/>
    <col min="3" max="3" width="33.85546875" customWidth="1"/>
    <col min="4" max="4" width="13.28515625" customWidth="1"/>
    <col min="6" max="6" width="15.42578125" customWidth="1"/>
    <col min="8" max="8" width="18" customWidth="1"/>
    <col min="10" max="10" width="13.5703125" bestFit="1" customWidth="1"/>
  </cols>
  <sheetData>
    <row r="1" spans="1:11" x14ac:dyDescent="0.25">
      <c r="A1" s="77" t="s">
        <v>302</v>
      </c>
    </row>
    <row r="3" spans="1:11" x14ac:dyDescent="0.25">
      <c r="J3" s="69">
        <f>+Honorarios!I3</f>
        <v>2102461.9399999976</v>
      </c>
      <c r="K3" s="36" t="s">
        <v>37</v>
      </c>
    </row>
    <row r="4" spans="1:11" x14ac:dyDescent="0.25">
      <c r="J4" s="71">
        <v>6905.76</v>
      </c>
    </row>
    <row r="5" spans="1:11" x14ac:dyDescent="0.25">
      <c r="B5" s="20" t="s">
        <v>62</v>
      </c>
      <c r="C5" s="20" t="s">
        <v>63</v>
      </c>
      <c r="D5" s="20" t="s">
        <v>70</v>
      </c>
      <c r="E5" s="20" t="s">
        <v>71</v>
      </c>
      <c r="F5" s="20" t="s">
        <v>72</v>
      </c>
      <c r="J5" s="72">
        <f>+J3+J4</f>
        <v>2109367.6999999974</v>
      </c>
    </row>
    <row r="6" spans="1:11" x14ac:dyDescent="0.25">
      <c r="B6" s="18">
        <v>510202050030</v>
      </c>
      <c r="C6" s="16" t="s">
        <v>67</v>
      </c>
      <c r="D6" s="78">
        <v>0</v>
      </c>
      <c r="E6" s="21"/>
      <c r="F6" s="21">
        <f>+D6</f>
        <v>0</v>
      </c>
      <c r="H6" s="14">
        <v>0.05</v>
      </c>
      <c r="J6" s="63">
        <f>+J5*H6</f>
        <v>105468.38499999988</v>
      </c>
      <c r="K6" t="s">
        <v>298</v>
      </c>
    </row>
    <row r="7" spans="1:11" x14ac:dyDescent="0.25">
      <c r="B7" s="18">
        <v>520101030016</v>
      </c>
      <c r="C7" s="16" t="s">
        <v>68</v>
      </c>
      <c r="D7" s="21"/>
      <c r="E7" s="21">
        <v>0</v>
      </c>
      <c r="F7" s="21">
        <f>+E7</f>
        <v>0</v>
      </c>
      <c r="J7" s="67">
        <f>+J4</f>
        <v>6905.76</v>
      </c>
      <c r="K7" t="s">
        <v>71</v>
      </c>
    </row>
    <row r="8" spans="1:11" x14ac:dyDescent="0.25">
      <c r="B8" s="18">
        <v>520203010002</v>
      </c>
      <c r="C8" s="16" t="s">
        <v>69</v>
      </c>
      <c r="D8" s="22"/>
      <c r="E8" s="22">
        <v>0</v>
      </c>
      <c r="F8" s="22">
        <f>+E8</f>
        <v>0</v>
      </c>
      <c r="K8" t="s">
        <v>301</v>
      </c>
    </row>
    <row r="9" spans="1:11" x14ac:dyDescent="0.25">
      <c r="B9" s="99" t="s">
        <v>72</v>
      </c>
      <c r="C9" s="100"/>
      <c r="D9" s="15">
        <f>SUM(D6:D8)</f>
        <v>0</v>
      </c>
      <c r="E9" s="15">
        <f t="shared" ref="E9:F9" si="0">SUM(E6:E8)</f>
        <v>0</v>
      </c>
      <c r="F9" s="15">
        <f t="shared" si="0"/>
        <v>0</v>
      </c>
    </row>
  </sheetData>
  <mergeCells count="1">
    <mergeCell ref="B9:C9"/>
  </mergeCells>
  <hyperlinks>
    <hyperlink ref="A1" location="'CTE2020'!A1" display="INICIO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D9" sqref="D9"/>
    </sheetView>
  </sheetViews>
  <sheetFormatPr baseColWidth="10" defaultRowHeight="15" x14ac:dyDescent="0.25"/>
  <cols>
    <col min="2" max="2" width="13.7109375" customWidth="1"/>
    <col min="3" max="3" width="34.85546875" customWidth="1"/>
    <col min="4" max="4" width="14.5703125" bestFit="1" customWidth="1"/>
    <col min="5" max="5" width="15" customWidth="1"/>
  </cols>
  <sheetData>
    <row r="1" spans="1:5" x14ac:dyDescent="0.25">
      <c r="A1" s="77" t="s">
        <v>302</v>
      </c>
    </row>
    <row r="6" spans="1:5" x14ac:dyDescent="0.25">
      <c r="B6" s="20" t="s">
        <v>247</v>
      </c>
      <c r="C6" s="20" t="s">
        <v>63</v>
      </c>
      <c r="D6" s="20" t="s">
        <v>248</v>
      </c>
      <c r="E6" s="20" t="s">
        <v>249</v>
      </c>
    </row>
    <row r="7" spans="1:5" x14ac:dyDescent="0.25">
      <c r="B7" s="18">
        <v>520101030002</v>
      </c>
      <c r="C7" s="16" t="s">
        <v>170</v>
      </c>
      <c r="D7" s="28">
        <v>0</v>
      </c>
      <c r="E7" s="28">
        <f>+D7</f>
        <v>0</v>
      </c>
    </row>
    <row r="8" spans="1:5" x14ac:dyDescent="0.25">
      <c r="B8" s="18">
        <v>520205010027</v>
      </c>
      <c r="C8" s="16" t="s">
        <v>225</v>
      </c>
      <c r="D8" s="28">
        <v>0</v>
      </c>
      <c r="E8" s="28">
        <f>+D8</f>
        <v>0</v>
      </c>
    </row>
    <row r="9" spans="1:5" x14ac:dyDescent="0.25">
      <c r="B9" s="101" t="s">
        <v>72</v>
      </c>
      <c r="C9" s="101"/>
      <c r="D9" s="28">
        <f>SUM(D7:D8)</f>
        <v>0</v>
      </c>
      <c r="E9" s="28">
        <f>SUM(E7:E8)</f>
        <v>0</v>
      </c>
    </row>
    <row r="12" spans="1:5" x14ac:dyDescent="0.25">
      <c r="C12" t="s">
        <v>250</v>
      </c>
      <c r="D12" s="27">
        <v>22359283.899999999</v>
      </c>
    </row>
    <row r="13" spans="1:5" x14ac:dyDescent="0.25">
      <c r="C13" s="74" t="s">
        <v>295</v>
      </c>
      <c r="D13" s="75">
        <f>+D12*20%</f>
        <v>4471856.78</v>
      </c>
    </row>
  </sheetData>
  <mergeCells count="1">
    <mergeCell ref="B9:C9"/>
  </mergeCells>
  <hyperlinks>
    <hyperlink ref="A1" location="'CTE2020'!A1" display="INICIO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"/>
  <sheetViews>
    <sheetView workbookViewId="0">
      <selection activeCell="D17" sqref="D17"/>
    </sheetView>
  </sheetViews>
  <sheetFormatPr baseColWidth="10" defaultRowHeight="15" x14ac:dyDescent="0.25"/>
  <cols>
    <col min="2" max="2" width="13.85546875" customWidth="1"/>
    <col min="3" max="3" width="35.28515625" customWidth="1"/>
    <col min="4" max="4" width="16.7109375" customWidth="1"/>
    <col min="5" max="5" width="12" bestFit="1" customWidth="1"/>
    <col min="6" max="6" width="13.140625" customWidth="1"/>
    <col min="8" max="9" width="13.5703125" bestFit="1" customWidth="1"/>
    <col min="12" max="12" width="13.5703125" bestFit="1" customWidth="1"/>
  </cols>
  <sheetData>
    <row r="1" spans="1:10" x14ac:dyDescent="0.25">
      <c r="A1" s="77" t="s">
        <v>302</v>
      </c>
    </row>
    <row r="3" spans="1:10" x14ac:dyDescent="0.25">
      <c r="B3" s="20" t="s">
        <v>247</v>
      </c>
      <c r="C3" s="20" t="s">
        <v>63</v>
      </c>
      <c r="D3" s="20" t="s">
        <v>251</v>
      </c>
      <c r="E3" s="20" t="s">
        <v>248</v>
      </c>
      <c r="F3" s="20" t="s">
        <v>249</v>
      </c>
      <c r="I3" s="69">
        <f>+'CTE2021'!F17</f>
        <v>2102461.9399999976</v>
      </c>
      <c r="J3" s="36" t="s">
        <v>37</v>
      </c>
    </row>
    <row r="4" spans="1:10" x14ac:dyDescent="0.25">
      <c r="B4" s="29">
        <v>510202050029</v>
      </c>
      <c r="C4" s="16" t="s">
        <v>149</v>
      </c>
      <c r="D4" s="30">
        <v>0</v>
      </c>
      <c r="E4" s="31"/>
      <c r="F4" s="31">
        <f>+D4</f>
        <v>0</v>
      </c>
      <c r="I4" s="70">
        <f>+F6</f>
        <v>0</v>
      </c>
    </row>
    <row r="5" spans="1:10" x14ac:dyDescent="0.25">
      <c r="B5" s="19">
        <v>520202010001</v>
      </c>
      <c r="C5" s="17" t="s">
        <v>195</v>
      </c>
      <c r="D5" s="32"/>
      <c r="E5" s="33">
        <v>0</v>
      </c>
      <c r="F5" s="33">
        <f>+E5</f>
        <v>0</v>
      </c>
      <c r="I5" s="35">
        <f>+I3+I4</f>
        <v>2102461.9399999976</v>
      </c>
    </row>
    <row r="6" spans="1:10" x14ac:dyDescent="0.25">
      <c r="B6" s="99" t="s">
        <v>72</v>
      </c>
      <c r="C6" s="100"/>
      <c r="D6" s="34">
        <f>SUM(D4:D5)</f>
        <v>0</v>
      </c>
      <c r="E6" s="34">
        <f t="shared" ref="E6:F6" si="0">SUM(E4:E5)</f>
        <v>0</v>
      </c>
      <c r="F6" s="34">
        <f t="shared" si="0"/>
        <v>0</v>
      </c>
      <c r="H6" s="14">
        <v>0.2</v>
      </c>
      <c r="I6" s="42">
        <f>+I5*0.2</f>
        <v>420492.38799999957</v>
      </c>
      <c r="J6" t="s">
        <v>298</v>
      </c>
    </row>
    <row r="7" spans="1:10" x14ac:dyDescent="0.25">
      <c r="I7" s="35">
        <f>+F6</f>
        <v>0</v>
      </c>
      <c r="J7" t="s">
        <v>299</v>
      </c>
    </row>
    <row r="8" spans="1:10" x14ac:dyDescent="0.25">
      <c r="I8" s="35">
        <f>+I6-I7</f>
        <v>420492.38799999957</v>
      </c>
      <c r="J8" s="74" t="s">
        <v>297</v>
      </c>
    </row>
    <row r="12" spans="1:10" x14ac:dyDescent="0.25">
      <c r="C12" s="102" t="s">
        <v>288</v>
      </c>
      <c r="D12" s="103"/>
      <c r="E12" s="104"/>
    </row>
    <row r="13" spans="1:10" x14ac:dyDescent="0.25">
      <c r="C13" s="51" t="s">
        <v>289</v>
      </c>
      <c r="D13" s="51" t="s">
        <v>290</v>
      </c>
      <c r="E13" s="60" t="s">
        <v>291</v>
      </c>
    </row>
    <row r="14" spans="1:10" x14ac:dyDescent="0.25">
      <c r="C14" s="58" t="s">
        <v>292</v>
      </c>
      <c r="D14" s="52">
        <v>0</v>
      </c>
      <c r="E14" s="56">
        <v>0.27068810043806607</v>
      </c>
    </row>
    <row r="15" spans="1:10" x14ac:dyDescent="0.25">
      <c r="C15" s="53" t="s">
        <v>293</v>
      </c>
      <c r="D15" s="59">
        <v>0</v>
      </c>
      <c r="E15" s="56">
        <v>0.23542110493150714</v>
      </c>
    </row>
    <row r="16" spans="1:10" x14ac:dyDescent="0.25">
      <c r="C16" s="53" t="s">
        <v>294</v>
      </c>
      <c r="D16" s="59">
        <v>0</v>
      </c>
      <c r="E16" s="56">
        <v>0.49389079463042679</v>
      </c>
    </row>
    <row r="17" spans="3:5" x14ac:dyDescent="0.25">
      <c r="C17" s="54" t="s">
        <v>290</v>
      </c>
      <c r="D17" s="55">
        <v>361055.14</v>
      </c>
      <c r="E17" s="57">
        <v>1</v>
      </c>
    </row>
  </sheetData>
  <mergeCells count="2">
    <mergeCell ref="B6:C6"/>
    <mergeCell ref="C12:E12"/>
  </mergeCells>
  <hyperlinks>
    <hyperlink ref="A1" location="'CTE2020'!A1" display="INICIO" xr:uid="{00000000-0004-0000-0400-000000000000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workbookViewId="0"/>
  </sheetViews>
  <sheetFormatPr baseColWidth="10" defaultRowHeight="15" x14ac:dyDescent="0.25"/>
  <cols>
    <col min="2" max="2" width="22.42578125" customWidth="1"/>
  </cols>
  <sheetData>
    <row r="1" spans="1:9" x14ac:dyDescent="0.25">
      <c r="A1" s="77" t="s">
        <v>302</v>
      </c>
    </row>
    <row r="5" spans="1:9" x14ac:dyDescent="0.25">
      <c r="B5" s="39" t="s">
        <v>261</v>
      </c>
      <c r="C5" s="40" t="s">
        <v>253</v>
      </c>
      <c r="D5" s="40" t="s">
        <v>254</v>
      </c>
      <c r="E5" s="40" t="s">
        <v>255</v>
      </c>
      <c r="F5" s="36"/>
      <c r="G5" s="36"/>
      <c r="H5" s="36"/>
      <c r="I5" s="36"/>
    </row>
    <row r="6" spans="1:9" x14ac:dyDescent="0.25">
      <c r="B6" s="38" t="s">
        <v>256</v>
      </c>
      <c r="C6" s="38">
        <v>0</v>
      </c>
      <c r="D6" s="38">
        <v>0</v>
      </c>
      <c r="E6" s="38">
        <v>0</v>
      </c>
      <c r="F6" s="27">
        <f>SUM(C6:E6)</f>
        <v>0</v>
      </c>
      <c r="G6" s="36" t="s">
        <v>257</v>
      </c>
      <c r="H6" s="36"/>
      <c r="I6" s="36"/>
    </row>
    <row r="7" spans="1:9" x14ac:dyDescent="0.25">
      <c r="B7" s="38" t="s">
        <v>258</v>
      </c>
      <c r="C7" s="38">
        <v>0</v>
      </c>
      <c r="D7" s="38">
        <v>0</v>
      </c>
      <c r="E7" s="38">
        <v>0</v>
      </c>
      <c r="F7" s="27">
        <f>SUM(C7:E7)</f>
        <v>0</v>
      </c>
      <c r="G7" s="36" t="s">
        <v>259</v>
      </c>
      <c r="H7" s="36"/>
      <c r="I7" s="36"/>
    </row>
    <row r="8" spans="1:9" x14ac:dyDescent="0.25">
      <c r="B8" s="36"/>
      <c r="C8" s="36"/>
      <c r="D8" s="36"/>
      <c r="E8" s="36"/>
      <c r="F8" s="27">
        <f>SUM(F6:F7)</f>
        <v>0</v>
      </c>
      <c r="G8" s="36"/>
      <c r="H8" s="36"/>
      <c r="I8" s="36"/>
    </row>
    <row r="9" spans="1:9" x14ac:dyDescent="0.25">
      <c r="B9" s="36"/>
      <c r="C9" s="36"/>
      <c r="D9" s="36"/>
      <c r="E9" s="36"/>
      <c r="F9" s="27">
        <f>+F8*150%</f>
        <v>0</v>
      </c>
      <c r="G9" s="36" t="s">
        <v>260</v>
      </c>
      <c r="H9" s="36"/>
      <c r="I9" s="36"/>
    </row>
    <row r="26" spans="2:2" x14ac:dyDescent="0.25">
      <c r="B26" t="s">
        <v>267</v>
      </c>
    </row>
    <row r="27" spans="2:2" x14ac:dyDescent="0.25">
      <c r="B27" t="s">
        <v>268</v>
      </c>
    </row>
  </sheetData>
  <hyperlinks>
    <hyperlink ref="A1" location="'CTE2020'!A1" display="INICIO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zoomScale="90" zoomScaleNormal="90" workbookViewId="0"/>
  </sheetViews>
  <sheetFormatPr baseColWidth="10" defaultRowHeight="15" x14ac:dyDescent="0.25"/>
  <cols>
    <col min="2" max="2" width="15.85546875" customWidth="1"/>
    <col min="3" max="3" width="52.7109375" bestFit="1" customWidth="1"/>
    <col min="5" max="5" width="12" bestFit="1" customWidth="1"/>
    <col min="9" max="9" width="11.42578125" style="36"/>
    <col min="10" max="10" width="28.28515625" customWidth="1"/>
    <col min="11" max="12" width="14.7109375" bestFit="1" customWidth="1"/>
    <col min="13" max="13" width="14.5703125" customWidth="1"/>
  </cols>
  <sheetData>
    <row r="1" spans="1:13" x14ac:dyDescent="0.25">
      <c r="A1" s="77" t="s">
        <v>302</v>
      </c>
    </row>
    <row r="2" spans="1:13" x14ac:dyDescent="0.25">
      <c r="D2" t="s">
        <v>312</v>
      </c>
    </row>
    <row r="5" spans="1:13" x14ac:dyDescent="0.25">
      <c r="E5" t="s">
        <v>269</v>
      </c>
      <c r="K5" t="s">
        <v>269</v>
      </c>
    </row>
    <row r="6" spans="1:13" x14ac:dyDescent="0.25">
      <c r="B6" s="39" t="s">
        <v>283</v>
      </c>
      <c r="C6" s="39" t="s">
        <v>284</v>
      </c>
      <c r="D6" s="45" t="s">
        <v>285</v>
      </c>
      <c r="E6" s="39" t="s">
        <v>286</v>
      </c>
      <c r="F6" s="39" t="s">
        <v>272</v>
      </c>
      <c r="G6" s="39" t="s">
        <v>287</v>
      </c>
      <c r="J6" s="39" t="s">
        <v>270</v>
      </c>
      <c r="K6" s="39" t="s">
        <v>271</v>
      </c>
      <c r="L6" s="39" t="s">
        <v>272</v>
      </c>
      <c r="M6" s="39" t="s">
        <v>273</v>
      </c>
    </row>
    <row r="7" spans="1:13" x14ac:dyDescent="0.25">
      <c r="B7" s="38" t="s">
        <v>274</v>
      </c>
      <c r="C7" s="38"/>
      <c r="D7" s="44"/>
      <c r="E7" s="34"/>
      <c r="F7" s="34"/>
      <c r="G7" s="34">
        <f>+E7-F7</f>
        <v>0</v>
      </c>
      <c r="J7" s="38" t="s">
        <v>275</v>
      </c>
      <c r="K7" s="46">
        <v>461156.96</v>
      </c>
      <c r="L7" s="34">
        <v>16384.32</v>
      </c>
      <c r="M7" s="34">
        <f t="shared" ref="M7:M12" si="0">+K7-L7</f>
        <v>444772.64</v>
      </c>
    </row>
    <row r="8" spans="1:13" x14ac:dyDescent="0.25">
      <c r="B8" s="38"/>
      <c r="C8" s="38"/>
      <c r="D8" s="44"/>
      <c r="E8" s="34"/>
      <c r="F8" s="34"/>
      <c r="G8" s="34">
        <f>+E8-F8</f>
        <v>0</v>
      </c>
      <c r="J8" s="38" t="s">
        <v>276</v>
      </c>
      <c r="K8" s="46">
        <v>144593.10999999999</v>
      </c>
      <c r="L8" s="34">
        <v>122214.89</v>
      </c>
      <c r="M8" s="34">
        <f t="shared" si="0"/>
        <v>22378.219999999987</v>
      </c>
    </row>
    <row r="9" spans="1:13" x14ac:dyDescent="0.25">
      <c r="B9" s="105" t="s">
        <v>249</v>
      </c>
      <c r="C9" s="105"/>
      <c r="D9" s="49"/>
      <c r="E9" s="50">
        <f>SUM(E7:E8)</f>
        <v>0</v>
      </c>
      <c r="F9" s="50">
        <f t="shared" ref="F9:G9" si="1">SUM(F7:F8)</f>
        <v>0</v>
      </c>
      <c r="G9" s="50">
        <f t="shared" si="1"/>
        <v>0</v>
      </c>
      <c r="J9" s="38" t="s">
        <v>277</v>
      </c>
      <c r="K9" s="46">
        <v>15974.66</v>
      </c>
      <c r="L9" s="34">
        <v>15763.5</v>
      </c>
      <c r="M9" s="34">
        <f t="shared" si="0"/>
        <v>211.15999999999985</v>
      </c>
    </row>
    <row r="10" spans="1:13" x14ac:dyDescent="0.25">
      <c r="F10" s="42">
        <f>+F9*100%</f>
        <v>0</v>
      </c>
      <c r="J10" s="38" t="s">
        <v>274</v>
      </c>
      <c r="K10" s="83">
        <v>6960593.8200000003</v>
      </c>
      <c r="L10" s="34">
        <v>4021644.67</v>
      </c>
      <c r="M10" s="34">
        <f t="shared" si="0"/>
        <v>2938949.1500000004</v>
      </c>
    </row>
    <row r="11" spans="1:13" x14ac:dyDescent="0.25">
      <c r="C11" s="36" t="s">
        <v>280</v>
      </c>
      <c r="D11" s="68">
        <f>+E9/K13</f>
        <v>0</v>
      </c>
      <c r="F11" s="67">
        <f>+'CTE2021'!I11</f>
        <v>0</v>
      </c>
      <c r="J11" s="38" t="s">
        <v>278</v>
      </c>
      <c r="K11" s="46">
        <v>203440.58</v>
      </c>
      <c r="L11" s="34">
        <v>163577.70000000001</v>
      </c>
      <c r="M11" s="34">
        <f t="shared" si="0"/>
        <v>39862.879999999976</v>
      </c>
    </row>
    <row r="12" spans="1:13" x14ac:dyDescent="0.25">
      <c r="C12" s="36" t="s">
        <v>281</v>
      </c>
      <c r="D12" s="68">
        <v>0.25</v>
      </c>
      <c r="J12" s="38" t="s">
        <v>279</v>
      </c>
      <c r="K12" s="34">
        <v>589463.11</v>
      </c>
      <c r="L12" s="34">
        <v>371050.67</v>
      </c>
      <c r="M12" s="34">
        <f t="shared" si="0"/>
        <v>218412.44</v>
      </c>
    </row>
    <row r="13" spans="1:13" x14ac:dyDescent="0.25">
      <c r="C13" s="36" t="s">
        <v>282</v>
      </c>
      <c r="D13" s="68">
        <f>+D12*D11</f>
        <v>0</v>
      </c>
      <c r="J13" s="47" t="s">
        <v>249</v>
      </c>
      <c r="K13" s="48">
        <f>SUM(K7:K12)</f>
        <v>8375222.2400000012</v>
      </c>
      <c r="L13" s="48">
        <f t="shared" ref="L13:M13" si="2">SUM(L7:L12)</f>
        <v>4710635.75</v>
      </c>
      <c r="M13" s="48">
        <f t="shared" si="2"/>
        <v>3664586.49</v>
      </c>
    </row>
    <row r="35" spans="2:8" ht="200.1" customHeight="1" x14ac:dyDescent="0.25">
      <c r="B35" s="106" t="s">
        <v>300</v>
      </c>
      <c r="C35" s="106"/>
      <c r="D35" s="106"/>
      <c r="E35" s="106"/>
      <c r="F35" s="106"/>
      <c r="G35" s="106"/>
      <c r="H35" s="106"/>
    </row>
  </sheetData>
  <mergeCells count="2">
    <mergeCell ref="B9:C9"/>
    <mergeCell ref="B35:H35"/>
  </mergeCells>
  <hyperlinks>
    <hyperlink ref="A1" location="'CTE2020'!A1" display="INICIO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J305"/>
  <sheetViews>
    <sheetView workbookViewId="0">
      <selection activeCell="J8" sqref="J8"/>
    </sheetView>
  </sheetViews>
  <sheetFormatPr baseColWidth="10" defaultRowHeight="15" x14ac:dyDescent="0.25"/>
  <cols>
    <col min="1" max="2" width="15" style="25" customWidth="1"/>
    <col min="3" max="3" width="11.42578125" style="25"/>
    <col min="4" max="4" width="60.42578125" bestFit="1" customWidth="1"/>
    <col min="5" max="7" width="11.42578125" style="42"/>
    <col min="9" max="9" width="18.7109375" customWidth="1"/>
  </cols>
  <sheetData>
    <row r="1" spans="1:10" x14ac:dyDescent="0.25">
      <c r="A1" s="79" t="s">
        <v>302</v>
      </c>
    </row>
    <row r="2" spans="1:10" ht="15.75" x14ac:dyDescent="0.3">
      <c r="A2" s="23" t="s">
        <v>73</v>
      </c>
      <c r="B2" s="23"/>
      <c r="C2" s="23"/>
      <c r="D2" s="36"/>
      <c r="F2" s="64" t="s">
        <v>74</v>
      </c>
      <c r="H2" s="36"/>
    </row>
    <row r="3" spans="1:10" x14ac:dyDescent="0.25">
      <c r="I3" s="49" t="s">
        <v>304</v>
      </c>
      <c r="J3" s="80">
        <f>+G258</f>
        <v>39893.46</v>
      </c>
    </row>
    <row r="4" spans="1:10" ht="24.75" x14ac:dyDescent="0.5">
      <c r="A4" s="107" t="s">
        <v>75</v>
      </c>
      <c r="B4" s="107"/>
      <c r="C4" s="107"/>
      <c r="D4" s="107"/>
      <c r="E4" s="107"/>
      <c r="F4" s="107"/>
      <c r="G4" s="107"/>
      <c r="H4" s="107"/>
    </row>
    <row r="5" spans="1:10" ht="15.75" x14ac:dyDescent="0.25">
      <c r="A5" s="108" t="s">
        <v>76</v>
      </c>
      <c r="B5" s="108"/>
      <c r="C5" s="108"/>
      <c r="D5" s="108"/>
      <c r="E5" s="108"/>
      <c r="F5" s="108"/>
      <c r="G5" s="108"/>
      <c r="H5" s="108"/>
    </row>
    <row r="6" spans="1:10" ht="15.75" x14ac:dyDescent="0.25">
      <c r="A6" s="108" t="s">
        <v>77</v>
      </c>
      <c r="B6" s="108"/>
      <c r="C6" s="108"/>
      <c r="D6" s="108"/>
      <c r="E6" s="108"/>
      <c r="F6" s="108"/>
      <c r="G6" s="108"/>
      <c r="H6" s="108"/>
    </row>
    <row r="7" spans="1:10" x14ac:dyDescent="0.25">
      <c r="I7" s="49" t="s">
        <v>296</v>
      </c>
      <c r="J7" s="80">
        <f>+G74+G96+G173+G211+G72+G94+G172+G209</f>
        <v>89047.010000000009</v>
      </c>
    </row>
    <row r="8" spans="1:10" x14ac:dyDescent="0.25">
      <c r="A8" s="109" t="s">
        <v>78</v>
      </c>
      <c r="B8" s="109"/>
      <c r="C8" s="109"/>
      <c r="D8" s="109"/>
      <c r="E8" s="109"/>
      <c r="F8" s="109"/>
      <c r="G8" s="109"/>
      <c r="H8" s="109"/>
    </row>
    <row r="10" spans="1:10" x14ac:dyDescent="0.25">
      <c r="A10" s="24" t="s">
        <v>62</v>
      </c>
      <c r="B10" s="24" t="s">
        <v>252</v>
      </c>
      <c r="C10" s="24" t="s">
        <v>246</v>
      </c>
      <c r="D10" s="37" t="s">
        <v>63</v>
      </c>
      <c r="E10" s="65" t="s">
        <v>64</v>
      </c>
      <c r="F10" s="65" t="s">
        <v>65</v>
      </c>
      <c r="G10" s="65" t="s">
        <v>66</v>
      </c>
      <c r="H10" s="36"/>
    </row>
    <row r="11" spans="1:10" hidden="1" x14ac:dyDescent="0.25">
      <c r="A11" s="85">
        <v>4</v>
      </c>
      <c r="B11" s="26">
        <v>41</v>
      </c>
      <c r="C11" s="26">
        <v>6003</v>
      </c>
      <c r="D11" s="86" t="s">
        <v>315</v>
      </c>
      <c r="E11" s="87">
        <v>28537145.649999999</v>
      </c>
      <c r="F11" s="87">
        <v>2170396.6800000002</v>
      </c>
      <c r="G11" s="87">
        <v>30707542.329999998</v>
      </c>
      <c r="H11" s="36"/>
    </row>
    <row r="12" spans="1:10" hidden="1" x14ac:dyDescent="0.25">
      <c r="A12" s="85">
        <v>41</v>
      </c>
      <c r="B12" s="26">
        <v>41</v>
      </c>
      <c r="C12" s="26">
        <v>6003</v>
      </c>
      <c r="D12" s="86" t="s">
        <v>316</v>
      </c>
      <c r="E12" s="87">
        <v>28509180.68</v>
      </c>
      <c r="F12" s="87">
        <v>2158367.66</v>
      </c>
      <c r="G12" s="87">
        <v>30667548.34</v>
      </c>
    </row>
    <row r="13" spans="1:10" hidden="1" x14ac:dyDescent="0.25">
      <c r="A13" s="85">
        <v>4101</v>
      </c>
      <c r="B13" s="26">
        <v>41</v>
      </c>
      <c r="C13" s="26">
        <v>6003</v>
      </c>
      <c r="D13" s="86" t="s">
        <v>317</v>
      </c>
      <c r="E13" s="87">
        <v>28509180.68</v>
      </c>
      <c r="F13" s="87">
        <v>2158367.66</v>
      </c>
      <c r="G13" s="87">
        <v>30667548.34</v>
      </c>
    </row>
    <row r="14" spans="1:10" hidden="1" x14ac:dyDescent="0.25">
      <c r="A14" s="85">
        <v>410101</v>
      </c>
      <c r="B14" s="26">
        <v>41</v>
      </c>
      <c r="C14" s="26">
        <v>6003</v>
      </c>
      <c r="D14" s="86" t="s">
        <v>318</v>
      </c>
      <c r="E14" s="87">
        <v>28509152.109999999</v>
      </c>
      <c r="F14" s="87">
        <v>2158367.66</v>
      </c>
      <c r="G14" s="87">
        <v>30667519.77</v>
      </c>
    </row>
    <row r="15" spans="1:10" hidden="1" x14ac:dyDescent="0.25">
      <c r="A15" s="85">
        <v>41010101</v>
      </c>
      <c r="B15" s="26">
        <v>41</v>
      </c>
      <c r="C15" s="26">
        <v>6003</v>
      </c>
      <c r="D15" s="86" t="s">
        <v>319</v>
      </c>
      <c r="E15" s="87">
        <v>26122736.539999999</v>
      </c>
      <c r="F15" s="87">
        <v>1956122.13</v>
      </c>
      <c r="G15" s="87">
        <v>28078858.670000002</v>
      </c>
    </row>
    <row r="16" spans="1:10" hidden="1" x14ac:dyDescent="0.25">
      <c r="A16" s="85">
        <v>410101010001</v>
      </c>
      <c r="B16" s="26">
        <v>41</v>
      </c>
      <c r="C16" s="26">
        <v>6033</v>
      </c>
      <c r="D16" s="86" t="s">
        <v>79</v>
      </c>
      <c r="E16" s="87">
        <v>463833.35</v>
      </c>
      <c r="F16" s="87">
        <v>28562.61</v>
      </c>
      <c r="G16" s="87">
        <v>492395.96</v>
      </c>
    </row>
    <row r="17" spans="1:7" hidden="1" x14ac:dyDescent="0.25">
      <c r="A17" s="85">
        <v>410101010002</v>
      </c>
      <c r="B17" s="26">
        <v>41</v>
      </c>
      <c r="C17" s="26">
        <v>6003</v>
      </c>
      <c r="D17" s="86" t="s">
        <v>80</v>
      </c>
      <c r="E17" s="87">
        <v>1890336.63</v>
      </c>
      <c r="F17" s="87">
        <v>217239.55</v>
      </c>
      <c r="G17" s="87">
        <v>2107576.1800000002</v>
      </c>
    </row>
    <row r="18" spans="1:7" hidden="1" x14ac:dyDescent="0.25">
      <c r="A18" s="85">
        <v>410101010003</v>
      </c>
      <c r="B18" s="26">
        <v>41</v>
      </c>
      <c r="C18" s="26">
        <v>6003</v>
      </c>
      <c r="D18" s="86" t="s">
        <v>81</v>
      </c>
      <c r="E18" s="87">
        <v>90905.75</v>
      </c>
      <c r="F18" s="87">
        <v>16743.560000000001</v>
      </c>
      <c r="G18" s="87">
        <v>107649.31</v>
      </c>
    </row>
    <row r="19" spans="1:7" hidden="1" x14ac:dyDescent="0.25">
      <c r="A19" s="85">
        <v>410101010004</v>
      </c>
      <c r="B19" s="26">
        <v>41</v>
      </c>
      <c r="C19" s="26">
        <v>6003</v>
      </c>
      <c r="D19" s="86" t="s">
        <v>82</v>
      </c>
      <c r="E19" s="87">
        <v>31765.31</v>
      </c>
      <c r="F19" s="87">
        <v>3357</v>
      </c>
      <c r="G19" s="87">
        <v>35122.31</v>
      </c>
    </row>
    <row r="20" spans="1:7" hidden="1" x14ac:dyDescent="0.25">
      <c r="A20" s="85">
        <v>410101010005</v>
      </c>
      <c r="B20" s="26">
        <v>41</v>
      </c>
      <c r="C20" s="26">
        <v>6003</v>
      </c>
      <c r="D20" s="86" t="s">
        <v>83</v>
      </c>
      <c r="E20" s="87">
        <v>62351.99</v>
      </c>
      <c r="F20" s="87">
        <v>1300.5999999999999</v>
      </c>
      <c r="G20" s="87">
        <v>63652.59</v>
      </c>
    </row>
    <row r="21" spans="1:7" hidden="1" x14ac:dyDescent="0.25">
      <c r="A21" s="85">
        <v>410101010008</v>
      </c>
      <c r="B21" s="26">
        <v>41</v>
      </c>
      <c r="C21" s="26">
        <v>6003</v>
      </c>
      <c r="D21" s="86" t="s">
        <v>84</v>
      </c>
      <c r="E21" s="87">
        <v>0</v>
      </c>
      <c r="F21" s="87">
        <v>2920</v>
      </c>
      <c r="G21" s="87">
        <v>2920</v>
      </c>
    </row>
    <row r="22" spans="1:7" hidden="1" x14ac:dyDescent="0.25">
      <c r="A22" s="85">
        <v>410101010009</v>
      </c>
      <c r="B22" s="26">
        <v>41</v>
      </c>
      <c r="C22" s="26">
        <v>6003</v>
      </c>
      <c r="D22" s="86" t="s">
        <v>85</v>
      </c>
      <c r="E22" s="87">
        <v>20896840.920000002</v>
      </c>
      <c r="F22" s="87">
        <v>1495846.78</v>
      </c>
      <c r="G22" s="87">
        <v>22392687.699999999</v>
      </c>
    </row>
    <row r="23" spans="1:7" hidden="1" x14ac:dyDescent="0.25">
      <c r="A23" s="85">
        <v>410101010012</v>
      </c>
      <c r="B23" s="26">
        <v>41</v>
      </c>
      <c r="C23" s="26">
        <v>6003</v>
      </c>
      <c r="D23" s="86" t="s">
        <v>86</v>
      </c>
      <c r="E23" s="87">
        <v>1073547.32</v>
      </c>
      <c r="F23" s="87">
        <v>75659.399999999994</v>
      </c>
      <c r="G23" s="87">
        <v>1149206.72</v>
      </c>
    </row>
    <row r="24" spans="1:7" hidden="1" x14ac:dyDescent="0.25">
      <c r="A24" s="85">
        <v>410101010013</v>
      </c>
      <c r="B24" s="26">
        <v>41</v>
      </c>
      <c r="C24" s="26">
        <v>6003</v>
      </c>
      <c r="D24" s="86" t="s">
        <v>87</v>
      </c>
      <c r="E24" s="87">
        <v>20470.400000000001</v>
      </c>
      <c r="F24" s="87">
        <v>0</v>
      </c>
      <c r="G24" s="87">
        <v>20470.400000000001</v>
      </c>
    </row>
    <row r="25" spans="1:7" hidden="1" x14ac:dyDescent="0.25">
      <c r="A25" s="85">
        <v>410101010014</v>
      </c>
      <c r="B25" s="26">
        <v>41</v>
      </c>
      <c r="C25" s="26">
        <v>6003</v>
      </c>
      <c r="D25" s="86" t="s">
        <v>88</v>
      </c>
      <c r="E25" s="87">
        <v>61035.79</v>
      </c>
      <c r="F25" s="87">
        <v>2059.1999999999998</v>
      </c>
      <c r="G25" s="87">
        <v>63094.99</v>
      </c>
    </row>
    <row r="26" spans="1:7" hidden="1" x14ac:dyDescent="0.25">
      <c r="A26" s="85">
        <v>410101010031</v>
      </c>
      <c r="B26" s="26">
        <v>41</v>
      </c>
      <c r="C26" s="26">
        <v>6003</v>
      </c>
      <c r="D26" s="86" t="s">
        <v>89</v>
      </c>
      <c r="E26" s="87">
        <v>1237383.53</v>
      </c>
      <c r="F26" s="87">
        <v>91529.63</v>
      </c>
      <c r="G26" s="87">
        <v>1328913.1599999999</v>
      </c>
    </row>
    <row r="27" spans="1:7" hidden="1" x14ac:dyDescent="0.25">
      <c r="A27" s="85">
        <v>410101010032</v>
      </c>
      <c r="B27" s="26">
        <v>41</v>
      </c>
      <c r="C27" s="26">
        <v>6009</v>
      </c>
      <c r="D27" s="86" t="s">
        <v>90</v>
      </c>
      <c r="E27" s="87">
        <v>294265.55</v>
      </c>
      <c r="F27" s="87">
        <v>20903.8</v>
      </c>
      <c r="G27" s="87">
        <v>315169.34999999998</v>
      </c>
    </row>
    <row r="28" spans="1:7" hidden="1" x14ac:dyDescent="0.25">
      <c r="A28" s="85">
        <v>41010103</v>
      </c>
      <c r="B28" s="26">
        <v>41</v>
      </c>
      <c r="C28" s="26">
        <v>6009</v>
      </c>
      <c r="D28" s="86" t="s">
        <v>320</v>
      </c>
      <c r="E28" s="87">
        <v>2371415.5699999998</v>
      </c>
      <c r="F28" s="87">
        <v>202245.53</v>
      </c>
      <c r="G28" s="87">
        <v>2573661.1</v>
      </c>
    </row>
    <row r="29" spans="1:7" hidden="1" x14ac:dyDescent="0.25">
      <c r="A29" s="85">
        <v>410101030010</v>
      </c>
      <c r="B29" s="26">
        <v>41</v>
      </c>
      <c r="C29" s="26">
        <v>6011</v>
      </c>
      <c r="D29" s="86" t="s">
        <v>91</v>
      </c>
      <c r="E29" s="87">
        <v>1893211.43</v>
      </c>
      <c r="F29" s="87">
        <v>202245.53</v>
      </c>
      <c r="G29" s="87">
        <v>2095456.96</v>
      </c>
    </row>
    <row r="30" spans="1:7" hidden="1" x14ac:dyDescent="0.25">
      <c r="A30" s="85">
        <v>410101030031</v>
      </c>
      <c r="B30" s="26">
        <v>41</v>
      </c>
      <c r="C30" s="26">
        <v>6009</v>
      </c>
      <c r="D30" s="86" t="s">
        <v>92</v>
      </c>
      <c r="E30" s="87">
        <v>414441.42</v>
      </c>
      <c r="F30" s="87">
        <v>0</v>
      </c>
      <c r="G30" s="87">
        <v>414441.42</v>
      </c>
    </row>
    <row r="31" spans="1:7" hidden="1" x14ac:dyDescent="0.25">
      <c r="A31" s="85">
        <v>410101030032</v>
      </c>
      <c r="B31" s="26">
        <v>41</v>
      </c>
      <c r="C31" s="26">
        <v>6007</v>
      </c>
      <c r="D31" s="86" t="s">
        <v>93</v>
      </c>
      <c r="E31" s="87">
        <v>58549.599999999999</v>
      </c>
      <c r="F31" s="87">
        <v>0</v>
      </c>
      <c r="G31" s="87">
        <v>58549.599999999999</v>
      </c>
    </row>
    <row r="32" spans="1:7" hidden="1" x14ac:dyDescent="0.25">
      <c r="A32" s="85">
        <v>410101030033</v>
      </c>
      <c r="B32" s="26"/>
      <c r="C32" s="26"/>
      <c r="D32" s="86" t="s">
        <v>94</v>
      </c>
      <c r="E32" s="87">
        <v>5213.12</v>
      </c>
      <c r="F32" s="87">
        <v>0</v>
      </c>
      <c r="G32" s="87">
        <v>5213.12</v>
      </c>
    </row>
    <row r="33" spans="1:7" hidden="1" x14ac:dyDescent="0.25">
      <c r="A33" s="85">
        <v>41010105</v>
      </c>
      <c r="B33" s="26"/>
      <c r="C33" s="26"/>
      <c r="D33" s="86" t="s">
        <v>321</v>
      </c>
      <c r="E33" s="87">
        <v>15000</v>
      </c>
      <c r="F33" s="87">
        <v>0</v>
      </c>
      <c r="G33" s="87">
        <v>15000</v>
      </c>
    </row>
    <row r="34" spans="1:7" hidden="1" x14ac:dyDescent="0.25">
      <c r="A34" s="85">
        <v>410101050001</v>
      </c>
      <c r="B34" s="26"/>
      <c r="C34" s="26"/>
      <c r="D34" s="86" t="s">
        <v>322</v>
      </c>
      <c r="E34" s="87">
        <v>15000</v>
      </c>
      <c r="F34" s="87">
        <v>0</v>
      </c>
      <c r="G34" s="87">
        <v>15000</v>
      </c>
    </row>
    <row r="35" spans="1:7" hidden="1" x14ac:dyDescent="0.25">
      <c r="A35" s="85">
        <v>410102</v>
      </c>
      <c r="B35" s="26"/>
      <c r="C35" s="26"/>
      <c r="D35" s="86" t="s">
        <v>323</v>
      </c>
      <c r="E35" s="87">
        <v>28.57</v>
      </c>
      <c r="F35" s="87">
        <v>0</v>
      </c>
      <c r="G35" s="87">
        <v>28.57</v>
      </c>
    </row>
    <row r="36" spans="1:7" hidden="1" x14ac:dyDescent="0.25">
      <c r="A36" s="85">
        <v>41010201</v>
      </c>
      <c r="B36" s="26"/>
      <c r="C36" s="26"/>
      <c r="D36" s="86" t="s">
        <v>324</v>
      </c>
      <c r="E36" s="87">
        <v>28.57</v>
      </c>
      <c r="F36" s="87">
        <v>0</v>
      </c>
      <c r="G36" s="87">
        <v>28.57</v>
      </c>
    </row>
    <row r="37" spans="1:7" hidden="1" x14ac:dyDescent="0.25">
      <c r="A37" s="85">
        <v>410102010003</v>
      </c>
      <c r="B37" s="26"/>
      <c r="C37" s="26"/>
      <c r="D37" s="86" t="s">
        <v>325</v>
      </c>
      <c r="E37" s="87">
        <v>28.57</v>
      </c>
      <c r="F37" s="87">
        <v>0</v>
      </c>
      <c r="G37" s="87">
        <v>28.57</v>
      </c>
    </row>
    <row r="38" spans="1:7" hidden="1" x14ac:dyDescent="0.25">
      <c r="A38" s="85">
        <v>42</v>
      </c>
      <c r="B38" s="26"/>
      <c r="C38" s="26"/>
      <c r="D38" s="86" t="s">
        <v>326</v>
      </c>
      <c r="E38" s="87">
        <v>27964.97</v>
      </c>
      <c r="F38" s="87">
        <v>12029.02</v>
      </c>
      <c r="G38" s="87">
        <v>39993.99</v>
      </c>
    </row>
    <row r="39" spans="1:7" hidden="1" x14ac:dyDescent="0.25">
      <c r="A39" s="85">
        <v>4201</v>
      </c>
      <c r="B39" s="26"/>
      <c r="C39" s="26"/>
      <c r="D39" s="86" t="s">
        <v>326</v>
      </c>
      <c r="E39" s="87">
        <v>27964.97</v>
      </c>
      <c r="F39" s="87">
        <v>12029.02</v>
      </c>
      <c r="G39" s="87">
        <v>39993.99</v>
      </c>
    </row>
    <row r="40" spans="1:7" hidden="1" x14ac:dyDescent="0.25">
      <c r="A40" s="85">
        <v>420101</v>
      </c>
      <c r="B40" s="26"/>
      <c r="C40" s="26"/>
      <c r="D40" s="86" t="s">
        <v>327</v>
      </c>
      <c r="E40" s="87">
        <v>27964.97</v>
      </c>
      <c r="F40" s="87">
        <v>12029.02</v>
      </c>
      <c r="G40" s="87">
        <v>39993.99</v>
      </c>
    </row>
    <row r="41" spans="1:7" hidden="1" x14ac:dyDescent="0.25">
      <c r="A41" s="85">
        <v>42010101</v>
      </c>
      <c r="B41" s="26"/>
      <c r="C41" s="26"/>
      <c r="D41" s="86" t="s">
        <v>328</v>
      </c>
      <c r="E41" s="87">
        <v>27964.97</v>
      </c>
      <c r="F41" s="87">
        <v>12029.02</v>
      </c>
      <c r="G41" s="87">
        <v>39993.99</v>
      </c>
    </row>
    <row r="42" spans="1:7" hidden="1" x14ac:dyDescent="0.25">
      <c r="A42" s="85">
        <v>420101010001</v>
      </c>
      <c r="B42" s="26"/>
      <c r="C42" s="26"/>
      <c r="D42" s="86" t="s">
        <v>329</v>
      </c>
      <c r="E42" s="87">
        <v>27964.97</v>
      </c>
      <c r="F42" s="87">
        <v>12029.02</v>
      </c>
      <c r="G42" s="87">
        <v>39993.99</v>
      </c>
    </row>
    <row r="43" spans="1:7" hidden="1" x14ac:dyDescent="0.25">
      <c r="A43" s="85">
        <v>5</v>
      </c>
      <c r="B43" s="26"/>
      <c r="C43" s="26"/>
      <c r="D43" s="86" t="s">
        <v>330</v>
      </c>
      <c r="E43" s="87">
        <v>24609553.57</v>
      </c>
      <c r="F43" s="87">
        <v>3996247.48</v>
      </c>
      <c r="G43" s="87">
        <v>28605801.050000001</v>
      </c>
    </row>
    <row r="44" spans="1:7" hidden="1" x14ac:dyDescent="0.25">
      <c r="A44" s="85">
        <v>51</v>
      </c>
      <c r="B44" s="26"/>
      <c r="C44" s="26"/>
      <c r="D44" s="86" t="s">
        <v>331</v>
      </c>
      <c r="E44" s="87">
        <v>22223488.199999999</v>
      </c>
      <c r="F44" s="87">
        <v>2946907.92</v>
      </c>
      <c r="G44" s="87">
        <v>25170396.120000001</v>
      </c>
    </row>
    <row r="45" spans="1:7" hidden="1" x14ac:dyDescent="0.25">
      <c r="A45" s="85">
        <v>5101</v>
      </c>
      <c r="B45" s="26"/>
      <c r="C45" s="26"/>
      <c r="D45" s="86" t="s">
        <v>332</v>
      </c>
      <c r="E45" s="87">
        <v>22212543.739999998</v>
      </c>
      <c r="F45" s="87">
        <v>2952973.26</v>
      </c>
      <c r="G45" s="87">
        <v>25165517</v>
      </c>
    </row>
    <row r="46" spans="1:7" hidden="1" x14ac:dyDescent="0.25">
      <c r="A46" s="85">
        <v>510101</v>
      </c>
      <c r="B46" s="26"/>
      <c r="C46" s="26"/>
      <c r="D46" s="86" t="s">
        <v>333</v>
      </c>
      <c r="E46" s="87">
        <v>22212543.739999998</v>
      </c>
      <c r="F46" s="87">
        <v>2952973.26</v>
      </c>
      <c r="G46" s="87">
        <v>25165517</v>
      </c>
    </row>
    <row r="47" spans="1:7" hidden="1" x14ac:dyDescent="0.25">
      <c r="A47" s="85">
        <v>51010101</v>
      </c>
      <c r="B47" s="26">
        <v>51</v>
      </c>
      <c r="C47" s="26">
        <v>7040</v>
      </c>
      <c r="D47" s="86" t="s">
        <v>334</v>
      </c>
      <c r="E47" s="87">
        <v>22212543.739999998</v>
      </c>
      <c r="F47" s="87">
        <v>2952973.26</v>
      </c>
      <c r="G47" s="87">
        <v>25165517</v>
      </c>
    </row>
    <row r="48" spans="1:7" hidden="1" x14ac:dyDescent="0.25">
      <c r="A48" s="85">
        <v>510101010001</v>
      </c>
      <c r="B48" s="26">
        <v>51</v>
      </c>
      <c r="C48" s="26">
        <v>7040</v>
      </c>
      <c r="D48" s="86" t="s">
        <v>95</v>
      </c>
      <c r="E48" s="87">
        <v>462525.91</v>
      </c>
      <c r="F48" s="87">
        <v>28782.68</v>
      </c>
      <c r="G48" s="87">
        <v>491308.59</v>
      </c>
    </row>
    <row r="49" spans="1:8" hidden="1" x14ac:dyDescent="0.25">
      <c r="A49" s="85">
        <v>510101010002</v>
      </c>
      <c r="B49" s="26">
        <v>51</v>
      </c>
      <c r="C49" s="26">
        <v>7046</v>
      </c>
      <c r="D49" s="86" t="s">
        <v>96</v>
      </c>
      <c r="E49" s="87">
        <v>1920589.49</v>
      </c>
      <c r="F49" s="87">
        <v>355600.18</v>
      </c>
      <c r="G49" s="87">
        <v>2276189.67</v>
      </c>
    </row>
    <row r="50" spans="1:8" hidden="1" x14ac:dyDescent="0.25">
      <c r="A50" s="85">
        <v>510101010003</v>
      </c>
      <c r="B50" s="26">
        <v>51</v>
      </c>
      <c r="C50" s="26">
        <v>7046</v>
      </c>
      <c r="D50" s="86" t="s">
        <v>97</v>
      </c>
      <c r="E50" s="87">
        <v>62186.54</v>
      </c>
      <c r="F50" s="87">
        <v>24468.080000000002</v>
      </c>
      <c r="G50" s="87">
        <v>86654.62</v>
      </c>
    </row>
    <row r="51" spans="1:8" hidden="1" x14ac:dyDescent="0.25">
      <c r="A51" s="85">
        <v>510101010004</v>
      </c>
      <c r="B51" s="26">
        <v>51</v>
      </c>
      <c r="C51" s="26">
        <v>7043</v>
      </c>
      <c r="D51" s="86" t="s">
        <v>98</v>
      </c>
      <c r="E51" s="87">
        <v>42617.86</v>
      </c>
      <c r="F51" s="87">
        <v>4145.92</v>
      </c>
      <c r="G51" s="87">
        <v>46763.78</v>
      </c>
    </row>
    <row r="52" spans="1:8" hidden="1" x14ac:dyDescent="0.25">
      <c r="A52" s="85">
        <v>510101010005</v>
      </c>
      <c r="B52" s="26">
        <v>51</v>
      </c>
      <c r="C52" s="26">
        <v>7043</v>
      </c>
      <c r="D52" s="86" t="s">
        <v>99</v>
      </c>
      <c r="E52" s="87">
        <v>100841.48</v>
      </c>
      <c r="F52" s="87">
        <v>1025.06</v>
      </c>
      <c r="G52" s="87">
        <v>101866.54</v>
      </c>
    </row>
    <row r="53" spans="1:8" hidden="1" x14ac:dyDescent="0.25">
      <c r="A53" s="85">
        <v>510101010008</v>
      </c>
      <c r="B53" s="26">
        <v>51</v>
      </c>
      <c r="C53" s="26">
        <v>7043</v>
      </c>
      <c r="D53" s="86" t="s">
        <v>100</v>
      </c>
      <c r="E53" s="87">
        <v>0</v>
      </c>
      <c r="F53" s="87">
        <v>256.11</v>
      </c>
      <c r="G53" s="87">
        <v>256.11</v>
      </c>
    </row>
    <row r="54" spans="1:8" hidden="1" x14ac:dyDescent="0.25">
      <c r="A54" s="85">
        <v>510101010009</v>
      </c>
      <c r="B54" s="26">
        <v>51</v>
      </c>
      <c r="C54" s="26">
        <v>7058</v>
      </c>
      <c r="D54" s="86" t="s">
        <v>101</v>
      </c>
      <c r="E54" s="87">
        <v>16264587.74</v>
      </c>
      <c r="F54" s="87">
        <v>2133230.7200000002</v>
      </c>
      <c r="G54" s="87">
        <v>18397818.460000001</v>
      </c>
      <c r="H54" s="67"/>
    </row>
    <row r="55" spans="1:8" hidden="1" x14ac:dyDescent="0.25">
      <c r="A55" s="85">
        <v>510101010010</v>
      </c>
      <c r="B55" s="26">
        <v>51</v>
      </c>
      <c r="C55" s="26">
        <v>7055</v>
      </c>
      <c r="D55" s="86" t="s">
        <v>102</v>
      </c>
      <c r="E55" s="87">
        <v>1227056.1000000001</v>
      </c>
      <c r="F55" s="87">
        <v>278279.77</v>
      </c>
      <c r="G55" s="87">
        <v>1505335.87</v>
      </c>
    </row>
    <row r="56" spans="1:8" hidden="1" x14ac:dyDescent="0.25">
      <c r="A56" s="85">
        <v>510101010012</v>
      </c>
      <c r="B56" s="26">
        <v>51</v>
      </c>
      <c r="C56" s="26">
        <v>7067</v>
      </c>
      <c r="D56" s="86" t="s">
        <v>103</v>
      </c>
      <c r="E56" s="87">
        <v>672766.66</v>
      </c>
      <c r="F56" s="87">
        <v>45671.97</v>
      </c>
      <c r="G56" s="87">
        <v>718438.63</v>
      </c>
    </row>
    <row r="57" spans="1:8" hidden="1" x14ac:dyDescent="0.25">
      <c r="A57" s="85">
        <v>510101010013</v>
      </c>
      <c r="B57" s="26">
        <v>51</v>
      </c>
      <c r="C57" s="26">
        <v>7057</v>
      </c>
      <c r="D57" s="86" t="s">
        <v>335</v>
      </c>
      <c r="E57" s="87">
        <v>13070.46</v>
      </c>
      <c r="F57" s="87">
        <v>0</v>
      </c>
      <c r="G57" s="87">
        <v>13070.46</v>
      </c>
    </row>
    <row r="58" spans="1:8" hidden="1" x14ac:dyDescent="0.25">
      <c r="A58" s="85">
        <v>510101010031</v>
      </c>
      <c r="B58" s="26">
        <v>51</v>
      </c>
      <c r="C58" s="26">
        <v>7196</v>
      </c>
      <c r="D58" s="86" t="s">
        <v>104</v>
      </c>
      <c r="E58" s="87">
        <v>414441.45</v>
      </c>
      <c r="F58" s="87">
        <v>0</v>
      </c>
      <c r="G58" s="87">
        <v>414441.45</v>
      </c>
    </row>
    <row r="59" spans="1:8" hidden="1" x14ac:dyDescent="0.25">
      <c r="A59" s="85">
        <v>510101010032</v>
      </c>
      <c r="B59" s="26">
        <v>51</v>
      </c>
      <c r="C59" s="26">
        <v>7190</v>
      </c>
      <c r="D59" s="86" t="s">
        <v>105</v>
      </c>
      <c r="E59" s="87">
        <v>786882.83</v>
      </c>
      <c r="F59" s="87">
        <v>68862.53</v>
      </c>
      <c r="G59" s="87">
        <v>855745.36</v>
      </c>
    </row>
    <row r="60" spans="1:8" hidden="1" x14ac:dyDescent="0.25">
      <c r="A60" s="85">
        <v>510101010033</v>
      </c>
      <c r="B60" s="26">
        <v>51</v>
      </c>
      <c r="C60" s="26">
        <v>7190</v>
      </c>
      <c r="D60" s="86" t="s">
        <v>106</v>
      </c>
      <c r="E60" s="87">
        <v>26330</v>
      </c>
      <c r="F60" s="87">
        <v>0</v>
      </c>
      <c r="G60" s="87">
        <v>26330</v>
      </c>
    </row>
    <row r="61" spans="1:8" hidden="1" x14ac:dyDescent="0.25">
      <c r="A61" s="85">
        <v>510101010034</v>
      </c>
      <c r="B61" s="26">
        <v>51</v>
      </c>
      <c r="C61" s="26">
        <v>7247</v>
      </c>
      <c r="D61" s="86" t="s">
        <v>336</v>
      </c>
      <c r="E61" s="87">
        <v>218647.22</v>
      </c>
      <c r="F61" s="87">
        <v>12650.24</v>
      </c>
      <c r="G61" s="87">
        <v>231297.46</v>
      </c>
    </row>
    <row r="62" spans="1:8" hidden="1" x14ac:dyDescent="0.25">
      <c r="A62" s="85">
        <v>5102</v>
      </c>
      <c r="B62" s="26">
        <v>51</v>
      </c>
      <c r="C62" s="26">
        <v>7040</v>
      </c>
      <c r="D62" s="86" t="s">
        <v>337</v>
      </c>
      <c r="E62" s="87">
        <v>-5802.24</v>
      </c>
      <c r="F62" s="87">
        <v>9953.7000000000007</v>
      </c>
      <c r="G62" s="87">
        <v>4151.46</v>
      </c>
    </row>
    <row r="63" spans="1:8" hidden="1" x14ac:dyDescent="0.25">
      <c r="A63" s="85">
        <v>510201</v>
      </c>
      <c r="B63" s="26">
        <v>51</v>
      </c>
      <c r="C63" s="26">
        <v>7040</v>
      </c>
      <c r="D63" s="86" t="s">
        <v>338</v>
      </c>
      <c r="E63" s="87">
        <v>36622.57</v>
      </c>
      <c r="F63" s="87">
        <v>-34141.1</v>
      </c>
      <c r="G63" s="87">
        <v>2481.4699999999998</v>
      </c>
    </row>
    <row r="64" spans="1:8" hidden="1" x14ac:dyDescent="0.25">
      <c r="A64" s="85">
        <v>51020101</v>
      </c>
      <c r="B64" s="26">
        <v>51</v>
      </c>
      <c r="C64" s="26">
        <v>7046</v>
      </c>
      <c r="D64" s="86" t="s">
        <v>339</v>
      </c>
      <c r="E64" s="87">
        <v>810277.64</v>
      </c>
      <c r="F64" s="87">
        <v>70135.490000000005</v>
      </c>
      <c r="G64" s="87">
        <v>880413.13</v>
      </c>
    </row>
    <row r="65" spans="1:7" hidden="1" x14ac:dyDescent="0.25">
      <c r="A65" s="85">
        <v>510201010001</v>
      </c>
      <c r="B65" s="26">
        <v>51</v>
      </c>
      <c r="C65" s="26">
        <v>7046</v>
      </c>
      <c r="D65" s="86" t="s">
        <v>107</v>
      </c>
      <c r="E65" s="87">
        <v>359519.35</v>
      </c>
      <c r="F65" s="87">
        <v>32418.67</v>
      </c>
      <c r="G65" s="87">
        <v>391938.02</v>
      </c>
    </row>
    <row r="66" spans="1:7" hidden="1" x14ac:dyDescent="0.25">
      <c r="A66" s="85">
        <v>510201010002</v>
      </c>
      <c r="B66" s="26">
        <v>51</v>
      </c>
      <c r="C66" s="26">
        <v>7043</v>
      </c>
      <c r="D66" s="86" t="s">
        <v>108</v>
      </c>
      <c r="E66" s="87">
        <v>211379.83</v>
      </c>
      <c r="F66" s="87">
        <v>15615.88</v>
      </c>
      <c r="G66" s="87">
        <v>226995.71</v>
      </c>
    </row>
    <row r="67" spans="1:7" hidden="1" x14ac:dyDescent="0.25">
      <c r="A67" s="85">
        <v>510201010003</v>
      </c>
      <c r="B67" s="26">
        <v>51</v>
      </c>
      <c r="C67" s="26">
        <v>7043</v>
      </c>
      <c r="D67" s="86" t="s">
        <v>109</v>
      </c>
      <c r="E67" s="87">
        <v>69584.990000000005</v>
      </c>
      <c r="F67" s="87">
        <v>5820.91</v>
      </c>
      <c r="G67" s="87">
        <v>75405.899999999994</v>
      </c>
    </row>
    <row r="68" spans="1:7" hidden="1" x14ac:dyDescent="0.25">
      <c r="A68" s="85">
        <v>510201010005</v>
      </c>
      <c r="B68" s="26">
        <v>51</v>
      </c>
      <c r="C68" s="26">
        <v>7043</v>
      </c>
      <c r="D68" s="86" t="s">
        <v>110</v>
      </c>
      <c r="E68" s="87">
        <v>44483.99</v>
      </c>
      <c r="F68" s="87">
        <v>3634.14</v>
      </c>
      <c r="G68" s="87">
        <v>48118.13</v>
      </c>
    </row>
    <row r="69" spans="1:7" hidden="1" x14ac:dyDescent="0.25">
      <c r="A69" s="85">
        <v>510201010006</v>
      </c>
      <c r="B69" s="26">
        <v>51</v>
      </c>
      <c r="C69" s="26">
        <v>7058</v>
      </c>
      <c r="D69" s="86" t="s">
        <v>111</v>
      </c>
      <c r="E69" s="87">
        <v>47549.62</v>
      </c>
      <c r="F69" s="87">
        <v>4002.91</v>
      </c>
      <c r="G69" s="87">
        <v>51552.53</v>
      </c>
    </row>
    <row r="70" spans="1:7" hidden="1" x14ac:dyDescent="0.25">
      <c r="A70" s="85">
        <v>510201010007</v>
      </c>
      <c r="B70" s="26">
        <v>51</v>
      </c>
      <c r="C70" s="26">
        <v>7055</v>
      </c>
      <c r="D70" s="86" t="s">
        <v>112</v>
      </c>
      <c r="E70" s="87">
        <v>26766.6</v>
      </c>
      <c r="F70" s="87">
        <v>2431.98</v>
      </c>
      <c r="G70" s="87">
        <v>29198.58</v>
      </c>
    </row>
    <row r="71" spans="1:7" hidden="1" x14ac:dyDescent="0.25">
      <c r="A71" s="85">
        <v>510201010008</v>
      </c>
      <c r="B71" s="26">
        <v>51</v>
      </c>
      <c r="C71" s="26">
        <v>7040</v>
      </c>
      <c r="D71" s="86" t="s">
        <v>113</v>
      </c>
      <c r="E71" s="87">
        <v>20008.689999999999</v>
      </c>
      <c r="F71" s="87">
        <v>1367.45</v>
      </c>
      <c r="G71" s="87">
        <v>21376.14</v>
      </c>
    </row>
    <row r="72" spans="1:7" x14ac:dyDescent="0.25">
      <c r="A72" s="85">
        <v>510201010009</v>
      </c>
      <c r="B72" s="26">
        <v>51</v>
      </c>
      <c r="C72" s="26">
        <v>7247</v>
      </c>
      <c r="D72" s="86" t="s">
        <v>114</v>
      </c>
      <c r="E72" s="87">
        <v>6072.02</v>
      </c>
      <c r="F72" s="87">
        <v>1249.33</v>
      </c>
      <c r="G72" s="88">
        <v>7321.35</v>
      </c>
    </row>
    <row r="73" spans="1:7" hidden="1" x14ac:dyDescent="0.25">
      <c r="A73" s="85">
        <v>510201010010</v>
      </c>
      <c r="B73" s="26">
        <v>51</v>
      </c>
      <c r="C73" s="26">
        <v>7247</v>
      </c>
      <c r="D73" s="86" t="s">
        <v>340</v>
      </c>
      <c r="E73" s="87">
        <v>3761.12</v>
      </c>
      <c r="F73" s="87">
        <v>0</v>
      </c>
      <c r="G73" s="87">
        <v>3761.12</v>
      </c>
    </row>
    <row r="74" spans="1:7" x14ac:dyDescent="0.25">
      <c r="A74" s="85">
        <v>510201010011</v>
      </c>
      <c r="B74" s="26">
        <v>51</v>
      </c>
      <c r="C74" s="26">
        <v>7247</v>
      </c>
      <c r="D74" s="86" t="s">
        <v>115</v>
      </c>
      <c r="E74" s="87">
        <v>21151.43</v>
      </c>
      <c r="F74" s="87">
        <v>3594.22</v>
      </c>
      <c r="G74" s="88">
        <v>24745.65</v>
      </c>
    </row>
    <row r="75" spans="1:7" hidden="1" x14ac:dyDescent="0.25">
      <c r="A75" s="85">
        <v>51020103</v>
      </c>
      <c r="B75" s="26">
        <v>51</v>
      </c>
      <c r="C75" s="26">
        <v>7247</v>
      </c>
      <c r="D75" s="86" t="s">
        <v>341</v>
      </c>
      <c r="E75" s="87">
        <v>413944.69</v>
      </c>
      <c r="F75" s="87">
        <v>37171.230000000003</v>
      </c>
      <c r="G75" s="87">
        <v>451115.92</v>
      </c>
    </row>
    <row r="76" spans="1:7" hidden="1" x14ac:dyDescent="0.25">
      <c r="A76" s="85">
        <v>510201030001</v>
      </c>
      <c r="B76" s="26">
        <v>51</v>
      </c>
      <c r="C76" s="26">
        <v>7247</v>
      </c>
      <c r="D76" s="86" t="s">
        <v>116</v>
      </c>
      <c r="E76" s="87">
        <v>412891.88</v>
      </c>
      <c r="F76" s="87">
        <v>37075.519999999997</v>
      </c>
      <c r="G76" s="87">
        <v>449967.4</v>
      </c>
    </row>
    <row r="77" spans="1:7" hidden="1" x14ac:dyDescent="0.25">
      <c r="A77" s="85">
        <v>510201030002</v>
      </c>
      <c r="B77" s="26">
        <v>51</v>
      </c>
      <c r="C77" s="26">
        <v>7247</v>
      </c>
      <c r="D77" s="86" t="s">
        <v>117</v>
      </c>
      <c r="E77" s="87">
        <v>1052.81</v>
      </c>
      <c r="F77" s="87">
        <v>95.71</v>
      </c>
      <c r="G77" s="87">
        <v>1148.52</v>
      </c>
    </row>
    <row r="78" spans="1:7" hidden="1" x14ac:dyDescent="0.25">
      <c r="A78" s="85">
        <v>51020105</v>
      </c>
      <c r="B78" s="26">
        <v>51</v>
      </c>
      <c r="C78" s="26">
        <v>7247</v>
      </c>
      <c r="D78" s="86" t="s">
        <v>342</v>
      </c>
      <c r="E78" s="87">
        <v>826020.63</v>
      </c>
      <c r="F78" s="87">
        <v>78937.66</v>
      </c>
      <c r="G78" s="87">
        <v>904958.29</v>
      </c>
    </row>
    <row r="79" spans="1:7" hidden="1" x14ac:dyDescent="0.25">
      <c r="A79" s="85">
        <v>510201050001</v>
      </c>
      <c r="B79" s="26">
        <v>51</v>
      </c>
      <c r="C79" s="26">
        <v>7067</v>
      </c>
      <c r="D79" s="86" t="s">
        <v>118</v>
      </c>
      <c r="E79" s="87">
        <v>81350.720000000001</v>
      </c>
      <c r="F79" s="87">
        <v>6373.26</v>
      </c>
      <c r="G79" s="87">
        <v>87723.98</v>
      </c>
    </row>
    <row r="80" spans="1:7" hidden="1" x14ac:dyDescent="0.25">
      <c r="A80" s="85">
        <v>510201050002</v>
      </c>
      <c r="B80" s="26">
        <v>51</v>
      </c>
      <c r="C80" s="26">
        <v>7067</v>
      </c>
      <c r="D80" s="86" t="s">
        <v>343</v>
      </c>
      <c r="E80" s="87">
        <v>426473.87</v>
      </c>
      <c r="F80" s="87">
        <v>28610.5</v>
      </c>
      <c r="G80" s="87">
        <v>455084.37</v>
      </c>
    </row>
    <row r="81" spans="1:7" hidden="1" x14ac:dyDescent="0.25">
      <c r="A81" s="85">
        <v>510201050004</v>
      </c>
      <c r="B81" s="26">
        <v>51</v>
      </c>
      <c r="C81" s="26">
        <v>7067</v>
      </c>
      <c r="D81" s="86" t="s">
        <v>119</v>
      </c>
      <c r="E81" s="87">
        <v>318196.03999999998</v>
      </c>
      <c r="F81" s="87">
        <v>43953.9</v>
      </c>
      <c r="G81" s="87">
        <v>362149.94</v>
      </c>
    </row>
    <row r="82" spans="1:7" hidden="1" x14ac:dyDescent="0.25">
      <c r="A82" s="85">
        <v>51020109</v>
      </c>
      <c r="B82" s="26">
        <v>51</v>
      </c>
      <c r="C82" s="26">
        <v>7067</v>
      </c>
      <c r="D82" s="86" t="s">
        <v>344</v>
      </c>
      <c r="E82" s="87">
        <v>-2013620.39</v>
      </c>
      <c r="F82" s="87">
        <v>-220385.48</v>
      </c>
      <c r="G82" s="87">
        <v>-2234005.87</v>
      </c>
    </row>
    <row r="83" spans="1:7" hidden="1" x14ac:dyDescent="0.25">
      <c r="A83" s="85">
        <v>510201090001</v>
      </c>
      <c r="B83" s="26">
        <v>51</v>
      </c>
      <c r="C83" s="26">
        <v>7067</v>
      </c>
      <c r="D83" s="86" t="s">
        <v>345</v>
      </c>
      <c r="E83" s="87">
        <v>-2013620.39</v>
      </c>
      <c r="F83" s="87">
        <v>-220385.48</v>
      </c>
      <c r="G83" s="87">
        <v>-2234005.87</v>
      </c>
    </row>
    <row r="84" spans="1:7" hidden="1" x14ac:dyDescent="0.25">
      <c r="A84" s="85">
        <v>510202</v>
      </c>
      <c r="B84" s="26">
        <v>51</v>
      </c>
      <c r="C84" s="26">
        <v>7196</v>
      </c>
      <c r="D84" s="86" t="s">
        <v>346</v>
      </c>
      <c r="E84" s="87">
        <v>-42424.81</v>
      </c>
      <c r="F84" s="87">
        <v>44094.8</v>
      </c>
      <c r="G84" s="87">
        <v>1669.99</v>
      </c>
    </row>
    <row r="85" spans="1:7" hidden="1" x14ac:dyDescent="0.25">
      <c r="A85" s="85">
        <v>51020201</v>
      </c>
      <c r="B85" s="26">
        <v>51</v>
      </c>
      <c r="C85" s="26">
        <v>7196</v>
      </c>
      <c r="D85" s="86" t="s">
        <v>339</v>
      </c>
      <c r="E85" s="87">
        <v>426006.62</v>
      </c>
      <c r="F85" s="87">
        <v>41563.629999999997</v>
      </c>
      <c r="G85" s="87">
        <v>467570.25</v>
      </c>
    </row>
    <row r="86" spans="1:7" hidden="1" x14ac:dyDescent="0.25">
      <c r="A86" s="85">
        <v>510202010001</v>
      </c>
      <c r="B86" s="26">
        <v>51</v>
      </c>
      <c r="C86" s="26">
        <v>7196</v>
      </c>
      <c r="D86" s="86" t="s">
        <v>107</v>
      </c>
      <c r="E86" s="87">
        <v>223962.96</v>
      </c>
      <c r="F86" s="87">
        <v>23068.34</v>
      </c>
      <c r="G86" s="87">
        <v>247031.3</v>
      </c>
    </row>
    <row r="87" spans="1:7" hidden="1" x14ac:dyDescent="0.25">
      <c r="A87" s="85">
        <v>510202010002</v>
      </c>
      <c r="B87" s="26">
        <v>51</v>
      </c>
      <c r="C87" s="26">
        <v>7179</v>
      </c>
      <c r="D87" s="86" t="s">
        <v>108</v>
      </c>
      <c r="E87" s="87">
        <v>68675.33</v>
      </c>
      <c r="F87" s="87">
        <v>5441.63</v>
      </c>
      <c r="G87" s="87">
        <v>74116.960000000006</v>
      </c>
    </row>
    <row r="88" spans="1:7" hidden="1" x14ac:dyDescent="0.25">
      <c r="A88" s="85">
        <v>510202010003</v>
      </c>
      <c r="B88" s="26">
        <v>51</v>
      </c>
      <c r="C88" s="26">
        <v>7247</v>
      </c>
      <c r="D88" s="86" t="s">
        <v>109</v>
      </c>
      <c r="E88" s="87">
        <v>35828.1</v>
      </c>
      <c r="F88" s="87">
        <v>3554.74</v>
      </c>
      <c r="G88" s="87">
        <v>39382.839999999997</v>
      </c>
    </row>
    <row r="89" spans="1:7" hidden="1" x14ac:dyDescent="0.25">
      <c r="A89" s="85">
        <v>510202010004</v>
      </c>
      <c r="B89" s="26">
        <v>51</v>
      </c>
      <c r="C89" s="26">
        <v>7241</v>
      </c>
      <c r="D89" s="86" t="s">
        <v>347</v>
      </c>
      <c r="E89" s="87">
        <v>4.5999999999999996</v>
      </c>
      <c r="F89" s="87">
        <v>0</v>
      </c>
      <c r="G89" s="87">
        <v>4.5999999999999996</v>
      </c>
    </row>
    <row r="90" spans="1:7" hidden="1" x14ac:dyDescent="0.25">
      <c r="A90" s="85">
        <v>510202010005</v>
      </c>
      <c r="B90" s="26">
        <v>51</v>
      </c>
      <c r="C90" s="26">
        <v>7241</v>
      </c>
      <c r="D90" s="86" t="s">
        <v>110</v>
      </c>
      <c r="E90" s="87">
        <v>19709.419999999998</v>
      </c>
      <c r="F90" s="87">
        <v>1581.27</v>
      </c>
      <c r="G90" s="87">
        <v>21290.69</v>
      </c>
    </row>
    <row r="91" spans="1:7" hidden="1" x14ac:dyDescent="0.25">
      <c r="A91" s="85">
        <v>510202010006</v>
      </c>
      <c r="B91" s="26">
        <v>51</v>
      </c>
      <c r="C91" s="26">
        <v>7176</v>
      </c>
      <c r="D91" s="86" t="s">
        <v>111</v>
      </c>
      <c r="E91" s="87">
        <v>24242.27</v>
      </c>
      <c r="F91" s="87">
        <v>2366.96</v>
      </c>
      <c r="G91" s="87">
        <v>26609.23</v>
      </c>
    </row>
    <row r="92" spans="1:7" hidden="1" x14ac:dyDescent="0.25">
      <c r="A92" s="85">
        <v>510202010007</v>
      </c>
      <c r="B92" s="26">
        <v>51</v>
      </c>
      <c r="C92" s="26">
        <v>7247</v>
      </c>
      <c r="D92" s="86" t="s">
        <v>112</v>
      </c>
      <c r="E92" s="87">
        <v>12193.91</v>
      </c>
      <c r="F92" s="87">
        <v>1325.43</v>
      </c>
      <c r="G92" s="87">
        <v>13519.34</v>
      </c>
    </row>
    <row r="93" spans="1:7" hidden="1" x14ac:dyDescent="0.25">
      <c r="A93" s="85">
        <v>510202010008</v>
      </c>
      <c r="B93" s="26">
        <v>51</v>
      </c>
      <c r="C93" s="26">
        <v>7247</v>
      </c>
      <c r="D93" s="86" t="s">
        <v>113</v>
      </c>
      <c r="E93" s="87">
        <v>7294.74</v>
      </c>
      <c r="F93" s="87">
        <v>944.52</v>
      </c>
      <c r="G93" s="87">
        <v>8239.26</v>
      </c>
    </row>
    <row r="94" spans="1:7" x14ac:dyDescent="0.25">
      <c r="A94" s="85">
        <v>510202010009</v>
      </c>
      <c r="B94" s="26">
        <v>51</v>
      </c>
      <c r="C94" s="26">
        <v>7247</v>
      </c>
      <c r="D94" s="86" t="s">
        <v>120</v>
      </c>
      <c r="E94" s="87">
        <v>4320.13</v>
      </c>
      <c r="F94" s="87">
        <v>888.87</v>
      </c>
      <c r="G94" s="88">
        <v>5209</v>
      </c>
    </row>
    <row r="95" spans="1:7" hidden="1" x14ac:dyDescent="0.25">
      <c r="A95" s="85">
        <v>510202010010</v>
      </c>
      <c r="B95" s="26">
        <v>51</v>
      </c>
      <c r="C95" s="26">
        <v>7196</v>
      </c>
      <c r="D95" s="86" t="s">
        <v>348</v>
      </c>
      <c r="E95" s="87">
        <v>15630.21</v>
      </c>
      <c r="F95" s="87">
        <v>0</v>
      </c>
      <c r="G95" s="87">
        <v>15630.21</v>
      </c>
    </row>
    <row r="96" spans="1:7" x14ac:dyDescent="0.25">
      <c r="A96" s="85">
        <v>510202010011</v>
      </c>
      <c r="B96" s="26">
        <v>51</v>
      </c>
      <c r="C96" s="26">
        <v>7196</v>
      </c>
      <c r="D96" s="86" t="s">
        <v>121</v>
      </c>
      <c r="E96" s="87">
        <v>13996.12</v>
      </c>
      <c r="F96" s="87">
        <v>2378.34</v>
      </c>
      <c r="G96" s="88">
        <v>16374.46</v>
      </c>
    </row>
    <row r="97" spans="1:7" hidden="1" x14ac:dyDescent="0.25">
      <c r="A97" s="85">
        <v>510202010014</v>
      </c>
      <c r="B97" s="26">
        <v>51</v>
      </c>
      <c r="C97" s="26">
        <v>7247</v>
      </c>
      <c r="D97" s="86" t="s">
        <v>122</v>
      </c>
      <c r="E97" s="87">
        <v>148.83000000000001</v>
      </c>
      <c r="F97" s="87">
        <v>13.53</v>
      </c>
      <c r="G97" s="87">
        <v>162.36000000000001</v>
      </c>
    </row>
    <row r="98" spans="1:7" hidden="1" x14ac:dyDescent="0.25">
      <c r="A98" s="85">
        <v>51020202</v>
      </c>
      <c r="B98" s="26">
        <v>51</v>
      </c>
      <c r="C98" s="26">
        <v>7203</v>
      </c>
      <c r="D98" s="86" t="s">
        <v>349</v>
      </c>
      <c r="E98" s="87">
        <v>94351.65</v>
      </c>
      <c r="F98" s="87">
        <v>15398.44</v>
      </c>
      <c r="G98" s="87">
        <v>109750.09</v>
      </c>
    </row>
    <row r="99" spans="1:7" hidden="1" x14ac:dyDescent="0.25">
      <c r="A99" s="85">
        <v>510202020001</v>
      </c>
      <c r="B99" s="26">
        <v>51</v>
      </c>
      <c r="C99" s="26">
        <v>7203</v>
      </c>
      <c r="D99" s="86" t="s">
        <v>123</v>
      </c>
      <c r="E99" s="87">
        <v>0</v>
      </c>
      <c r="F99" s="87">
        <v>7234.26</v>
      </c>
      <c r="G99" s="87">
        <v>7234.26</v>
      </c>
    </row>
    <row r="100" spans="1:7" hidden="1" x14ac:dyDescent="0.25">
      <c r="A100" s="85">
        <v>510202020003</v>
      </c>
      <c r="B100" s="26">
        <v>51</v>
      </c>
      <c r="C100" s="26">
        <v>7203</v>
      </c>
      <c r="D100" s="86" t="s">
        <v>124</v>
      </c>
      <c r="E100" s="87">
        <v>78956.070000000007</v>
      </c>
      <c r="F100" s="87">
        <v>7980.32</v>
      </c>
      <c r="G100" s="87">
        <v>86936.39</v>
      </c>
    </row>
    <row r="101" spans="1:7" hidden="1" x14ac:dyDescent="0.25">
      <c r="A101" s="85">
        <v>510202020004</v>
      </c>
      <c r="B101" s="26">
        <v>51</v>
      </c>
      <c r="C101" s="26">
        <v>7182</v>
      </c>
      <c r="D101" s="86" t="s">
        <v>350</v>
      </c>
      <c r="E101" s="87">
        <v>1620</v>
      </c>
      <c r="F101" s="87">
        <v>0</v>
      </c>
      <c r="G101" s="87">
        <v>1620</v>
      </c>
    </row>
    <row r="102" spans="1:7" hidden="1" x14ac:dyDescent="0.25">
      <c r="A102" s="85">
        <v>510202020005</v>
      </c>
      <c r="B102" s="26">
        <v>51</v>
      </c>
      <c r="C102" s="26">
        <v>7229</v>
      </c>
      <c r="D102" s="86" t="s">
        <v>125</v>
      </c>
      <c r="E102" s="87">
        <v>2536.02</v>
      </c>
      <c r="F102" s="87">
        <v>0</v>
      </c>
      <c r="G102" s="87">
        <v>2536.02</v>
      </c>
    </row>
    <row r="103" spans="1:7" hidden="1" x14ac:dyDescent="0.25">
      <c r="A103" s="85">
        <v>510202020006</v>
      </c>
      <c r="B103" s="26">
        <v>51</v>
      </c>
      <c r="C103" s="26">
        <v>7190</v>
      </c>
      <c r="D103" s="86" t="s">
        <v>351</v>
      </c>
      <c r="E103" s="87">
        <v>3865.9</v>
      </c>
      <c r="F103" s="87">
        <v>0</v>
      </c>
      <c r="G103" s="87">
        <v>3865.9</v>
      </c>
    </row>
    <row r="104" spans="1:7" hidden="1" x14ac:dyDescent="0.25">
      <c r="A104" s="85">
        <v>510202020007</v>
      </c>
      <c r="B104" s="26">
        <v>51</v>
      </c>
      <c r="C104" s="26">
        <v>7247</v>
      </c>
      <c r="D104" s="86" t="s">
        <v>126</v>
      </c>
      <c r="E104" s="87">
        <v>3650</v>
      </c>
      <c r="F104" s="87">
        <v>0</v>
      </c>
      <c r="G104" s="87">
        <v>3650</v>
      </c>
    </row>
    <row r="105" spans="1:7" hidden="1" x14ac:dyDescent="0.25">
      <c r="A105" s="85">
        <v>510202020008</v>
      </c>
      <c r="B105" s="26">
        <v>51</v>
      </c>
      <c r="C105" s="26">
        <v>7049</v>
      </c>
      <c r="D105" s="86" t="s">
        <v>127</v>
      </c>
      <c r="E105" s="87">
        <v>400</v>
      </c>
      <c r="F105" s="87">
        <v>0</v>
      </c>
      <c r="G105" s="87">
        <v>400</v>
      </c>
    </row>
    <row r="106" spans="1:7" hidden="1" x14ac:dyDescent="0.25">
      <c r="A106" s="85">
        <v>510202020009</v>
      </c>
      <c r="B106" s="26">
        <v>51</v>
      </c>
      <c r="C106" s="26">
        <v>7196</v>
      </c>
      <c r="D106" s="86" t="s">
        <v>128</v>
      </c>
      <c r="E106" s="87">
        <v>3323.66</v>
      </c>
      <c r="F106" s="87">
        <v>183.86</v>
      </c>
      <c r="G106" s="87">
        <v>3507.52</v>
      </c>
    </row>
    <row r="107" spans="1:7" hidden="1" x14ac:dyDescent="0.25">
      <c r="A107" s="85">
        <v>51020203</v>
      </c>
      <c r="B107" s="26">
        <v>51</v>
      </c>
      <c r="C107" s="26">
        <v>7247</v>
      </c>
      <c r="D107" s="86" t="s">
        <v>341</v>
      </c>
      <c r="E107" s="87">
        <v>77397.100000000006</v>
      </c>
      <c r="F107" s="87">
        <v>7035.14</v>
      </c>
      <c r="G107" s="87">
        <v>84432.24</v>
      </c>
    </row>
    <row r="108" spans="1:7" hidden="1" x14ac:dyDescent="0.25">
      <c r="A108" s="85">
        <v>510202030002</v>
      </c>
      <c r="B108" s="26">
        <v>51</v>
      </c>
      <c r="C108" s="26">
        <v>7247</v>
      </c>
      <c r="D108" s="86" t="s">
        <v>129</v>
      </c>
      <c r="E108" s="87">
        <v>58076.26</v>
      </c>
      <c r="F108" s="87">
        <v>5278.7</v>
      </c>
      <c r="G108" s="87">
        <v>63354.96</v>
      </c>
    </row>
    <row r="109" spans="1:7" hidden="1" x14ac:dyDescent="0.25">
      <c r="A109" s="85">
        <v>510202030003</v>
      </c>
      <c r="B109" s="26">
        <v>51</v>
      </c>
      <c r="C109" s="26">
        <v>7238</v>
      </c>
      <c r="D109" s="86" t="s">
        <v>117</v>
      </c>
      <c r="E109" s="87">
        <v>2311.98</v>
      </c>
      <c r="F109" s="87">
        <v>210.18</v>
      </c>
      <c r="G109" s="87">
        <v>2522.16</v>
      </c>
    </row>
    <row r="110" spans="1:7" hidden="1" x14ac:dyDescent="0.25">
      <c r="A110" s="85">
        <v>510202030004</v>
      </c>
      <c r="B110" s="26">
        <v>51</v>
      </c>
      <c r="C110" s="26">
        <v>7208</v>
      </c>
      <c r="D110" s="86" t="s">
        <v>130</v>
      </c>
      <c r="E110" s="87">
        <v>1054.3499999999999</v>
      </c>
      <c r="F110" s="87">
        <v>95.85</v>
      </c>
      <c r="G110" s="87">
        <v>1150.2</v>
      </c>
    </row>
    <row r="111" spans="1:7" hidden="1" x14ac:dyDescent="0.25">
      <c r="A111" s="85">
        <v>510202030005</v>
      </c>
      <c r="B111" s="26">
        <v>51</v>
      </c>
      <c r="C111" s="26">
        <v>7247</v>
      </c>
      <c r="D111" s="86" t="s">
        <v>131</v>
      </c>
      <c r="E111" s="87">
        <v>15651.57</v>
      </c>
      <c r="F111" s="87">
        <v>1422.87</v>
      </c>
      <c r="G111" s="87">
        <v>17074.439999999999</v>
      </c>
    </row>
    <row r="112" spans="1:7" hidden="1" x14ac:dyDescent="0.25">
      <c r="A112" s="85">
        <v>510202030008</v>
      </c>
      <c r="B112" s="26">
        <v>51</v>
      </c>
      <c r="C112" s="26">
        <v>7241</v>
      </c>
      <c r="D112" s="86" t="s">
        <v>132</v>
      </c>
      <c r="E112" s="87">
        <v>302.94</v>
      </c>
      <c r="F112" s="87">
        <v>27.54</v>
      </c>
      <c r="G112" s="87">
        <v>330.48</v>
      </c>
    </row>
    <row r="113" spans="1:7" hidden="1" x14ac:dyDescent="0.25">
      <c r="A113" s="85">
        <v>51020205</v>
      </c>
      <c r="B113" s="26">
        <v>51</v>
      </c>
      <c r="C113" s="26">
        <v>7190</v>
      </c>
      <c r="D113" s="86" t="s">
        <v>352</v>
      </c>
      <c r="E113" s="87">
        <v>1625376.67</v>
      </c>
      <c r="F113" s="87">
        <v>987516.97</v>
      </c>
      <c r="G113" s="87">
        <v>2612893.64</v>
      </c>
    </row>
    <row r="114" spans="1:7" hidden="1" x14ac:dyDescent="0.25">
      <c r="A114" s="85">
        <v>510202050001</v>
      </c>
      <c r="B114" s="26">
        <v>51</v>
      </c>
      <c r="C114" s="26">
        <v>7247</v>
      </c>
      <c r="D114" s="86" t="s">
        <v>133</v>
      </c>
      <c r="E114" s="87">
        <v>10679.47</v>
      </c>
      <c r="F114" s="87">
        <v>2646</v>
      </c>
      <c r="G114" s="87">
        <v>13325.47</v>
      </c>
    </row>
    <row r="115" spans="1:7" hidden="1" x14ac:dyDescent="0.25">
      <c r="A115" s="85">
        <v>510202050003</v>
      </c>
      <c r="B115" s="26">
        <v>51</v>
      </c>
      <c r="C115" s="26">
        <v>7247</v>
      </c>
      <c r="D115" s="86" t="s">
        <v>134</v>
      </c>
      <c r="E115" s="87">
        <v>5522.36</v>
      </c>
      <c r="F115" s="87">
        <v>2472</v>
      </c>
      <c r="G115" s="87">
        <v>7994.36</v>
      </c>
    </row>
    <row r="116" spans="1:7" hidden="1" x14ac:dyDescent="0.25">
      <c r="A116" s="85">
        <v>510202050004</v>
      </c>
      <c r="B116" s="26">
        <v>51</v>
      </c>
      <c r="C116" s="26">
        <v>7196</v>
      </c>
      <c r="D116" s="86" t="s">
        <v>135</v>
      </c>
      <c r="E116" s="87">
        <v>18674.419999999998</v>
      </c>
      <c r="F116" s="87">
        <v>2000.54</v>
      </c>
      <c r="G116" s="87">
        <v>20674.96</v>
      </c>
    </row>
    <row r="117" spans="1:7" hidden="1" x14ac:dyDescent="0.25">
      <c r="A117" s="85">
        <v>510202050005</v>
      </c>
      <c r="B117" s="26">
        <v>51</v>
      </c>
      <c r="C117" s="26">
        <v>7190</v>
      </c>
      <c r="D117" s="86" t="s">
        <v>136</v>
      </c>
      <c r="E117" s="87">
        <v>140.81</v>
      </c>
      <c r="F117" s="87">
        <v>202.13</v>
      </c>
      <c r="G117" s="87">
        <v>342.94</v>
      </c>
    </row>
    <row r="118" spans="1:7" hidden="1" x14ac:dyDescent="0.25">
      <c r="A118" s="85">
        <v>510202050006</v>
      </c>
      <c r="B118" s="26">
        <v>51</v>
      </c>
      <c r="C118" s="26">
        <v>7190</v>
      </c>
      <c r="D118" s="86" t="s">
        <v>137</v>
      </c>
      <c r="E118" s="87">
        <v>3197</v>
      </c>
      <c r="F118" s="87">
        <v>266.14</v>
      </c>
      <c r="G118" s="87">
        <v>3463.14</v>
      </c>
    </row>
    <row r="119" spans="1:7" hidden="1" x14ac:dyDescent="0.25">
      <c r="A119" s="85">
        <v>510202050007</v>
      </c>
      <c r="B119" s="26">
        <v>51</v>
      </c>
      <c r="C119" s="26">
        <v>7202</v>
      </c>
      <c r="D119" s="86" t="s">
        <v>138</v>
      </c>
      <c r="E119" s="87">
        <v>93942.21</v>
      </c>
      <c r="F119" s="87">
        <v>9184.94</v>
      </c>
      <c r="G119" s="87">
        <v>103127.15</v>
      </c>
    </row>
    <row r="120" spans="1:7" hidden="1" x14ac:dyDescent="0.25">
      <c r="A120" s="85">
        <v>510202050010</v>
      </c>
      <c r="B120" s="26">
        <v>51</v>
      </c>
      <c r="C120" s="26">
        <v>7202</v>
      </c>
      <c r="D120" s="86" t="s">
        <v>139</v>
      </c>
      <c r="E120" s="87">
        <v>89458.1</v>
      </c>
      <c r="F120" s="87">
        <v>130</v>
      </c>
      <c r="G120" s="87">
        <v>89588.1</v>
      </c>
    </row>
    <row r="121" spans="1:7" hidden="1" x14ac:dyDescent="0.25">
      <c r="A121" s="85">
        <v>510202050012</v>
      </c>
      <c r="B121" s="26">
        <v>51</v>
      </c>
      <c r="C121" s="26">
        <v>7241</v>
      </c>
      <c r="D121" s="86" t="s">
        <v>353</v>
      </c>
      <c r="E121" s="87">
        <v>80</v>
      </c>
      <c r="F121" s="87">
        <v>0</v>
      </c>
      <c r="G121" s="87">
        <v>80</v>
      </c>
    </row>
    <row r="122" spans="1:7" hidden="1" x14ac:dyDescent="0.25">
      <c r="A122" s="85">
        <v>510202050013</v>
      </c>
      <c r="B122" s="26">
        <v>51</v>
      </c>
      <c r="C122" s="26">
        <v>7247</v>
      </c>
      <c r="D122" s="86" t="s">
        <v>140</v>
      </c>
      <c r="E122" s="87">
        <v>2002.6</v>
      </c>
      <c r="F122" s="87">
        <v>0</v>
      </c>
      <c r="G122" s="87">
        <v>2002.6</v>
      </c>
    </row>
    <row r="123" spans="1:7" hidden="1" x14ac:dyDescent="0.25">
      <c r="A123" s="85">
        <v>510202050014</v>
      </c>
      <c r="B123" s="26">
        <v>52</v>
      </c>
      <c r="C123" s="26">
        <v>7041</v>
      </c>
      <c r="D123" s="86" t="s">
        <v>141</v>
      </c>
      <c r="E123" s="87">
        <v>194</v>
      </c>
      <c r="F123" s="87">
        <v>0</v>
      </c>
      <c r="G123" s="87">
        <v>194</v>
      </c>
    </row>
    <row r="124" spans="1:7" hidden="1" x14ac:dyDescent="0.25">
      <c r="A124" s="85">
        <v>510202050015</v>
      </c>
      <c r="B124" s="26">
        <v>52</v>
      </c>
      <c r="C124" s="26">
        <v>7041</v>
      </c>
      <c r="D124" s="86" t="s">
        <v>142</v>
      </c>
      <c r="E124" s="87">
        <v>63888.01</v>
      </c>
      <c r="F124" s="87">
        <v>10464.41</v>
      </c>
      <c r="G124" s="87">
        <v>74352.42</v>
      </c>
    </row>
    <row r="125" spans="1:7" hidden="1" x14ac:dyDescent="0.25">
      <c r="A125" s="85">
        <v>510202050016</v>
      </c>
      <c r="B125" s="26">
        <v>52</v>
      </c>
      <c r="C125" s="26">
        <v>7041</v>
      </c>
      <c r="D125" s="86" t="s">
        <v>354</v>
      </c>
      <c r="E125" s="87">
        <v>314606.09000000003</v>
      </c>
      <c r="F125" s="87">
        <v>725701.46</v>
      </c>
      <c r="G125" s="87">
        <v>1040307.55</v>
      </c>
    </row>
    <row r="126" spans="1:7" hidden="1" x14ac:dyDescent="0.25">
      <c r="A126" s="85">
        <v>510202050017</v>
      </c>
      <c r="B126" s="26">
        <v>52</v>
      </c>
      <c r="C126" s="26">
        <v>7047</v>
      </c>
      <c r="D126" s="86" t="s">
        <v>143</v>
      </c>
      <c r="E126" s="87">
        <v>4580.51</v>
      </c>
      <c r="F126" s="87">
        <v>339.72</v>
      </c>
      <c r="G126" s="87">
        <v>4920.2299999999996</v>
      </c>
    </row>
    <row r="127" spans="1:7" hidden="1" x14ac:dyDescent="0.25">
      <c r="A127" s="85">
        <v>510202050022</v>
      </c>
      <c r="B127" s="26">
        <v>52</v>
      </c>
      <c r="C127" s="26">
        <v>7047</v>
      </c>
      <c r="D127" s="86" t="s">
        <v>144</v>
      </c>
      <c r="E127" s="87">
        <v>2118.2600000000002</v>
      </c>
      <c r="F127" s="87">
        <v>47.45</v>
      </c>
      <c r="G127" s="87">
        <v>2165.71</v>
      </c>
    </row>
    <row r="128" spans="1:7" hidden="1" x14ac:dyDescent="0.25">
      <c r="A128" s="85">
        <v>510202050023</v>
      </c>
      <c r="B128" s="26">
        <v>52</v>
      </c>
      <c r="C128" s="26">
        <v>7044</v>
      </c>
      <c r="D128" s="86" t="s">
        <v>145</v>
      </c>
      <c r="E128" s="87">
        <v>8863.36</v>
      </c>
      <c r="F128" s="87">
        <v>0</v>
      </c>
      <c r="G128" s="87">
        <v>8863.36</v>
      </c>
    </row>
    <row r="129" spans="1:7" hidden="1" x14ac:dyDescent="0.25">
      <c r="A129" s="85">
        <v>510202050025</v>
      </c>
      <c r="B129" s="26">
        <v>52</v>
      </c>
      <c r="C129" s="26">
        <v>7044</v>
      </c>
      <c r="D129" s="86" t="s">
        <v>146</v>
      </c>
      <c r="E129" s="87">
        <v>450</v>
      </c>
      <c r="F129" s="87">
        <v>0</v>
      </c>
      <c r="G129" s="87">
        <v>450</v>
      </c>
    </row>
    <row r="130" spans="1:7" hidden="1" x14ac:dyDescent="0.25">
      <c r="A130" s="85">
        <v>510202050027</v>
      </c>
      <c r="B130" s="26">
        <v>52</v>
      </c>
      <c r="C130" s="26">
        <v>7044</v>
      </c>
      <c r="D130" s="86" t="s">
        <v>147</v>
      </c>
      <c r="E130" s="87">
        <v>2884.18</v>
      </c>
      <c r="F130" s="87">
        <v>1181.5999999999999</v>
      </c>
      <c r="G130" s="87">
        <v>4065.78</v>
      </c>
    </row>
    <row r="131" spans="1:7" hidden="1" x14ac:dyDescent="0.25">
      <c r="A131" s="85">
        <v>510202050028</v>
      </c>
      <c r="B131" s="26">
        <v>52</v>
      </c>
      <c r="C131" s="26">
        <v>7059</v>
      </c>
      <c r="D131" s="86" t="s">
        <v>148</v>
      </c>
      <c r="E131" s="87">
        <v>5533.52</v>
      </c>
      <c r="F131" s="87">
        <v>464.5</v>
      </c>
      <c r="G131" s="87">
        <v>5998.02</v>
      </c>
    </row>
    <row r="132" spans="1:7" hidden="1" x14ac:dyDescent="0.25">
      <c r="A132" s="85">
        <v>510202050029</v>
      </c>
      <c r="B132" s="26">
        <v>52</v>
      </c>
      <c r="C132" s="26">
        <v>7041</v>
      </c>
      <c r="D132" s="86" t="s">
        <v>149</v>
      </c>
      <c r="E132" s="87">
        <v>5500</v>
      </c>
      <c r="F132" s="87">
        <v>10150</v>
      </c>
      <c r="G132" s="87">
        <v>15650</v>
      </c>
    </row>
    <row r="133" spans="1:7" hidden="1" x14ac:dyDescent="0.25">
      <c r="A133" s="85">
        <v>510202050030</v>
      </c>
      <c r="B133" s="26">
        <v>52</v>
      </c>
      <c r="C133" s="26">
        <v>7056</v>
      </c>
      <c r="D133" s="86" t="s">
        <v>67</v>
      </c>
      <c r="E133" s="87">
        <v>797327.59</v>
      </c>
      <c r="F133" s="87">
        <v>122445.62</v>
      </c>
      <c r="G133" s="87">
        <v>919773.21</v>
      </c>
    </row>
    <row r="134" spans="1:7" hidden="1" x14ac:dyDescent="0.25">
      <c r="A134" s="85">
        <v>510202050032</v>
      </c>
      <c r="B134" s="26">
        <v>52</v>
      </c>
      <c r="C134" s="26">
        <v>7248</v>
      </c>
      <c r="D134" s="86" t="s">
        <v>150</v>
      </c>
      <c r="E134" s="87">
        <v>3121</v>
      </c>
      <c r="F134" s="87">
        <v>0</v>
      </c>
      <c r="G134" s="87">
        <v>3121</v>
      </c>
    </row>
    <row r="135" spans="1:7" hidden="1" x14ac:dyDescent="0.25">
      <c r="A135" s="85">
        <v>510202050033</v>
      </c>
      <c r="B135" s="26">
        <v>52</v>
      </c>
      <c r="C135" s="26">
        <v>7248</v>
      </c>
      <c r="D135" s="86" t="s">
        <v>151</v>
      </c>
      <c r="E135" s="87">
        <v>480.87</v>
      </c>
      <c r="F135" s="87">
        <v>0</v>
      </c>
      <c r="G135" s="87">
        <v>480.87</v>
      </c>
    </row>
    <row r="136" spans="1:7" hidden="1" x14ac:dyDescent="0.25">
      <c r="A136" s="85">
        <v>510202050034</v>
      </c>
      <c r="B136" s="26">
        <v>52</v>
      </c>
      <c r="C136" s="26">
        <v>7248</v>
      </c>
      <c r="D136" s="86" t="s">
        <v>152</v>
      </c>
      <c r="E136" s="87">
        <v>109910.81</v>
      </c>
      <c r="F136" s="87">
        <v>92816.75</v>
      </c>
      <c r="G136" s="87">
        <v>202727.56</v>
      </c>
    </row>
    <row r="137" spans="1:7" hidden="1" x14ac:dyDescent="0.25">
      <c r="A137" s="85">
        <v>510202050035</v>
      </c>
      <c r="B137" s="26">
        <v>52</v>
      </c>
      <c r="C137" s="26">
        <v>7173</v>
      </c>
      <c r="D137" s="86" t="s">
        <v>153</v>
      </c>
      <c r="E137" s="87">
        <v>4632.5200000000004</v>
      </c>
      <c r="F137" s="87">
        <v>0</v>
      </c>
      <c r="G137" s="87">
        <v>4632.5200000000004</v>
      </c>
    </row>
    <row r="138" spans="1:7" hidden="1" x14ac:dyDescent="0.25">
      <c r="A138" s="85">
        <v>510202050036</v>
      </c>
      <c r="B138" s="26">
        <v>52</v>
      </c>
      <c r="C138" s="26">
        <v>7182</v>
      </c>
      <c r="D138" s="86" t="s">
        <v>154</v>
      </c>
      <c r="E138" s="87">
        <v>25324.85</v>
      </c>
      <c r="F138" s="87">
        <v>3146.89</v>
      </c>
      <c r="G138" s="87">
        <v>28471.74</v>
      </c>
    </row>
    <row r="139" spans="1:7" hidden="1" x14ac:dyDescent="0.25">
      <c r="A139" s="85">
        <v>510202050037</v>
      </c>
      <c r="B139" s="26">
        <v>52</v>
      </c>
      <c r="C139" s="26">
        <v>7197</v>
      </c>
      <c r="D139" s="86" t="s">
        <v>155</v>
      </c>
      <c r="E139" s="87">
        <v>10219.92</v>
      </c>
      <c r="F139" s="87">
        <v>2519.25</v>
      </c>
      <c r="G139" s="87">
        <v>12739.17</v>
      </c>
    </row>
    <row r="140" spans="1:7" hidden="1" x14ac:dyDescent="0.25">
      <c r="A140" s="85">
        <v>510202050040</v>
      </c>
      <c r="B140" s="26">
        <v>52</v>
      </c>
      <c r="C140" s="26">
        <v>7179</v>
      </c>
      <c r="D140" s="86" t="s">
        <v>156</v>
      </c>
      <c r="E140" s="87">
        <v>7845.4</v>
      </c>
      <c r="F140" s="87">
        <v>0</v>
      </c>
      <c r="G140" s="87">
        <v>7845.4</v>
      </c>
    </row>
    <row r="141" spans="1:7" hidden="1" x14ac:dyDescent="0.25">
      <c r="A141" s="85">
        <v>510202050041</v>
      </c>
      <c r="B141" s="26">
        <v>52</v>
      </c>
      <c r="C141" s="26">
        <v>7248</v>
      </c>
      <c r="D141" s="86" t="s">
        <v>157</v>
      </c>
      <c r="E141" s="87">
        <v>3700</v>
      </c>
      <c r="F141" s="87">
        <v>666</v>
      </c>
      <c r="G141" s="87">
        <v>4366</v>
      </c>
    </row>
    <row r="142" spans="1:7" hidden="1" x14ac:dyDescent="0.25">
      <c r="A142" s="85">
        <v>510202050042</v>
      </c>
      <c r="B142" s="26">
        <v>52</v>
      </c>
      <c r="C142" s="26">
        <v>7173</v>
      </c>
      <c r="D142" s="86" t="s">
        <v>158</v>
      </c>
      <c r="E142" s="87">
        <v>4506.01</v>
      </c>
      <c r="F142" s="87">
        <v>0</v>
      </c>
      <c r="G142" s="87">
        <v>4506.01</v>
      </c>
    </row>
    <row r="143" spans="1:7" hidden="1" x14ac:dyDescent="0.25">
      <c r="A143" s="85">
        <v>510202050043</v>
      </c>
      <c r="B143" s="26">
        <v>52</v>
      </c>
      <c r="C143" s="26">
        <v>7182</v>
      </c>
      <c r="D143" s="86" t="s">
        <v>159</v>
      </c>
      <c r="E143" s="87">
        <v>5460.93</v>
      </c>
      <c r="F143" s="87">
        <v>0</v>
      </c>
      <c r="G143" s="87">
        <v>5460.93</v>
      </c>
    </row>
    <row r="144" spans="1:7" hidden="1" x14ac:dyDescent="0.25">
      <c r="A144" s="85">
        <v>510202050044</v>
      </c>
      <c r="B144" s="26">
        <v>52</v>
      </c>
      <c r="C144" s="26">
        <v>7242</v>
      </c>
      <c r="D144" s="86" t="s">
        <v>160</v>
      </c>
      <c r="E144" s="87">
        <v>11829.36</v>
      </c>
      <c r="F144" s="87">
        <v>0</v>
      </c>
      <c r="G144" s="87">
        <v>11829.36</v>
      </c>
    </row>
    <row r="145" spans="1:7" hidden="1" x14ac:dyDescent="0.25">
      <c r="A145" s="85">
        <v>510202050046</v>
      </c>
      <c r="B145" s="26">
        <v>52</v>
      </c>
      <c r="C145" s="26">
        <v>7191</v>
      </c>
      <c r="D145" s="86" t="s">
        <v>161</v>
      </c>
      <c r="E145" s="87">
        <v>171.01</v>
      </c>
      <c r="F145" s="87">
        <v>0</v>
      </c>
      <c r="G145" s="87">
        <v>171.01</v>
      </c>
    </row>
    <row r="146" spans="1:7" hidden="1" x14ac:dyDescent="0.25">
      <c r="A146" s="85">
        <v>510202050047</v>
      </c>
      <c r="B146" s="26">
        <v>52</v>
      </c>
      <c r="C146" s="26">
        <v>7191</v>
      </c>
      <c r="D146" s="86" t="s">
        <v>355</v>
      </c>
      <c r="E146" s="87">
        <v>550</v>
      </c>
      <c r="F146" s="87">
        <v>0</v>
      </c>
      <c r="G146" s="87">
        <v>550</v>
      </c>
    </row>
    <row r="147" spans="1:7" hidden="1" x14ac:dyDescent="0.25">
      <c r="A147" s="85">
        <v>510202050049</v>
      </c>
      <c r="B147" s="26">
        <v>52</v>
      </c>
      <c r="C147" s="26">
        <v>7248</v>
      </c>
      <c r="D147" s="86" t="s">
        <v>162</v>
      </c>
      <c r="E147" s="87">
        <v>437.38</v>
      </c>
      <c r="F147" s="87">
        <v>37.770000000000003</v>
      </c>
      <c r="G147" s="87">
        <v>475.15</v>
      </c>
    </row>
    <row r="148" spans="1:7" hidden="1" x14ac:dyDescent="0.25">
      <c r="A148" s="85">
        <v>510202050050</v>
      </c>
      <c r="B148" s="26">
        <v>52</v>
      </c>
      <c r="C148" s="26">
        <v>7248</v>
      </c>
      <c r="D148" s="86" t="s">
        <v>163</v>
      </c>
      <c r="E148" s="87">
        <v>572.32000000000005</v>
      </c>
      <c r="F148" s="87">
        <v>0</v>
      </c>
      <c r="G148" s="87">
        <v>572.32000000000005</v>
      </c>
    </row>
    <row r="149" spans="1:7" hidden="1" x14ac:dyDescent="0.25">
      <c r="A149" s="85">
        <v>510202050051</v>
      </c>
      <c r="B149" s="26">
        <v>52</v>
      </c>
      <c r="C149" s="26">
        <v>7068</v>
      </c>
      <c r="D149" s="86" t="s">
        <v>356</v>
      </c>
      <c r="E149" s="87">
        <v>6971.8</v>
      </c>
      <c r="F149" s="87">
        <v>633.79999999999995</v>
      </c>
      <c r="G149" s="87">
        <v>7605.6</v>
      </c>
    </row>
    <row r="150" spans="1:7" hidden="1" x14ac:dyDescent="0.25">
      <c r="A150" s="85">
        <v>51020209</v>
      </c>
      <c r="B150" s="26">
        <v>52</v>
      </c>
      <c r="C150" s="26">
        <v>7203</v>
      </c>
      <c r="D150" s="86" t="s">
        <v>357</v>
      </c>
      <c r="E150" s="87">
        <v>-2265556.85</v>
      </c>
      <c r="F150" s="87">
        <v>-1007419.38</v>
      </c>
      <c r="G150" s="87">
        <v>-3272976.23</v>
      </c>
    </row>
    <row r="151" spans="1:7" hidden="1" x14ac:dyDescent="0.25">
      <c r="A151" s="85">
        <v>510202090001</v>
      </c>
      <c r="B151" s="26">
        <v>52</v>
      </c>
      <c r="C151" s="26">
        <v>7197</v>
      </c>
      <c r="D151" s="86" t="s">
        <v>358</v>
      </c>
      <c r="E151" s="87">
        <v>-2265556.85</v>
      </c>
      <c r="F151" s="87">
        <v>-1007419.38</v>
      </c>
      <c r="G151" s="87">
        <v>-3272976.23</v>
      </c>
    </row>
    <row r="152" spans="1:7" hidden="1" x14ac:dyDescent="0.25">
      <c r="A152" s="85">
        <v>5103</v>
      </c>
      <c r="B152" s="26">
        <v>52</v>
      </c>
      <c r="C152" s="26">
        <v>7197</v>
      </c>
      <c r="D152" s="86" t="s">
        <v>359</v>
      </c>
      <c r="E152" s="87">
        <v>16746.7</v>
      </c>
      <c r="F152" s="87">
        <v>-16019.04</v>
      </c>
      <c r="G152" s="87">
        <v>727.66</v>
      </c>
    </row>
    <row r="153" spans="1:7" hidden="1" x14ac:dyDescent="0.25">
      <c r="A153" s="85">
        <v>510301</v>
      </c>
      <c r="B153" s="26">
        <v>52</v>
      </c>
      <c r="C153" s="26">
        <v>7068</v>
      </c>
      <c r="D153" s="86" t="s">
        <v>360</v>
      </c>
      <c r="E153" s="87">
        <v>15121221.470000001</v>
      </c>
      <c r="F153" s="87">
        <v>1495588.23</v>
      </c>
      <c r="G153" s="87">
        <v>16616809.699999999</v>
      </c>
    </row>
    <row r="154" spans="1:7" hidden="1" x14ac:dyDescent="0.25">
      <c r="A154" s="85">
        <v>51030101</v>
      </c>
      <c r="B154" s="26">
        <v>52</v>
      </c>
      <c r="C154" s="26">
        <v>7068</v>
      </c>
      <c r="D154" s="86" t="s">
        <v>360</v>
      </c>
      <c r="E154" s="87">
        <v>15121221.470000001</v>
      </c>
      <c r="F154" s="87">
        <v>1495588.23</v>
      </c>
      <c r="G154" s="87">
        <v>16616809.699999999</v>
      </c>
    </row>
    <row r="155" spans="1:7" hidden="1" x14ac:dyDescent="0.25">
      <c r="A155" s="85">
        <v>510301010002</v>
      </c>
      <c r="B155" s="26">
        <v>52</v>
      </c>
      <c r="C155" s="26">
        <v>7248</v>
      </c>
      <c r="D155" s="86" t="s">
        <v>361</v>
      </c>
      <c r="E155" s="87">
        <v>15121221.470000001</v>
      </c>
      <c r="F155" s="87">
        <v>1495588.23</v>
      </c>
      <c r="G155" s="87">
        <v>16616809.699999999</v>
      </c>
    </row>
    <row r="156" spans="1:7" hidden="1" x14ac:dyDescent="0.25">
      <c r="A156" s="85">
        <v>510302</v>
      </c>
      <c r="B156" s="26">
        <v>52</v>
      </c>
      <c r="C156" s="26">
        <v>7196</v>
      </c>
      <c r="D156" s="86" t="s">
        <v>362</v>
      </c>
      <c r="E156" s="87">
        <v>-15104474.77</v>
      </c>
      <c r="F156" s="87">
        <v>-1511607.27</v>
      </c>
      <c r="G156" s="87">
        <v>-16616082.039999999</v>
      </c>
    </row>
    <row r="157" spans="1:7" hidden="1" x14ac:dyDescent="0.25">
      <c r="A157" s="85">
        <v>51030201</v>
      </c>
      <c r="B157" s="26">
        <v>52</v>
      </c>
      <c r="C157" s="26">
        <v>7248</v>
      </c>
      <c r="D157" s="86" t="s">
        <v>362</v>
      </c>
      <c r="E157" s="87">
        <v>-15104474.77</v>
      </c>
      <c r="F157" s="87">
        <v>-1511607.27</v>
      </c>
      <c r="G157" s="87">
        <v>-16616082.039999999</v>
      </c>
    </row>
    <row r="158" spans="1:7" hidden="1" x14ac:dyDescent="0.25">
      <c r="A158" s="85">
        <v>510302010002</v>
      </c>
      <c r="B158" s="26">
        <v>52</v>
      </c>
      <c r="C158" s="26">
        <v>7239</v>
      </c>
      <c r="D158" s="86" t="s">
        <v>363</v>
      </c>
      <c r="E158" s="87">
        <v>-0.86</v>
      </c>
      <c r="F158" s="87">
        <v>0.86</v>
      </c>
      <c r="G158" s="87">
        <v>0</v>
      </c>
    </row>
    <row r="159" spans="1:7" hidden="1" x14ac:dyDescent="0.25">
      <c r="A159" s="85">
        <v>510302010099</v>
      </c>
      <c r="B159" s="26">
        <v>52</v>
      </c>
      <c r="C159" s="26">
        <v>7203</v>
      </c>
      <c r="D159" s="86" t="s">
        <v>364</v>
      </c>
      <c r="E159" s="87">
        <v>-15104473.91</v>
      </c>
      <c r="F159" s="87">
        <v>-1511608.13</v>
      </c>
      <c r="G159" s="87">
        <v>-16616082.039999999</v>
      </c>
    </row>
    <row r="160" spans="1:7" hidden="1" x14ac:dyDescent="0.25">
      <c r="A160" s="85">
        <v>52</v>
      </c>
      <c r="B160" s="26">
        <v>52</v>
      </c>
      <c r="C160" s="26">
        <v>7041</v>
      </c>
      <c r="D160" s="86" t="s">
        <v>365</v>
      </c>
      <c r="E160" s="87">
        <v>2208924.41</v>
      </c>
      <c r="F160" s="87">
        <v>1049525.06</v>
      </c>
      <c r="G160" s="87">
        <v>3258449.47</v>
      </c>
    </row>
    <row r="161" spans="1:7" hidden="1" x14ac:dyDescent="0.25">
      <c r="A161" s="85">
        <v>5201</v>
      </c>
      <c r="B161" s="26">
        <v>52</v>
      </c>
      <c r="C161" s="26">
        <v>7041</v>
      </c>
      <c r="D161" s="86" t="s">
        <v>366</v>
      </c>
      <c r="E161" s="87">
        <v>421994.12</v>
      </c>
      <c r="F161" s="87">
        <v>42189.43</v>
      </c>
      <c r="G161" s="87">
        <v>464183.55</v>
      </c>
    </row>
    <row r="162" spans="1:7" hidden="1" x14ac:dyDescent="0.25">
      <c r="A162" s="85">
        <v>520101</v>
      </c>
      <c r="B162" s="26">
        <v>52</v>
      </c>
      <c r="C162" s="26">
        <v>7047</v>
      </c>
      <c r="D162" s="86" t="s">
        <v>367</v>
      </c>
      <c r="E162" s="87">
        <v>421994.12</v>
      </c>
      <c r="F162" s="87">
        <v>42189.43</v>
      </c>
      <c r="G162" s="87">
        <v>464183.55</v>
      </c>
    </row>
    <row r="163" spans="1:7" hidden="1" x14ac:dyDescent="0.25">
      <c r="A163" s="85">
        <v>52010101</v>
      </c>
      <c r="B163" s="26">
        <v>52</v>
      </c>
      <c r="C163" s="26">
        <v>7047</v>
      </c>
      <c r="D163" s="86" t="s">
        <v>368</v>
      </c>
      <c r="E163" s="87">
        <v>319362.25</v>
      </c>
      <c r="F163" s="87">
        <v>36128.76</v>
      </c>
      <c r="G163" s="87">
        <v>355491.01</v>
      </c>
    </row>
    <row r="164" spans="1:7" hidden="1" x14ac:dyDescent="0.25">
      <c r="A164" s="85">
        <v>520101010001</v>
      </c>
      <c r="B164" s="26">
        <v>52</v>
      </c>
      <c r="C164" s="26">
        <v>7044</v>
      </c>
      <c r="D164" s="86" t="s">
        <v>107</v>
      </c>
      <c r="E164" s="87">
        <v>130479.03999999999</v>
      </c>
      <c r="F164" s="87">
        <v>12958</v>
      </c>
      <c r="G164" s="87">
        <v>143437.04</v>
      </c>
    </row>
    <row r="165" spans="1:7" hidden="1" x14ac:dyDescent="0.25">
      <c r="A165" s="85">
        <v>520101010002</v>
      </c>
      <c r="B165" s="26">
        <v>52</v>
      </c>
      <c r="C165" s="26">
        <v>7044</v>
      </c>
      <c r="D165" s="86" t="s">
        <v>164</v>
      </c>
      <c r="E165" s="87">
        <v>18214</v>
      </c>
      <c r="F165" s="87">
        <v>2632.46</v>
      </c>
      <c r="G165" s="87">
        <v>20846.46</v>
      </c>
    </row>
    <row r="166" spans="1:7" hidden="1" x14ac:dyDescent="0.25">
      <c r="A166" s="85">
        <v>520101010003</v>
      </c>
      <c r="B166" s="26">
        <v>52</v>
      </c>
      <c r="C166" s="26">
        <v>7044</v>
      </c>
      <c r="D166" s="86" t="s">
        <v>165</v>
      </c>
      <c r="E166" s="87">
        <v>82702.39</v>
      </c>
      <c r="F166" s="87">
        <v>9463.76</v>
      </c>
      <c r="G166" s="87">
        <v>92166.15</v>
      </c>
    </row>
    <row r="167" spans="1:7" hidden="1" x14ac:dyDescent="0.25">
      <c r="A167" s="85">
        <v>520101010004</v>
      </c>
      <c r="B167" s="26">
        <v>52</v>
      </c>
      <c r="C167" s="26">
        <v>7059</v>
      </c>
      <c r="D167" s="86" t="s">
        <v>109</v>
      </c>
      <c r="E167" s="87">
        <v>28099.78</v>
      </c>
      <c r="F167" s="87">
        <v>3114.47</v>
      </c>
      <c r="G167" s="87">
        <v>31214.25</v>
      </c>
    </row>
    <row r="168" spans="1:7" hidden="1" x14ac:dyDescent="0.25">
      <c r="A168" s="85">
        <v>520101010005</v>
      </c>
      <c r="B168" s="26">
        <v>52</v>
      </c>
      <c r="C168" s="26">
        <v>7041</v>
      </c>
      <c r="D168" s="86" t="s">
        <v>110</v>
      </c>
      <c r="E168" s="87">
        <v>15405.09</v>
      </c>
      <c r="F168" s="87">
        <v>1741.72</v>
      </c>
      <c r="G168" s="87">
        <v>17146.810000000001</v>
      </c>
    </row>
    <row r="169" spans="1:7" hidden="1" x14ac:dyDescent="0.25">
      <c r="A169" s="85">
        <v>520101010006</v>
      </c>
      <c r="B169" s="26">
        <v>52</v>
      </c>
      <c r="C169" s="26">
        <v>7056</v>
      </c>
      <c r="D169" s="86" t="s">
        <v>111</v>
      </c>
      <c r="E169" s="87">
        <v>19204.310000000001</v>
      </c>
      <c r="F169" s="87">
        <v>2087.88</v>
      </c>
      <c r="G169" s="87">
        <v>21292.19</v>
      </c>
    </row>
    <row r="170" spans="1:7" hidden="1" x14ac:dyDescent="0.25">
      <c r="A170" s="85">
        <v>520101010007</v>
      </c>
      <c r="B170" s="26">
        <v>52</v>
      </c>
      <c r="C170" s="26">
        <v>7248</v>
      </c>
      <c r="D170" s="86" t="s">
        <v>112</v>
      </c>
      <c r="E170" s="87">
        <v>6378.26</v>
      </c>
      <c r="F170" s="87">
        <v>1011.6</v>
      </c>
      <c r="G170" s="87">
        <v>7389.86</v>
      </c>
    </row>
    <row r="171" spans="1:7" hidden="1" x14ac:dyDescent="0.25">
      <c r="A171" s="85">
        <v>520101010008</v>
      </c>
      <c r="B171" s="26">
        <v>52</v>
      </c>
      <c r="C171" s="26">
        <v>7044</v>
      </c>
      <c r="D171" s="86" t="s">
        <v>113</v>
      </c>
      <c r="E171" s="87">
        <v>4478.01</v>
      </c>
      <c r="F171" s="87">
        <v>539.91</v>
      </c>
      <c r="G171" s="87">
        <v>5017.92</v>
      </c>
    </row>
    <row r="172" spans="1:7" x14ac:dyDescent="0.25">
      <c r="A172" s="85">
        <v>520101010009</v>
      </c>
      <c r="B172" s="26">
        <v>52</v>
      </c>
      <c r="C172" s="26">
        <v>7248</v>
      </c>
      <c r="D172" s="86" t="s">
        <v>166</v>
      </c>
      <c r="E172" s="87">
        <v>3678.47</v>
      </c>
      <c r="F172" s="87">
        <v>756.84</v>
      </c>
      <c r="G172" s="88">
        <v>4435.3100000000004</v>
      </c>
    </row>
    <row r="173" spans="1:7" x14ac:dyDescent="0.25">
      <c r="A173" s="85">
        <v>520101010012</v>
      </c>
      <c r="B173" s="26">
        <v>52</v>
      </c>
      <c r="C173" s="26">
        <v>7248</v>
      </c>
      <c r="D173" s="86" t="s">
        <v>167</v>
      </c>
      <c r="E173" s="87">
        <v>10722.9</v>
      </c>
      <c r="F173" s="87">
        <v>1822.12</v>
      </c>
      <c r="G173" s="88">
        <v>12545.02</v>
      </c>
    </row>
    <row r="174" spans="1:7" hidden="1" x14ac:dyDescent="0.25">
      <c r="A174" s="85">
        <v>52010102</v>
      </c>
      <c r="B174" s="26">
        <v>52</v>
      </c>
      <c r="C174" s="26">
        <v>7248</v>
      </c>
      <c r="D174" s="86" t="s">
        <v>369</v>
      </c>
      <c r="E174" s="87">
        <v>11093.93</v>
      </c>
      <c r="F174" s="87">
        <v>1026.03</v>
      </c>
      <c r="G174" s="87">
        <v>12119.96</v>
      </c>
    </row>
    <row r="175" spans="1:7" hidden="1" x14ac:dyDescent="0.25">
      <c r="A175" s="85">
        <v>520101020002</v>
      </c>
      <c r="B175" s="26">
        <v>52</v>
      </c>
      <c r="C175" s="26">
        <v>7050</v>
      </c>
      <c r="D175" s="86" t="s">
        <v>168</v>
      </c>
      <c r="E175" s="87">
        <v>10185.6</v>
      </c>
      <c r="F175" s="87">
        <v>1026.03</v>
      </c>
      <c r="G175" s="87">
        <v>11211.63</v>
      </c>
    </row>
    <row r="176" spans="1:7" hidden="1" x14ac:dyDescent="0.25">
      <c r="A176" s="85">
        <v>520101020006</v>
      </c>
      <c r="B176" s="26">
        <v>52</v>
      </c>
      <c r="C176" s="26">
        <v>7230</v>
      </c>
      <c r="D176" s="86" t="s">
        <v>169</v>
      </c>
      <c r="E176" s="87">
        <v>792.5</v>
      </c>
      <c r="F176" s="87">
        <v>0</v>
      </c>
      <c r="G176" s="87">
        <v>792.5</v>
      </c>
    </row>
    <row r="177" spans="1:7" hidden="1" x14ac:dyDescent="0.25">
      <c r="A177" s="85">
        <v>520101020008</v>
      </c>
      <c r="B177" s="26">
        <v>52</v>
      </c>
      <c r="C177" s="26">
        <v>7230</v>
      </c>
      <c r="D177" s="86" t="s">
        <v>370</v>
      </c>
      <c r="E177" s="87">
        <v>115.83</v>
      </c>
      <c r="F177" s="87">
        <v>0</v>
      </c>
      <c r="G177" s="87">
        <v>115.83</v>
      </c>
    </row>
    <row r="178" spans="1:7" hidden="1" x14ac:dyDescent="0.25">
      <c r="A178" s="85">
        <v>52010103</v>
      </c>
      <c r="B178" s="26">
        <v>52</v>
      </c>
      <c r="C178" s="26">
        <v>7197</v>
      </c>
      <c r="D178" s="86" t="s">
        <v>371</v>
      </c>
      <c r="E178" s="87">
        <v>91537.94</v>
      </c>
      <c r="F178" s="87">
        <v>5034.6400000000003</v>
      </c>
      <c r="G178" s="87">
        <v>96572.58</v>
      </c>
    </row>
    <row r="179" spans="1:7" hidden="1" x14ac:dyDescent="0.25">
      <c r="A179" s="85">
        <v>520101030002</v>
      </c>
      <c r="B179" s="26">
        <v>52</v>
      </c>
      <c r="C179" s="26">
        <v>7197</v>
      </c>
      <c r="D179" s="86" t="s">
        <v>170</v>
      </c>
      <c r="E179" s="87">
        <v>7220</v>
      </c>
      <c r="F179" s="87">
        <v>0</v>
      </c>
      <c r="G179" s="87">
        <v>7220</v>
      </c>
    </row>
    <row r="180" spans="1:7" hidden="1" x14ac:dyDescent="0.25">
      <c r="A180" s="85">
        <v>520101030003</v>
      </c>
      <c r="B180" s="26">
        <v>52</v>
      </c>
      <c r="C180" s="26">
        <v>7197</v>
      </c>
      <c r="D180" s="86" t="s">
        <v>171</v>
      </c>
      <c r="E180" s="87">
        <v>1593.51</v>
      </c>
      <c r="F180" s="87">
        <v>80</v>
      </c>
      <c r="G180" s="87">
        <v>1673.51</v>
      </c>
    </row>
    <row r="181" spans="1:7" hidden="1" x14ac:dyDescent="0.25">
      <c r="A181" s="85">
        <v>520101030004</v>
      </c>
      <c r="B181" s="26">
        <v>52</v>
      </c>
      <c r="C181" s="26">
        <v>7197</v>
      </c>
      <c r="D181" s="86" t="s">
        <v>172</v>
      </c>
      <c r="E181" s="87">
        <v>4770.29</v>
      </c>
      <c r="F181" s="87">
        <v>69.66</v>
      </c>
      <c r="G181" s="87">
        <v>4839.95</v>
      </c>
    </row>
    <row r="182" spans="1:7" hidden="1" x14ac:dyDescent="0.25">
      <c r="A182" s="85">
        <v>520101030005</v>
      </c>
      <c r="B182" s="26">
        <v>52</v>
      </c>
      <c r="C182" s="26">
        <v>7179</v>
      </c>
      <c r="D182" s="86" t="s">
        <v>173</v>
      </c>
      <c r="E182" s="87">
        <v>10373.67</v>
      </c>
      <c r="F182" s="87">
        <v>1530.02</v>
      </c>
      <c r="G182" s="87">
        <v>11903.69</v>
      </c>
    </row>
    <row r="183" spans="1:7" hidden="1" x14ac:dyDescent="0.25">
      <c r="A183" s="85">
        <v>520101030007</v>
      </c>
      <c r="B183" s="26">
        <v>52</v>
      </c>
      <c r="C183" s="26">
        <v>7209</v>
      </c>
      <c r="D183" s="86" t="s">
        <v>174</v>
      </c>
      <c r="E183" s="87">
        <v>865.48</v>
      </c>
      <c r="F183" s="87">
        <v>52.49</v>
      </c>
      <c r="G183" s="87">
        <v>917.97</v>
      </c>
    </row>
    <row r="184" spans="1:7" hidden="1" x14ac:dyDescent="0.25">
      <c r="A184" s="85">
        <v>520101030008</v>
      </c>
      <c r="B184" s="26">
        <v>52</v>
      </c>
      <c r="C184" s="26">
        <v>7203</v>
      </c>
      <c r="D184" s="86" t="s">
        <v>175</v>
      </c>
      <c r="E184" s="87">
        <v>591.86</v>
      </c>
      <c r="F184" s="87">
        <v>0</v>
      </c>
      <c r="G184" s="87">
        <v>591.86</v>
      </c>
    </row>
    <row r="185" spans="1:7" hidden="1" x14ac:dyDescent="0.25">
      <c r="A185" s="85">
        <v>520101030009</v>
      </c>
      <c r="B185" s="26">
        <v>52</v>
      </c>
      <c r="C185" s="26">
        <v>7202</v>
      </c>
      <c r="D185" s="86" t="s">
        <v>176</v>
      </c>
      <c r="E185" s="87">
        <v>2474.41</v>
      </c>
      <c r="F185" s="87">
        <v>228.14</v>
      </c>
      <c r="G185" s="87">
        <v>2702.55</v>
      </c>
    </row>
    <row r="186" spans="1:7" hidden="1" x14ac:dyDescent="0.25">
      <c r="A186" s="85">
        <v>520101030011</v>
      </c>
      <c r="B186" s="26">
        <v>52</v>
      </c>
      <c r="C186" s="26">
        <v>7202</v>
      </c>
      <c r="D186" s="86" t="s">
        <v>177</v>
      </c>
      <c r="E186" s="87">
        <v>2655.74</v>
      </c>
      <c r="F186" s="87">
        <v>0</v>
      </c>
      <c r="G186" s="87">
        <v>2655.74</v>
      </c>
    </row>
    <row r="187" spans="1:7" hidden="1" x14ac:dyDescent="0.25">
      <c r="A187" s="85">
        <v>520101030012</v>
      </c>
      <c r="B187" s="26">
        <v>52</v>
      </c>
      <c r="C187" s="26">
        <v>7203</v>
      </c>
      <c r="D187" s="86" t="s">
        <v>178</v>
      </c>
      <c r="E187" s="87">
        <v>197.75</v>
      </c>
      <c r="F187" s="87">
        <v>14.4</v>
      </c>
      <c r="G187" s="87">
        <v>212.15</v>
      </c>
    </row>
    <row r="188" spans="1:7" hidden="1" x14ac:dyDescent="0.25">
      <c r="A188" s="85">
        <v>520101030013</v>
      </c>
      <c r="B188" s="26">
        <v>52</v>
      </c>
      <c r="C188" s="26">
        <v>7202</v>
      </c>
      <c r="D188" s="86" t="s">
        <v>179</v>
      </c>
      <c r="E188" s="87">
        <v>1500.38</v>
      </c>
      <c r="F188" s="87">
        <v>0</v>
      </c>
      <c r="G188" s="87">
        <v>1500.38</v>
      </c>
    </row>
    <row r="189" spans="1:7" hidden="1" x14ac:dyDescent="0.25">
      <c r="A189" s="85">
        <v>520101030014</v>
      </c>
      <c r="B189" s="26">
        <v>52</v>
      </c>
      <c r="C189" s="26">
        <v>7203</v>
      </c>
      <c r="D189" s="86" t="s">
        <v>180</v>
      </c>
      <c r="E189" s="87">
        <v>1685.52</v>
      </c>
      <c r="F189" s="87">
        <v>79.5</v>
      </c>
      <c r="G189" s="87">
        <v>1765.02</v>
      </c>
    </row>
    <row r="190" spans="1:7" hidden="1" x14ac:dyDescent="0.25">
      <c r="A190" s="85">
        <v>520101030015</v>
      </c>
      <c r="B190" s="26">
        <v>52</v>
      </c>
      <c r="C190" s="26">
        <v>7182</v>
      </c>
      <c r="D190" s="86" t="s">
        <v>181</v>
      </c>
      <c r="E190" s="87">
        <v>231.25</v>
      </c>
      <c r="F190" s="87">
        <v>0</v>
      </c>
      <c r="G190" s="87">
        <v>231.25</v>
      </c>
    </row>
    <row r="191" spans="1:7" hidden="1" x14ac:dyDescent="0.25">
      <c r="A191" s="85">
        <v>520101030016</v>
      </c>
      <c r="B191" s="26">
        <v>52</v>
      </c>
      <c r="C191" s="26">
        <v>7186</v>
      </c>
      <c r="D191" s="86" t="s">
        <v>68</v>
      </c>
      <c r="E191" s="87">
        <v>2392.83</v>
      </c>
      <c r="F191" s="87">
        <v>0</v>
      </c>
      <c r="G191" s="87">
        <v>2392.83</v>
      </c>
    </row>
    <row r="192" spans="1:7" hidden="1" x14ac:dyDescent="0.25">
      <c r="A192" s="85">
        <v>520101030017</v>
      </c>
      <c r="B192" s="26">
        <v>52</v>
      </c>
      <c r="C192" s="26">
        <v>7242</v>
      </c>
      <c r="D192" s="86" t="s">
        <v>182</v>
      </c>
      <c r="E192" s="87">
        <v>3830</v>
      </c>
      <c r="F192" s="87">
        <v>0</v>
      </c>
      <c r="G192" s="87">
        <v>3830</v>
      </c>
    </row>
    <row r="193" spans="1:7" hidden="1" x14ac:dyDescent="0.25">
      <c r="A193" s="85">
        <v>520101030018</v>
      </c>
      <c r="B193" s="26">
        <v>52</v>
      </c>
      <c r="C193" s="26">
        <v>7248</v>
      </c>
      <c r="D193" s="86" t="s">
        <v>183</v>
      </c>
      <c r="E193" s="87">
        <v>177.76</v>
      </c>
      <c r="F193" s="87">
        <v>16.16</v>
      </c>
      <c r="G193" s="87">
        <v>193.92</v>
      </c>
    </row>
    <row r="194" spans="1:7" hidden="1" x14ac:dyDescent="0.25">
      <c r="A194" s="85">
        <v>520101030020</v>
      </c>
      <c r="B194" s="26">
        <v>52</v>
      </c>
      <c r="C194" s="26">
        <v>7191</v>
      </c>
      <c r="D194" s="86" t="s">
        <v>184</v>
      </c>
      <c r="E194" s="87">
        <v>9401.2800000000007</v>
      </c>
      <c r="F194" s="87">
        <v>179.65</v>
      </c>
      <c r="G194" s="87">
        <v>9580.93</v>
      </c>
    </row>
    <row r="195" spans="1:7" hidden="1" x14ac:dyDescent="0.25">
      <c r="A195" s="85">
        <v>520101030021</v>
      </c>
      <c r="B195" s="26">
        <v>52</v>
      </c>
      <c r="C195" s="26">
        <v>7242</v>
      </c>
      <c r="D195" s="86" t="s">
        <v>158</v>
      </c>
      <c r="E195" s="87">
        <v>3006</v>
      </c>
      <c r="F195" s="87">
        <v>0</v>
      </c>
      <c r="G195" s="87">
        <v>3006</v>
      </c>
    </row>
    <row r="196" spans="1:7" hidden="1" x14ac:dyDescent="0.25">
      <c r="A196" s="85">
        <v>520101030022</v>
      </c>
      <c r="B196" s="26">
        <v>52</v>
      </c>
      <c r="C196" s="26">
        <v>7242</v>
      </c>
      <c r="D196" s="86" t="s">
        <v>185</v>
      </c>
      <c r="E196" s="87">
        <v>18722.72</v>
      </c>
      <c r="F196" s="87">
        <v>2495.8000000000002</v>
      </c>
      <c r="G196" s="87">
        <v>21218.52</v>
      </c>
    </row>
    <row r="197" spans="1:7" hidden="1" x14ac:dyDescent="0.25">
      <c r="A197" s="85">
        <v>520101030023</v>
      </c>
      <c r="B197" s="26">
        <v>52</v>
      </c>
      <c r="C197" s="26">
        <v>7242</v>
      </c>
      <c r="D197" s="86" t="s">
        <v>186</v>
      </c>
      <c r="E197" s="87">
        <v>12790.39</v>
      </c>
      <c r="F197" s="87">
        <v>161.61000000000001</v>
      </c>
      <c r="G197" s="87">
        <v>12952</v>
      </c>
    </row>
    <row r="198" spans="1:7" hidden="1" x14ac:dyDescent="0.25">
      <c r="A198" s="85">
        <v>520101030024</v>
      </c>
      <c r="B198" s="26">
        <v>52</v>
      </c>
      <c r="C198" s="26">
        <v>7242</v>
      </c>
      <c r="D198" s="86" t="s">
        <v>187</v>
      </c>
      <c r="E198" s="87">
        <v>7057.1</v>
      </c>
      <c r="F198" s="87">
        <v>127.21</v>
      </c>
      <c r="G198" s="87">
        <v>7184.31</v>
      </c>
    </row>
    <row r="199" spans="1:7" hidden="1" x14ac:dyDescent="0.25">
      <c r="A199" s="85">
        <v>5202</v>
      </c>
      <c r="B199" s="26">
        <v>52</v>
      </c>
      <c r="C199" s="26">
        <v>7248</v>
      </c>
      <c r="D199" s="86" t="s">
        <v>372</v>
      </c>
      <c r="E199" s="87">
        <v>1741466.51</v>
      </c>
      <c r="F199" s="87">
        <v>1005907.55</v>
      </c>
      <c r="G199" s="87">
        <v>2747374.06</v>
      </c>
    </row>
    <row r="200" spans="1:7" hidden="1" x14ac:dyDescent="0.25">
      <c r="A200" s="85">
        <v>520201</v>
      </c>
      <c r="B200" s="26">
        <v>52</v>
      </c>
      <c r="C200" s="26">
        <v>7248</v>
      </c>
      <c r="D200" s="86" t="s">
        <v>367</v>
      </c>
      <c r="E200" s="87">
        <v>360065.03</v>
      </c>
      <c r="F200" s="87">
        <v>129933.62</v>
      </c>
      <c r="G200" s="87">
        <v>489998.65</v>
      </c>
    </row>
    <row r="201" spans="1:7" hidden="1" x14ac:dyDescent="0.25">
      <c r="A201" s="85">
        <v>52020101</v>
      </c>
      <c r="B201" s="26">
        <v>52</v>
      </c>
      <c r="C201" s="26">
        <v>7248</v>
      </c>
      <c r="D201" s="86" t="s">
        <v>373</v>
      </c>
      <c r="E201" s="87">
        <v>335381.08</v>
      </c>
      <c r="F201" s="87">
        <v>34503.56</v>
      </c>
      <c r="G201" s="87">
        <v>369884.64</v>
      </c>
    </row>
    <row r="202" spans="1:7" hidden="1" x14ac:dyDescent="0.25">
      <c r="A202" s="85">
        <v>520201010001</v>
      </c>
      <c r="B202" s="26">
        <v>52</v>
      </c>
      <c r="C202" s="26">
        <v>7248</v>
      </c>
      <c r="D202" s="86" t="s">
        <v>107</v>
      </c>
      <c r="E202" s="87">
        <v>229085.72</v>
      </c>
      <c r="F202" s="87">
        <v>22483.759999999998</v>
      </c>
      <c r="G202" s="87">
        <v>251569.48</v>
      </c>
    </row>
    <row r="203" spans="1:7" hidden="1" x14ac:dyDescent="0.25">
      <c r="A203" s="85">
        <v>520201010002</v>
      </c>
      <c r="B203" s="26">
        <v>52</v>
      </c>
      <c r="C203" s="26">
        <v>7239</v>
      </c>
      <c r="D203" s="86" t="s">
        <v>164</v>
      </c>
      <c r="E203" s="87">
        <v>7201.95</v>
      </c>
      <c r="F203" s="87">
        <v>964.49</v>
      </c>
      <c r="G203" s="87">
        <v>8166.44</v>
      </c>
    </row>
    <row r="204" spans="1:7" hidden="1" x14ac:dyDescent="0.25">
      <c r="A204" s="85">
        <v>520201010003</v>
      </c>
      <c r="B204" s="26">
        <v>52</v>
      </c>
      <c r="C204" s="26">
        <v>7191</v>
      </c>
      <c r="D204" s="86" t="s">
        <v>109</v>
      </c>
      <c r="E204" s="87">
        <v>29724.05</v>
      </c>
      <c r="F204" s="87">
        <v>2848.92</v>
      </c>
      <c r="G204" s="87">
        <v>32572.97</v>
      </c>
    </row>
    <row r="205" spans="1:7" hidden="1" x14ac:dyDescent="0.25">
      <c r="A205" s="85">
        <v>520201010004</v>
      </c>
      <c r="B205" s="26">
        <v>52</v>
      </c>
      <c r="C205" s="26">
        <v>7188</v>
      </c>
      <c r="D205" s="86" t="s">
        <v>110</v>
      </c>
      <c r="E205" s="87">
        <v>18194.39</v>
      </c>
      <c r="F205" s="87">
        <v>1693.06</v>
      </c>
      <c r="G205" s="87">
        <v>19887.45</v>
      </c>
    </row>
    <row r="206" spans="1:7" hidden="1" x14ac:dyDescent="0.25">
      <c r="A206" s="85">
        <v>520201010005</v>
      </c>
      <c r="B206" s="26">
        <v>52</v>
      </c>
      <c r="C206" s="26">
        <v>7293</v>
      </c>
      <c r="D206" s="86" t="s">
        <v>111</v>
      </c>
      <c r="E206" s="87">
        <v>19493.169999999998</v>
      </c>
      <c r="F206" s="87">
        <v>1954.02</v>
      </c>
      <c r="G206" s="87">
        <v>21447.19</v>
      </c>
    </row>
    <row r="207" spans="1:7" hidden="1" x14ac:dyDescent="0.25">
      <c r="A207" s="85">
        <v>520201010006</v>
      </c>
      <c r="B207" s="26">
        <v>52</v>
      </c>
      <c r="C207" s="26">
        <v>7248</v>
      </c>
      <c r="D207" s="86" t="s">
        <v>112</v>
      </c>
      <c r="E207" s="87">
        <v>7998.1</v>
      </c>
      <c r="F207" s="87">
        <v>799.92</v>
      </c>
      <c r="G207" s="87">
        <v>8798.02</v>
      </c>
    </row>
    <row r="208" spans="1:7" hidden="1" x14ac:dyDescent="0.25">
      <c r="A208" s="85">
        <v>520201010007</v>
      </c>
      <c r="B208" s="26">
        <v>52</v>
      </c>
      <c r="C208" s="26">
        <v>7248</v>
      </c>
      <c r="D208" s="86" t="s">
        <v>113</v>
      </c>
      <c r="E208" s="87">
        <v>7940.05</v>
      </c>
      <c r="F208" s="87">
        <v>936.82</v>
      </c>
      <c r="G208" s="87">
        <v>8876.8700000000008</v>
      </c>
    </row>
    <row r="209" spans="1:10" x14ac:dyDescent="0.25">
      <c r="A209" s="85">
        <v>520201010008</v>
      </c>
      <c r="B209" s="26">
        <v>52</v>
      </c>
      <c r="C209" s="26">
        <v>7230</v>
      </c>
      <c r="D209" s="86" t="s">
        <v>188</v>
      </c>
      <c r="E209" s="87">
        <v>4823.8599999999997</v>
      </c>
      <c r="F209" s="87">
        <v>992.48</v>
      </c>
      <c r="G209" s="88">
        <v>5816.34</v>
      </c>
    </row>
    <row r="210" spans="1:10" hidden="1" x14ac:dyDescent="0.25">
      <c r="A210" s="85">
        <v>520201010010</v>
      </c>
      <c r="B210" s="26">
        <v>52</v>
      </c>
      <c r="C210" s="26">
        <v>7230</v>
      </c>
      <c r="D210" s="86" t="s">
        <v>189</v>
      </c>
      <c r="E210" s="87">
        <v>150</v>
      </c>
      <c r="F210" s="87">
        <v>0</v>
      </c>
      <c r="G210" s="87">
        <v>150</v>
      </c>
      <c r="H210" t="s">
        <v>308</v>
      </c>
      <c r="I210" t="s">
        <v>309</v>
      </c>
      <c r="J210" t="s">
        <v>310</v>
      </c>
    </row>
    <row r="211" spans="1:10" x14ac:dyDescent="0.25">
      <c r="A211" s="85">
        <v>520201010011</v>
      </c>
      <c r="B211" s="62">
        <v>52</v>
      </c>
      <c r="C211" s="62">
        <v>806</v>
      </c>
      <c r="D211" s="86" t="s">
        <v>190</v>
      </c>
      <c r="E211" s="87">
        <v>10769.79</v>
      </c>
      <c r="F211" s="87">
        <v>1830.09</v>
      </c>
      <c r="G211" s="88">
        <v>12599.88</v>
      </c>
      <c r="H211" s="66">
        <v>35000</v>
      </c>
      <c r="I211" s="66">
        <v>11000</v>
      </c>
      <c r="J211" s="66">
        <v>7239.36</v>
      </c>
    </row>
    <row r="212" spans="1:10" hidden="1" x14ac:dyDescent="0.25">
      <c r="A212" s="85">
        <v>52020102</v>
      </c>
      <c r="B212" s="26">
        <v>52</v>
      </c>
      <c r="C212" s="26">
        <v>7248</v>
      </c>
      <c r="D212" s="86" t="s">
        <v>369</v>
      </c>
      <c r="E212" s="87">
        <v>24683.95</v>
      </c>
      <c r="F212" s="87">
        <v>95430.06</v>
      </c>
      <c r="G212" s="87">
        <v>120114.01</v>
      </c>
    </row>
    <row r="213" spans="1:10" hidden="1" x14ac:dyDescent="0.25">
      <c r="A213" s="85">
        <v>520201020002</v>
      </c>
      <c r="B213" s="26">
        <v>52</v>
      </c>
      <c r="C213" s="26">
        <v>7239</v>
      </c>
      <c r="D213" s="86" t="s">
        <v>191</v>
      </c>
      <c r="E213" s="87">
        <v>8846.02</v>
      </c>
      <c r="F213" s="87">
        <v>833.44</v>
      </c>
      <c r="G213" s="87">
        <v>9679.4599999999991</v>
      </c>
    </row>
    <row r="214" spans="1:10" hidden="1" x14ac:dyDescent="0.25">
      <c r="A214" s="85">
        <v>520201020003</v>
      </c>
      <c r="B214" s="26">
        <v>52</v>
      </c>
      <c r="C214" s="26">
        <v>7173</v>
      </c>
      <c r="D214" s="86" t="s">
        <v>192</v>
      </c>
      <c r="E214" s="87">
        <v>668.64</v>
      </c>
      <c r="F214" s="87">
        <v>60</v>
      </c>
      <c r="G214" s="87">
        <v>728.64</v>
      </c>
    </row>
    <row r="215" spans="1:10" hidden="1" x14ac:dyDescent="0.25">
      <c r="A215" s="85">
        <v>520201020004</v>
      </c>
      <c r="B215" s="26">
        <v>52</v>
      </c>
      <c r="C215" s="26">
        <v>7164</v>
      </c>
      <c r="D215" s="86" t="s">
        <v>374</v>
      </c>
      <c r="E215" s="87">
        <v>10567.89</v>
      </c>
      <c r="F215" s="87">
        <v>1091.69</v>
      </c>
      <c r="G215" s="87">
        <v>11659.58</v>
      </c>
    </row>
    <row r="216" spans="1:10" hidden="1" x14ac:dyDescent="0.25">
      <c r="A216" s="85">
        <v>520201020005</v>
      </c>
      <c r="B216" s="26">
        <v>52</v>
      </c>
      <c r="C216" s="26">
        <v>7182</v>
      </c>
      <c r="D216" s="86" t="s">
        <v>375</v>
      </c>
      <c r="E216" s="87">
        <v>0</v>
      </c>
      <c r="F216" s="87">
        <v>4929.8</v>
      </c>
      <c r="G216" s="87">
        <v>4929.8</v>
      </c>
    </row>
    <row r="217" spans="1:10" hidden="1" x14ac:dyDescent="0.25">
      <c r="A217" s="85">
        <v>520201020006</v>
      </c>
      <c r="B217" s="26">
        <v>52</v>
      </c>
      <c r="C217" s="26">
        <v>7248</v>
      </c>
      <c r="D217" s="86" t="s">
        <v>193</v>
      </c>
      <c r="E217" s="87">
        <v>4555</v>
      </c>
      <c r="F217" s="87">
        <v>5442.18</v>
      </c>
      <c r="G217" s="87">
        <v>9997.18</v>
      </c>
    </row>
    <row r="218" spans="1:10" hidden="1" x14ac:dyDescent="0.25">
      <c r="A218" s="85">
        <v>520201020007</v>
      </c>
      <c r="B218" s="26">
        <v>52</v>
      </c>
      <c r="C218" s="26">
        <v>7248</v>
      </c>
      <c r="D218" s="86" t="s">
        <v>194</v>
      </c>
      <c r="E218" s="87">
        <v>0</v>
      </c>
      <c r="F218" s="87">
        <v>83072.95</v>
      </c>
      <c r="G218" s="87">
        <v>83072.95</v>
      </c>
    </row>
    <row r="219" spans="1:10" hidden="1" x14ac:dyDescent="0.25">
      <c r="A219" s="85">
        <v>520201020008</v>
      </c>
      <c r="B219" s="26">
        <v>52</v>
      </c>
      <c r="C219" s="26">
        <v>7248</v>
      </c>
      <c r="D219" s="86" t="s">
        <v>376</v>
      </c>
      <c r="E219" s="87">
        <v>46.4</v>
      </c>
      <c r="F219" s="87">
        <v>0</v>
      </c>
      <c r="G219" s="87">
        <v>46.4</v>
      </c>
    </row>
    <row r="220" spans="1:10" hidden="1" x14ac:dyDescent="0.25">
      <c r="A220" s="85">
        <v>520202</v>
      </c>
      <c r="B220" s="26">
        <v>52</v>
      </c>
      <c r="C220" s="26">
        <v>7248</v>
      </c>
      <c r="D220" s="86" t="s">
        <v>377</v>
      </c>
      <c r="E220" s="87">
        <v>554270.15</v>
      </c>
      <c r="F220" s="87">
        <v>699272.99</v>
      </c>
      <c r="G220" s="87">
        <v>1253543.1399999999</v>
      </c>
    </row>
    <row r="221" spans="1:10" hidden="1" x14ac:dyDescent="0.25">
      <c r="A221" s="85">
        <v>52020201</v>
      </c>
      <c r="B221" s="26">
        <v>52</v>
      </c>
      <c r="C221" s="26">
        <v>7196</v>
      </c>
      <c r="D221" s="86" t="s">
        <v>378</v>
      </c>
      <c r="E221" s="87">
        <v>554270.15</v>
      </c>
      <c r="F221" s="87">
        <v>699272.99</v>
      </c>
      <c r="G221" s="87">
        <v>1253543.1399999999</v>
      </c>
    </row>
    <row r="222" spans="1:10" hidden="1" x14ac:dyDescent="0.25">
      <c r="A222" s="85">
        <v>520202010001</v>
      </c>
      <c r="B222" s="26">
        <v>52</v>
      </c>
      <c r="C222" s="26">
        <v>7248</v>
      </c>
      <c r="D222" s="86" t="s">
        <v>195</v>
      </c>
      <c r="E222" s="87">
        <v>550671.81000000006</v>
      </c>
      <c r="F222" s="87">
        <v>698622.99</v>
      </c>
      <c r="G222" s="87">
        <v>1249294.8</v>
      </c>
    </row>
    <row r="223" spans="1:10" hidden="1" x14ac:dyDescent="0.25">
      <c r="A223" s="85">
        <v>520202010005</v>
      </c>
      <c r="B223" s="26">
        <v>52</v>
      </c>
      <c r="C223" s="26">
        <v>7248</v>
      </c>
      <c r="D223" s="86" t="s">
        <v>196</v>
      </c>
      <c r="E223" s="87">
        <v>3598.34</v>
      </c>
      <c r="F223" s="87">
        <v>650</v>
      </c>
      <c r="G223" s="87">
        <v>4248.34</v>
      </c>
    </row>
    <row r="224" spans="1:10" hidden="1" x14ac:dyDescent="0.25">
      <c r="A224" s="85">
        <v>520203</v>
      </c>
      <c r="B224" s="26">
        <v>52</v>
      </c>
      <c r="C224" s="26">
        <v>7176</v>
      </c>
      <c r="D224" s="86" t="s">
        <v>379</v>
      </c>
      <c r="E224" s="87">
        <v>53900.5</v>
      </c>
      <c r="F224" s="87">
        <v>7551.4</v>
      </c>
      <c r="G224" s="87">
        <v>61451.9</v>
      </c>
    </row>
    <row r="225" spans="1:7" hidden="1" x14ac:dyDescent="0.25">
      <c r="A225" s="85">
        <v>52020301</v>
      </c>
      <c r="B225" s="26">
        <v>52</v>
      </c>
      <c r="C225" s="26">
        <v>7209</v>
      </c>
      <c r="D225" s="86" t="s">
        <v>380</v>
      </c>
      <c r="E225" s="87">
        <v>53900.5</v>
      </c>
      <c r="F225" s="87">
        <v>7551.4</v>
      </c>
      <c r="G225" s="87">
        <v>61451.9</v>
      </c>
    </row>
    <row r="226" spans="1:7" hidden="1" x14ac:dyDescent="0.25">
      <c r="A226" s="85">
        <v>520203010001</v>
      </c>
      <c r="B226" s="26">
        <v>52</v>
      </c>
      <c r="C226" s="26">
        <v>7209</v>
      </c>
      <c r="D226" s="86" t="s">
        <v>197</v>
      </c>
      <c r="E226" s="87">
        <v>1000</v>
      </c>
      <c r="F226" s="87">
        <v>0</v>
      </c>
      <c r="G226" s="87">
        <v>1000</v>
      </c>
    </row>
    <row r="227" spans="1:7" hidden="1" x14ac:dyDescent="0.25">
      <c r="A227" s="85">
        <v>520203010002</v>
      </c>
      <c r="B227" s="26">
        <v>52</v>
      </c>
      <c r="C227" s="26">
        <v>7209</v>
      </c>
      <c r="D227" s="86" t="s">
        <v>69</v>
      </c>
      <c r="E227" s="87">
        <v>7513</v>
      </c>
      <c r="F227" s="87">
        <v>0</v>
      </c>
      <c r="G227" s="87">
        <v>7513</v>
      </c>
    </row>
    <row r="228" spans="1:7" hidden="1" x14ac:dyDescent="0.25">
      <c r="A228" s="85">
        <v>520203010003</v>
      </c>
      <c r="B228" s="26">
        <v>52</v>
      </c>
      <c r="C228" s="26">
        <v>7209</v>
      </c>
      <c r="D228" s="86" t="s">
        <v>198</v>
      </c>
      <c r="E228" s="87">
        <v>11932.99</v>
      </c>
      <c r="F228" s="87">
        <v>900</v>
      </c>
      <c r="G228" s="87">
        <v>12832.99</v>
      </c>
    </row>
    <row r="229" spans="1:7" hidden="1" x14ac:dyDescent="0.25">
      <c r="A229" s="85">
        <v>520203010004</v>
      </c>
      <c r="B229" s="26">
        <v>52</v>
      </c>
      <c r="C229" s="26">
        <v>7209</v>
      </c>
      <c r="D229" s="86" t="s">
        <v>199</v>
      </c>
      <c r="E229" s="87">
        <v>16453.63</v>
      </c>
      <c r="F229" s="87">
        <v>6129.5</v>
      </c>
      <c r="G229" s="87">
        <v>22583.13</v>
      </c>
    </row>
    <row r="230" spans="1:7" hidden="1" x14ac:dyDescent="0.25">
      <c r="A230" s="85">
        <v>520203010005</v>
      </c>
      <c r="B230" s="26">
        <v>52</v>
      </c>
      <c r="C230" s="26">
        <v>7209</v>
      </c>
      <c r="D230" s="86" t="s">
        <v>200</v>
      </c>
      <c r="E230" s="87">
        <v>8334.1200000000008</v>
      </c>
      <c r="F230" s="87">
        <v>521.9</v>
      </c>
      <c r="G230" s="87">
        <v>8856.02</v>
      </c>
    </row>
    <row r="231" spans="1:7" hidden="1" x14ac:dyDescent="0.25">
      <c r="A231" s="85">
        <v>520203010007</v>
      </c>
      <c r="B231" s="26">
        <v>52</v>
      </c>
      <c r="C231" s="26">
        <v>7242</v>
      </c>
      <c r="D231" s="86" t="s">
        <v>201</v>
      </c>
      <c r="E231" s="87">
        <v>8666.76</v>
      </c>
      <c r="F231" s="87">
        <v>0</v>
      </c>
      <c r="G231" s="87">
        <v>8666.76</v>
      </c>
    </row>
    <row r="232" spans="1:7" hidden="1" x14ac:dyDescent="0.25">
      <c r="A232" s="85">
        <v>520204</v>
      </c>
      <c r="B232" s="26">
        <v>52</v>
      </c>
      <c r="C232" s="26">
        <v>7068</v>
      </c>
      <c r="D232" s="86" t="s">
        <v>381</v>
      </c>
      <c r="E232" s="87">
        <v>32338.32</v>
      </c>
      <c r="F232" s="87">
        <v>1250.77</v>
      </c>
      <c r="G232" s="87">
        <v>33589.089999999997</v>
      </c>
    </row>
    <row r="233" spans="1:7" hidden="1" x14ac:dyDescent="0.25">
      <c r="A233" s="85">
        <v>52020401</v>
      </c>
      <c r="B233" s="26">
        <v>52</v>
      </c>
      <c r="C233" s="26">
        <v>7068</v>
      </c>
      <c r="D233" s="86" t="s">
        <v>381</v>
      </c>
      <c r="E233" s="87">
        <v>32338.32</v>
      </c>
      <c r="F233" s="87">
        <v>1250.77</v>
      </c>
      <c r="G233" s="87">
        <v>33589.089999999997</v>
      </c>
    </row>
    <row r="234" spans="1:7" hidden="1" x14ac:dyDescent="0.25">
      <c r="A234" s="85">
        <v>520204010002</v>
      </c>
      <c r="B234" s="26">
        <v>52</v>
      </c>
      <c r="C234" s="26">
        <v>7068</v>
      </c>
      <c r="D234" s="86" t="s">
        <v>144</v>
      </c>
      <c r="E234" s="87">
        <v>8672</v>
      </c>
      <c r="F234" s="87">
        <v>384.17</v>
      </c>
      <c r="G234" s="87">
        <v>9056.17</v>
      </c>
    </row>
    <row r="235" spans="1:7" hidden="1" x14ac:dyDescent="0.25">
      <c r="A235" s="85">
        <v>520204010004</v>
      </c>
      <c r="B235" s="26">
        <v>52</v>
      </c>
      <c r="C235" s="26">
        <v>7068</v>
      </c>
      <c r="D235" s="86" t="s">
        <v>202</v>
      </c>
      <c r="E235" s="87">
        <v>3997.8</v>
      </c>
      <c r="F235" s="87">
        <v>0</v>
      </c>
      <c r="G235" s="87">
        <v>3997.8</v>
      </c>
    </row>
    <row r="236" spans="1:7" hidden="1" x14ac:dyDescent="0.25">
      <c r="A236" s="85">
        <v>520204010007</v>
      </c>
      <c r="B236" s="26">
        <v>52</v>
      </c>
      <c r="C236" s="26">
        <v>7068</v>
      </c>
      <c r="D236" s="86" t="s">
        <v>203</v>
      </c>
      <c r="E236" s="87">
        <v>19668.52</v>
      </c>
      <c r="F236" s="87">
        <v>866.6</v>
      </c>
      <c r="G236" s="87">
        <v>20535.12</v>
      </c>
    </row>
    <row r="237" spans="1:7" hidden="1" x14ac:dyDescent="0.25">
      <c r="A237" s="85">
        <v>520205</v>
      </c>
      <c r="B237" s="26">
        <v>52</v>
      </c>
      <c r="C237" s="26">
        <v>7068</v>
      </c>
      <c r="D237" s="86" t="s">
        <v>382</v>
      </c>
      <c r="E237" s="87">
        <v>628131.72</v>
      </c>
      <c r="F237" s="87">
        <v>162355.98000000001</v>
      </c>
      <c r="G237" s="87">
        <v>790487.7</v>
      </c>
    </row>
    <row r="238" spans="1:7" hidden="1" x14ac:dyDescent="0.25">
      <c r="A238" s="85">
        <v>52020501</v>
      </c>
      <c r="B238" s="26">
        <v>52</v>
      </c>
      <c r="C238" s="26">
        <v>7281</v>
      </c>
      <c r="D238" s="86" t="s">
        <v>383</v>
      </c>
      <c r="E238" s="87">
        <v>628131.72</v>
      </c>
      <c r="F238" s="87">
        <v>162355.98000000001</v>
      </c>
      <c r="G238" s="87">
        <v>790487.7</v>
      </c>
    </row>
    <row r="239" spans="1:7" hidden="1" x14ac:dyDescent="0.25">
      <c r="A239" s="85">
        <v>520205010001</v>
      </c>
      <c r="B239" s="26">
        <v>52</v>
      </c>
      <c r="C239" s="26">
        <v>7269</v>
      </c>
      <c r="D239" s="86" t="s">
        <v>204</v>
      </c>
      <c r="E239" s="87">
        <v>996</v>
      </c>
      <c r="F239" s="87">
        <v>2680.33</v>
      </c>
      <c r="G239" s="87">
        <v>3676.33</v>
      </c>
    </row>
    <row r="240" spans="1:7" hidden="1" x14ac:dyDescent="0.25">
      <c r="A240" s="85">
        <v>520205010002</v>
      </c>
      <c r="B240" s="26">
        <v>52</v>
      </c>
      <c r="C240" s="26">
        <v>7305</v>
      </c>
      <c r="D240" s="86" t="s">
        <v>205</v>
      </c>
      <c r="E240" s="87">
        <v>15076.42</v>
      </c>
      <c r="F240" s="87">
        <v>3734.32</v>
      </c>
      <c r="G240" s="87">
        <v>18810.740000000002</v>
      </c>
    </row>
    <row r="241" spans="1:7" hidden="1" x14ac:dyDescent="0.25">
      <c r="A241" s="85">
        <v>520205010003</v>
      </c>
      <c r="B241" s="26">
        <v>52</v>
      </c>
      <c r="C241" s="26">
        <v>6115</v>
      </c>
      <c r="D241" s="86" t="s">
        <v>206</v>
      </c>
      <c r="E241" s="87">
        <v>1747.62</v>
      </c>
      <c r="F241" s="87">
        <v>218.86</v>
      </c>
      <c r="G241" s="87">
        <v>1966.48</v>
      </c>
    </row>
    <row r="242" spans="1:7" hidden="1" x14ac:dyDescent="0.25">
      <c r="A242" s="85">
        <v>520205010004</v>
      </c>
      <c r="B242" s="26">
        <v>52</v>
      </c>
      <c r="C242" s="26">
        <v>6115</v>
      </c>
      <c r="D242" s="86" t="s">
        <v>185</v>
      </c>
      <c r="E242" s="87">
        <v>3.84</v>
      </c>
      <c r="F242" s="87">
        <v>0</v>
      </c>
      <c r="G242" s="87">
        <v>3.84</v>
      </c>
    </row>
    <row r="243" spans="1:7" hidden="1" x14ac:dyDescent="0.25">
      <c r="A243" s="85">
        <v>520205010005</v>
      </c>
      <c r="B243" s="26">
        <v>52</v>
      </c>
      <c r="C243" s="26">
        <v>6115</v>
      </c>
      <c r="D243" s="86" t="s">
        <v>207</v>
      </c>
      <c r="E243" s="87">
        <v>16045.93</v>
      </c>
      <c r="F243" s="87">
        <v>607.20000000000005</v>
      </c>
      <c r="G243" s="87">
        <v>16653.13</v>
      </c>
    </row>
    <row r="244" spans="1:7" hidden="1" x14ac:dyDescent="0.25">
      <c r="A244" s="85">
        <v>520205010006</v>
      </c>
      <c r="B244" s="26">
        <v>52</v>
      </c>
      <c r="C244" s="26">
        <v>6115</v>
      </c>
      <c r="D244" s="86" t="s">
        <v>208</v>
      </c>
      <c r="E244" s="87">
        <v>23485.54</v>
      </c>
      <c r="F244" s="87">
        <v>2296.2399999999998</v>
      </c>
      <c r="G244" s="87">
        <v>25781.78</v>
      </c>
    </row>
    <row r="245" spans="1:7" hidden="1" x14ac:dyDescent="0.25">
      <c r="A245" s="85">
        <v>520205010007</v>
      </c>
      <c r="B245" s="26">
        <v>52</v>
      </c>
      <c r="C245" s="26">
        <v>6115</v>
      </c>
      <c r="D245" s="86" t="s">
        <v>209</v>
      </c>
      <c r="E245" s="87">
        <v>784.24</v>
      </c>
      <c r="F245" s="87">
        <v>66.540000000000006</v>
      </c>
      <c r="G245" s="87">
        <v>850.78</v>
      </c>
    </row>
    <row r="246" spans="1:7" hidden="1" x14ac:dyDescent="0.25">
      <c r="A246" s="85">
        <v>520205010008</v>
      </c>
      <c r="B246" s="26">
        <v>52</v>
      </c>
      <c r="C246" s="26">
        <v>6141</v>
      </c>
      <c r="D246" s="86" t="s">
        <v>210</v>
      </c>
      <c r="E246" s="87">
        <v>2809.11</v>
      </c>
      <c r="F246" s="87">
        <v>280.25</v>
      </c>
      <c r="G246" s="87">
        <v>3089.36</v>
      </c>
    </row>
    <row r="247" spans="1:7" hidden="1" x14ac:dyDescent="0.25">
      <c r="A247" s="85">
        <v>520205010009</v>
      </c>
      <c r="B247" s="26">
        <v>52</v>
      </c>
      <c r="C247" s="26">
        <v>7248</v>
      </c>
      <c r="D247" s="86" t="s">
        <v>211</v>
      </c>
      <c r="E247" s="87">
        <v>11836</v>
      </c>
      <c r="F247" s="87">
        <v>1076</v>
      </c>
      <c r="G247" s="87">
        <v>12912</v>
      </c>
    </row>
    <row r="248" spans="1:7" hidden="1" x14ac:dyDescent="0.25">
      <c r="A248" s="85">
        <v>520205010010</v>
      </c>
      <c r="B248" s="26">
        <v>52</v>
      </c>
      <c r="C248" s="26">
        <v>7116</v>
      </c>
      <c r="D248" s="86" t="s">
        <v>212</v>
      </c>
      <c r="E248" s="87">
        <v>1928.66</v>
      </c>
      <c r="F248" s="87">
        <v>0</v>
      </c>
      <c r="G248" s="87">
        <v>1928.66</v>
      </c>
    </row>
    <row r="249" spans="1:7" hidden="1" x14ac:dyDescent="0.25">
      <c r="A249" s="85">
        <v>520205010011</v>
      </c>
      <c r="D249" s="86" t="s">
        <v>213</v>
      </c>
      <c r="E249" s="87">
        <v>102.68</v>
      </c>
      <c r="F249" s="87">
        <v>0</v>
      </c>
      <c r="G249" s="87">
        <v>102.68</v>
      </c>
    </row>
    <row r="250" spans="1:7" hidden="1" x14ac:dyDescent="0.25">
      <c r="A250" s="85">
        <v>520205010012</v>
      </c>
      <c r="D250" s="86" t="s">
        <v>214</v>
      </c>
      <c r="E250" s="87">
        <v>1958.59</v>
      </c>
      <c r="F250" s="87">
        <v>0</v>
      </c>
      <c r="G250" s="87">
        <v>1958.59</v>
      </c>
    </row>
    <row r="251" spans="1:7" hidden="1" x14ac:dyDescent="0.25">
      <c r="A251" s="85">
        <v>520205010013</v>
      </c>
      <c r="D251" s="86" t="s">
        <v>215</v>
      </c>
      <c r="E251" s="87">
        <v>12572.48</v>
      </c>
      <c r="F251" s="87">
        <v>967</v>
      </c>
      <c r="G251" s="87">
        <v>13539.48</v>
      </c>
    </row>
    <row r="252" spans="1:7" hidden="1" x14ac:dyDescent="0.25">
      <c r="A252" s="85">
        <v>520205010014</v>
      </c>
      <c r="D252" s="86" t="s">
        <v>216</v>
      </c>
      <c r="E252" s="87">
        <v>121354.22</v>
      </c>
      <c r="F252" s="87">
        <v>93039.21</v>
      </c>
      <c r="G252" s="87">
        <v>214393.43</v>
      </c>
    </row>
    <row r="253" spans="1:7" hidden="1" x14ac:dyDescent="0.25">
      <c r="A253" s="85">
        <v>520205010015</v>
      </c>
      <c r="D253" s="86" t="s">
        <v>217</v>
      </c>
      <c r="E253" s="87">
        <v>862.78</v>
      </c>
      <c r="F253" s="87">
        <v>0</v>
      </c>
      <c r="G253" s="87">
        <v>862.78</v>
      </c>
    </row>
    <row r="254" spans="1:7" hidden="1" x14ac:dyDescent="0.25">
      <c r="A254" s="85">
        <v>520205010016</v>
      </c>
      <c r="D254" s="86" t="s">
        <v>218</v>
      </c>
      <c r="E254" s="87">
        <v>165246</v>
      </c>
      <c r="F254" s="87">
        <v>15000</v>
      </c>
      <c r="G254" s="87">
        <v>180246</v>
      </c>
    </row>
    <row r="255" spans="1:7" hidden="1" x14ac:dyDescent="0.25">
      <c r="A255" s="85">
        <v>520205010018</v>
      </c>
      <c r="D255" s="86" t="s">
        <v>219</v>
      </c>
      <c r="E255" s="87">
        <v>2032.49</v>
      </c>
      <c r="F255" s="87">
        <v>0</v>
      </c>
      <c r="G255" s="87">
        <v>2032.49</v>
      </c>
    </row>
    <row r="256" spans="1:7" hidden="1" x14ac:dyDescent="0.25">
      <c r="A256" s="85">
        <v>520205010020</v>
      </c>
      <c r="D256" s="86" t="s">
        <v>220</v>
      </c>
      <c r="E256" s="87">
        <v>47.79</v>
      </c>
      <c r="F256" s="87">
        <v>1.69</v>
      </c>
      <c r="G256" s="87">
        <v>49.48</v>
      </c>
    </row>
    <row r="257" spans="1:7" hidden="1" x14ac:dyDescent="0.25">
      <c r="A257" s="85">
        <v>520205010022</v>
      </c>
      <c r="D257" s="86" t="s">
        <v>221</v>
      </c>
      <c r="E257" s="87">
        <v>30151.62</v>
      </c>
      <c r="F257" s="87">
        <v>2640</v>
      </c>
      <c r="G257" s="87">
        <v>32791.620000000003</v>
      </c>
    </row>
    <row r="258" spans="1:7" x14ac:dyDescent="0.25">
      <c r="A258" s="85">
        <v>520205010023</v>
      </c>
      <c r="D258" s="86" t="s">
        <v>222</v>
      </c>
      <c r="E258" s="87">
        <v>39469.599999999999</v>
      </c>
      <c r="F258" s="87">
        <v>423.86</v>
      </c>
      <c r="G258" s="88">
        <v>39893.46</v>
      </c>
    </row>
    <row r="259" spans="1:7" hidden="1" x14ac:dyDescent="0.25">
      <c r="A259" s="85">
        <v>520205010024</v>
      </c>
      <c r="D259" s="86" t="s">
        <v>223</v>
      </c>
      <c r="E259" s="87">
        <v>39752.85</v>
      </c>
      <c r="F259" s="87">
        <v>4076</v>
      </c>
      <c r="G259" s="87">
        <v>43828.85</v>
      </c>
    </row>
    <row r="260" spans="1:7" hidden="1" x14ac:dyDescent="0.25">
      <c r="A260" s="85">
        <v>520205010026</v>
      </c>
      <c r="D260" s="86" t="s">
        <v>224</v>
      </c>
      <c r="E260" s="87">
        <v>70450.33</v>
      </c>
      <c r="F260" s="87">
        <v>5629.58</v>
      </c>
      <c r="G260" s="87">
        <v>76079.91</v>
      </c>
    </row>
    <row r="261" spans="1:7" hidden="1" x14ac:dyDescent="0.25">
      <c r="A261" s="85">
        <v>520205010027</v>
      </c>
      <c r="D261" s="86" t="s">
        <v>225</v>
      </c>
      <c r="E261" s="87">
        <v>396.8</v>
      </c>
      <c r="F261" s="87">
        <v>0</v>
      </c>
      <c r="G261" s="87">
        <v>396.8</v>
      </c>
    </row>
    <row r="262" spans="1:7" hidden="1" x14ac:dyDescent="0.25">
      <c r="A262" s="85">
        <v>520205010030</v>
      </c>
      <c r="D262" s="86" t="s">
        <v>226</v>
      </c>
      <c r="E262" s="87">
        <v>2496.94</v>
      </c>
      <c r="F262" s="87">
        <v>206.1</v>
      </c>
      <c r="G262" s="87">
        <v>2703.04</v>
      </c>
    </row>
    <row r="263" spans="1:7" hidden="1" x14ac:dyDescent="0.25">
      <c r="A263" s="85">
        <v>520205010036</v>
      </c>
      <c r="D263" s="86" t="s">
        <v>227</v>
      </c>
      <c r="E263" s="87">
        <v>58490.96</v>
      </c>
      <c r="F263" s="87">
        <v>29148.799999999999</v>
      </c>
      <c r="G263" s="87">
        <v>87639.76</v>
      </c>
    </row>
    <row r="264" spans="1:7" hidden="1" x14ac:dyDescent="0.25">
      <c r="A264" s="85">
        <v>520205010037</v>
      </c>
      <c r="D264" s="86" t="s">
        <v>158</v>
      </c>
      <c r="E264" s="87">
        <v>142</v>
      </c>
      <c r="F264" s="87">
        <v>0</v>
      </c>
      <c r="G264" s="87">
        <v>142</v>
      </c>
    </row>
    <row r="265" spans="1:7" hidden="1" x14ac:dyDescent="0.25">
      <c r="A265" s="85">
        <v>520205010039</v>
      </c>
      <c r="D265" s="86" t="s">
        <v>228</v>
      </c>
      <c r="E265" s="87">
        <v>0</v>
      </c>
      <c r="F265" s="87">
        <v>264</v>
      </c>
      <c r="G265" s="87">
        <v>264</v>
      </c>
    </row>
    <row r="266" spans="1:7" hidden="1" x14ac:dyDescent="0.25">
      <c r="A266" s="85">
        <v>520205010040</v>
      </c>
      <c r="D266" s="86" t="s">
        <v>179</v>
      </c>
      <c r="E266" s="87">
        <v>7890.23</v>
      </c>
      <c r="F266" s="87">
        <v>0</v>
      </c>
      <c r="G266" s="87">
        <v>7890.23</v>
      </c>
    </row>
    <row r="267" spans="1:7" hidden="1" x14ac:dyDescent="0.25">
      <c r="A267" s="85">
        <v>520206</v>
      </c>
      <c r="D267" s="86" t="s">
        <v>384</v>
      </c>
      <c r="E267" s="87">
        <v>64817.18</v>
      </c>
      <c r="F267" s="87">
        <v>629.80999999999995</v>
      </c>
      <c r="G267" s="87">
        <v>65446.99</v>
      </c>
    </row>
    <row r="268" spans="1:7" hidden="1" x14ac:dyDescent="0.25">
      <c r="A268" s="85">
        <v>52020601</v>
      </c>
      <c r="D268" s="86" t="s">
        <v>385</v>
      </c>
      <c r="E268" s="87">
        <v>64817.18</v>
      </c>
      <c r="F268" s="87">
        <v>629.80999999999995</v>
      </c>
      <c r="G268" s="87">
        <v>65446.99</v>
      </c>
    </row>
    <row r="269" spans="1:7" hidden="1" x14ac:dyDescent="0.25">
      <c r="A269" s="85">
        <v>520206010001</v>
      </c>
      <c r="D269" s="86" t="s">
        <v>229</v>
      </c>
      <c r="E269" s="87">
        <v>44690.23</v>
      </c>
      <c r="F269" s="87">
        <v>0</v>
      </c>
      <c r="G269" s="87">
        <v>44690.23</v>
      </c>
    </row>
    <row r="270" spans="1:7" hidden="1" x14ac:dyDescent="0.25">
      <c r="A270" s="85">
        <v>520206010002</v>
      </c>
      <c r="D270" s="86" t="s">
        <v>230</v>
      </c>
      <c r="E270" s="87">
        <v>1638</v>
      </c>
      <c r="F270" s="87">
        <v>0</v>
      </c>
      <c r="G270" s="87">
        <v>1638</v>
      </c>
    </row>
    <row r="271" spans="1:7" hidden="1" x14ac:dyDescent="0.25">
      <c r="A271" s="85">
        <v>520206010004</v>
      </c>
      <c r="D271" s="86" t="s">
        <v>231</v>
      </c>
      <c r="E271" s="87">
        <v>15627.28</v>
      </c>
      <c r="F271" s="87">
        <v>0</v>
      </c>
      <c r="G271" s="87">
        <v>15627.28</v>
      </c>
    </row>
    <row r="272" spans="1:7" hidden="1" x14ac:dyDescent="0.25">
      <c r="A272" s="85">
        <v>520206010005</v>
      </c>
      <c r="D272" s="86" t="s">
        <v>232</v>
      </c>
      <c r="E272" s="87">
        <v>2.19</v>
      </c>
      <c r="F272" s="87">
        <v>0</v>
      </c>
      <c r="G272" s="87">
        <v>2.19</v>
      </c>
    </row>
    <row r="273" spans="1:7" hidden="1" x14ac:dyDescent="0.25">
      <c r="A273" s="85">
        <v>520206010006</v>
      </c>
      <c r="D273" s="86" t="s">
        <v>233</v>
      </c>
      <c r="E273" s="87">
        <v>304.5</v>
      </c>
      <c r="F273" s="87">
        <v>0</v>
      </c>
      <c r="G273" s="87">
        <v>304.5</v>
      </c>
    </row>
    <row r="274" spans="1:7" hidden="1" x14ac:dyDescent="0.25">
      <c r="A274" s="85">
        <v>520206010008</v>
      </c>
      <c r="D274" s="86" t="s">
        <v>234</v>
      </c>
      <c r="E274" s="87">
        <v>2554.98</v>
      </c>
      <c r="F274" s="87">
        <v>629.80999999999995</v>
      </c>
      <c r="G274" s="87">
        <v>3184.79</v>
      </c>
    </row>
    <row r="275" spans="1:7" hidden="1" x14ac:dyDescent="0.25">
      <c r="A275" s="85">
        <v>520207</v>
      </c>
      <c r="D275" s="86" t="s">
        <v>386</v>
      </c>
      <c r="E275" s="87">
        <v>47943.61</v>
      </c>
      <c r="F275" s="87">
        <v>4912.9799999999996</v>
      </c>
      <c r="G275" s="87">
        <v>52856.59</v>
      </c>
    </row>
    <row r="276" spans="1:7" hidden="1" x14ac:dyDescent="0.25">
      <c r="A276" s="85">
        <v>52020701</v>
      </c>
      <c r="D276" s="86" t="s">
        <v>387</v>
      </c>
      <c r="E276" s="87">
        <v>47943.61</v>
      </c>
      <c r="F276" s="87">
        <v>4912.9799999999996</v>
      </c>
      <c r="G276" s="87">
        <v>52856.59</v>
      </c>
    </row>
    <row r="277" spans="1:7" hidden="1" x14ac:dyDescent="0.25">
      <c r="A277" s="85">
        <v>520207010001</v>
      </c>
      <c r="D277" s="86" t="s">
        <v>235</v>
      </c>
      <c r="E277" s="87">
        <v>7509.48</v>
      </c>
      <c r="F277" s="87">
        <v>682.68</v>
      </c>
      <c r="G277" s="87">
        <v>8192.16</v>
      </c>
    </row>
    <row r="278" spans="1:7" hidden="1" x14ac:dyDescent="0.25">
      <c r="A278" s="85">
        <v>520207010003</v>
      </c>
      <c r="D278" s="86" t="s">
        <v>236</v>
      </c>
      <c r="E278" s="87">
        <v>3632.31</v>
      </c>
      <c r="F278" s="87">
        <v>228.74</v>
      </c>
      <c r="G278" s="87">
        <v>3861.05</v>
      </c>
    </row>
    <row r="279" spans="1:7" hidden="1" x14ac:dyDescent="0.25">
      <c r="A279" s="85">
        <v>520207010004</v>
      </c>
      <c r="D279" s="86" t="s">
        <v>237</v>
      </c>
      <c r="E279" s="87">
        <v>1161.0999999999999</v>
      </c>
      <c r="F279" s="87">
        <v>38.54</v>
      </c>
      <c r="G279" s="87">
        <v>1199.6400000000001</v>
      </c>
    </row>
    <row r="280" spans="1:7" hidden="1" x14ac:dyDescent="0.25">
      <c r="A280" s="85">
        <v>520207010005</v>
      </c>
      <c r="D280" s="86" t="s">
        <v>238</v>
      </c>
      <c r="E280" s="87">
        <v>35544.14</v>
      </c>
      <c r="F280" s="87">
        <v>3954.24</v>
      </c>
      <c r="G280" s="87">
        <v>39498.379999999997</v>
      </c>
    </row>
    <row r="281" spans="1:7" hidden="1" x14ac:dyDescent="0.25">
      <c r="A281" s="85">
        <v>520207010007</v>
      </c>
      <c r="D281" s="86" t="s">
        <v>239</v>
      </c>
      <c r="E281" s="87">
        <v>96.58</v>
      </c>
      <c r="F281" s="87">
        <v>8.7799999999999994</v>
      </c>
      <c r="G281" s="87">
        <v>105.36</v>
      </c>
    </row>
    <row r="282" spans="1:7" hidden="1" x14ac:dyDescent="0.25">
      <c r="A282" s="85">
        <v>5203</v>
      </c>
      <c r="D282" s="86" t="s">
        <v>388</v>
      </c>
      <c r="E282" s="87">
        <v>45463.78</v>
      </c>
      <c r="F282" s="87">
        <v>1428.08</v>
      </c>
      <c r="G282" s="87">
        <v>46891.86</v>
      </c>
    </row>
    <row r="283" spans="1:7" hidden="1" x14ac:dyDescent="0.25">
      <c r="A283" s="85">
        <v>520301</v>
      </c>
      <c r="D283" s="86" t="s">
        <v>389</v>
      </c>
      <c r="E283" s="87">
        <v>45463.78</v>
      </c>
      <c r="F283" s="87">
        <v>1428.08</v>
      </c>
      <c r="G283" s="87">
        <v>46891.86</v>
      </c>
    </row>
    <row r="284" spans="1:7" hidden="1" x14ac:dyDescent="0.25">
      <c r="A284" s="85">
        <v>52030101</v>
      </c>
      <c r="D284" s="86" t="s">
        <v>390</v>
      </c>
      <c r="E284" s="87">
        <v>823.06</v>
      </c>
      <c r="F284" s="87">
        <v>0</v>
      </c>
      <c r="G284" s="87">
        <v>823.06</v>
      </c>
    </row>
    <row r="285" spans="1:7" hidden="1" x14ac:dyDescent="0.25">
      <c r="A285" s="85">
        <v>520301010002</v>
      </c>
      <c r="D285" s="86" t="s">
        <v>391</v>
      </c>
      <c r="E285" s="87">
        <v>823.06</v>
      </c>
      <c r="F285" s="87">
        <v>0</v>
      </c>
      <c r="G285" s="87">
        <v>823.06</v>
      </c>
    </row>
    <row r="286" spans="1:7" hidden="1" x14ac:dyDescent="0.25">
      <c r="A286" s="85">
        <v>52030102</v>
      </c>
      <c r="D286" s="86" t="s">
        <v>392</v>
      </c>
      <c r="E286" s="87">
        <v>44640.72</v>
      </c>
      <c r="F286" s="87">
        <v>1428.08</v>
      </c>
      <c r="G286" s="87">
        <v>46068.800000000003</v>
      </c>
    </row>
    <row r="287" spans="1:7" hidden="1" x14ac:dyDescent="0.25">
      <c r="A287" s="85">
        <v>520301020001</v>
      </c>
      <c r="D287" s="86" t="s">
        <v>240</v>
      </c>
      <c r="E287" s="87">
        <v>11053.7</v>
      </c>
      <c r="F287" s="87">
        <v>1428.08</v>
      </c>
      <c r="G287" s="87">
        <v>12481.78</v>
      </c>
    </row>
    <row r="288" spans="1:7" hidden="1" x14ac:dyDescent="0.25">
      <c r="A288" s="85">
        <v>520301020002</v>
      </c>
      <c r="D288" s="86" t="s">
        <v>241</v>
      </c>
      <c r="E288" s="87">
        <v>33587.019999999997</v>
      </c>
      <c r="F288" s="87">
        <v>0</v>
      </c>
      <c r="G288" s="87">
        <v>33587.019999999997</v>
      </c>
    </row>
    <row r="289" spans="1:7" hidden="1" x14ac:dyDescent="0.25">
      <c r="A289" s="85">
        <v>54</v>
      </c>
      <c r="D289" s="86" t="s">
        <v>393</v>
      </c>
      <c r="E289" s="87">
        <v>177140.96</v>
      </c>
      <c r="F289" s="87">
        <v>-185.5</v>
      </c>
      <c r="G289" s="87">
        <v>176955.46</v>
      </c>
    </row>
    <row r="290" spans="1:7" hidden="1" x14ac:dyDescent="0.25">
      <c r="A290" s="85">
        <v>5401</v>
      </c>
      <c r="D290" s="86" t="s">
        <v>394</v>
      </c>
      <c r="E290" s="87">
        <v>177140.96</v>
      </c>
      <c r="F290" s="87">
        <v>-185.5</v>
      </c>
      <c r="G290" s="87">
        <v>176955.46</v>
      </c>
    </row>
    <row r="291" spans="1:7" hidden="1" x14ac:dyDescent="0.25">
      <c r="A291" s="85">
        <v>540101</v>
      </c>
      <c r="D291" s="86" t="s">
        <v>394</v>
      </c>
      <c r="E291" s="87">
        <v>177140.96</v>
      </c>
      <c r="F291" s="87">
        <v>-185.5</v>
      </c>
      <c r="G291" s="87">
        <v>176955.46</v>
      </c>
    </row>
    <row r="292" spans="1:7" hidden="1" x14ac:dyDescent="0.25">
      <c r="A292" s="85">
        <v>54010103</v>
      </c>
      <c r="D292" s="86" t="s">
        <v>394</v>
      </c>
      <c r="E292" s="87">
        <v>-2902.97</v>
      </c>
      <c r="F292" s="87">
        <v>-186.11</v>
      </c>
      <c r="G292" s="87">
        <v>-3089.08</v>
      </c>
    </row>
    <row r="293" spans="1:7" hidden="1" x14ac:dyDescent="0.25">
      <c r="A293" s="85">
        <v>540101030011</v>
      </c>
      <c r="D293" s="86" t="s">
        <v>242</v>
      </c>
      <c r="E293" s="87">
        <v>-3408.97</v>
      </c>
      <c r="F293" s="87">
        <v>-186.11</v>
      </c>
      <c r="G293" s="87">
        <v>-3595.08</v>
      </c>
    </row>
    <row r="294" spans="1:7" hidden="1" x14ac:dyDescent="0.25">
      <c r="A294" s="85">
        <v>540101030012</v>
      </c>
      <c r="D294" s="86" t="s">
        <v>243</v>
      </c>
      <c r="E294" s="87">
        <v>506</v>
      </c>
      <c r="F294" s="87">
        <v>0</v>
      </c>
      <c r="G294" s="87">
        <v>506</v>
      </c>
    </row>
    <row r="295" spans="1:7" hidden="1" x14ac:dyDescent="0.25">
      <c r="A295" s="85">
        <v>54010104</v>
      </c>
      <c r="D295" s="86" t="s">
        <v>395</v>
      </c>
      <c r="E295" s="87">
        <v>180043.93</v>
      </c>
      <c r="F295" s="87">
        <v>0.61</v>
      </c>
      <c r="G295" s="87">
        <v>180044.54</v>
      </c>
    </row>
    <row r="296" spans="1:7" hidden="1" x14ac:dyDescent="0.25">
      <c r="A296" s="85">
        <v>540101040009</v>
      </c>
      <c r="D296" s="86" t="s">
        <v>244</v>
      </c>
      <c r="E296" s="87">
        <v>5.0999999999999996</v>
      </c>
      <c r="F296" s="87">
        <v>0.61</v>
      </c>
      <c r="G296" s="87">
        <v>5.71</v>
      </c>
    </row>
    <row r="297" spans="1:7" x14ac:dyDescent="0.25">
      <c r="A297" s="85">
        <v>540101040013</v>
      </c>
      <c r="D297" s="86" t="s">
        <v>245</v>
      </c>
      <c r="E297" s="87">
        <v>180038.83</v>
      </c>
      <c r="F297" s="87">
        <v>0</v>
      </c>
      <c r="G297" s="88">
        <v>180038.83</v>
      </c>
    </row>
    <row r="298" spans="1:7" hidden="1" x14ac:dyDescent="0.25">
      <c r="A298" s="85">
        <v>91</v>
      </c>
      <c r="D298" s="86" t="s">
        <v>396</v>
      </c>
      <c r="E298" s="87">
        <v>48000</v>
      </c>
      <c r="F298" s="87">
        <v>0</v>
      </c>
      <c r="G298" s="87">
        <v>48000</v>
      </c>
    </row>
    <row r="299" spans="1:7" hidden="1" x14ac:dyDescent="0.25">
      <c r="A299" s="85">
        <v>9101</v>
      </c>
      <c r="D299" s="86" t="s">
        <v>396</v>
      </c>
      <c r="E299" s="87">
        <v>48000</v>
      </c>
      <c r="F299" s="87">
        <v>0</v>
      </c>
      <c r="G299" s="87">
        <v>48000</v>
      </c>
    </row>
    <row r="300" spans="1:7" hidden="1" x14ac:dyDescent="0.25">
      <c r="A300" s="85">
        <v>910101</v>
      </c>
      <c r="D300" s="86" t="s">
        <v>396</v>
      </c>
      <c r="E300" s="87">
        <v>48000</v>
      </c>
      <c r="F300" s="87">
        <v>0</v>
      </c>
      <c r="G300" s="87">
        <v>48000</v>
      </c>
    </row>
    <row r="301" spans="1:7" hidden="1" x14ac:dyDescent="0.25">
      <c r="A301" s="85">
        <v>9101010001</v>
      </c>
      <c r="D301" s="86" t="s">
        <v>397</v>
      </c>
      <c r="E301" s="87">
        <v>48000</v>
      </c>
      <c r="F301" s="87">
        <v>0</v>
      </c>
      <c r="G301" s="87">
        <v>48000</v>
      </c>
    </row>
    <row r="302" spans="1:7" hidden="1" x14ac:dyDescent="0.25">
      <c r="A302" s="85">
        <v>92</v>
      </c>
      <c r="D302" s="86" t="s">
        <v>398</v>
      </c>
      <c r="E302" s="87">
        <v>-48000</v>
      </c>
      <c r="F302" s="87">
        <v>0</v>
      </c>
      <c r="G302" s="87">
        <v>-48000</v>
      </c>
    </row>
    <row r="303" spans="1:7" hidden="1" x14ac:dyDescent="0.25">
      <c r="A303" s="85">
        <v>9201</v>
      </c>
      <c r="D303" s="86" t="s">
        <v>398</v>
      </c>
      <c r="E303" s="87">
        <v>-48000</v>
      </c>
      <c r="F303" s="87">
        <v>0</v>
      </c>
      <c r="G303" s="87">
        <v>-48000</v>
      </c>
    </row>
    <row r="304" spans="1:7" hidden="1" x14ac:dyDescent="0.25">
      <c r="A304" s="85">
        <v>920101</v>
      </c>
      <c r="D304" s="86" t="s">
        <v>398</v>
      </c>
      <c r="E304" s="87">
        <v>-48000</v>
      </c>
      <c r="F304" s="87">
        <v>0</v>
      </c>
      <c r="G304" s="87">
        <v>-48000</v>
      </c>
    </row>
    <row r="305" spans="1:7" hidden="1" x14ac:dyDescent="0.25">
      <c r="A305" s="85">
        <v>9201010001</v>
      </c>
      <c r="D305" s="86" t="s">
        <v>399</v>
      </c>
      <c r="E305" s="87">
        <v>-48000</v>
      </c>
      <c r="F305" s="87">
        <v>0</v>
      </c>
      <c r="G305" s="87">
        <v>-48000</v>
      </c>
    </row>
  </sheetData>
  <autoFilter ref="A10:G305" xr:uid="{00000000-0009-0000-0000-000007000000}">
    <filterColumn colId="0">
      <customFilters>
        <customFilter operator="greaterThan" val="510101000000"/>
      </customFilters>
    </filterColumn>
  </autoFilter>
  <mergeCells count="4">
    <mergeCell ref="A4:H4"/>
    <mergeCell ref="A5:H5"/>
    <mergeCell ref="A6:H6"/>
    <mergeCell ref="A8:H8"/>
  </mergeCells>
  <hyperlinks>
    <hyperlink ref="A1" location="'CTE2020'!A1" display="INICIO" xr:uid="{00000000-0004-0000-07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CTE2021</vt:lpstr>
      <vt:lpstr>Credito Tributario Renta 2020</vt:lpstr>
      <vt:lpstr>Instalaciones</vt:lpstr>
      <vt:lpstr>Publicidad</vt:lpstr>
      <vt:lpstr>Honorarios</vt:lpstr>
      <vt:lpstr>Migrante</vt:lpstr>
      <vt:lpstr>Inversion</vt:lpstr>
      <vt:lpstr>ER</vt:lpstr>
      <vt:lpstr>Anexo3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ccontable@grafimpac.com</dc:creator>
  <cp:lastModifiedBy>Carlos Almeida</cp:lastModifiedBy>
  <cp:lastPrinted>2022-03-21T20:54:20Z</cp:lastPrinted>
  <dcterms:created xsi:type="dcterms:W3CDTF">2021-03-15T16:19:20Z</dcterms:created>
  <dcterms:modified xsi:type="dcterms:W3CDTF">2022-03-25T16:05:54Z</dcterms:modified>
</cp:coreProperties>
</file>