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ample Size &amp; Threshold Calc" sheetId="2" state="hidden" r:id="rId3"/>
    <sheet name="Sample Size " sheetId="3" state="visible" r:id="rId4"/>
    <sheet name="Muestreo de Clientes" sheetId="4" state="visible" r:id="rId5"/>
  </sheets>
  <externalReferences>
    <externalReference r:id="rId6"/>
  </externalReferences>
  <definedNames>
    <definedName function="false" hidden="false" name="aq" vbProcedure="false">#REF!</definedName>
    <definedName function="false" hidden="false" name="AS2DocOpenMode" vbProcedure="false">"AS2DocumentEdit"</definedName>
    <definedName function="false" hidden="false" name="AS2NamedRange" vbProcedure="false">12</definedName>
    <definedName function="false" hidden="false" name="AS2ReportLS" vbProcedure="false">1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Depósitos_Tránsito" vbProcedure="false">#REF!</definedName>
    <definedName function="false" hidden="false" name="Number_of_Selections" vbProcedure="false">#REF!</definedName>
    <definedName function="false" hidden="false" name="Numof_Selections2" vbProcedure="false">#REF!</definedName>
    <definedName function="false" hidden="false" name="Ref_1" vbProcedure="false">#REF!</definedName>
    <definedName function="false" hidden="false" name="Ref_10" vbProcedure="false">#REF!</definedName>
    <definedName function="false" hidden="false" name="Ref_11" vbProcedure="false">#REF!</definedName>
    <definedName function="false" hidden="false" name="Ref_2" vbProcedure="false">#REF!</definedName>
    <definedName function="false" hidden="false" name="Ref_3" vbProcedure="false">#REF!</definedName>
    <definedName function="false" hidden="false" name="Ref_4" vbProcedure="false">#REF!</definedName>
    <definedName function="false" hidden="false" name="Ref_5" vbProcedure="false">#REF!</definedName>
    <definedName function="false" hidden="false" name="Ref_6" vbProcedure="false">#REF!</definedName>
    <definedName function="false" hidden="false" name="Ref_7" vbProcedure="false">#REF!</definedName>
    <definedName function="false" hidden="false" name="Ref_8" vbProcedure="false">#REF!</definedName>
    <definedName function="false" hidden="false" name="Ref_9" vbProcedure="false">#REF!</definedName>
    <definedName function="false" hidden="false" name="TextRefCopy10" vbProcedure="false">#REF!</definedName>
    <definedName function="false" hidden="false" name="TextRefCopy11" vbProcedure="false">#REF!</definedName>
    <definedName function="false" hidden="false" name="TextRefCopy12" vbProcedure="false">#REF!</definedName>
    <definedName function="false" hidden="false" name="TextRefCopy2" vbProcedure="false">#REF!</definedName>
    <definedName function="false" hidden="false" name="TextRefCopy3" vbProcedure="false">#REF!</definedName>
    <definedName function="false" hidden="false" name="TextRefCopy4" vbProcedure="false">#REF!</definedName>
    <definedName function="false" hidden="false" name="TextRefCopy5" vbProcedure="false">#REF!</definedName>
    <definedName function="false" hidden="false" name="TextRefCopy6" vbProcedure="false">#REF!</definedName>
    <definedName function="false" hidden="false" name="TextRefCopy7" vbProcedure="false">#REF!</definedName>
    <definedName function="false" hidden="false" name="TextRefCopy8" vbProcedure="false">#REF!</definedName>
    <definedName function="false" hidden="false" name="TextRefCopy9" vbProcedure="false">#REF!</definedName>
    <definedName function="false" hidden="false" name="TextRefCopyRangeCount" vbProcedure="false">6</definedName>
    <definedName function="false" hidden="false" name="Total_Amount" vbProcedure="false">#REF!</definedName>
    <definedName function="false" hidden="false" name="Total_Population2" vbProcedure="false">#REF!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XRefActiveRow" vbProcedure="false">#REF!</definedName>
    <definedName function="false" hidden="false" name="XRefColumnsCount" vbProcedure="false">3</definedName>
    <definedName function="false" hidden="false" name="XRefCopy27" vbProcedure="false">#REF!</definedName>
    <definedName function="false" hidden="false" name="XRefCopy27Row" vbProcedure="false">#REF!</definedName>
    <definedName function="false" hidden="false" name="XRefCopy28" vbProcedure="false">#REF!</definedName>
    <definedName function="false" hidden="false" name="XRefCopy28Row" vbProcedure="false">#REF!</definedName>
    <definedName function="false" hidden="false" name="XRefCopy6" vbProcedure="false">#REF!</definedName>
    <definedName function="false" hidden="false" name="XRefCopy6Row" vbProcedure="false">#REF!</definedName>
    <definedName function="false" hidden="false" name="XRefCopy7" vbProcedure="false">#REF!</definedName>
    <definedName function="false" hidden="false" name="XRefCopyRangeCount" vbProcedure="false">5</definedName>
    <definedName function="false" hidden="false" name="XRefPaste1" vbProcedure="false">#REF!</definedName>
    <definedName function="false" hidden="false" name="XRefPaste10" vbProcedure="false">#REF!</definedName>
    <definedName function="false" hidden="false" name="XRefPaste11" vbProcedure="false">#REF!</definedName>
    <definedName function="false" hidden="false" name="XRefPaste12" vbProcedure="false">#REF!</definedName>
    <definedName function="false" hidden="false" name="XRefPaste13" vbProcedure="false">#REF!</definedName>
    <definedName function="false" hidden="false" name="XRefPaste1Row" vbProcedure="false">[1]xref!#ref!</definedName>
    <definedName function="false" hidden="false" name="XRefPaste47" vbProcedure="false">#REF!</definedName>
    <definedName function="false" hidden="false" name="XRefPaste47Row" vbProcedure="false">#REF!</definedName>
    <definedName function="false" hidden="false" name="XRefPaste5Row" vbProcedure="false">[1]xref!#ref!</definedName>
    <definedName function="false" hidden="false" name="XRefPaste6Row" vbProcedure="false">[1]xref!#ref!</definedName>
    <definedName function="false" hidden="false" name="XRefPaste7" vbProcedure="false">#REF!</definedName>
    <definedName function="false" hidden="false" name="XRefPaste8" vbProcedure="false">#REF!</definedName>
    <definedName function="false" hidden="false" name="XRefPaste9" vbProcedure="false">#REF!</definedName>
    <definedName function="false" hidden="false" name="XRefPasteRangeCount" vbProcedure="false">4</definedName>
    <definedName function="false" hidden="false" name="XREF_COLUMN_1" vbProcedure="false">'[1]p.2 mma calculations'!#ref!</definedName>
    <definedName function="false" hidden="false" name="XREF_COLUMN_12" vbProcedure="false">[2]muestreo!#ref!</definedName>
    <definedName function="false" hidden="false" name="XREF_COLUMN_4" vbProcedure="false">#REF!</definedName>
    <definedName function="false" hidden="false" name="XREF_COLUMN_5" vbProcedure="false">#REF!</definedName>
    <definedName function="false" hidden="false" name="_RSE1" vbProcedure="false">#REF!</definedName>
    <definedName function="false" hidden="false" name="_RSE2" vbProcedure="false">#REF!</definedName>
    <definedName function="false" hidden="false" name="_RSE3" vbProcedure="false">#REF!</definedName>
    <definedName function="false" hidden="false" name="__RSE1" vbProcedure="false">#REF!</definedName>
    <definedName function="false" hidden="false" name="__RSE2" vbProcedure="false">'[1]p.2 mma calculations'!$I$34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<sst xmlns="http://schemas.openxmlformats.org/spreadsheetml/2006/main" count="281" uniqueCount="232">
  <si>
    <t xml:space="preserve">GRAFIMPACT S.A.</t>
  </si>
  <si>
    <t xml:space="preserve">Muestreo - Pruebas de detalle - Facturas 2020</t>
  </si>
  <si>
    <t xml:space="preserve">Al 31 de Septiembre de 2020</t>
  </si>
  <si>
    <t xml:space="preserve">Expresado en dólares completos</t>
  </si>
  <si>
    <r>
      <rPr>
        <b val="true"/>
        <sz val="10"/>
        <rFont val="Arial"/>
        <family val="2"/>
        <charset val="1"/>
      </rPr>
      <t xml:space="preserve">Fuente:</t>
    </r>
    <r>
      <rPr>
        <sz val="10"/>
        <rFont val="Arial"/>
        <family val="2"/>
        <charset val="1"/>
      </rPr>
      <t xml:space="preserve"> </t>
    </r>
  </si>
  <si>
    <t xml:space="preserve">Cuentas del Estado de Resultado: Ingresos seleccionados para ser probadas a traves de procedimientos sustantivos de detalle</t>
  </si>
  <si>
    <t xml:space="preserve">Objetivo:</t>
  </si>
  <si>
    <t xml:space="preserve">Obtener cuentas de Clienes sometidas a selección (subseleccion), proceso de circularizaicón de confirmaciones de saldos </t>
  </si>
  <si>
    <r>
      <rPr>
        <b val="true"/>
        <sz val="10"/>
        <rFont val="Arial"/>
        <family val="2"/>
        <charset val="1"/>
      </rPr>
      <t xml:space="preserve">Procedimiento realizado</t>
    </r>
    <r>
      <rPr>
        <sz val="10"/>
        <rFont val="Arial"/>
        <family val="2"/>
        <charset val="1"/>
      </rPr>
      <t xml:space="preserve">: Un detalle de las actividades realizadas a continuación:</t>
    </r>
  </si>
  <si>
    <t xml:space="preserve">1. Determinar aquellas cuentas que se probarán a través de procedimientos sustantivos de detalle.</t>
  </si>
  <si>
    <t xml:space="preserve">2. Realizar una selección estadística utilizando un nivel básico de seguridad sustantiva</t>
  </si>
  <si>
    <t xml:space="preserve">3. Realizar una subselección estadística para aquellas partidas seleccionadas </t>
  </si>
  <si>
    <t xml:space="preserve">4. Obtener conclusiones</t>
  </si>
  <si>
    <t xml:space="preserve">Conclusion:</t>
  </si>
  <si>
    <t xml:space="preserve"> Las conclusiones sobre los errores potenciales identificados anteriormente serán documentados en PT. 9200</t>
  </si>
  <si>
    <t xml:space="preserve">New Audit Methodology Sample Size &amp; Threshold Calculator</t>
  </si>
  <si>
    <t xml:space="preserve">[09-10]</t>
  </si>
  <si>
    <t xml:space="preserve"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</si>
  <si>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 xml:space="preserve">Population Name (</t>
    </r>
    <r>
      <rPr>
        <i val="true"/>
        <sz val="8"/>
        <color rgb="FF000000"/>
        <rFont val="Arial"/>
        <family val="2"/>
        <charset val="1"/>
      </rPr>
      <t xml:space="preserve"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</si>
  <si>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</si>
  <si>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</si>
  <si>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 xml:space="preserve">Risk/Controls Strategy:</t>
  </si>
  <si>
    <t xml:space="preserve">Risk (not significant) &amp; Relying on Controls — Normal Extent of Testing</t>
  </si>
  <si>
    <t xml:space="preserve">Multiples of PM:</t>
  </si>
  <si>
    <t xml:space="preserve">Minimum required selections if performing Tests of Details:</t>
  </si>
  <si>
    <t xml:space="preserve">Threshold if performing Substantive Analytical Procedures:</t>
  </si>
  <si>
    <t xml:space="preserve">Minimum # of 
Selections Required: </t>
  </si>
  <si>
    <t xml:space="preserve">Risk (not significant) &amp; Relying on Controls — Low Extent of Testing</t>
  </si>
  <si>
    <t xml:space="preserve">Significant Risk &amp; Relying on Controls, or Risk (not significant) &amp; Not Relying on Controls</t>
  </si>
  <si>
    <t xml:space="preserve">Significant Risk &amp; Not Relying on Controls</t>
  </si>
  <si>
    <t xml:space="preserve">PM 1x - 10x</t>
  </si>
  <si>
    <t xml:space="preserve">PM 10x - 15x</t>
  </si>
  <si>
    <t xml:space="preserve">PM 15x - 20x</t>
  </si>
  <si>
    <t xml:space="preserve">PM 20x - 25x</t>
  </si>
  <si>
    <t xml:space="preserve">PM 25x - 30x</t>
  </si>
  <si>
    <t xml:space="preserve">PM 30x - 40x</t>
  </si>
  <si>
    <t xml:space="preserve">PM 40x - 50x</t>
  </si>
  <si>
    <t xml:space="preserve">PM 50x - 100x</t>
  </si>
  <si>
    <t xml:space="preserve">PM 100x - 200x</t>
  </si>
  <si>
    <t xml:space="preserve">Threshold</t>
  </si>
  <si>
    <t xml:space="preserve">Seleccion de Clientes Facturados durante 2021</t>
  </si>
  <si>
    <t xml:space="preserve">Prueba
N.-</t>
  </si>
  <si>
    <t xml:space="preserve">Asiento</t>
  </si>
  <si>
    <t xml:space="preserve">Descripción</t>
  </si>
  <si>
    <t xml:space="preserve">Monto</t>
  </si>
  <si>
    <t xml:space="preserve"> INDUSTRIAL PESQUERA SANTA PRISCILA S.A.</t>
  </si>
  <si>
    <t xml:space="preserve"> CERVECERIA NACIONAL CN S.A.</t>
  </si>
  <si>
    <t xml:space="preserve"> MARINASOL S A</t>
  </si>
  <si>
    <t xml:space="preserve"> EXPALSA EXPORTADORA DE ALIMENTOS S.A.</t>
  </si>
  <si>
    <t xml:space="preserve"> PRODUCTOS PERECIBLES  Y MARISCOS PROPEMA</t>
  </si>
  <si>
    <t xml:space="preserve"> PROEXPO PROCESADORA Y EXPORTADORA DE MAR</t>
  </si>
  <si>
    <t xml:space="preserve"> EMPACRECI S.A.</t>
  </si>
  <si>
    <t xml:space="preserve"> SOLUBLES INSTANTANEOS C.A.</t>
  </si>
  <si>
    <t xml:space="preserve"> FRIGOLANDIA S.A.</t>
  </si>
  <si>
    <t xml:space="preserve"> CRIMASA CRIADEROS DE MARISCOS S.A.</t>
  </si>
  <si>
    <t xml:space="preserve"> EXPOTUNA S A</t>
  </si>
  <si>
    <t xml:space="preserve"> EXPORTQUILSA &amp; PRODUCTORES ASOCIADOS S.A</t>
  </si>
  <si>
    <t xml:space="preserve"> MARISCOS DEL ECUADOR MARECUADOR CIA. LTD</t>
  </si>
  <si>
    <t xml:space="preserve"> EXPORTADORA DE CAMARON ECUATORIANO EXCAM</t>
  </si>
  <si>
    <t xml:space="preserve"> MARBELIZE S.A.</t>
  </si>
  <si>
    <t xml:space="preserve"> PROMARISCO S.A.</t>
  </si>
  <si>
    <t xml:space="preserve"> HEINEKEN ECUADOR S A</t>
  </si>
  <si>
    <t xml:space="preserve">Selección Pruebas de Detalle - Cuentas de Balance: Gastos </t>
  </si>
  <si>
    <t xml:space="preserve">Al 31 de Diciembre del 2019</t>
  </si>
  <si>
    <t xml:space="preserve">Hoja de Trabajo de Muestreo Monetario Acumulativo</t>
  </si>
  <si>
    <t xml:space="preserve">Nombre de la cuenta</t>
  </si>
  <si>
    <t xml:space="preserve">Gastos</t>
  </si>
  <si>
    <t xml:space="preserve">Población</t>
  </si>
  <si>
    <t xml:space="preserve">Ver PT</t>
  </si>
  <si>
    <t xml:space="preserve">Tamaño de Muestra </t>
  </si>
  <si>
    <t xml:space="preserve">Intervalo de Muestreo </t>
  </si>
  <si>
    <t xml:space="preserve">Inicio Aleatorio</t>
  </si>
  <si>
    <t xml:space="preserve">Partida #</t>
  </si>
  <si>
    <t xml:space="preserve">Fecha</t>
  </si>
  <si>
    <t xml:space="preserve">Descripción Cuenta</t>
  </si>
  <si>
    <t xml:space="preserve">Sub-Total</t>
  </si>
  <si>
    <t xml:space="preserve">Número de Selecciones</t>
  </si>
  <si>
    <t xml:space="preserve">Intervalo de Muestreo</t>
  </si>
  <si>
    <t xml:space="preserve">Resto de Selección</t>
  </si>
  <si>
    <t xml:space="preserve"> OPERADORA Y PROCESADORA DE PRODUCTOS MAR</t>
  </si>
  <si>
    <t xml:space="preserve"> PROCESADORA Y EXPORTADORA DE CAMARON PRO</t>
  </si>
  <si>
    <t xml:space="preserve"> WORLDWIDE INVESTMENTS AND REPRESENTATION</t>
  </si>
  <si>
    <t xml:space="preserve"> EXPORTADORA TOTAL SEAFOOD TOTALSEAFOOD S</t>
  </si>
  <si>
    <t xml:space="preserve"> SOCIEDAD NACIONAL DE GALAPAGOS C.A.</t>
  </si>
  <si>
    <t xml:space="preserve"> NEGOCIOS INDUSTRIALES REAL N.I.R.S.A. S.</t>
  </si>
  <si>
    <t xml:space="preserve"> PROCESADORA DEL RIO S.A. PRORIOSA</t>
  </si>
  <si>
    <t xml:space="preserve"> CULTIVO Y EXPORTACION ACUICOLA CEAEXPORT</t>
  </si>
  <si>
    <t xml:space="preserve"> COFIMAR  S.A.</t>
  </si>
  <si>
    <t xml:space="preserve"> FRIGOPESCA C.A.</t>
  </si>
  <si>
    <t xml:space="preserve"> EMPACADORA BILBO S.A. (BILBOSA)</t>
  </si>
  <si>
    <t xml:space="preserve"> EMPACADORA CRUSTAMAR S.A. EMPACRUSA</t>
  </si>
  <si>
    <t xml:space="preserve"> PERLAS DEL PACIFICO PACIPER S A</t>
  </si>
  <si>
    <t xml:space="preserve"> SOUTH PACIFIC SEAFOOD S.A. SOPASE</t>
  </si>
  <si>
    <t xml:space="preserve"> EMPACADORA DEL PACIFICO SOCIEDAD ANONIMA</t>
  </si>
  <si>
    <t xml:space="preserve"> DONUT HOUSE S A</t>
  </si>
  <si>
    <t xml:space="preserve"> ROJAS &amp; CEVALLOS EXPORTADORA CEVAROEX S</t>
  </si>
  <si>
    <t xml:space="preserve"> PLURIALIMENT S A</t>
  </si>
  <si>
    <t xml:space="preserve"> SUMESA S A</t>
  </si>
  <si>
    <t xml:space="preserve"> FUNDACION BENEFICA ACCION SOLIDARIA</t>
  </si>
  <si>
    <t xml:space="preserve"> PACFISH  S.A.</t>
  </si>
  <si>
    <t xml:space="preserve"> PROCESADORA DE MARISCOS DE EL ORO PROMAO</t>
  </si>
  <si>
    <t xml:space="preserve"> PACIFIC SEAFOOD PACIFICSEAFOOD S A</t>
  </si>
  <si>
    <t xml:space="preserve"> INDEUREC S.A.</t>
  </si>
  <si>
    <t xml:space="preserve"> NATLUK S.A.</t>
  </si>
  <si>
    <t xml:space="preserve"> XIAEXPORT S.A.</t>
  </si>
  <si>
    <t xml:space="preserve"> EUROFISH S.A.</t>
  </si>
  <si>
    <t xml:space="preserve"> LABORATORIOS BEAUTIK S A</t>
  </si>
  <si>
    <t xml:space="preserve"> EXORBAN S.A.</t>
  </si>
  <si>
    <t xml:space="preserve"> HEIDELBERG ECUADOR SA</t>
  </si>
  <si>
    <t xml:space="preserve"> DULCES PASTELES Y TORTAS RADU S A</t>
  </si>
  <si>
    <t xml:space="preserve"> CARVAGU S.A.</t>
  </si>
  <si>
    <t xml:space="preserve"> COSMETICORP S A</t>
  </si>
  <si>
    <t xml:space="preserve"> PCC CONGELADOS Y FRESCOS S.A.</t>
  </si>
  <si>
    <t xml:space="preserve"> PROCESADORA ATLANTICO C A</t>
  </si>
  <si>
    <t xml:space="preserve"> SERES LABORATORIO FARMACEUTICO S A</t>
  </si>
  <si>
    <t xml:space="preserve"> IMPORTADORA COMERCIAL LOOR S. A.</t>
  </si>
  <si>
    <t xml:space="preserve"> 3M ECUADOR C.A.</t>
  </si>
  <si>
    <t xml:space="preserve"> INDUSTRIA DE BELLEZA Y SALUD B.A.S.S.A.</t>
  </si>
  <si>
    <t xml:space="preserve"> OXIALFARM CIA. LTDA.</t>
  </si>
  <si>
    <t xml:space="preserve"> ZAMBRITISA S.A.</t>
  </si>
  <si>
    <t xml:space="preserve"> LABORATORIO NEGRETE C.A.</t>
  </si>
  <si>
    <t xml:space="preserve"> CARTULINA VERDE OLIPACK S A</t>
  </si>
  <si>
    <t xml:space="preserve"> DERELAMAR S.A.</t>
  </si>
  <si>
    <t xml:space="preserve"> ACUACULTURA TECNICA INTEGRADA DEL PERU S</t>
  </si>
  <si>
    <t xml:space="preserve"> LABORATORIO VIDA LABOVIDA S.A.</t>
  </si>
  <si>
    <t xml:space="preserve"> LIFE FOOD PRODUCT ECUADOR LIFPRODEC S.A.</t>
  </si>
  <si>
    <t xml:space="preserve"> DULCAFE S.A.</t>
  </si>
  <si>
    <t xml:space="preserve"> KRONOS LABORATORIOS C. LTDA.</t>
  </si>
  <si>
    <t xml:space="preserve"> INDUSTRIAS LACTEAS TONI S.A.</t>
  </si>
  <si>
    <t xml:space="preserve"> TRANSCITY S.A.</t>
  </si>
  <si>
    <t xml:space="preserve"> COMERCIALIZADORA Y EXPORTADORA HIPOCAMPU</t>
  </si>
  <si>
    <t xml:space="preserve"> IMPORTMOVA S.A.</t>
  </si>
  <si>
    <t xml:space="preserve"> VECONSA S A</t>
  </si>
  <si>
    <t xml:space="preserve"> CONSERVAS ISABEL ECUATORIANA S.A.</t>
  </si>
  <si>
    <t xml:space="preserve"> PROPIZZEC S A</t>
  </si>
  <si>
    <t xml:space="preserve"> JEACUAN S.A.</t>
  </si>
  <si>
    <t xml:space="preserve"> PASTELO S.A.</t>
  </si>
  <si>
    <t xml:space="preserve"> PTKDELECUADOR S.A.</t>
  </si>
  <si>
    <t xml:space="preserve"> DAVMERCORP S.A.</t>
  </si>
  <si>
    <t xml:space="preserve"> MARISCOS BRIANNJENN S.A.</t>
  </si>
  <si>
    <t xml:space="preserve"> DCAM S A</t>
  </si>
  <si>
    <t xml:space="preserve"> LABORATORIO CHEFAR SA</t>
  </si>
  <si>
    <t xml:space="preserve"> CHEMIUMCORP S A</t>
  </si>
  <si>
    <t xml:space="preserve"> LABORATORIOS H G C A</t>
  </si>
  <si>
    <t xml:space="preserve"> AURORA - NOVA S.A.</t>
  </si>
  <si>
    <t xml:space="preserve"> DELAROMA S.A.</t>
  </si>
  <si>
    <t xml:space="preserve"> LABORATORIO FARMACEUTICO GM LFGM S A</t>
  </si>
  <si>
    <t xml:space="preserve"> PROCESADORA DE CAMARON EL ORO PROCAORO C</t>
  </si>
  <si>
    <t xml:space="preserve"> TULIPANESA S.A.</t>
  </si>
  <si>
    <t xml:space="preserve"> CAMARONERA COMERCIALIZADORA Y PRODUCTORA</t>
  </si>
  <si>
    <t xml:space="preserve"> COMPAÑIA AZUCARERA VALDEZ S.A.</t>
  </si>
  <si>
    <t xml:space="preserve"> REYLACTEOS C L</t>
  </si>
  <si>
    <t xml:space="preserve"> SINMEDIC S A</t>
  </si>
  <si>
    <t xml:space="preserve"> ALIMENTOS EL SABOR ALIMENSABOR C. LTDA</t>
  </si>
  <si>
    <t xml:space="preserve"> MAGNOLIA FOOD MAGNOFOOD S A</t>
  </si>
  <si>
    <t xml:space="preserve"> INSTITUTO FARMACO BIOLOGICO S.A.</t>
  </si>
  <si>
    <t xml:space="preserve"> UNIVERSAL SWEET INDUSTRIES S A</t>
  </si>
  <si>
    <t xml:space="preserve"> TRANSMARINA C A</t>
  </si>
  <si>
    <t xml:space="preserve"> AROSEMENA BENITES ROGER RAMON</t>
  </si>
  <si>
    <t xml:space="preserve"> GOMEZ KOCHER ADOLFO RICARDO</t>
  </si>
  <si>
    <t xml:space="preserve"> PANADERIA CALIFORNIA PANCALI S.A.</t>
  </si>
  <si>
    <t xml:space="preserve"> LABORATORIO TOFIS S.A.</t>
  </si>
  <si>
    <t xml:space="preserve"> DROCARAS INDUSTRIA Y REPRESENTACIONES S.</t>
  </si>
  <si>
    <t xml:space="preserve"> CHUKULATI S A</t>
  </si>
  <si>
    <t xml:space="preserve"> BASESURCORP S.A.</t>
  </si>
  <si>
    <t xml:space="preserve"> MARAMAR S.A.</t>
  </si>
  <si>
    <t xml:space="preserve"> PRODUDERM S.A</t>
  </si>
  <si>
    <t xml:space="preserve"> UNION VINICOLA INTERNACIONAL S.A.</t>
  </si>
  <si>
    <t xml:space="preserve"> INLAFA S A</t>
  </si>
  <si>
    <t xml:space="preserve"> NUTRAVEL SA</t>
  </si>
  <si>
    <t xml:space="preserve"> DYVENPRO S.A.</t>
  </si>
  <si>
    <t xml:space="preserve"> INDUSTRIAS REUNIDAS LAB. INDUNIDAS CIA.</t>
  </si>
  <si>
    <t xml:space="preserve"> SALICA DEL ECUADOR S.A.</t>
  </si>
  <si>
    <t xml:space="preserve"> MULTICOMPRAS S.A. MULCOMPSA</t>
  </si>
  <si>
    <t xml:space="preserve"> ECOPHARMA S A</t>
  </si>
  <si>
    <t xml:space="preserve"> INDUSTRIA ECUATORIANA DE CABLES INCABLE</t>
  </si>
  <si>
    <t xml:space="preserve"> ECUARIDER SA</t>
  </si>
  <si>
    <t xml:space="preserve"> ECUAQUIMICA  ECUATORIANA DE PRODUCTOS QU</t>
  </si>
  <si>
    <t xml:space="preserve"> COMERCIAL PESQUERA CRISTIANSEN S.A.</t>
  </si>
  <si>
    <t xml:space="preserve"> DULCENAC S.A. DULCERIA NACIONAL</t>
  </si>
  <si>
    <t xml:space="preserve"> DISTRIBUIDORA LOS PAISAS S.C</t>
  </si>
  <si>
    <t xml:space="preserve"> GRAFIMPAC S.A.</t>
  </si>
  <si>
    <t xml:space="preserve"> METALCITY SA</t>
  </si>
  <si>
    <t xml:space="preserve"> VALAREZO LINGEN VITTORIO ALEJANDRO</t>
  </si>
  <si>
    <t xml:space="preserve"> SOITGAR S.A.</t>
  </si>
  <si>
    <t xml:space="preserve"> PESCARDEG S.A.</t>
  </si>
  <si>
    <t xml:space="preserve"> NATIGOLD S A</t>
  </si>
  <si>
    <t xml:space="preserve"> ALARCON MIRANDA JORGE ENRIQUE</t>
  </si>
  <si>
    <t xml:space="preserve"> COMERCIALIZADORA INTERNACIONAL DE MARISC</t>
  </si>
  <si>
    <t xml:space="preserve"> EMPACADORA GRUPO GRANMAR S.A. EMPAGRAN</t>
  </si>
  <si>
    <t xml:space="preserve"> AGROLAGO DE OCCIDENTE CA</t>
  </si>
  <si>
    <t xml:space="preserve"> CORONEL GRACIA VILMA EMPERATRIZ</t>
  </si>
  <si>
    <t xml:space="preserve"> PRONTO SEA MAR PRONTSEMARSA  S.A.</t>
  </si>
  <si>
    <t xml:space="preserve"> SEAFMAN CA</t>
  </si>
  <si>
    <t xml:space="preserve"> DINADEC S.A.</t>
  </si>
  <si>
    <t xml:space="preserve"> ESCUELA SUPERIOR POLITECNICA DEL LITORAL</t>
  </si>
  <si>
    <t xml:space="preserve"> ALMACENES DE PRATI S.A.</t>
  </si>
  <si>
    <t xml:space="preserve"> MORENO ALVARADO ENRIQUE</t>
  </si>
  <si>
    <t xml:space="preserve"> PACIFIC TUNA EXPORTS SA PATUNEX</t>
  </si>
  <si>
    <t xml:space="preserve"> KIMBERLY-CLARK ECUADOR S.A.</t>
  </si>
  <si>
    <t xml:space="preserve"> SINTERNAC S.A.</t>
  </si>
  <si>
    <t xml:space="preserve"> INDUSTRIA LOJANA DE ESPECERIAS ILE C A</t>
  </si>
  <si>
    <t xml:space="preserve"> MORENO TORO OSWALDO MAXIMO</t>
  </si>
  <si>
    <t xml:space="preserve"> CCORAL SA</t>
  </si>
  <si>
    <t xml:space="preserve"> QUINTANA ACOSTA NELLY MARITZA</t>
  </si>
  <si>
    <t xml:space="preserve"> BJERRE REAL STEFANY GRETTER</t>
  </si>
  <si>
    <t xml:space="preserve"> RED SOLUTION C.A.</t>
  </si>
  <si>
    <t xml:space="preserve"> CORPORACION DEL MAR CA</t>
  </si>
  <si>
    <t xml:space="preserve"> DISTRIBUIDORA BARCO PESCA C A</t>
  </si>
  <si>
    <t xml:space="preserve"> GREENCORP SUPPLIES AND RESEARCH GRESURES</t>
  </si>
  <si>
    <t xml:space="preserve"> TRANSAMERICA INVESTMENT &amp; HOLDING CORP</t>
  </si>
  <si>
    <t xml:space="preserve"> CAMACHO CRESPO RAUL</t>
  </si>
  <si>
    <t xml:space="preserve"> INDUSTRIA MARINA DE ALIMENTOS CA</t>
  </si>
  <si>
    <t xml:space="preserve"> PRODALMAR CA</t>
  </si>
  <si>
    <t xml:space="preserve"> PROCESADORA ANTARTICA  CA</t>
  </si>
  <si>
    <t xml:space="preserve"> IMPORTACIONES TRIPLE A C.A.</t>
  </si>
  <si>
    <t xml:space="preserve"> THE TESALIA SPRINGS COMPANY SA</t>
  </si>
  <si>
    <t xml:space="preserve"> CAMARONERA DEL LAGO COMPAÑÍA ANONIMA</t>
  </si>
  <si>
    <t xml:space="preserve"> AGROPECUARIA CAMARONERA EL MAJAGUAL C.A.</t>
  </si>
  <si>
    <t xml:space="preserve"> NATURE CORPORATION CA</t>
  </si>
  <si>
    <t xml:space="preserve">NO USAR ESTA LÍNEA</t>
  </si>
  <si>
    <t xml:space="preserve">Fin de partidas</t>
  </si>
  <si>
    <t xml:space="preserve">Total Población:</t>
  </si>
  <si>
    <t xml:space="preserve"># de Selecciones:</t>
  </si>
  <si>
    <t xml:space="preserve">MMA</t>
  </si>
  <si>
    <t xml:space="preserve">Calculo de Tamaño Muestra</t>
  </si>
  <si>
    <t xml:space="preserve">Intervalo de Muestra * # de Selecciones</t>
  </si>
  <si>
    <t xml:space="preserve">Materialidad</t>
  </si>
  <si>
    <t xml:space="preserve">Resto de la Selección</t>
  </si>
  <si>
    <t xml:space="preserve">Tamano de Muestra</t>
  </si>
  <si>
    <t xml:space="preserve">Población Por Detalle</t>
  </si>
  <si>
    <t xml:space="preserve">Diferencia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</si>
</sst>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);\(#,##0\)"/>
    <numFmt numFmtId="166" formatCode="_(* #,##0_);_(* \(#,##0\);_(* \-??_);_(@_)"/>
    <numFmt numFmtId="167" formatCode="#,##0.00_);\(#,##0.00\)"/>
    <numFmt numFmtId="168" formatCode="0"/>
    <numFmt numFmtId="169" formatCode="#,##0"/>
    <numFmt numFmtId="170" formatCode="#,##0.00"/>
    <numFmt numFmtId="171" formatCode="General"/>
    <numFmt numFmtId="172" formatCode="_(* #,##0_);_(* \(#,##0\);_(* \-_);_(@_)"/>
    <numFmt numFmtId="173" formatCode="dd/mm/yy"/>
    <numFmt numFmtId="174" formatCode="_(* #,##0.00_);_(* \(#,##0.00\);_(* \-??_);_(@_)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 val="true"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sz val="10"/>
      <name val="Times New Roman"/>
      <family val="1"/>
      <charset val="1"/>
    </font>
    <font>
      <b val="true"/>
      <u val="single"/>
      <sz val="16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4472C4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4472C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u val="singl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F2F2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9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6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5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6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6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6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6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/Ang&#233;lica/CLIENTES/2015/SURPAPELCORP/8000%20PRUEBAS%20SUSTANTIVAS%20-%20RESULTADOS/8300%20GASTOS/Determinaci&#243;n%20del%20tama&#241;o%20de%20muestras%201%20Gasto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ple Size &amp; Threshold Calc"/>
      <sheetName val="New Audit Methodology Guidance"/>
      <sheetName val="xref"/>
      <sheetName val="p.2 mma calculations"/>
    </sheetNames>
    <sheetDataSet>
      <sheetData sheetId="0"/>
      <sheetData sheetId="1">
        <row r="6">
          <cell r="B6">
            <v>1</v>
          </cell>
        </row>
        <row r="6">
          <cell r="D6">
            <v>1</v>
          </cell>
        </row>
        <row r="6">
          <cell r="H6">
            <v>1</v>
          </cell>
        </row>
        <row r="7">
          <cell r="B7">
            <v>2</v>
          </cell>
        </row>
        <row r="7">
          <cell r="D7">
            <v>1</v>
          </cell>
        </row>
        <row r="7">
          <cell r="H7">
            <v>2</v>
          </cell>
        </row>
        <row r="8">
          <cell r="B8">
            <v>3</v>
          </cell>
        </row>
        <row r="8">
          <cell r="D8">
            <v>1</v>
          </cell>
        </row>
        <row r="8">
          <cell r="H8">
            <v>3</v>
          </cell>
        </row>
        <row r="9">
          <cell r="B9">
            <v>4</v>
          </cell>
        </row>
        <row r="9">
          <cell r="D9">
            <v>1</v>
          </cell>
        </row>
        <row r="9">
          <cell r="H9">
            <v>3</v>
          </cell>
        </row>
        <row r="10">
          <cell r="B10">
            <v>5</v>
          </cell>
        </row>
        <row r="10">
          <cell r="D10">
            <v>1</v>
          </cell>
        </row>
        <row r="10">
          <cell r="H10">
            <v>4</v>
          </cell>
        </row>
        <row r="11">
          <cell r="B11">
            <v>6</v>
          </cell>
        </row>
        <row r="11">
          <cell r="D11">
            <v>2</v>
          </cell>
        </row>
        <row r="11">
          <cell r="H11">
            <v>5</v>
          </cell>
        </row>
        <row r="12">
          <cell r="B12">
            <v>7</v>
          </cell>
        </row>
        <row r="12">
          <cell r="D12">
            <v>2</v>
          </cell>
        </row>
        <row r="12">
          <cell r="H12">
            <v>5</v>
          </cell>
        </row>
        <row r="13">
          <cell r="B13">
            <v>8</v>
          </cell>
        </row>
        <row r="13">
          <cell r="D13">
            <v>2</v>
          </cell>
        </row>
        <row r="13">
          <cell r="H13">
            <v>6</v>
          </cell>
        </row>
        <row r="14">
          <cell r="B14">
            <v>9</v>
          </cell>
        </row>
        <row r="14">
          <cell r="D14">
            <v>2</v>
          </cell>
        </row>
        <row r="14">
          <cell r="H14">
            <v>7</v>
          </cell>
        </row>
        <row r="15">
          <cell r="B15">
            <v>10</v>
          </cell>
        </row>
        <row r="15">
          <cell r="D15">
            <v>2</v>
          </cell>
        </row>
        <row r="15">
          <cell r="H15">
            <v>7</v>
          </cell>
        </row>
        <row r="15">
          <cell r="L15">
            <v>15</v>
          </cell>
        </row>
        <row r="15">
          <cell r="P15">
            <v>30</v>
          </cell>
        </row>
        <row r="16">
          <cell r="B16">
            <v>15</v>
          </cell>
        </row>
        <row r="16">
          <cell r="D16">
            <v>3</v>
          </cell>
        </row>
        <row r="16">
          <cell r="F16">
            <v>0.2</v>
          </cell>
        </row>
        <row r="16">
          <cell r="H16">
            <v>11</v>
          </cell>
        </row>
        <row r="16">
          <cell r="J16">
            <v>0.8</v>
          </cell>
        </row>
        <row r="16">
          <cell r="L16">
            <v>23</v>
          </cell>
        </row>
        <row r="16">
          <cell r="N16">
            <v>1.6</v>
          </cell>
        </row>
        <row r="16">
          <cell r="P16">
            <v>45</v>
          </cell>
        </row>
        <row r="16">
          <cell r="R16">
            <v>3</v>
          </cell>
        </row>
        <row r="17">
          <cell r="B17">
            <v>20</v>
          </cell>
        </row>
        <row r="17">
          <cell r="D17">
            <v>4</v>
          </cell>
        </row>
        <row r="17">
          <cell r="F17">
            <v>0.2</v>
          </cell>
        </row>
        <row r="17">
          <cell r="H17">
            <v>14</v>
          </cell>
        </row>
        <row r="17">
          <cell r="J17">
            <v>0.6</v>
          </cell>
        </row>
        <row r="17">
          <cell r="L17">
            <v>30</v>
          </cell>
        </row>
        <row r="17">
          <cell r="N17">
            <v>1.4</v>
          </cell>
        </row>
        <row r="17">
          <cell r="P17">
            <v>60</v>
          </cell>
        </row>
        <row r="17">
          <cell r="R17">
            <v>3</v>
          </cell>
        </row>
        <row r="18">
          <cell r="B18">
            <v>25</v>
          </cell>
        </row>
        <row r="18">
          <cell r="D18">
            <v>5</v>
          </cell>
        </row>
        <row r="18">
          <cell r="F18">
            <v>0.2</v>
          </cell>
        </row>
        <row r="18">
          <cell r="H18">
            <v>18</v>
          </cell>
        </row>
        <row r="18">
          <cell r="J18">
            <v>0.8</v>
          </cell>
        </row>
        <row r="18">
          <cell r="L18">
            <v>38</v>
          </cell>
        </row>
        <row r="18">
          <cell r="N18">
            <v>1.6</v>
          </cell>
        </row>
        <row r="18">
          <cell r="P18">
            <v>75</v>
          </cell>
        </row>
        <row r="18">
          <cell r="R18">
            <v>3</v>
          </cell>
        </row>
        <row r="19">
          <cell r="B19">
            <v>30</v>
          </cell>
        </row>
        <row r="19">
          <cell r="D19">
            <v>6</v>
          </cell>
        </row>
        <row r="19">
          <cell r="F19">
            <v>0.2</v>
          </cell>
        </row>
        <row r="19">
          <cell r="H19">
            <v>21</v>
          </cell>
        </row>
        <row r="19">
          <cell r="J19">
            <v>0.6</v>
          </cell>
        </row>
        <row r="19">
          <cell r="L19">
            <v>45</v>
          </cell>
        </row>
        <row r="19">
          <cell r="N19">
            <v>1.4</v>
          </cell>
        </row>
        <row r="19">
          <cell r="P19">
            <v>75</v>
          </cell>
        </row>
        <row r="19">
          <cell r="R19">
            <v>0</v>
          </cell>
        </row>
        <row r="20">
          <cell r="B20">
            <v>40</v>
          </cell>
        </row>
        <row r="20">
          <cell r="D20">
            <v>8</v>
          </cell>
        </row>
        <row r="20">
          <cell r="F20">
            <v>0.2</v>
          </cell>
        </row>
        <row r="20">
          <cell r="H20">
            <v>28</v>
          </cell>
        </row>
        <row r="20">
          <cell r="J20">
            <v>0.7</v>
          </cell>
        </row>
        <row r="20">
          <cell r="L20">
            <v>60</v>
          </cell>
        </row>
        <row r="20">
          <cell r="N20">
            <v>1.5</v>
          </cell>
        </row>
        <row r="20">
          <cell r="P20">
            <v>75</v>
          </cell>
        </row>
        <row r="20">
          <cell r="R20">
            <v>0</v>
          </cell>
        </row>
        <row r="21">
          <cell r="B21">
            <v>50</v>
          </cell>
        </row>
        <row r="21">
          <cell r="D21">
            <v>10</v>
          </cell>
        </row>
        <row r="21">
          <cell r="F21">
            <v>0.2</v>
          </cell>
        </row>
        <row r="21">
          <cell r="H21">
            <v>35</v>
          </cell>
        </row>
        <row r="21">
          <cell r="J21">
            <v>0.7</v>
          </cell>
        </row>
        <row r="21">
          <cell r="L21">
            <v>75</v>
          </cell>
        </row>
        <row r="21">
          <cell r="N21">
            <v>1.5</v>
          </cell>
        </row>
        <row r="21">
          <cell r="P21">
            <v>75</v>
          </cell>
        </row>
        <row r="21">
          <cell r="R21">
            <v>0</v>
          </cell>
        </row>
        <row r="22">
          <cell r="B22">
            <v>100</v>
          </cell>
        </row>
        <row r="22">
          <cell r="D22">
            <v>20</v>
          </cell>
        </row>
        <row r="22">
          <cell r="F22">
            <v>0.2</v>
          </cell>
        </row>
        <row r="22">
          <cell r="H22">
            <v>70</v>
          </cell>
        </row>
        <row r="22">
          <cell r="J22">
            <v>0.7</v>
          </cell>
        </row>
        <row r="22">
          <cell r="L22">
            <v>75</v>
          </cell>
        </row>
        <row r="22">
          <cell r="N22">
            <v>0</v>
          </cell>
        </row>
        <row r="22">
          <cell r="P22">
            <v>75</v>
          </cell>
        </row>
        <row r="22">
          <cell r="R22">
            <v>0</v>
          </cell>
        </row>
        <row r="23">
          <cell r="B23">
            <v>200</v>
          </cell>
        </row>
        <row r="23">
          <cell r="D23">
            <v>40</v>
          </cell>
          <cell r="E23" t="str">
            <v>(*)</v>
          </cell>
          <cell r="F23">
            <v>0.2</v>
          </cell>
        </row>
        <row r="23">
          <cell r="H23">
            <v>75</v>
          </cell>
        </row>
        <row r="23">
          <cell r="J23">
            <v>0.05</v>
          </cell>
        </row>
        <row r="23">
          <cell r="N23">
            <v>0</v>
          </cell>
        </row>
        <row r="23">
          <cell r="R23">
            <v>0</v>
          </cell>
        </row>
        <row r="36">
          <cell r="D36">
            <v>0.25</v>
          </cell>
        </row>
        <row r="36">
          <cell r="H36">
            <v>0.2</v>
          </cell>
        </row>
        <row r="36">
          <cell r="L36">
            <v>0.15</v>
          </cell>
        </row>
        <row r="36">
          <cell r="P36">
            <v>0.15</v>
          </cell>
        </row>
        <row r="37">
          <cell r="D37">
            <v>0.9</v>
          </cell>
        </row>
        <row r="37">
          <cell r="H37">
            <v>0.9</v>
          </cell>
        </row>
        <row r="37">
          <cell r="L37">
            <v>0.45</v>
          </cell>
        </row>
        <row r="37">
          <cell r="P37">
            <v>0.45</v>
          </cell>
        </row>
      </sheetData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1" activeCellId="0" sqref="B2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6"/>
    <col collapsed="false" customWidth="true" hidden="false" outlineLevel="0" max="3" min="3" style="1" width="15.57"/>
    <col collapsed="false" customWidth="true" hidden="false" outlineLevel="0" max="4" min="4" style="1" width="15"/>
    <col collapsed="false" customWidth="true" hidden="false" outlineLevel="0" max="5" min="5" style="1" width="14.57"/>
    <col collapsed="false" customWidth="true" hidden="false" outlineLevel="0" max="6" min="6" style="1" width="13.86"/>
    <col collapsed="false" customWidth="true" hidden="false" outlineLevel="0" max="7" min="7" style="1" width="15.71"/>
    <col collapsed="false" customWidth="true" hidden="false" outlineLevel="0" max="8" min="8" style="1" width="15.15"/>
    <col collapsed="false" customWidth="true" hidden="false" outlineLevel="0" max="10" min="9" style="1" width="14.43"/>
    <col collapsed="false" customWidth="true" hidden="false" outlineLevel="0" max="11" min="11" style="1" width="13.7"/>
    <col collapsed="false" customWidth="false" hidden="false" outlineLevel="0" max="1024" min="12" style="1" width="9.14"/>
  </cols>
  <sheetData>
    <row r="2" customFormat="false" ht="12.75" hidden="false" customHeight="false" outlineLevel="0" collapsed="false">
      <c r="A2" s="2" t="s">
        <v>0</v>
      </c>
    </row>
    <row r="3" customFormat="false" ht="12.75" hidden="false" customHeight="false" outlineLevel="0" collapsed="false">
      <c r="A3" s="2" t="s">
        <v>1</v>
      </c>
    </row>
    <row r="4" customFormat="false" ht="12.75" hidden="false" customHeight="false" outlineLevel="0" collapsed="false">
      <c r="A4" s="2" t="s">
        <v>2</v>
      </c>
    </row>
    <row r="5" customFormat="false" ht="12.75" hidden="false" customHeight="false" outlineLevel="0" collapsed="false">
      <c r="A5" s="3" t="s">
        <v>3</v>
      </c>
      <c r="B5" s="4"/>
      <c r="C5" s="4"/>
      <c r="D5" s="4"/>
      <c r="E5" s="4"/>
      <c r="F5" s="4"/>
    </row>
    <row r="8" customFormat="false" ht="12.75" hidden="false" customHeight="false" outlineLevel="0" collapsed="false">
      <c r="B8" s="5" t="s">
        <v>4</v>
      </c>
      <c r="C8" s="6"/>
      <c r="D8" s="6"/>
      <c r="E8" s="6"/>
      <c r="F8" s="6"/>
      <c r="G8" s="6"/>
      <c r="H8" s="6"/>
      <c r="I8" s="6"/>
      <c r="J8" s="7"/>
    </row>
    <row r="9" customFormat="false" ht="12.75" hidden="false" customHeight="false" outlineLevel="0" collapsed="false">
      <c r="B9" s="8" t="s">
        <v>5</v>
      </c>
      <c r="C9" s="9"/>
      <c r="D9" s="9"/>
      <c r="E9" s="9"/>
      <c r="F9" s="9"/>
      <c r="G9" s="9"/>
      <c r="H9" s="9"/>
      <c r="I9" s="9"/>
      <c r="J9" s="10"/>
    </row>
    <row r="10" customFormat="false" ht="12.75" hidden="false" customHeight="false" outlineLevel="0" collapsed="false">
      <c r="B10" s="11"/>
      <c r="C10" s="9"/>
      <c r="D10" s="9"/>
      <c r="E10" s="9"/>
      <c r="F10" s="9"/>
      <c r="G10" s="9"/>
      <c r="H10" s="9"/>
      <c r="I10" s="9"/>
      <c r="J10" s="10"/>
    </row>
    <row r="11" customFormat="false" ht="12.75" hidden="false" customHeight="false" outlineLevel="0" collapsed="false">
      <c r="B11" s="12" t="s">
        <v>6</v>
      </c>
      <c r="C11" s="13"/>
      <c r="D11" s="13"/>
      <c r="E11" s="13"/>
      <c r="F11" s="13"/>
      <c r="G11" s="13"/>
      <c r="H11" s="13"/>
      <c r="I11" s="13"/>
      <c r="J11" s="14"/>
    </row>
    <row r="12" customFormat="false" ht="12.75" hidden="false" customHeight="false" outlineLevel="0" collapsed="false">
      <c r="B12" s="8" t="s">
        <v>7</v>
      </c>
      <c r="C12" s="9"/>
      <c r="D12" s="9"/>
      <c r="E12" s="9"/>
      <c r="F12" s="9"/>
      <c r="G12" s="9"/>
      <c r="H12" s="9"/>
      <c r="I12" s="9"/>
      <c r="J12" s="10"/>
    </row>
    <row r="13" customFormat="false" ht="12.75" hidden="false" customHeight="false" outlineLevel="0" collapsed="false">
      <c r="B13" s="11"/>
      <c r="C13" s="9"/>
      <c r="D13" s="9"/>
      <c r="E13" s="9"/>
      <c r="F13" s="9"/>
      <c r="G13" s="9"/>
      <c r="H13" s="9"/>
      <c r="I13" s="9"/>
      <c r="J13" s="10"/>
    </row>
    <row r="14" customFormat="false" ht="12.75" hidden="false" customHeight="false" outlineLevel="0" collapsed="false">
      <c r="B14" s="15" t="s">
        <v>8</v>
      </c>
      <c r="C14" s="13"/>
      <c r="D14" s="13"/>
      <c r="E14" s="13"/>
      <c r="F14" s="13"/>
      <c r="G14" s="13"/>
      <c r="H14" s="13"/>
      <c r="I14" s="13"/>
      <c r="J14" s="14"/>
    </row>
    <row r="15" customFormat="false" ht="12.75" hidden="false" customHeight="false" outlineLevel="0" collapsed="false">
      <c r="B15" s="8" t="s">
        <v>9</v>
      </c>
      <c r="C15" s="9"/>
      <c r="D15" s="9"/>
      <c r="E15" s="9"/>
      <c r="F15" s="9"/>
      <c r="G15" s="9"/>
      <c r="H15" s="9"/>
      <c r="I15" s="9"/>
      <c r="J15" s="10"/>
    </row>
    <row r="16" customFormat="false" ht="12.75" hidden="false" customHeight="false" outlineLevel="0" collapsed="false">
      <c r="B16" s="8" t="s">
        <v>10</v>
      </c>
      <c r="C16" s="9"/>
      <c r="D16" s="9"/>
      <c r="E16" s="9"/>
      <c r="F16" s="9"/>
      <c r="G16" s="9"/>
      <c r="H16" s="9"/>
      <c r="I16" s="9"/>
      <c r="J16" s="10"/>
    </row>
    <row r="17" customFormat="false" ht="12.75" hidden="false" customHeight="false" outlineLevel="0" collapsed="false">
      <c r="B17" s="8" t="s">
        <v>11</v>
      </c>
      <c r="C17" s="9"/>
      <c r="D17" s="9"/>
      <c r="E17" s="9"/>
      <c r="F17" s="9"/>
      <c r="G17" s="9"/>
      <c r="H17" s="9"/>
      <c r="I17" s="9"/>
      <c r="J17" s="10"/>
    </row>
    <row r="18" customFormat="false" ht="12.75" hidden="false" customHeight="false" outlineLevel="0" collapsed="false">
      <c r="B18" s="8" t="s">
        <v>12</v>
      </c>
      <c r="C18" s="9"/>
      <c r="D18" s="9"/>
      <c r="E18" s="9"/>
      <c r="F18" s="9"/>
      <c r="G18" s="9"/>
      <c r="H18" s="9"/>
      <c r="I18" s="9"/>
      <c r="J18" s="10"/>
    </row>
    <row r="19" customFormat="false" ht="12.75" hidden="false" customHeight="false" outlineLevel="0" collapsed="false">
      <c r="B19" s="16"/>
      <c r="C19" s="13"/>
      <c r="D19" s="13"/>
      <c r="E19" s="13"/>
      <c r="F19" s="13"/>
      <c r="G19" s="13"/>
      <c r="H19" s="13"/>
      <c r="I19" s="13"/>
      <c r="J19" s="14"/>
    </row>
    <row r="20" customFormat="false" ht="13.15" hidden="false" customHeight="true" outlineLevel="0" collapsed="false">
      <c r="B20" s="17" t="s">
        <v>13</v>
      </c>
      <c r="C20" s="17"/>
      <c r="D20" s="17"/>
      <c r="E20" s="17"/>
      <c r="F20" s="17"/>
      <c r="G20" s="17"/>
      <c r="H20" s="17"/>
      <c r="I20" s="17"/>
      <c r="J20" s="17"/>
    </row>
    <row r="21" customFormat="false" ht="12.75" hidden="false" customHeight="false" outlineLevel="0" collapsed="false">
      <c r="B21" s="8" t="s">
        <v>14</v>
      </c>
      <c r="C21" s="9"/>
      <c r="D21" s="9"/>
      <c r="E21" s="9"/>
      <c r="F21" s="9"/>
      <c r="G21" s="9"/>
      <c r="H21" s="9"/>
      <c r="I21" s="9"/>
      <c r="J21" s="10"/>
    </row>
    <row r="22" customFormat="false" ht="12.75" hidden="false" customHeight="false" outlineLevel="0" collapsed="false">
      <c r="B22" s="18"/>
      <c r="C22" s="18"/>
      <c r="D22" s="18"/>
      <c r="E22" s="18"/>
      <c r="F22" s="18"/>
      <c r="G22" s="18"/>
      <c r="H22" s="18"/>
      <c r="I22" s="18"/>
      <c r="J22" s="18"/>
    </row>
  </sheetData>
  <mergeCells count="2">
    <mergeCell ref="B20:J20"/>
    <mergeCell ref="B22:J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9.15625" defaultRowHeight="12.75" zeroHeight="false" outlineLevelRow="0" outlineLevelCol="0"/>
  <cols>
    <col collapsed="false" customWidth="true" hidden="false" outlineLevel="0" max="1" min="1" style="19" width="2.71"/>
    <col collapsed="false" customWidth="true" hidden="false" outlineLevel="0" max="2" min="2" style="19" width="24.42"/>
    <col collapsed="false" customWidth="true" hidden="false" outlineLevel="0" max="6" min="3" style="19" width="30.28"/>
    <col collapsed="false" customWidth="false" hidden="false" outlineLevel="0" max="1024" min="7" style="19" width="9.14"/>
  </cols>
  <sheetData>
    <row r="1" customFormat="false" ht="12.75" hidden="false" customHeight="false" outlineLevel="0" collapsed="false">
      <c r="A1" s="20" t="s">
        <v>15</v>
      </c>
      <c r="F1" s="21" t="s">
        <v>16</v>
      </c>
    </row>
    <row r="2" customFormat="false" ht="15" hidden="false" customHeight="true" outlineLevel="0" collapsed="false">
      <c r="A2" s="22" t="s">
        <v>17</v>
      </c>
      <c r="F2" s="23"/>
    </row>
    <row r="3" customFormat="false" ht="12.75" hidden="false" customHeight="false" outlineLevel="0" collapsed="false">
      <c r="E3" s="24"/>
      <c r="F3" s="24"/>
    </row>
    <row r="4" customFormat="false" ht="12.75" hidden="false" customHeight="false" outlineLevel="0" collapsed="false">
      <c r="B4" s="25" t="s">
        <v>18</v>
      </c>
      <c r="D4" s="26"/>
      <c r="E4" s="26"/>
      <c r="F4" s="27"/>
    </row>
    <row r="5" customFormat="false" ht="8.1" hidden="false" customHeight="true" outlineLevel="0" collapsed="false">
      <c r="B5" s="25"/>
      <c r="D5" s="28"/>
      <c r="E5" s="29"/>
      <c r="F5" s="29"/>
    </row>
    <row r="6" customFormat="false" ht="12.75" hidden="false" customHeight="false" outlineLevel="0" collapsed="false">
      <c r="B6" s="25" t="s">
        <v>19</v>
      </c>
      <c r="D6" s="30" t="n">
        <v>43478</v>
      </c>
      <c r="E6" s="30"/>
      <c r="F6" s="29"/>
    </row>
    <row r="7" customFormat="false" ht="8.1" hidden="false" customHeight="true" outlineLevel="0" collapsed="false">
      <c r="B7" s="25"/>
      <c r="D7" s="31"/>
      <c r="E7" s="29"/>
      <c r="F7" s="29"/>
    </row>
    <row r="8" customFormat="false" ht="12.75" hidden="false" customHeight="false" outlineLevel="0" collapsed="false">
      <c r="B8" s="25" t="s">
        <v>20</v>
      </c>
      <c r="D8" s="30" t="n">
        <v>3465</v>
      </c>
      <c r="E8" s="30"/>
      <c r="F8" s="29"/>
    </row>
    <row r="9" customFormat="false" ht="8.1" hidden="false" customHeight="true" outlineLevel="0" collapsed="false">
      <c r="B9" s="25"/>
      <c r="D9" s="32"/>
      <c r="E9" s="29"/>
      <c r="F9" s="29"/>
    </row>
    <row r="10" customFormat="false" ht="12.75" hidden="false" customHeight="true" outlineLevel="0" collapsed="false">
      <c r="B10" s="25" t="s">
        <v>21</v>
      </c>
      <c r="D10" s="33" t="s">
        <v>22</v>
      </c>
      <c r="E10" s="33"/>
      <c r="F10" s="29"/>
    </row>
    <row r="11" customFormat="false" ht="8.1" hidden="false" customHeight="true" outlineLevel="0" collapsed="false">
      <c r="B11" s="25"/>
      <c r="D11" s="28"/>
      <c r="E11" s="29"/>
      <c r="F11" s="29"/>
    </row>
    <row r="12" customFormat="false" ht="12.75" hidden="false" customHeight="false" outlineLevel="0" collapsed="false">
      <c r="B12" s="34" t="s">
        <v>23</v>
      </c>
      <c r="D12" s="35" t="n">
        <f aca="false">ABS(D6)/ABS(D8)</f>
        <v>12.5477633477633</v>
      </c>
      <c r="E12" s="29"/>
      <c r="F12" s="29"/>
    </row>
    <row r="13" customFormat="false" ht="9" hidden="false" customHeight="true" outlineLevel="0" collapsed="false">
      <c r="B13" s="34"/>
      <c r="D13" s="36"/>
    </row>
    <row r="14" customFormat="false" ht="12.75" hidden="false" customHeight="false" outlineLevel="0" collapsed="false">
      <c r="B14" s="37" t="s">
        <v>24</v>
      </c>
      <c r="D14" s="38" t="n">
        <f aca="false"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customFormat="false" ht="9" hidden="false" customHeight="true" outlineLevel="0" collapsed="false">
      <c r="B15" s="37"/>
      <c r="D15" s="39"/>
    </row>
    <row r="16" customFormat="false" ht="12.75" hidden="false" customHeight="false" outlineLevel="0" collapsed="false">
      <c r="B16" s="37" t="s">
        <v>25</v>
      </c>
      <c r="D16" s="38" t="n">
        <f aca="false">HLOOKUP(D10,C18:F29,12,0)</f>
        <v>3118.5</v>
      </c>
    </row>
    <row r="18" customFormat="false" ht="33.75" hidden="false" customHeight="false" outlineLevel="0" collapsed="false">
      <c r="B18" s="40" t="s">
        <v>26</v>
      </c>
      <c r="C18" s="41" t="s">
        <v>27</v>
      </c>
      <c r="D18" s="41" t="s">
        <v>22</v>
      </c>
      <c r="E18" s="41" t="s">
        <v>28</v>
      </c>
      <c r="F18" s="41" t="s">
        <v>29</v>
      </c>
    </row>
    <row r="19" customFormat="false" ht="12.75" hidden="false" customHeight="false" outlineLevel="0" collapsed="false">
      <c r="B19" s="42" t="s">
        <v>30</v>
      </c>
      <c r="C19" s="43" t="n">
        <f aca="false">ROUNDUP(IF(ROUNDUP($D$12,2)&lt;1,1,IF(ROUNDUP($D$12,2)&lt;=10,VLOOKUP(ROUNDUP($D$12,0),'[1]New Audit Methodology Guidance'!$B$6:$D$23,3,0),0)),0)</f>
        <v>0</v>
      </c>
      <c r="D19" s="43" t="n">
        <f aca="false">ROUNDUP(IF(ROUNDUP($D$12,2)&lt;1,1,IF(ROUNDUP($D$12,2)&lt;=10,VLOOKUP(ROUNDUP($D$12,0),'[1]New Audit Methodology Guidance'!B6:H23,7,0),0)),0)</f>
        <v>0</v>
      </c>
      <c r="E19" s="43" t="n">
        <f aca="false"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3" t="n">
        <f aca="false"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customFormat="false" ht="12.75" hidden="false" customHeight="false" outlineLevel="0" collapsed="false">
      <c r="B20" s="42" t="s">
        <v>31</v>
      </c>
      <c r="C20" s="43" t="n">
        <f aca="false"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customFormat="false" ht="12.75" hidden="false" customHeight="false" outlineLevel="0" collapsed="false">
      <c r="B21" s="42" t="s">
        <v>32</v>
      </c>
      <c r="C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customFormat="false" ht="12.75" hidden="false" customHeight="false" outlineLevel="0" collapsed="false">
      <c r="B22" s="42" t="s">
        <v>33</v>
      </c>
      <c r="C22" s="43" t="n">
        <f aca="false"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customFormat="false" ht="12.75" hidden="false" customHeight="false" outlineLevel="0" collapsed="false">
      <c r="B23" s="42" t="s">
        <v>34</v>
      </c>
      <c r="C23" s="43" t="n">
        <f aca="false"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customFormat="false" ht="12.75" hidden="false" customHeight="false" outlineLevel="0" collapsed="false">
      <c r="B24" s="42" t="s">
        <v>35</v>
      </c>
      <c r="C24" s="43" t="n">
        <f aca="false"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customFormat="false" ht="12.75" hidden="false" customHeight="false" outlineLevel="0" collapsed="false">
      <c r="B25" s="42" t="s">
        <v>36</v>
      </c>
      <c r="C25" s="43" t="n">
        <f aca="false"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customFormat="false" ht="12.75" hidden="false" customHeight="false" outlineLevel="0" collapsed="false">
      <c r="B26" s="42" t="s">
        <v>37</v>
      </c>
      <c r="C26" s="43" t="n">
        <f aca="false"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customFormat="false" ht="12.75" hidden="false" customHeight="false" outlineLevel="0" collapsed="false">
      <c r="B27" s="42" t="s">
        <v>38</v>
      </c>
      <c r="C27" s="43" t="n">
        <f aca="false"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customFormat="false" ht="12.75" hidden="false" customHeight="false" outlineLevel="0" collapsed="false">
      <c r="B29" s="42" t="s">
        <v>39</v>
      </c>
      <c r="C29" s="44" t="n">
        <f aca="false">ABS(IF((ABS($D$6)*'[1]New Audit Methodology Guidance'!D36)&lt;('[1]New Audit Methodology Guidance'!D37*ABS($D$8)),ABS($D$6)*'[1]New Audit Methodology Guidance'!D36,'[1]New Audit Methodology Guidance'!D37*ABS($D$8)))</f>
        <v>3118.5</v>
      </c>
      <c r="D29" s="44" t="n">
        <f aca="false">ABS(IF((ABS($D$6)*'[1]New Audit Methodology Guidance'!H36)&lt;('[1]New Audit Methodology Guidance'!H37*ABS($D$8)),ABS($D$6)*'[1]New Audit Methodology Guidance'!H36,'[1]New Audit Methodology Guidance'!H37*ABS($D$8)))</f>
        <v>3118.5</v>
      </c>
      <c r="E29" s="44" t="n">
        <f aca="false">ABS(IF((ABS($D$6)*'[1]New Audit Methodology Guidance'!L36)&lt;('[1]New Audit Methodology Guidance'!L37*ABS($D$8)),ABS($D$6)*'[1]New Audit Methodology Guidance'!L36,'[1]New Audit Methodology Guidance'!L37*ABS($D$8)))</f>
        <v>1559.25</v>
      </c>
      <c r="F29" s="44" t="n">
        <f aca="false"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sheet="true" password="81da" objects="true" scenarios="true" selectLockedCells="true"/>
  <mergeCells count="4">
    <mergeCell ref="D4:E4"/>
    <mergeCell ref="D6:E6"/>
    <mergeCell ref="D8:E8"/>
    <mergeCell ref="D10:E10"/>
  </mergeCells>
  <conditionalFormatting sqref="C19:F27 C29:F29">
    <cfRule type="cellIs" priority="2" operator="greaterThan" aboveAverage="0" equalAverage="0" bottom="0" percent="0" rank="0" text="" dxfId="0">
      <formula>0</formula>
    </cfRule>
  </conditionalFormatting>
  <dataValidations count="2">
    <dataValidation allowBlank="true" error="You must enter a number." errorTitle="Warning" operator="notEqual" showDropDown="false" showErrorMessage="false" showInputMessage="true" sqref="D6" type="none">
      <formula1>0</formula1>
      <formula2>0</formula2>
    </dataValidation>
    <dataValidation allowBlank="true" operator="between" showDropDown="false" showErrorMessage="true" showInputMessage="true" sqref="D1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false" showRowColHeaders="true" showZeros="true" rightToLeft="false" tabSelected="true" showOutlineSymbols="true" defaultGridColor="true" view="normal" topLeftCell="A23" colorId="64" zoomScale="95" zoomScaleNormal="95" zoomScalePageLayoutView="100" workbookViewId="0">
      <selection pane="topLeft" activeCell="C33" activeCellId="0" sqref="C33"/>
    </sheetView>
  </sheetViews>
  <sheetFormatPr defaultColWidth="9.15625" defaultRowHeight="12.75" zeroHeight="false" outlineLevelRow="0" outlineLevelCol="0"/>
  <cols>
    <col collapsed="false" customWidth="true" hidden="false" outlineLevel="0" max="1" min="1" style="19" width="2.71"/>
    <col collapsed="false" customWidth="true" hidden="false" outlineLevel="0" max="2" min="2" style="19" width="24.42"/>
    <col collapsed="false" customWidth="true" hidden="false" outlineLevel="0" max="6" min="3" style="19" width="30.28"/>
    <col collapsed="false" customWidth="false" hidden="false" outlineLevel="0" max="1024" min="7" style="19" width="9.14"/>
  </cols>
  <sheetData>
    <row r="1" customFormat="false" ht="12.75" hidden="false" customHeight="false" outlineLevel="0" collapsed="false">
      <c r="A1" s="20" t="s">
        <v>15</v>
      </c>
      <c r="F1" s="21" t="s">
        <v>16</v>
      </c>
    </row>
    <row r="2" customFormat="false" ht="15" hidden="false" customHeight="true" outlineLevel="0" collapsed="false">
      <c r="A2" s="22" t="s">
        <v>17</v>
      </c>
      <c r="F2" s="23"/>
    </row>
    <row r="3" customFormat="false" ht="12.75" hidden="false" customHeight="false" outlineLevel="0" collapsed="false">
      <c r="E3" s="24"/>
      <c r="F3" s="24"/>
    </row>
    <row r="4" customFormat="false" ht="12.75" hidden="false" customHeight="false" outlineLevel="0" collapsed="false">
      <c r="B4" s="25" t="s">
        <v>18</v>
      </c>
      <c r="D4" s="26" t="s">
        <v>40</v>
      </c>
      <c r="E4" s="26"/>
      <c r="F4" s="27"/>
    </row>
    <row r="5" customFormat="false" ht="8.1" hidden="false" customHeight="true" outlineLevel="0" collapsed="false">
      <c r="B5" s="25"/>
      <c r="D5" s="28"/>
      <c r="E5" s="29"/>
      <c r="F5" s="29"/>
    </row>
    <row r="6" customFormat="false" ht="12.8" hidden="false" customHeight="false" outlineLevel="0" collapsed="false">
      <c r="B6" s="25" t="s">
        <v>19</v>
      </c>
      <c r="D6" s="30" t="n">
        <v>6334768.33</v>
      </c>
      <c r="E6" s="30"/>
      <c r="F6" s="29"/>
    </row>
    <row r="7" customFormat="false" ht="8.1" hidden="false" customHeight="true" outlineLevel="0" collapsed="false">
      <c r="B7" s="25"/>
      <c r="D7" s="31"/>
      <c r="E7" s="29"/>
      <c r="F7" s="29"/>
    </row>
    <row r="8" customFormat="false" ht="12.75" hidden="false" customHeight="false" outlineLevel="0" collapsed="false">
      <c r="B8" s="25" t="s">
        <v>20</v>
      </c>
      <c r="D8" s="30" t="n">
        <f aca="false">262000</f>
        <v>262000</v>
      </c>
      <c r="E8" s="30"/>
      <c r="F8" s="29"/>
    </row>
    <row r="9" customFormat="false" ht="8.1" hidden="false" customHeight="true" outlineLevel="0" collapsed="false">
      <c r="B9" s="25"/>
      <c r="D9" s="32"/>
      <c r="E9" s="29"/>
      <c r="F9" s="29"/>
    </row>
    <row r="10" customFormat="false" ht="12.75" hidden="false" customHeight="true" outlineLevel="0" collapsed="false">
      <c r="B10" s="25" t="s">
        <v>21</v>
      </c>
      <c r="D10" s="33" t="s">
        <v>29</v>
      </c>
      <c r="E10" s="33"/>
      <c r="F10" s="29"/>
    </row>
    <row r="11" customFormat="false" ht="8.1" hidden="false" customHeight="true" outlineLevel="0" collapsed="false">
      <c r="B11" s="25"/>
      <c r="D11" s="28"/>
      <c r="E11" s="29"/>
      <c r="F11" s="29"/>
    </row>
    <row r="12" customFormat="false" ht="12.75" hidden="false" customHeight="false" outlineLevel="0" collapsed="false">
      <c r="B12" s="34" t="s">
        <v>23</v>
      </c>
      <c r="D12" s="45" t="n">
        <f aca="false">ABS(D6)/ABS(D8)</f>
        <v>24.1785050763359</v>
      </c>
      <c r="E12" s="29"/>
      <c r="F12" s="29"/>
    </row>
    <row r="13" customFormat="false" ht="9" hidden="false" customHeight="true" outlineLevel="0" collapsed="false">
      <c r="B13" s="34"/>
      <c r="D13" s="36"/>
    </row>
    <row r="14" customFormat="false" ht="12.75" hidden="false" customHeight="false" outlineLevel="0" collapsed="false">
      <c r="B14" s="37" t="s">
        <v>24</v>
      </c>
      <c r="D14" s="38" t="n">
        <f aca="false"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0</v>
      </c>
    </row>
    <row r="15" customFormat="false" ht="9" hidden="false" customHeight="true" outlineLevel="0" collapsed="false">
      <c r="B15" s="37"/>
      <c r="D15" s="39"/>
    </row>
    <row r="16" customFormat="false" ht="12.75" hidden="false" customHeight="false" outlineLevel="0" collapsed="false">
      <c r="B16" s="37" t="s">
        <v>25</v>
      </c>
      <c r="D16" s="38" t="n">
        <f aca="false">HLOOKUP(D10,C18:F29,12,0)</f>
        <v>117900</v>
      </c>
    </row>
    <row r="18" customFormat="false" ht="33.75" hidden="false" customHeight="false" outlineLevel="0" collapsed="false">
      <c r="B18" s="40" t="s">
        <v>26</v>
      </c>
      <c r="C18" s="41" t="s">
        <v>27</v>
      </c>
      <c r="D18" s="41" t="s">
        <v>22</v>
      </c>
      <c r="E18" s="41" t="s">
        <v>28</v>
      </c>
      <c r="F18" s="41" t="s">
        <v>29</v>
      </c>
    </row>
    <row r="19" customFormat="false" ht="12.75" hidden="false" customHeight="false" outlineLevel="0" collapsed="false">
      <c r="B19" s="42" t="s">
        <v>30</v>
      </c>
      <c r="C19" s="43" t="n">
        <f aca="false">ROUNDUP(IF(ROUNDUP($D$12,2)&lt;1,1,IF(ROUNDUP($D$12,2)&lt;=10,VLOOKUP(ROUNDUP($D$12,0),'[1]New Audit Methodology Guidance'!$B$6:$D$23,3,0),0)),0)</f>
        <v>0</v>
      </c>
      <c r="D19" s="43" t="n">
        <f aca="false">ROUNDUP(IF(ROUNDUP($D$12,2)&lt;1,1,IF(ROUNDUP($D$12,2)&lt;=10,VLOOKUP(ROUNDUP($D$12,0),'[1]New Audit Methodology Guidance'!B6:H23,7,0),0)),0)</f>
        <v>0</v>
      </c>
      <c r="E19" s="43" t="n">
        <f aca="false"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3" t="n">
        <f aca="false"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customFormat="false" ht="12.75" hidden="false" customHeight="false" outlineLevel="0" collapsed="false">
      <c r="B20" s="42" t="s">
        <v>31</v>
      </c>
      <c r="C20" s="43" t="n">
        <f aca="false"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0</v>
      </c>
      <c r="D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0</v>
      </c>
      <c r="E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0</v>
      </c>
      <c r="F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0</v>
      </c>
    </row>
    <row r="21" customFormat="false" ht="12.75" hidden="false" customHeight="false" outlineLevel="0" collapsed="false">
      <c r="B21" s="42" t="s">
        <v>32</v>
      </c>
      <c r="C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customFormat="false" ht="12.75" hidden="false" customHeight="false" outlineLevel="0" collapsed="false">
      <c r="B22" s="42" t="s">
        <v>33</v>
      </c>
      <c r="C22" s="43" t="n">
        <f aca="false"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customFormat="false" ht="12.75" hidden="false" customHeight="false" outlineLevel="0" collapsed="false">
      <c r="B23" s="42" t="s">
        <v>34</v>
      </c>
      <c r="C23" s="43" t="n">
        <f aca="false"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customFormat="false" ht="12.75" hidden="false" customHeight="false" outlineLevel="0" collapsed="false">
      <c r="B24" s="42" t="s">
        <v>35</v>
      </c>
      <c r="C24" s="43" t="n">
        <f aca="false"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customFormat="false" ht="12.75" hidden="false" customHeight="false" outlineLevel="0" collapsed="false">
      <c r="B25" s="42" t="s">
        <v>36</v>
      </c>
      <c r="C25" s="43" t="n">
        <f aca="false"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customFormat="false" ht="12.75" hidden="false" customHeight="false" outlineLevel="0" collapsed="false">
      <c r="B26" s="42" t="s">
        <v>37</v>
      </c>
      <c r="C26" s="43" t="n">
        <f aca="false"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customFormat="false" ht="12.75" hidden="false" customHeight="false" outlineLevel="0" collapsed="false">
      <c r="B27" s="42" t="s">
        <v>38</v>
      </c>
      <c r="C27" s="43" t="n">
        <f aca="false"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customFormat="false" ht="12.75" hidden="false" customHeight="false" outlineLevel="0" collapsed="false">
      <c r="B29" s="42" t="s">
        <v>39</v>
      </c>
      <c r="C29" s="44" t="n">
        <f aca="false">ABS(IF((ABS($D$6)*'[1]New Audit Methodology Guidance'!D36)&lt;('[1]New Audit Methodology Guidance'!D37*ABS($D$8)),ABS($D$6)*'[1]New Audit Methodology Guidance'!D36,'[1]New Audit Methodology Guidance'!D37*ABS($D$8)))</f>
        <v>235800</v>
      </c>
      <c r="D29" s="44" t="n">
        <f aca="false">ABS(IF((ABS($D$6)*'[1]New Audit Methodology Guidance'!H36)&lt;('[1]New Audit Methodology Guidance'!H37*ABS($D$8)),ABS($D$6)*'[1]New Audit Methodology Guidance'!H36,'[1]New Audit Methodology Guidance'!H37*ABS($D$8)))</f>
        <v>235800</v>
      </c>
      <c r="E29" s="44" t="n">
        <f aca="false">ABS(IF((ABS($D$6)*'[1]New Audit Methodology Guidance'!L36)&lt;('[1]New Audit Methodology Guidance'!L37*ABS($D$8)),ABS($D$6)*'[1]New Audit Methodology Guidance'!L36,'[1]New Audit Methodology Guidance'!L37*ABS($D$8)))</f>
        <v>117900</v>
      </c>
      <c r="F29" s="44" t="n">
        <f aca="false">ABS(IF((ABS($D$6)*'[1]New Audit Methodology Guidance'!P36)&lt;('[1]New Audit Methodology Guidance'!P37*ABS($D$8)),ABS($D$6)*'[1]New Audit Methodology Guidance'!P36,'[1]New Audit Methodology Guidance'!P37*ABS($D$8)))</f>
        <v>117900</v>
      </c>
    </row>
    <row r="33" customFormat="false" ht="19.6" hidden="false" customHeight="true" outlineLevel="0" collapsed="false">
      <c r="B33" s="46" t="s">
        <v>41</v>
      </c>
      <c r="C33" s="46" t="s">
        <v>42</v>
      </c>
      <c r="D33" s="47" t="s">
        <v>43</v>
      </c>
      <c r="E33" s="47"/>
      <c r="F33" s="46" t="s">
        <v>44</v>
      </c>
    </row>
    <row r="34" customFormat="false" ht="13.8" hidden="false" customHeight="false" outlineLevel="0" collapsed="false">
      <c r="B34" s="48" t="n">
        <v>1</v>
      </c>
      <c r="C34" s="49"/>
      <c r="D34" s="49" t="s">
        <v>45</v>
      </c>
      <c r="E34" s="50"/>
      <c r="F34" s="51" t="n">
        <v>1119910.65</v>
      </c>
    </row>
    <row r="35" customFormat="false" ht="13.8" hidden="false" customHeight="false" outlineLevel="0" collapsed="false">
      <c r="B35" s="48" t="n">
        <v>2</v>
      </c>
      <c r="C35" s="49"/>
      <c r="D35" s="49" t="s">
        <v>46</v>
      </c>
      <c r="E35" s="50"/>
      <c r="F35" s="51" t="n">
        <v>587165.030000001</v>
      </c>
    </row>
    <row r="36" customFormat="false" ht="13.8" hidden="false" customHeight="false" outlineLevel="0" collapsed="false">
      <c r="B36" s="48" t="n">
        <v>3</v>
      </c>
      <c r="C36" s="49"/>
      <c r="D36" s="49" t="s">
        <v>47</v>
      </c>
      <c r="E36" s="50"/>
      <c r="F36" s="51" t="n">
        <v>480946.16</v>
      </c>
    </row>
    <row r="37" customFormat="false" ht="13.8" hidden="false" customHeight="false" outlineLevel="0" collapsed="false">
      <c r="B37" s="48" t="n">
        <v>4</v>
      </c>
      <c r="C37" s="49"/>
      <c r="D37" s="49" t="s">
        <v>48</v>
      </c>
      <c r="E37" s="50"/>
      <c r="F37" s="51" t="n">
        <v>403847.209999999</v>
      </c>
    </row>
    <row r="38" customFormat="false" ht="13.8" hidden="false" customHeight="false" outlineLevel="0" collapsed="false">
      <c r="B38" s="48" t="n">
        <v>5</v>
      </c>
      <c r="C38" s="49"/>
      <c r="D38" s="49" t="s">
        <v>49</v>
      </c>
      <c r="E38" s="50"/>
      <c r="F38" s="51" t="n">
        <v>281801.28</v>
      </c>
    </row>
    <row r="39" customFormat="false" ht="13.8" hidden="false" customHeight="false" outlineLevel="0" collapsed="false">
      <c r="B39" s="48" t="n">
        <v>6</v>
      </c>
      <c r="C39" s="49"/>
      <c r="D39" s="49" t="s">
        <v>50</v>
      </c>
      <c r="E39" s="50"/>
      <c r="F39" s="51" t="n">
        <v>259725.91</v>
      </c>
    </row>
    <row r="40" customFormat="false" ht="13.8" hidden="false" customHeight="false" outlineLevel="0" collapsed="false">
      <c r="B40" s="48" t="n">
        <v>7</v>
      </c>
      <c r="C40" s="49"/>
      <c r="D40" s="49" t="s">
        <v>51</v>
      </c>
      <c r="E40" s="50"/>
      <c r="F40" s="51" t="n">
        <v>226903.82</v>
      </c>
    </row>
    <row r="41" customFormat="false" ht="13.8" hidden="false" customHeight="false" outlineLevel="0" collapsed="false">
      <c r="B41" s="48" t="n">
        <v>8</v>
      </c>
      <c r="C41" s="52"/>
      <c r="D41" s="49" t="s">
        <v>52</v>
      </c>
      <c r="E41" s="50"/>
      <c r="F41" s="51" t="n">
        <v>176400.42</v>
      </c>
    </row>
    <row r="42" customFormat="false" ht="13.8" hidden="false" customHeight="false" outlineLevel="0" collapsed="false">
      <c r="B42" s="48" t="n">
        <v>9</v>
      </c>
      <c r="C42" s="52"/>
      <c r="D42" s="49" t="s">
        <v>53</v>
      </c>
      <c r="E42" s="50"/>
      <c r="F42" s="51" t="n">
        <v>160611.14</v>
      </c>
    </row>
    <row r="43" customFormat="false" ht="13.8" hidden="false" customHeight="false" outlineLevel="0" collapsed="false">
      <c r="B43" s="48" t="n">
        <v>10</v>
      </c>
      <c r="C43" s="52"/>
      <c r="D43" s="49" t="s">
        <v>54</v>
      </c>
      <c r="E43" s="50"/>
      <c r="F43" s="51" t="n">
        <v>143947.29</v>
      </c>
    </row>
    <row r="44" customFormat="false" ht="13.8" hidden="false" customHeight="false" outlineLevel="0" collapsed="false">
      <c r="B44" s="48" t="n">
        <v>11</v>
      </c>
      <c r="C44" s="52"/>
      <c r="D44" s="49" t="s">
        <v>55</v>
      </c>
      <c r="E44" s="50"/>
      <c r="F44" s="51" t="n">
        <v>121607.18</v>
      </c>
    </row>
    <row r="45" customFormat="false" ht="13.8" hidden="false" customHeight="false" outlineLevel="0" collapsed="false">
      <c r="B45" s="48" t="n">
        <v>12</v>
      </c>
      <c r="C45" s="52"/>
      <c r="D45" s="49" t="s">
        <v>56</v>
      </c>
      <c r="E45" s="50"/>
      <c r="F45" s="51" t="n">
        <v>117228.93</v>
      </c>
    </row>
    <row r="46" customFormat="false" ht="13.8" hidden="false" customHeight="false" outlineLevel="0" collapsed="false">
      <c r="B46" s="48" t="n">
        <v>13</v>
      </c>
      <c r="C46" s="52"/>
      <c r="D46" s="49" t="s">
        <v>57</v>
      </c>
      <c r="E46" s="50"/>
      <c r="F46" s="51" t="n">
        <v>92031.4600000001</v>
      </c>
    </row>
    <row r="47" customFormat="false" ht="13.8" hidden="false" customHeight="false" outlineLevel="0" collapsed="false">
      <c r="B47" s="48" t="n">
        <v>14</v>
      </c>
      <c r="C47" s="52"/>
      <c r="D47" s="49" t="s">
        <v>58</v>
      </c>
      <c r="E47" s="50"/>
      <c r="F47" s="51" t="n">
        <v>62314.35</v>
      </c>
    </row>
    <row r="48" customFormat="false" ht="13.8" hidden="false" customHeight="false" outlineLevel="0" collapsed="false">
      <c r="B48" s="48" t="n">
        <v>15</v>
      </c>
      <c r="C48" s="52"/>
      <c r="D48" s="49" t="s">
        <v>59</v>
      </c>
      <c r="E48" s="50"/>
      <c r="F48" s="51" t="n">
        <v>53700.85</v>
      </c>
    </row>
    <row r="49" customFormat="false" ht="13.8" hidden="false" customHeight="false" outlineLevel="0" collapsed="false">
      <c r="B49" s="48" t="n">
        <v>16</v>
      </c>
      <c r="C49" s="52"/>
      <c r="D49" s="49" t="s">
        <v>60</v>
      </c>
      <c r="E49" s="50"/>
      <c r="F49" s="51" t="n">
        <v>37831.58</v>
      </c>
    </row>
    <row r="50" customFormat="false" ht="13.8" hidden="false" customHeight="false" outlineLevel="0" collapsed="false">
      <c r="B50" s="48" t="n">
        <v>17</v>
      </c>
      <c r="C50" s="52"/>
      <c r="D50" s="49" t="s">
        <v>61</v>
      </c>
      <c r="E50" s="50"/>
      <c r="F50" s="51" t="n">
        <v>24673.37</v>
      </c>
    </row>
  </sheetData>
  <mergeCells count="5">
    <mergeCell ref="D4:E4"/>
    <mergeCell ref="D6:E6"/>
    <mergeCell ref="D8:E8"/>
    <mergeCell ref="D10:E10"/>
    <mergeCell ref="D33:E33"/>
  </mergeCells>
  <conditionalFormatting sqref="C19:F27 C29:F29">
    <cfRule type="cellIs" priority="2" operator="greaterThan" aboveAverage="0" equalAverage="0" bottom="0" percent="0" rank="0" text="" dxfId="1">
      <formula>0</formula>
    </cfRule>
  </conditionalFormatting>
  <dataValidations count="2">
    <dataValidation allowBlank="true" error="You must enter a number." errorTitle="Warning" operator="notEqual" showDropDown="false" showErrorMessage="false" showInputMessage="true" sqref="D6" type="none">
      <formula1>0</formula1>
      <formula2>0</formula2>
    </dataValidation>
    <dataValidation allowBlank="true" operator="between" showDropDown="false" showErrorMessage="true" showInputMessage="true" sqref="D10" type="list">
      <formula1>$C$18:$F$18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R1048576"/>
  <sheetViews>
    <sheetView showFormulas="false" showGridLines="false" showRowColHeaders="true" showZeros="true" rightToLeft="false" tabSelected="false" showOutlineSymbols="true" defaultGridColor="true" view="normal" topLeftCell="A134" colorId="64" zoomScale="95" zoomScaleNormal="95" zoomScalePageLayoutView="100" workbookViewId="0">
      <selection pane="topLeft" activeCell="E144" activeCellId="0" sqref="E144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22.86"/>
    <col collapsed="false" customWidth="true" hidden="false" outlineLevel="0" max="3" min="3" style="0" width="20.57"/>
    <col collapsed="false" customWidth="true" hidden="false" outlineLevel="0" max="4" min="4" style="0" width="12.14"/>
    <col collapsed="false" customWidth="true" hidden="false" outlineLevel="0" max="5" min="5" style="0" width="63.14"/>
    <col collapsed="false" customWidth="true" hidden="false" outlineLevel="0" max="6" min="6" style="0" width="13.14"/>
    <col collapsed="false" customWidth="true" hidden="false" outlineLevel="0" max="7" min="7" style="0" width="18.58"/>
    <col collapsed="false" customWidth="true" hidden="false" outlineLevel="0" max="8" min="8" style="0" width="15"/>
    <col collapsed="false" customWidth="true" hidden="false" outlineLevel="0" max="9" min="9" style="0" width="14.15"/>
    <col collapsed="false" customWidth="true" hidden="false" outlineLevel="0" max="10" min="10" style="0" width="12.71"/>
  </cols>
  <sheetData>
    <row r="1" customFormat="false" ht="12.75" hidden="false" customHeight="false" outlineLevel="0" collapsed="false">
      <c r="A1" s="2" t="str">
        <f aca="false">+General!A2</f>
        <v>GRAFIMPACT S.A.</v>
      </c>
    </row>
    <row r="2" customFormat="false" ht="12.75" hidden="false" customHeight="false" outlineLevel="0" collapsed="false">
      <c r="A2" s="2" t="s">
        <v>62</v>
      </c>
    </row>
    <row r="3" customFormat="false" ht="12.75" hidden="false" customHeight="false" outlineLevel="0" collapsed="false">
      <c r="A3" s="3" t="s">
        <v>63</v>
      </c>
      <c r="B3" s="53"/>
      <c r="C3" s="53"/>
      <c r="D3" s="54"/>
    </row>
    <row r="5" customFormat="false" ht="12.75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</row>
    <row r="6" s="55" customFormat="true" ht="27" hidden="false" customHeight="true" outlineLevel="0" collapsed="false">
      <c r="B6" s="56" t="s">
        <v>64</v>
      </c>
      <c r="C6" s="56"/>
      <c r="D6" s="56"/>
      <c r="E6" s="56"/>
      <c r="F6" s="56"/>
      <c r="G6" s="56"/>
      <c r="H6" s="56"/>
      <c r="I6" s="56"/>
      <c r="J6" s="56"/>
    </row>
    <row r="7" s="57" customFormat="true" ht="14.25" hidden="false" customHeight="false" outlineLevel="0" collapsed="false">
      <c r="B7" s="58" t="s">
        <v>65</v>
      </c>
      <c r="C7" s="59" t="s">
        <v>66</v>
      </c>
      <c r="D7" s="60"/>
      <c r="E7" s="60"/>
      <c r="F7" s="60"/>
      <c r="G7" s="60"/>
      <c r="H7" s="60"/>
      <c r="I7" s="61"/>
      <c r="J7" s="62"/>
    </row>
    <row r="8" s="55" customFormat="true" ht="14.25" hidden="false" customHeight="false" outlineLevel="0" collapsed="false">
      <c r="B8" s="58" t="s">
        <v>67</v>
      </c>
      <c r="C8" s="63" t="n">
        <f aca="false">'Sample Size '!D6</f>
        <v>6334768.33</v>
      </c>
      <c r="D8" s="60"/>
      <c r="E8" s="60" t="s">
        <v>68</v>
      </c>
      <c r="F8" s="60"/>
      <c r="G8" s="60"/>
      <c r="H8" s="61"/>
      <c r="I8" s="64"/>
      <c r="J8" s="65"/>
    </row>
    <row r="9" s="55" customFormat="true" ht="14.25" hidden="false" customHeight="false" outlineLevel="0" collapsed="false">
      <c r="B9" s="58" t="s">
        <v>69</v>
      </c>
      <c r="C9" s="66" t="n">
        <v>24</v>
      </c>
      <c r="D9" s="60"/>
      <c r="E9" s="60"/>
      <c r="F9" s="60"/>
      <c r="G9" s="60"/>
      <c r="H9" s="61"/>
      <c r="I9" s="64"/>
      <c r="J9" s="65"/>
    </row>
    <row r="10" s="55" customFormat="true" ht="14.25" hidden="false" customHeight="false" outlineLevel="0" collapsed="false">
      <c r="B10" s="58" t="s">
        <v>70</v>
      </c>
      <c r="C10" s="67" t="n">
        <f aca="false">C8/C9</f>
        <v>263948.680416667</v>
      </c>
      <c r="D10" s="60"/>
      <c r="E10" s="68" t="n">
        <f aca="false">+C10/2</f>
        <v>131974.340208333</v>
      </c>
      <c r="F10" s="60"/>
      <c r="G10" s="60"/>
      <c r="H10" s="61"/>
      <c r="I10" s="64"/>
      <c r="J10" s="65"/>
    </row>
    <row r="11" s="55" customFormat="true" ht="14.25" hidden="false" customHeight="false" outlineLevel="0" collapsed="false">
      <c r="B11" s="69" t="s">
        <v>71</v>
      </c>
      <c r="C11" s="70" t="n">
        <f aca="false">E10</f>
        <v>131974.340208333</v>
      </c>
      <c r="D11" s="60"/>
      <c r="E11" s="71"/>
      <c r="F11" s="71"/>
      <c r="G11" s="71"/>
      <c r="H11" s="72"/>
      <c r="I11" s="73"/>
      <c r="J11" s="74"/>
    </row>
    <row r="12" s="75" customFormat="true" ht="25.5" hidden="false" customHeight="false" outlineLevel="0" collapsed="false">
      <c r="B12" s="76" t="s">
        <v>72</v>
      </c>
      <c r="C12" s="77" t="s">
        <v>42</v>
      </c>
      <c r="D12" s="77" t="s">
        <v>73</v>
      </c>
      <c r="E12" s="77" t="s">
        <v>74</v>
      </c>
      <c r="F12" s="76" t="s">
        <v>44</v>
      </c>
      <c r="G12" s="76" t="s">
        <v>75</v>
      </c>
      <c r="H12" s="76" t="s">
        <v>76</v>
      </c>
      <c r="I12" s="76" t="s">
        <v>77</v>
      </c>
      <c r="J12" s="76" t="s">
        <v>78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</row>
    <row r="13" customFormat="false" ht="15" hidden="false" customHeight="true" outlineLevel="0" collapsed="false">
      <c r="B13" s="79"/>
      <c r="C13" s="80"/>
      <c r="D13" s="81"/>
      <c r="E13" s="81"/>
      <c r="F13" s="82"/>
      <c r="G13" s="83"/>
      <c r="H13" s="84"/>
      <c r="I13" s="84"/>
      <c r="J13" s="85" t="n">
        <f aca="false">-$C$11</f>
        <v>-131974.340208333</v>
      </c>
    </row>
    <row r="14" s="86" customFormat="true" ht="12.75" hidden="false" customHeight="true" outlineLevel="0" collapsed="false">
      <c r="B14" s="87" t="n">
        <v>1</v>
      </c>
      <c r="C14" s="88"/>
      <c r="D14" s="89"/>
      <c r="E14" s="88"/>
      <c r="F14" s="90"/>
      <c r="G14" s="91" t="n">
        <f aca="false">F14+J13</f>
        <v>-131974.340208333</v>
      </c>
      <c r="H14" s="92" t="n">
        <f aca="false">IF(G14&gt;0,ROUND(G14/I14+0.5,0),0)</f>
        <v>0</v>
      </c>
      <c r="I14" s="93" t="n">
        <f aca="false">$C$10</f>
        <v>263948.680416667</v>
      </c>
      <c r="J14" s="94" t="n">
        <f aca="false">G14-(H14*I14)</f>
        <v>-131974.340208333</v>
      </c>
    </row>
    <row r="15" s="86" customFormat="true" ht="12.75" hidden="false" customHeight="true" outlineLevel="0" collapsed="false">
      <c r="B15" s="95" t="n">
        <f aca="false">+B14+1</f>
        <v>2</v>
      </c>
      <c r="C15" s="88"/>
      <c r="D15" s="96"/>
      <c r="E15" s="88" t="s">
        <v>45</v>
      </c>
      <c r="F15" s="90" t="n">
        <v>1119910.65</v>
      </c>
      <c r="G15" s="97" t="n">
        <f aca="false">F15+J14</f>
        <v>987936.309791666</v>
      </c>
      <c r="H15" s="98" t="n">
        <f aca="false">IF(G15&gt;0,ROUND(G15/I15+0.5,0),0)</f>
        <v>4</v>
      </c>
      <c r="I15" s="99" t="n">
        <f aca="false">$C$10</f>
        <v>263948.680416667</v>
      </c>
      <c r="J15" s="100" t="n">
        <f aca="false">G15-(H15*I15)</f>
        <v>-67858.411875001</v>
      </c>
    </row>
    <row r="16" s="86" customFormat="true" ht="12.75" hidden="false" customHeight="true" outlineLevel="0" collapsed="false">
      <c r="B16" s="95" t="n">
        <f aca="false">+B15+1</f>
        <v>3</v>
      </c>
      <c r="C16" s="88"/>
      <c r="D16" s="96"/>
      <c r="E16" s="88" t="s">
        <v>46</v>
      </c>
      <c r="F16" s="90" t="n">
        <v>587165.030000001</v>
      </c>
      <c r="G16" s="97" t="n">
        <f aca="false">F16+J15</f>
        <v>519306.618125</v>
      </c>
      <c r="H16" s="98" t="n">
        <f aca="false">IF(G16&gt;0,ROUND(G16/I16+0.5,0),0)</f>
        <v>2</v>
      </c>
      <c r="I16" s="99" t="n">
        <f aca="false">$C$10</f>
        <v>263948.680416667</v>
      </c>
      <c r="J16" s="100" t="n">
        <f aca="false">G16-(H16*I16)</f>
        <v>-8590.74270833365</v>
      </c>
    </row>
    <row r="17" s="86" customFormat="true" ht="12.75" hidden="false" customHeight="true" outlineLevel="0" collapsed="false">
      <c r="B17" s="95" t="n">
        <f aca="false">+B16+1</f>
        <v>4</v>
      </c>
      <c r="C17" s="88"/>
      <c r="D17" s="96"/>
      <c r="E17" s="88" t="s">
        <v>47</v>
      </c>
      <c r="F17" s="90" t="n">
        <v>480946.16</v>
      </c>
      <c r="G17" s="97" t="n">
        <f aca="false">F17+J16</f>
        <v>472355.417291666</v>
      </c>
      <c r="H17" s="98" t="n">
        <f aca="false">IF(G17&gt;0,ROUND(G17/I17+0.5,0),0)</f>
        <v>2</v>
      </c>
      <c r="I17" s="99" t="n">
        <f aca="false">$C$10</f>
        <v>263948.680416667</v>
      </c>
      <c r="J17" s="100" t="n">
        <f aca="false">G17-(H17*I17)</f>
        <v>-55541.9435416673</v>
      </c>
    </row>
    <row r="18" s="86" customFormat="true" ht="12.75" hidden="false" customHeight="true" outlineLevel="0" collapsed="false">
      <c r="B18" s="95" t="n">
        <f aca="false">+B17+1</f>
        <v>5</v>
      </c>
      <c r="C18" s="88"/>
      <c r="D18" s="96"/>
      <c r="E18" s="88" t="s">
        <v>48</v>
      </c>
      <c r="F18" s="90" t="n">
        <v>403847.209999999</v>
      </c>
      <c r="G18" s="97" t="n">
        <f aca="false">F18+J17</f>
        <v>348305.266458332</v>
      </c>
      <c r="H18" s="98" t="n">
        <f aca="false">IF(G18&gt;0,ROUND(G18/I18+0.5,0),0)</f>
        <v>2</v>
      </c>
      <c r="I18" s="99" t="n">
        <f aca="false">$C$10</f>
        <v>263948.680416667</v>
      </c>
      <c r="J18" s="100" t="n">
        <f aca="false">G18-(H18*I18)</f>
        <v>-179592.094375001</v>
      </c>
    </row>
    <row r="19" s="86" customFormat="true" ht="12.75" hidden="false" customHeight="true" outlineLevel="0" collapsed="false">
      <c r="B19" s="95" t="n">
        <f aca="false">+B18+1</f>
        <v>6</v>
      </c>
      <c r="C19" s="88"/>
      <c r="D19" s="96"/>
      <c r="E19" s="88" t="s">
        <v>49</v>
      </c>
      <c r="F19" s="90" t="n">
        <v>281801.28</v>
      </c>
      <c r="G19" s="97" t="n">
        <f aca="false">F19+J18</f>
        <v>102209.185624999</v>
      </c>
      <c r="H19" s="98" t="n">
        <f aca="false">IF(G19&gt;0,ROUND(G19/I19+0.5,0),0)</f>
        <v>1</v>
      </c>
      <c r="I19" s="99" t="n">
        <f aca="false">$C$10</f>
        <v>263948.680416667</v>
      </c>
      <c r="J19" s="100" t="n">
        <f aca="false">G19-(H19*I19)</f>
        <v>-161739.494791668</v>
      </c>
    </row>
    <row r="20" s="86" customFormat="true" ht="12.75" hidden="false" customHeight="true" outlineLevel="0" collapsed="false">
      <c r="B20" s="95" t="n">
        <f aca="false">+B19+1</f>
        <v>7</v>
      </c>
      <c r="C20" s="88"/>
      <c r="D20" s="96"/>
      <c r="E20" s="88" t="s">
        <v>50</v>
      </c>
      <c r="F20" s="90" t="n">
        <v>259725.91</v>
      </c>
      <c r="G20" s="97" t="n">
        <f aca="false">F20+J19</f>
        <v>97986.4152083322</v>
      </c>
      <c r="H20" s="98" t="n">
        <f aca="false">IF(G20&gt;0,ROUND(G20/I20+0.5,0),0)</f>
        <v>1</v>
      </c>
      <c r="I20" s="99" t="n">
        <f aca="false">$C$10</f>
        <v>263948.680416667</v>
      </c>
      <c r="J20" s="100" t="n">
        <f aca="false">G20-(H20*I20)</f>
        <v>-165962.265208335</v>
      </c>
    </row>
    <row r="21" s="86" customFormat="true" ht="12.75" hidden="false" customHeight="true" outlineLevel="0" collapsed="false">
      <c r="B21" s="95" t="n">
        <f aca="false">+B20+1</f>
        <v>8</v>
      </c>
      <c r="C21" s="88"/>
      <c r="D21" s="96"/>
      <c r="E21" s="88" t="s">
        <v>51</v>
      </c>
      <c r="F21" s="90" t="n">
        <v>226903.82</v>
      </c>
      <c r="G21" s="97" t="n">
        <f aca="false">F21+J20</f>
        <v>60941.5547916656</v>
      </c>
      <c r="H21" s="101" t="n">
        <f aca="false">IF(G21&gt;0,ROUND(G21/I21+0.5,0),0)</f>
        <v>1</v>
      </c>
      <c r="I21" s="99" t="n">
        <f aca="false">$C$10</f>
        <v>263948.680416667</v>
      </c>
      <c r="J21" s="100" t="n">
        <f aca="false">G21-(H21*I21)</f>
        <v>-203007.125625001</v>
      </c>
    </row>
    <row r="22" s="86" customFormat="true" ht="12.75" hidden="false" customHeight="true" outlineLevel="0" collapsed="false">
      <c r="B22" s="95" t="n">
        <f aca="false">+B21+1</f>
        <v>9</v>
      </c>
      <c r="C22" s="88"/>
      <c r="D22" s="96"/>
      <c r="E22" s="88" t="s">
        <v>79</v>
      </c>
      <c r="F22" s="90" t="n">
        <v>198076.35</v>
      </c>
      <c r="G22" s="97" t="n">
        <f aca="false">F22+J21</f>
        <v>-4930.77562500097</v>
      </c>
      <c r="H22" s="101" t="n">
        <f aca="false">IF(G22&gt;0,ROUND(G22/I22+0.5,0),0)</f>
        <v>0</v>
      </c>
      <c r="I22" s="99" t="n">
        <f aca="false">$C$10</f>
        <v>263948.680416667</v>
      </c>
      <c r="J22" s="100" t="n">
        <f aca="false">G22-(H22*I22)</f>
        <v>-4930.77562500097</v>
      </c>
    </row>
    <row r="23" s="86" customFormat="true" ht="12.75" hidden="false" customHeight="true" outlineLevel="0" collapsed="false">
      <c r="B23" s="95" t="n">
        <f aca="false">+B22+1</f>
        <v>10</v>
      </c>
      <c r="C23" s="88"/>
      <c r="D23" s="96"/>
      <c r="E23" s="88" t="s">
        <v>52</v>
      </c>
      <c r="F23" s="90" t="n">
        <v>176400.42</v>
      </c>
      <c r="G23" s="97" t="n">
        <f aca="false">F23+J22</f>
        <v>171469.644374999</v>
      </c>
      <c r="H23" s="101" t="n">
        <f aca="false">IF(G23&gt;0,ROUND(G23/I23+0.5,0),0)</f>
        <v>1</v>
      </c>
      <c r="I23" s="99" t="n">
        <f aca="false">$C$10</f>
        <v>263948.680416667</v>
      </c>
      <c r="J23" s="100" t="n">
        <f aca="false">G23-(H23*I23)</f>
        <v>-92479.0360416676</v>
      </c>
    </row>
    <row r="24" s="86" customFormat="true" ht="12.75" hidden="false" customHeight="true" outlineLevel="0" collapsed="false">
      <c r="B24" s="95" t="n">
        <f aca="false">+B23+1</f>
        <v>11</v>
      </c>
      <c r="C24" s="88"/>
      <c r="D24" s="89"/>
      <c r="E24" s="88" t="s">
        <v>53</v>
      </c>
      <c r="F24" s="90" t="n">
        <v>160611.14</v>
      </c>
      <c r="G24" s="97" t="n">
        <f aca="false">F24+J23</f>
        <v>68132.1039583324</v>
      </c>
      <c r="H24" s="101" t="n">
        <f aca="false">IF(G24&gt;0,ROUND(G24/I24+0.5,0),0)</f>
        <v>1</v>
      </c>
      <c r="I24" s="99" t="n">
        <f aca="false">$C$10</f>
        <v>263948.680416667</v>
      </c>
      <c r="J24" s="100" t="n">
        <f aca="false">G24-(H24*I24)</f>
        <v>-195816.576458334</v>
      </c>
    </row>
    <row r="25" s="86" customFormat="true" ht="12.75" hidden="false" customHeight="true" outlineLevel="0" collapsed="false">
      <c r="B25" s="95" t="n">
        <f aca="false">+B24+1</f>
        <v>12</v>
      </c>
      <c r="C25" s="88"/>
      <c r="D25" s="96"/>
      <c r="E25" s="88" t="s">
        <v>80</v>
      </c>
      <c r="F25" s="90" t="n">
        <v>148538.78</v>
      </c>
      <c r="G25" s="97" t="n">
        <f aca="false">F25+J24</f>
        <v>-47277.7964583345</v>
      </c>
      <c r="H25" s="101" t="n">
        <f aca="false">IF(G25&gt;0,ROUND(G25/I25+0.5,0),0)</f>
        <v>0</v>
      </c>
      <c r="I25" s="99" t="n">
        <f aca="false">$C$10</f>
        <v>263948.680416667</v>
      </c>
      <c r="J25" s="100" t="n">
        <f aca="false">G25-(H25*I25)</f>
        <v>-47277.7964583345</v>
      </c>
    </row>
    <row r="26" s="86" customFormat="true" ht="12.75" hidden="false" customHeight="true" outlineLevel="0" collapsed="false">
      <c r="B26" s="95" t="n">
        <f aca="false">+B25+1</f>
        <v>13</v>
      </c>
      <c r="C26" s="88"/>
      <c r="D26" s="96"/>
      <c r="E26" s="88" t="s">
        <v>54</v>
      </c>
      <c r="F26" s="90" t="n">
        <v>143947.29</v>
      </c>
      <c r="G26" s="97" t="n">
        <f aca="false">F26+J25</f>
        <v>96669.4935416655</v>
      </c>
      <c r="H26" s="101" t="n">
        <f aca="false">IF(G26&gt;0,ROUND(G26/I26+0.5,0),0)</f>
        <v>1</v>
      </c>
      <c r="I26" s="99" t="n">
        <f aca="false">$C$10</f>
        <v>263948.680416667</v>
      </c>
      <c r="J26" s="100" t="n">
        <f aca="false">G26-(H26*I26)</f>
        <v>-167279.186875001</v>
      </c>
    </row>
    <row r="27" s="86" customFormat="true" ht="12.75" hidden="false" customHeight="true" outlineLevel="0" collapsed="false">
      <c r="B27" s="95" t="n">
        <f aca="false">+B26+1</f>
        <v>14</v>
      </c>
      <c r="C27" s="88"/>
      <c r="D27" s="96"/>
      <c r="E27" s="88" t="s">
        <v>81</v>
      </c>
      <c r="F27" s="90" t="n">
        <v>139064.53</v>
      </c>
      <c r="G27" s="97" t="n">
        <f aca="false">F27+J26</f>
        <v>-28214.6568750011</v>
      </c>
      <c r="H27" s="101" t="n">
        <f aca="false">IF(G27&gt;0,ROUND(G27/I27+0.5,0),0)</f>
        <v>0</v>
      </c>
      <c r="I27" s="99" t="n">
        <f aca="false">$C$10</f>
        <v>263948.680416667</v>
      </c>
      <c r="J27" s="100" t="n">
        <f aca="false">G27-(H27*I27)</f>
        <v>-28214.6568750011</v>
      </c>
    </row>
    <row r="28" s="86" customFormat="true" ht="12.75" hidden="false" customHeight="true" outlineLevel="0" collapsed="false">
      <c r="B28" s="95" t="n">
        <f aca="false">+B27+1</f>
        <v>15</v>
      </c>
      <c r="C28" s="88"/>
      <c r="D28" s="96"/>
      <c r="E28" s="88" t="s">
        <v>55</v>
      </c>
      <c r="F28" s="90" t="n">
        <v>121607.18</v>
      </c>
      <c r="G28" s="97" t="n">
        <f aca="false">F28+J27</f>
        <v>93392.5231249988</v>
      </c>
      <c r="H28" s="101" t="n">
        <f aca="false">IF(G28&gt;0,ROUND(G28/I28+0.5,0),0)</f>
        <v>1</v>
      </c>
      <c r="I28" s="102" t="n">
        <f aca="false">$C$10</f>
        <v>263948.680416667</v>
      </c>
      <c r="J28" s="100" t="n">
        <f aca="false">G28-(H28*I28)</f>
        <v>-170556.157291668</v>
      </c>
    </row>
    <row r="29" s="86" customFormat="true" ht="12.75" hidden="false" customHeight="true" outlineLevel="0" collapsed="false">
      <c r="B29" s="95" t="n">
        <f aca="false">+B28+1</f>
        <v>16</v>
      </c>
      <c r="C29" s="88"/>
      <c r="D29" s="96"/>
      <c r="E29" s="88" t="s">
        <v>82</v>
      </c>
      <c r="F29" s="90" t="n">
        <v>121184.33</v>
      </c>
      <c r="G29" s="97" t="n">
        <f aca="false">F29+J28</f>
        <v>-49371.827291668</v>
      </c>
      <c r="H29" s="101" t="n">
        <f aca="false">IF(G29&gt;0,ROUND(G29/I29+0.5,0),0)</f>
        <v>0</v>
      </c>
      <c r="I29" s="102" t="n">
        <f aca="false">$C$10</f>
        <v>263948.680416667</v>
      </c>
      <c r="J29" s="100" t="n">
        <f aca="false">G29-(H29*I29)</f>
        <v>-49371.827291668</v>
      </c>
    </row>
    <row r="30" s="86" customFormat="true" ht="12.75" hidden="false" customHeight="true" outlineLevel="0" collapsed="false">
      <c r="B30" s="95" t="n">
        <f aca="false">+B29+1</f>
        <v>17</v>
      </c>
      <c r="C30" s="88"/>
      <c r="D30" s="96"/>
      <c r="E30" s="88" t="s">
        <v>56</v>
      </c>
      <c r="F30" s="90" t="n">
        <v>117228.93</v>
      </c>
      <c r="G30" s="97" t="n">
        <f aca="false">F30+J29</f>
        <v>67857.102708332</v>
      </c>
      <c r="H30" s="101" t="n">
        <f aca="false">IF(G30&gt;0,ROUND(G30/I30+0.5,0),0)</f>
        <v>1</v>
      </c>
      <c r="I30" s="102" t="n">
        <f aca="false">$C$10</f>
        <v>263948.680416667</v>
      </c>
      <c r="J30" s="100" t="n">
        <f aca="false">G30-(H30*I30)</f>
        <v>-196091.577708335</v>
      </c>
    </row>
    <row r="31" s="86" customFormat="true" ht="12.75" hidden="false" customHeight="true" outlineLevel="0" collapsed="false">
      <c r="B31" s="95" t="n">
        <f aca="false">+B30+1</f>
        <v>18</v>
      </c>
      <c r="C31" s="88"/>
      <c r="D31" s="96"/>
      <c r="E31" s="88" t="s">
        <v>83</v>
      </c>
      <c r="F31" s="90" t="n">
        <v>107746.87</v>
      </c>
      <c r="G31" s="97" t="n">
        <f aca="false">F31+J30</f>
        <v>-88344.7077083347</v>
      </c>
      <c r="H31" s="101" t="n">
        <f aca="false">IF(G31&gt;0,ROUND(G31/I31+0.5,0),0)</f>
        <v>0</v>
      </c>
      <c r="I31" s="102" t="n">
        <f aca="false">$C$10</f>
        <v>263948.680416667</v>
      </c>
      <c r="J31" s="103" t="n">
        <f aca="false">G31-(H31*I31)</f>
        <v>-88344.7077083347</v>
      </c>
    </row>
    <row r="32" s="86" customFormat="true" ht="12.75" hidden="false" customHeight="true" outlineLevel="0" collapsed="false">
      <c r="B32" s="95" t="n">
        <f aca="false">+B31+1</f>
        <v>19</v>
      </c>
      <c r="C32" s="88"/>
      <c r="D32" s="96"/>
      <c r="E32" s="88" t="s">
        <v>57</v>
      </c>
      <c r="F32" s="90" t="n">
        <v>92031.4600000001</v>
      </c>
      <c r="G32" s="97" t="n">
        <f aca="false">F32+J31</f>
        <v>3686.7522916654</v>
      </c>
      <c r="H32" s="101" t="n">
        <f aca="false">IF(G32&gt;0,ROUND(G32/I32+0.5,0),0)</f>
        <v>1</v>
      </c>
      <c r="I32" s="102" t="n">
        <f aca="false">$C$10</f>
        <v>263948.680416667</v>
      </c>
      <c r="J32" s="103" t="n">
        <f aca="false">G32-(H32*I32)</f>
        <v>-260261.928125001</v>
      </c>
    </row>
    <row r="33" s="86" customFormat="true" ht="12.75" hidden="false" customHeight="true" outlineLevel="0" collapsed="false">
      <c r="B33" s="95" t="n">
        <f aca="false">+B32+1</f>
        <v>20</v>
      </c>
      <c r="C33" s="88"/>
      <c r="D33" s="96"/>
      <c r="E33" s="88" t="s">
        <v>84</v>
      </c>
      <c r="F33" s="90" t="n">
        <v>78046.62</v>
      </c>
      <c r="G33" s="97" t="n">
        <f aca="false">F33+J32</f>
        <v>-182215.308125001</v>
      </c>
      <c r="H33" s="101" t="n">
        <f aca="false">IF(G33&gt;0,ROUND(G33/I33+0.5,0),0)</f>
        <v>0</v>
      </c>
      <c r="I33" s="102" t="n">
        <f aca="false">$C$10</f>
        <v>263948.680416667</v>
      </c>
      <c r="J33" s="103" t="n">
        <f aca="false">G33-(H33*I33)</f>
        <v>-182215.308125001</v>
      </c>
    </row>
    <row r="34" s="86" customFormat="true" ht="12.75" hidden="false" customHeight="true" outlineLevel="0" collapsed="false">
      <c r="B34" s="95" t="n">
        <f aca="false">+B33+1</f>
        <v>21</v>
      </c>
      <c r="C34" s="88"/>
      <c r="D34" s="96"/>
      <c r="E34" s="88" t="s">
        <v>85</v>
      </c>
      <c r="F34" s="90" t="n">
        <v>73362.17</v>
      </c>
      <c r="G34" s="97" t="n">
        <f aca="false">F34+J33</f>
        <v>-108853.138125001</v>
      </c>
      <c r="H34" s="101" t="n">
        <f aca="false">IF(G34&gt;0,ROUND(G34/I34+0.5,0),0)</f>
        <v>0</v>
      </c>
      <c r="I34" s="102" t="n">
        <f aca="false">$C$10</f>
        <v>263948.680416667</v>
      </c>
      <c r="J34" s="103" t="n">
        <f aca="false">G34-(H34*I34)</f>
        <v>-108853.138125001</v>
      </c>
    </row>
    <row r="35" s="86" customFormat="true" ht="12.75" hidden="false" customHeight="true" outlineLevel="0" collapsed="false">
      <c r="B35" s="95" t="n">
        <f aca="false">+B34+1</f>
        <v>22</v>
      </c>
      <c r="C35" s="88"/>
      <c r="D35" s="96"/>
      <c r="E35" s="88" t="s">
        <v>86</v>
      </c>
      <c r="F35" s="90" t="n">
        <v>62578.5000000001</v>
      </c>
      <c r="G35" s="97" t="n">
        <f aca="false">F35+J34</f>
        <v>-46274.6381250011</v>
      </c>
      <c r="H35" s="101" t="n">
        <f aca="false">IF(G35&gt;0,ROUND(G35/I35+0.5,0),0)</f>
        <v>0</v>
      </c>
      <c r="I35" s="102" t="n">
        <f aca="false">$C$10</f>
        <v>263948.680416667</v>
      </c>
      <c r="J35" s="103" t="n">
        <f aca="false">G35-(H35*I35)</f>
        <v>-46274.6381250011</v>
      </c>
    </row>
    <row r="36" s="86" customFormat="true" ht="12.75" hidden="false" customHeight="true" outlineLevel="0" collapsed="false">
      <c r="B36" s="95" t="n">
        <f aca="false">+B35+1</f>
        <v>23</v>
      </c>
      <c r="C36" s="88"/>
      <c r="D36" s="96"/>
      <c r="E36" s="88" t="s">
        <v>58</v>
      </c>
      <c r="F36" s="90" t="n">
        <v>62314.35</v>
      </c>
      <c r="G36" s="97" t="n">
        <f aca="false">F36+J35</f>
        <v>16039.7118749989</v>
      </c>
      <c r="H36" s="101" t="n">
        <f aca="false">IF(G36&gt;0,ROUND(G36/I36+0.5,0),0)</f>
        <v>1</v>
      </c>
      <c r="I36" s="102" t="n">
        <f aca="false">$C$10</f>
        <v>263948.680416667</v>
      </c>
      <c r="J36" s="103" t="n">
        <f aca="false">G36-(H36*I36)</f>
        <v>-247908.968541668</v>
      </c>
    </row>
    <row r="37" s="86" customFormat="true" ht="12.75" hidden="false" customHeight="true" outlineLevel="0" collapsed="false">
      <c r="B37" s="95" t="n">
        <f aca="false">+B36+1</f>
        <v>24</v>
      </c>
      <c r="C37" s="88"/>
      <c r="D37" s="96"/>
      <c r="E37" s="88" t="s">
        <v>87</v>
      </c>
      <c r="F37" s="90" t="n">
        <v>59406.03</v>
      </c>
      <c r="G37" s="97" t="n">
        <f aca="false">F37+J36</f>
        <v>-188502.938541668</v>
      </c>
      <c r="H37" s="101" t="n">
        <f aca="false">IF(G37&gt;0,ROUND(G37/I37+0.5,0),0)</f>
        <v>0</v>
      </c>
      <c r="I37" s="102" t="n">
        <f aca="false">$C$10</f>
        <v>263948.680416667</v>
      </c>
      <c r="J37" s="103" t="n">
        <f aca="false">G37-(H37*I37)</f>
        <v>-188502.938541668</v>
      </c>
    </row>
    <row r="38" s="86" customFormat="true" ht="12.75" hidden="false" customHeight="true" outlineLevel="0" collapsed="false">
      <c r="B38" s="95" t="n">
        <f aca="false">+B37+1</f>
        <v>25</v>
      </c>
      <c r="C38" s="88"/>
      <c r="D38" s="96"/>
      <c r="E38" s="88" t="s">
        <v>88</v>
      </c>
      <c r="F38" s="90" t="n">
        <v>58146.42</v>
      </c>
      <c r="G38" s="97" t="n">
        <f aca="false">F38+J37</f>
        <v>-130356.518541668</v>
      </c>
      <c r="H38" s="101" t="n">
        <f aca="false">IF(G38&gt;0,ROUND(G38/I38+0.5,0),0)</f>
        <v>0</v>
      </c>
      <c r="I38" s="102" t="n">
        <f aca="false">$C$10</f>
        <v>263948.680416667</v>
      </c>
      <c r="J38" s="103" t="n">
        <f aca="false">G38-(H38*I38)</f>
        <v>-130356.518541668</v>
      </c>
    </row>
    <row r="39" s="86" customFormat="true" ht="12.75" hidden="false" customHeight="true" outlineLevel="0" collapsed="false">
      <c r="B39" s="95" t="n">
        <f aca="false">+B38+1</f>
        <v>26</v>
      </c>
      <c r="C39" s="88"/>
      <c r="D39" s="96"/>
      <c r="E39" s="88" t="s">
        <v>89</v>
      </c>
      <c r="F39" s="90" t="n">
        <v>58042.8399999999</v>
      </c>
      <c r="G39" s="97" t="n">
        <f aca="false">F39+J38</f>
        <v>-72313.6785416679</v>
      </c>
      <c r="H39" s="101" t="n">
        <f aca="false">IF(G39&gt;0,ROUND(G39/I39+0.5,0),0)</f>
        <v>0</v>
      </c>
      <c r="I39" s="102" t="n">
        <f aca="false">$C$10</f>
        <v>263948.680416667</v>
      </c>
      <c r="J39" s="103" t="n">
        <f aca="false">G39-(H39*I39)</f>
        <v>-72313.6785416679</v>
      </c>
    </row>
    <row r="40" s="86" customFormat="true" ht="12.75" hidden="false" customHeight="true" outlineLevel="0" collapsed="false">
      <c r="B40" s="95" t="n">
        <f aca="false">+B39+1</f>
        <v>27</v>
      </c>
      <c r="C40" s="88"/>
      <c r="D40" s="96"/>
      <c r="E40" s="88" t="s">
        <v>90</v>
      </c>
      <c r="F40" s="90" t="n">
        <v>57884.44</v>
      </c>
      <c r="G40" s="97" t="n">
        <f aca="false">F40+J39</f>
        <v>-14429.2385416679</v>
      </c>
      <c r="H40" s="101" t="n">
        <f aca="false">IF(G40&gt;0,ROUND(G40/I40+0.5,0),0)</f>
        <v>0</v>
      </c>
      <c r="I40" s="102" t="n">
        <f aca="false">$C$10</f>
        <v>263948.680416667</v>
      </c>
      <c r="J40" s="103" t="n">
        <f aca="false">G40-(H40*I40)</f>
        <v>-14429.2385416679</v>
      </c>
    </row>
    <row r="41" s="86" customFormat="true" ht="12.75" hidden="false" customHeight="true" outlineLevel="0" collapsed="false">
      <c r="B41" s="95" t="n">
        <f aca="false">+B40+1</f>
        <v>28</v>
      </c>
      <c r="C41" s="88"/>
      <c r="D41" s="96"/>
      <c r="E41" s="88" t="s">
        <v>59</v>
      </c>
      <c r="F41" s="90" t="n">
        <v>53700.85</v>
      </c>
      <c r="G41" s="97" t="n">
        <f aca="false">F41+J40</f>
        <v>39271.611458332</v>
      </c>
      <c r="H41" s="101" t="n">
        <f aca="false">IF(G41&gt;0,ROUND(G41/I41+0.5,0),0)</f>
        <v>1</v>
      </c>
      <c r="I41" s="102" t="n">
        <f aca="false">$C$10</f>
        <v>263948.680416667</v>
      </c>
      <c r="J41" s="103" t="n">
        <f aca="false">G41-(H41*I41)</f>
        <v>-224677.068958335</v>
      </c>
    </row>
    <row r="42" s="86" customFormat="true" ht="12.75" hidden="false" customHeight="true" outlineLevel="0" collapsed="false">
      <c r="B42" s="95" t="n">
        <f aca="false">+B41+1</f>
        <v>29</v>
      </c>
      <c r="C42" s="88"/>
      <c r="D42" s="96"/>
      <c r="E42" s="88" t="s">
        <v>91</v>
      </c>
      <c r="F42" s="90" t="n">
        <v>53143.0199999999</v>
      </c>
      <c r="G42" s="97" t="n">
        <f aca="false">F42+J41</f>
        <v>-171534.048958335</v>
      </c>
      <c r="H42" s="101" t="n">
        <f aca="false">IF(G42&gt;0,ROUND(G42/I42+0.5,0),0)</f>
        <v>0</v>
      </c>
      <c r="I42" s="102" t="n">
        <f aca="false">$C$10</f>
        <v>263948.680416667</v>
      </c>
      <c r="J42" s="103" t="n">
        <f aca="false">G42-(H42*I42)</f>
        <v>-171534.048958335</v>
      </c>
    </row>
    <row r="43" s="86" customFormat="true" ht="12.75" hidden="false" customHeight="true" outlineLevel="0" collapsed="false">
      <c r="B43" s="95" t="n">
        <f aca="false">+B42+1</f>
        <v>30</v>
      </c>
      <c r="C43" s="88"/>
      <c r="D43" s="96"/>
      <c r="E43" s="88" t="s">
        <v>92</v>
      </c>
      <c r="F43" s="90" t="n">
        <v>52880.2600000001</v>
      </c>
      <c r="G43" s="97" t="n">
        <f aca="false">F43+J42</f>
        <v>-118653.788958335</v>
      </c>
      <c r="H43" s="101" t="n">
        <f aca="false">IF(G43&gt;0,ROUND(G43/I43+0.5,0),0)</f>
        <v>0</v>
      </c>
      <c r="I43" s="102" t="n">
        <f aca="false">$C$10</f>
        <v>263948.680416667</v>
      </c>
      <c r="J43" s="103" t="n">
        <f aca="false">G43-(H43*I43)</f>
        <v>-118653.788958335</v>
      </c>
    </row>
    <row r="44" s="86" customFormat="true" ht="12.75" hidden="false" customHeight="true" outlineLevel="0" collapsed="false">
      <c r="B44" s="95" t="n">
        <f aca="false">+B43+1</f>
        <v>31</v>
      </c>
      <c r="C44" s="88"/>
      <c r="D44" s="96"/>
      <c r="E44" s="88" t="s">
        <v>93</v>
      </c>
      <c r="F44" s="90" t="n">
        <v>50117.8</v>
      </c>
      <c r="G44" s="97" t="n">
        <f aca="false">F44+J43</f>
        <v>-68535.9889583346</v>
      </c>
      <c r="H44" s="101" t="n">
        <f aca="false">IF(G44&gt;0,ROUND(G44/I44+0.5,0),0)</f>
        <v>0</v>
      </c>
      <c r="I44" s="102" t="n">
        <f aca="false">$C$10</f>
        <v>263948.680416667</v>
      </c>
      <c r="J44" s="103" t="n">
        <f aca="false">G44-(H44*I44)</f>
        <v>-68535.9889583346</v>
      </c>
    </row>
    <row r="45" s="86" customFormat="true" ht="12.75" hidden="false" customHeight="true" outlineLevel="0" collapsed="false">
      <c r="B45" s="95" t="n">
        <f aca="false">+B44+1</f>
        <v>32</v>
      </c>
      <c r="C45" s="88"/>
      <c r="D45" s="96"/>
      <c r="E45" s="88" t="s">
        <v>94</v>
      </c>
      <c r="F45" s="90" t="n">
        <v>43354.06</v>
      </c>
      <c r="G45" s="97" t="n">
        <f aca="false">F45+J44</f>
        <v>-25181.9289583346</v>
      </c>
      <c r="H45" s="101" t="n">
        <f aca="false">IF(G45&gt;0,ROUND(G45/I45+0.5,0),0)</f>
        <v>0</v>
      </c>
      <c r="I45" s="102" t="n">
        <f aca="false">$C$10</f>
        <v>263948.680416667</v>
      </c>
      <c r="J45" s="103" t="n">
        <f aca="false">G45-(H45*I45)</f>
        <v>-25181.9289583346</v>
      </c>
    </row>
    <row r="46" s="86" customFormat="true" ht="12.75" hidden="false" customHeight="true" outlineLevel="0" collapsed="false">
      <c r="B46" s="95" t="n">
        <f aca="false">+B45+1</f>
        <v>33</v>
      </c>
      <c r="C46" s="88"/>
      <c r="D46" s="96"/>
      <c r="E46" s="88" t="s">
        <v>60</v>
      </c>
      <c r="F46" s="90" t="n">
        <v>37831.58</v>
      </c>
      <c r="G46" s="97" t="n">
        <f aca="false">F46+J45</f>
        <v>12649.6510416654</v>
      </c>
      <c r="H46" s="101" t="n">
        <f aca="false">IF(G46&gt;0,ROUND(G46/I46+0.5,0),0)</f>
        <v>1</v>
      </c>
      <c r="I46" s="102" t="n">
        <f aca="false">$C$10</f>
        <v>263948.680416667</v>
      </c>
      <c r="J46" s="103" t="n">
        <f aca="false">G46-(H46*I46)</f>
        <v>-251299.029375001</v>
      </c>
    </row>
    <row r="47" s="86" customFormat="true" ht="12.75" hidden="false" customHeight="true" outlineLevel="0" collapsed="false">
      <c r="B47" s="95" t="n">
        <f aca="false">+B46+1</f>
        <v>34</v>
      </c>
      <c r="C47" s="88"/>
      <c r="D47" s="96"/>
      <c r="E47" s="88" t="s">
        <v>95</v>
      </c>
      <c r="F47" s="90" t="n">
        <v>35132.75</v>
      </c>
      <c r="G47" s="97" t="n">
        <f aca="false">F47+J46</f>
        <v>-216166.279375001</v>
      </c>
      <c r="H47" s="101" t="n">
        <f aca="false">IF(G47&gt;0,ROUND(G47/I47+0.5,0),0)</f>
        <v>0</v>
      </c>
      <c r="I47" s="102" t="n">
        <f aca="false">$C$10</f>
        <v>263948.680416667</v>
      </c>
      <c r="J47" s="103" t="n">
        <f aca="false">G47-(H47*I47)</f>
        <v>-216166.279375001</v>
      </c>
    </row>
    <row r="48" s="86" customFormat="true" ht="12.75" hidden="false" customHeight="true" outlineLevel="0" collapsed="false">
      <c r="B48" s="95" t="n">
        <f aca="false">+B47+1</f>
        <v>35</v>
      </c>
      <c r="C48" s="88"/>
      <c r="D48" s="96"/>
      <c r="E48" s="88" t="s">
        <v>96</v>
      </c>
      <c r="F48" s="90" t="n">
        <v>33352.68</v>
      </c>
      <c r="G48" s="97" t="n">
        <f aca="false">F48+J47</f>
        <v>-182813.599375001</v>
      </c>
      <c r="H48" s="101" t="n">
        <f aca="false">IF(G48&gt;0,ROUND(G48/I48+0.5,0),0)</f>
        <v>0</v>
      </c>
      <c r="I48" s="102" t="n">
        <f aca="false">$C$10</f>
        <v>263948.680416667</v>
      </c>
      <c r="J48" s="103" t="n">
        <f aca="false">G48-(H48*I48)</f>
        <v>-182813.599375001</v>
      </c>
    </row>
    <row r="49" s="86" customFormat="true" ht="12.75" hidden="false" customHeight="true" outlineLevel="0" collapsed="false">
      <c r="B49" s="95" t="n">
        <f aca="false">+B48+1</f>
        <v>36</v>
      </c>
      <c r="C49" s="88"/>
      <c r="D49" s="96"/>
      <c r="E49" s="88" t="s">
        <v>97</v>
      </c>
      <c r="F49" s="90" t="n">
        <v>31521.83</v>
      </c>
      <c r="G49" s="97" t="n">
        <f aca="false">F49+J48</f>
        <v>-151291.769375001</v>
      </c>
      <c r="H49" s="101" t="n">
        <f aca="false">IF(G49&gt;0,ROUND(G49/I49+0.5,0),0)</f>
        <v>0</v>
      </c>
      <c r="I49" s="102" t="n">
        <f aca="false">$C$10</f>
        <v>263948.680416667</v>
      </c>
      <c r="J49" s="103" t="n">
        <f aca="false">G49-(H49*I49)</f>
        <v>-151291.769375001</v>
      </c>
    </row>
    <row r="50" s="86" customFormat="true" ht="12.75" hidden="false" customHeight="true" outlineLevel="0" collapsed="false">
      <c r="B50" s="95" t="n">
        <f aca="false">+B49+1</f>
        <v>37</v>
      </c>
      <c r="C50" s="88"/>
      <c r="D50" s="96"/>
      <c r="E50" s="88" t="s">
        <v>98</v>
      </c>
      <c r="F50" s="90" t="n">
        <v>30814.77</v>
      </c>
      <c r="G50" s="97" t="n">
        <f aca="false">F50+J49</f>
        <v>-120476.999375001</v>
      </c>
      <c r="H50" s="101" t="n">
        <f aca="false">IF(G50&gt;0,ROUND(G50/I50+0.5,0),0)</f>
        <v>0</v>
      </c>
      <c r="I50" s="102" t="n">
        <f aca="false">$C$10</f>
        <v>263948.680416667</v>
      </c>
      <c r="J50" s="103" t="n">
        <f aca="false">G50-(H50*I50)</f>
        <v>-120476.999375001</v>
      </c>
    </row>
    <row r="51" s="86" customFormat="true" ht="12.75" hidden="false" customHeight="true" outlineLevel="0" collapsed="false">
      <c r="B51" s="95" t="n">
        <f aca="false">+B50+1</f>
        <v>38</v>
      </c>
      <c r="C51" s="88"/>
      <c r="D51" s="96"/>
      <c r="E51" s="88" t="s">
        <v>99</v>
      </c>
      <c r="F51" s="90" t="n">
        <v>28927.5499999999</v>
      </c>
      <c r="G51" s="97" t="n">
        <f aca="false">F51+J50</f>
        <v>-91549.4493750014</v>
      </c>
      <c r="H51" s="101" t="n">
        <f aca="false">IF(G51&gt;0,ROUND(G51/I51+0.5,0),0)</f>
        <v>0</v>
      </c>
      <c r="I51" s="102" t="n">
        <f aca="false">$C$10</f>
        <v>263948.680416667</v>
      </c>
      <c r="J51" s="103" t="n">
        <f aca="false">G51-(H51*I51)</f>
        <v>-91549.4493750014</v>
      </c>
    </row>
    <row r="52" s="86" customFormat="true" ht="12.75" hidden="false" customHeight="true" outlineLevel="0" collapsed="false">
      <c r="B52" s="95" t="n">
        <f aca="false">+B51+1</f>
        <v>39</v>
      </c>
      <c r="C52" s="88"/>
      <c r="D52" s="96"/>
      <c r="E52" s="88" t="s">
        <v>100</v>
      </c>
      <c r="F52" s="90" t="n">
        <v>27362.29</v>
      </c>
      <c r="G52" s="97" t="n">
        <f aca="false">F52+J51</f>
        <v>-64187.1593750014</v>
      </c>
      <c r="H52" s="101" t="n">
        <f aca="false">IF(G52&gt;0,ROUND(G52/I52+0.5,0),0)</f>
        <v>0</v>
      </c>
      <c r="I52" s="102" t="n">
        <f aca="false">$C$10</f>
        <v>263948.680416667</v>
      </c>
      <c r="J52" s="103" t="n">
        <f aca="false">G52-(H52*I52)</f>
        <v>-64187.1593750014</v>
      </c>
    </row>
    <row r="53" s="86" customFormat="true" ht="12.75" hidden="false" customHeight="true" outlineLevel="0" collapsed="false">
      <c r="B53" s="95" t="n">
        <f aca="false">+B52+1</f>
        <v>40</v>
      </c>
      <c r="C53" s="88"/>
      <c r="D53" s="96"/>
      <c r="E53" s="88" t="s">
        <v>101</v>
      </c>
      <c r="F53" s="90" t="n">
        <v>26411.76</v>
      </c>
      <c r="G53" s="97" t="n">
        <f aca="false">F53+J52</f>
        <v>-37775.3993750014</v>
      </c>
      <c r="H53" s="101" t="n">
        <f aca="false">IF(G53&gt;0,ROUND(G53/I53+0.5,0),0)</f>
        <v>0</v>
      </c>
      <c r="I53" s="102" t="n">
        <f aca="false">$C$10</f>
        <v>263948.680416667</v>
      </c>
      <c r="J53" s="103" t="n">
        <f aca="false">G53-(H53*I53)</f>
        <v>-37775.3993750014</v>
      </c>
    </row>
    <row r="54" s="86" customFormat="true" ht="12.75" hidden="false" customHeight="true" outlineLevel="0" collapsed="false">
      <c r="B54" s="95" t="n">
        <f aca="false">+B53+1</f>
        <v>41</v>
      </c>
      <c r="C54" s="88"/>
      <c r="D54" s="96"/>
      <c r="E54" s="88" t="s">
        <v>102</v>
      </c>
      <c r="F54" s="90" t="n">
        <v>25882.94</v>
      </c>
      <c r="G54" s="97" t="n">
        <f aca="false">F54+J53</f>
        <v>-11892.4593750014</v>
      </c>
      <c r="H54" s="101" t="n">
        <f aca="false">IF(G54&gt;0,ROUND(G54/I54+0.5,0),0)</f>
        <v>0</v>
      </c>
      <c r="I54" s="102" t="n">
        <f aca="false">$C$10</f>
        <v>263948.680416667</v>
      </c>
      <c r="J54" s="103" t="n">
        <f aca="false">G54-(H54*I54)</f>
        <v>-11892.4593750014</v>
      </c>
    </row>
    <row r="55" s="86" customFormat="true" ht="12.75" hidden="false" customHeight="true" outlineLevel="0" collapsed="false">
      <c r="B55" s="95" t="n">
        <f aca="false">+B54+1</f>
        <v>42</v>
      </c>
      <c r="C55" s="88"/>
      <c r="D55" s="96"/>
      <c r="E55" s="88" t="s">
        <v>61</v>
      </c>
      <c r="F55" s="90" t="n">
        <v>24673.37</v>
      </c>
      <c r="G55" s="97" t="n">
        <f aca="false">F55+J54</f>
        <v>12780.9106249987</v>
      </c>
      <c r="H55" s="101" t="n">
        <f aca="false">IF(G55&gt;0,ROUND(G55/I55+0.5,0),0)</f>
        <v>1</v>
      </c>
      <c r="I55" s="102" t="n">
        <f aca="false">$C$10</f>
        <v>263948.680416667</v>
      </c>
      <c r="J55" s="103" t="n">
        <f aca="false">G55-(H55*I55)</f>
        <v>-251167.769791668</v>
      </c>
    </row>
    <row r="56" s="86" customFormat="true" ht="12.75" hidden="false" customHeight="true" outlineLevel="0" collapsed="false">
      <c r="B56" s="95" t="n">
        <f aca="false">+B55+1</f>
        <v>43</v>
      </c>
      <c r="C56" s="88"/>
      <c r="D56" s="96"/>
      <c r="E56" s="88" t="s">
        <v>103</v>
      </c>
      <c r="F56" s="90" t="n">
        <v>22899.43</v>
      </c>
      <c r="G56" s="97" t="n">
        <f aca="false">F56+J55</f>
        <v>-228268.339791668</v>
      </c>
      <c r="H56" s="101" t="n">
        <f aca="false">IF(G56&gt;0,ROUND(G56/I56+0.5,0),0)</f>
        <v>0</v>
      </c>
      <c r="I56" s="102" t="n">
        <f aca="false">$C$10</f>
        <v>263948.680416667</v>
      </c>
      <c r="J56" s="103" t="n">
        <f aca="false">G56-(H56*I56)</f>
        <v>-228268.339791668</v>
      </c>
    </row>
    <row r="57" s="86" customFormat="true" ht="12.75" hidden="false" customHeight="true" outlineLevel="0" collapsed="false">
      <c r="B57" s="95" t="n">
        <f aca="false">+B56+1</f>
        <v>44</v>
      </c>
      <c r="C57" s="88"/>
      <c r="D57" s="89"/>
      <c r="E57" s="88" t="s">
        <v>104</v>
      </c>
      <c r="F57" s="90" t="n">
        <v>21854.24</v>
      </c>
      <c r="G57" s="97" t="n">
        <f aca="false">F57+J56</f>
        <v>-206414.099791668</v>
      </c>
      <c r="H57" s="101" t="n">
        <f aca="false">IF(G57&gt;0,ROUND(G57/I57+0.5,0),0)</f>
        <v>0</v>
      </c>
      <c r="I57" s="102" t="n">
        <f aca="false">$C$10</f>
        <v>263948.680416667</v>
      </c>
      <c r="J57" s="103" t="n">
        <f aca="false">G57-(H57*I57)</f>
        <v>-206414.099791668</v>
      </c>
    </row>
    <row r="58" s="86" customFormat="true" ht="12.75" hidden="false" customHeight="true" outlineLevel="0" collapsed="false">
      <c r="B58" s="95" t="n">
        <f aca="false">+B57+1</f>
        <v>45</v>
      </c>
      <c r="C58" s="88"/>
      <c r="D58" s="96"/>
      <c r="E58" s="88" t="s">
        <v>105</v>
      </c>
      <c r="F58" s="90" t="n">
        <v>21283.88</v>
      </c>
      <c r="G58" s="97" t="n">
        <f aca="false">F58+J57</f>
        <v>-185130.219791668</v>
      </c>
      <c r="H58" s="101" t="n">
        <f aca="false">IF(G58&gt;0,ROUND(G58/I58+0.5,0),0)</f>
        <v>0</v>
      </c>
      <c r="I58" s="102" t="n">
        <f aca="false">$C$10</f>
        <v>263948.680416667</v>
      </c>
      <c r="J58" s="103" t="n">
        <f aca="false">G58-(H58*I58)</f>
        <v>-185130.219791668</v>
      </c>
    </row>
    <row r="59" s="86" customFormat="true" ht="12.75" hidden="false" customHeight="true" outlineLevel="0" collapsed="false">
      <c r="B59" s="95" t="n">
        <f aca="false">+B58+1</f>
        <v>46</v>
      </c>
      <c r="C59" s="88"/>
      <c r="D59" s="96"/>
      <c r="E59" s="88" t="s">
        <v>106</v>
      </c>
      <c r="F59" s="90" t="n">
        <v>19658.42</v>
      </c>
      <c r="G59" s="97" t="n">
        <f aca="false">F59+J58</f>
        <v>-165471.799791668</v>
      </c>
      <c r="H59" s="101" t="n">
        <f aca="false">IF(G59&gt;0,ROUND(G59/I59+0.5,0),0)</f>
        <v>0</v>
      </c>
      <c r="I59" s="102" t="n">
        <f aca="false">$C$10</f>
        <v>263948.680416667</v>
      </c>
      <c r="J59" s="103" t="n">
        <f aca="false">G59-(H59*I59)</f>
        <v>-165471.799791668</v>
      </c>
    </row>
    <row r="60" s="86" customFormat="true" ht="12.75" hidden="false" customHeight="true" outlineLevel="0" collapsed="false">
      <c r="B60" s="95" t="n">
        <f aca="false">+B59+1</f>
        <v>47</v>
      </c>
      <c r="C60" s="88"/>
      <c r="D60" s="96"/>
      <c r="E60" s="88" t="s">
        <v>107</v>
      </c>
      <c r="F60" s="90" t="n">
        <v>18162.32</v>
      </c>
      <c r="G60" s="97" t="n">
        <f aca="false">F60+J59</f>
        <v>-147309.479791668</v>
      </c>
      <c r="H60" s="101" t="n">
        <f aca="false">IF(G60&gt;0,ROUND(G60/I60+0.5,0),0)</f>
        <v>0</v>
      </c>
      <c r="I60" s="102" t="n">
        <f aca="false">$C$10</f>
        <v>263948.680416667</v>
      </c>
      <c r="J60" s="103" t="n">
        <f aca="false">G60-(H60*I60)</f>
        <v>-147309.479791668</v>
      </c>
    </row>
    <row r="61" s="86" customFormat="true" ht="12.75" hidden="false" customHeight="true" outlineLevel="0" collapsed="false">
      <c r="B61" s="95" t="n">
        <f aca="false">+B60+1</f>
        <v>48</v>
      </c>
      <c r="C61" s="88"/>
      <c r="D61" s="96"/>
      <c r="E61" s="88" t="s">
        <v>108</v>
      </c>
      <c r="F61" s="90" t="n">
        <v>16537.5</v>
      </c>
      <c r="G61" s="97" t="n">
        <f aca="false">F61+J60</f>
        <v>-130771.979791668</v>
      </c>
      <c r="H61" s="101" t="n">
        <f aca="false">IF(G61&gt;0,ROUND(G61/I61+0.5,0),0)</f>
        <v>0</v>
      </c>
      <c r="I61" s="102" t="n">
        <f aca="false">$C$10</f>
        <v>263948.680416667</v>
      </c>
      <c r="J61" s="103" t="n">
        <f aca="false">G61-(H61*I61)</f>
        <v>-130771.979791668</v>
      </c>
    </row>
    <row r="62" s="86" customFormat="true" ht="12.75" hidden="false" customHeight="true" outlineLevel="0" collapsed="false">
      <c r="B62" s="95" t="n">
        <f aca="false">+B61+1</f>
        <v>49</v>
      </c>
      <c r="C62" s="88"/>
      <c r="D62" s="96"/>
      <c r="E62" s="88" t="s">
        <v>109</v>
      </c>
      <c r="F62" s="90" t="n">
        <v>15855.68</v>
      </c>
      <c r="G62" s="97" t="n">
        <f aca="false">F62+J61</f>
        <v>-114916.299791668</v>
      </c>
      <c r="H62" s="101" t="n">
        <f aca="false">IF(G62&gt;0,ROUND(G62/I62+0.5,0),0)</f>
        <v>0</v>
      </c>
      <c r="I62" s="102" t="n">
        <f aca="false">$C$10</f>
        <v>263948.680416667</v>
      </c>
      <c r="J62" s="103" t="n">
        <f aca="false">G62-(H62*I62)</f>
        <v>-114916.299791668</v>
      </c>
    </row>
    <row r="63" s="86" customFormat="true" ht="12.75" hidden="false" customHeight="true" outlineLevel="0" collapsed="false">
      <c r="B63" s="95" t="n">
        <f aca="false">+B62+1</f>
        <v>50</v>
      </c>
      <c r="C63" s="88"/>
      <c r="D63" s="96"/>
      <c r="E63" s="88" t="s">
        <v>110</v>
      </c>
      <c r="F63" s="90" t="n">
        <v>15770.6</v>
      </c>
      <c r="G63" s="97" t="n">
        <f aca="false">F63+J62</f>
        <v>-99145.699791668</v>
      </c>
      <c r="H63" s="101" t="n">
        <f aca="false">IF(G63&gt;0,ROUND(G63/I63+0.5,0),0)</f>
        <v>0</v>
      </c>
      <c r="I63" s="102" t="n">
        <f aca="false">$C$10</f>
        <v>263948.680416667</v>
      </c>
      <c r="J63" s="103" t="n">
        <f aca="false">G63-(H63*I63)</f>
        <v>-99145.699791668</v>
      </c>
    </row>
    <row r="64" s="86" customFormat="true" ht="12.75" hidden="false" customHeight="true" outlineLevel="0" collapsed="false">
      <c r="B64" s="95" t="n">
        <f aca="false">+B63+1</f>
        <v>51</v>
      </c>
      <c r="C64" s="88"/>
      <c r="D64" s="96"/>
      <c r="E64" s="88" t="s">
        <v>111</v>
      </c>
      <c r="F64" s="90" t="n">
        <v>15754.34</v>
      </c>
      <c r="G64" s="97" t="n">
        <f aca="false">F64+J63</f>
        <v>-83391.359791668</v>
      </c>
      <c r="H64" s="101" t="n">
        <f aca="false">IF(G64&gt;0,ROUND(G64/I64+0.5,0),0)</f>
        <v>0</v>
      </c>
      <c r="I64" s="102" t="n">
        <f aca="false">$C$10</f>
        <v>263948.680416667</v>
      </c>
      <c r="J64" s="103" t="n">
        <f aca="false">G64-(H64*I64)</f>
        <v>-83391.359791668</v>
      </c>
    </row>
    <row r="65" s="86" customFormat="true" ht="12.75" hidden="false" customHeight="true" outlineLevel="0" collapsed="false">
      <c r="B65" s="95" t="n">
        <f aca="false">+B64+1</f>
        <v>52</v>
      </c>
      <c r="C65" s="88"/>
      <c r="D65" s="96"/>
      <c r="E65" s="88" t="s">
        <v>112</v>
      </c>
      <c r="F65" s="90" t="n">
        <v>14868.66</v>
      </c>
      <c r="G65" s="97" t="n">
        <f aca="false">F65+J64</f>
        <v>-68522.699791668</v>
      </c>
      <c r="H65" s="101" t="n">
        <f aca="false">IF(G65&gt;0,ROUND(G65/I65+0.5,0),0)</f>
        <v>0</v>
      </c>
      <c r="I65" s="102" t="n">
        <f aca="false">$C$10</f>
        <v>263948.680416667</v>
      </c>
      <c r="J65" s="103" t="n">
        <f aca="false">G65-(H65*I65)</f>
        <v>-68522.699791668</v>
      </c>
    </row>
    <row r="66" s="86" customFormat="true" ht="12.75" hidden="false" customHeight="true" outlineLevel="0" collapsed="false">
      <c r="B66" s="95" t="n">
        <f aca="false">+B65+1</f>
        <v>53</v>
      </c>
      <c r="C66" s="88"/>
      <c r="D66" s="96"/>
      <c r="E66" s="88" t="s">
        <v>113</v>
      </c>
      <c r="F66" s="90" t="n">
        <v>12790.66</v>
      </c>
      <c r="G66" s="97" t="n">
        <f aca="false">F66+J65</f>
        <v>-55732.039791668</v>
      </c>
      <c r="H66" s="101" t="n">
        <f aca="false">IF(G66&gt;0,ROUND(G66/I66+0.5,0),0)</f>
        <v>0</v>
      </c>
      <c r="I66" s="102" t="n">
        <f aca="false">$C$10</f>
        <v>263948.680416667</v>
      </c>
      <c r="J66" s="103" t="n">
        <f aca="false">G66-(H66*I66)</f>
        <v>-55732.039791668</v>
      </c>
    </row>
    <row r="67" s="86" customFormat="true" ht="12.75" hidden="false" customHeight="true" outlineLevel="0" collapsed="false">
      <c r="B67" s="95" t="n">
        <f aca="false">+B66+1</f>
        <v>54</v>
      </c>
      <c r="C67" s="88"/>
      <c r="D67" s="96"/>
      <c r="E67" s="88" t="s">
        <v>114</v>
      </c>
      <c r="F67" s="90" t="n">
        <v>12765.09</v>
      </c>
      <c r="G67" s="97" t="n">
        <f aca="false">F67+J66</f>
        <v>-42966.949791668</v>
      </c>
      <c r="H67" s="101" t="n">
        <f aca="false">IF(G67&gt;0,ROUND(G67/I67+0.5,0),0)</f>
        <v>0</v>
      </c>
      <c r="I67" s="102" t="n">
        <f aca="false">$C$10</f>
        <v>263948.680416667</v>
      </c>
      <c r="J67" s="103" t="n">
        <f aca="false">G67-(H67*I67)</f>
        <v>-42966.949791668</v>
      </c>
    </row>
    <row r="68" s="86" customFormat="true" ht="12.75" hidden="false" customHeight="true" outlineLevel="0" collapsed="false">
      <c r="B68" s="95" t="n">
        <f aca="false">+B67+1</f>
        <v>55</v>
      </c>
      <c r="C68" s="88"/>
      <c r="D68" s="96"/>
      <c r="E68" s="88" t="s">
        <v>115</v>
      </c>
      <c r="F68" s="90" t="n">
        <v>11144.38</v>
      </c>
      <c r="G68" s="97" t="n">
        <f aca="false">F68+J67</f>
        <v>-31822.569791668</v>
      </c>
      <c r="H68" s="101" t="n">
        <f aca="false">IF(G68&gt;0,ROUND(G68/I68+0.5,0),0)</f>
        <v>0</v>
      </c>
      <c r="I68" s="102" t="n">
        <f aca="false">$C$10</f>
        <v>263948.680416667</v>
      </c>
      <c r="J68" s="103" t="n">
        <f aca="false">G68-(H68*I68)</f>
        <v>-31822.569791668</v>
      </c>
    </row>
    <row r="69" s="86" customFormat="true" ht="12.75" hidden="false" customHeight="true" outlineLevel="0" collapsed="false">
      <c r="B69" s="95" t="n">
        <f aca="false">+B68+1</f>
        <v>56</v>
      </c>
      <c r="C69" s="88"/>
      <c r="D69" s="96"/>
      <c r="E69" s="88" t="s">
        <v>116</v>
      </c>
      <c r="F69" s="90" t="n">
        <v>10734.46</v>
      </c>
      <c r="G69" s="97" t="n">
        <f aca="false">F69+J68</f>
        <v>-21088.1097916679</v>
      </c>
      <c r="H69" s="101" t="n">
        <f aca="false">IF(G69&gt;0,ROUND(G69/I69+0.5,0),0)</f>
        <v>0</v>
      </c>
      <c r="I69" s="102" t="n">
        <f aca="false">$C$10</f>
        <v>263948.680416667</v>
      </c>
      <c r="J69" s="103" t="n">
        <f aca="false">G69-(H69*I69)</f>
        <v>-21088.1097916679</v>
      </c>
    </row>
    <row r="70" s="86" customFormat="true" ht="12.75" hidden="false" customHeight="true" outlineLevel="0" collapsed="false">
      <c r="B70" s="95" t="n">
        <f aca="false">+B69+1</f>
        <v>57</v>
      </c>
      <c r="C70" s="88"/>
      <c r="D70" s="96"/>
      <c r="E70" s="88" t="s">
        <v>117</v>
      </c>
      <c r="F70" s="90" t="n">
        <v>10730.8700000001</v>
      </c>
      <c r="G70" s="97" t="n">
        <f aca="false">F70+J69</f>
        <v>-10357.2397916679</v>
      </c>
      <c r="H70" s="101" t="n">
        <f aca="false">IF(G70&gt;0,ROUND(G70/I70+0.5,0),0)</f>
        <v>0</v>
      </c>
      <c r="I70" s="102" t="n">
        <f aca="false">$C$10</f>
        <v>263948.680416667</v>
      </c>
      <c r="J70" s="103" t="n">
        <f aca="false">G70-(H70*I70)</f>
        <v>-10357.2397916679</v>
      </c>
    </row>
    <row r="71" s="86" customFormat="true" ht="12.75" hidden="false" customHeight="true" outlineLevel="0" collapsed="false">
      <c r="B71" s="95" t="n">
        <f aca="false">+B70+1</f>
        <v>58</v>
      </c>
      <c r="C71" s="88"/>
      <c r="D71" s="96"/>
      <c r="E71" s="88" t="s">
        <v>118</v>
      </c>
      <c r="F71" s="90" t="n">
        <v>10560.45</v>
      </c>
      <c r="G71" s="97" t="n">
        <f aca="false">F71+J70</f>
        <v>203.210208332144</v>
      </c>
      <c r="H71" s="101" t="n">
        <f aca="false">IF(G71&gt;0,ROUND(G71/I71+0.5,0),0)</f>
        <v>1</v>
      </c>
      <c r="I71" s="102" t="n">
        <f aca="false">$C$10</f>
        <v>263948.680416667</v>
      </c>
      <c r="J71" s="103" t="n">
        <f aca="false">G71-(H71*I71)</f>
        <v>-263745.470208335</v>
      </c>
    </row>
    <row r="72" s="86" customFormat="true" ht="12.75" hidden="false" customHeight="true" outlineLevel="0" collapsed="false">
      <c r="B72" s="95" t="n">
        <f aca="false">+B71+1</f>
        <v>59</v>
      </c>
      <c r="C72" s="88"/>
      <c r="D72" s="96"/>
      <c r="E72" s="88" t="s">
        <v>119</v>
      </c>
      <c r="F72" s="90" t="n">
        <v>9635.38</v>
      </c>
      <c r="G72" s="97" t="n">
        <f aca="false">F72+J71</f>
        <v>-254110.090208334</v>
      </c>
      <c r="H72" s="101" t="n">
        <f aca="false">IF(G72&gt;0,ROUND(G72/I72+0.5,0),0)</f>
        <v>0</v>
      </c>
      <c r="I72" s="102" t="n">
        <f aca="false">$C$10</f>
        <v>263948.680416667</v>
      </c>
      <c r="J72" s="103" t="n">
        <f aca="false">G72-(H72*I72)</f>
        <v>-254110.090208334</v>
      </c>
    </row>
    <row r="73" s="86" customFormat="true" ht="12.75" hidden="false" customHeight="true" outlineLevel="0" collapsed="false">
      <c r="B73" s="95" t="n">
        <f aca="false">+B72+1</f>
        <v>60</v>
      </c>
      <c r="C73" s="88"/>
      <c r="D73" s="89"/>
      <c r="E73" s="88" t="s">
        <v>120</v>
      </c>
      <c r="F73" s="90" t="n">
        <v>9251.63000000001</v>
      </c>
      <c r="G73" s="97" t="n">
        <f aca="false">F73+J72</f>
        <v>-244858.460208334</v>
      </c>
      <c r="H73" s="101" t="n">
        <f aca="false">IF(G73&gt;0,ROUND(G73/I73+0.5,0),0)</f>
        <v>0</v>
      </c>
      <c r="I73" s="102" t="n">
        <f aca="false">$C$10</f>
        <v>263948.680416667</v>
      </c>
      <c r="J73" s="103" t="n">
        <f aca="false">G73-(H73*I73)</f>
        <v>-244858.460208334</v>
      </c>
    </row>
    <row r="74" s="86" customFormat="true" ht="12.75" hidden="false" customHeight="true" outlineLevel="0" collapsed="false">
      <c r="B74" s="95" t="n">
        <f aca="false">+B73+1</f>
        <v>61</v>
      </c>
      <c r="C74" s="88"/>
      <c r="D74" s="96"/>
      <c r="E74" s="88" t="s">
        <v>121</v>
      </c>
      <c r="F74" s="90" t="n">
        <v>8789.18999999999</v>
      </c>
      <c r="G74" s="97" t="n">
        <f aca="false">F74+J73</f>
        <v>-236069.270208334</v>
      </c>
      <c r="H74" s="101" t="n">
        <f aca="false">IF(G74&gt;0,ROUND(G74/I74+0.5,0),0)</f>
        <v>0</v>
      </c>
      <c r="I74" s="102" t="n">
        <f aca="false">$C$10</f>
        <v>263948.680416667</v>
      </c>
      <c r="J74" s="103" t="n">
        <f aca="false">G74-(H74*I74)</f>
        <v>-236069.270208334</v>
      </c>
    </row>
    <row r="75" s="86" customFormat="true" ht="12.75" hidden="false" customHeight="true" outlineLevel="0" collapsed="false">
      <c r="B75" s="95" t="n">
        <f aca="false">+B74+1</f>
        <v>62</v>
      </c>
      <c r="C75" s="88"/>
      <c r="D75" s="96"/>
      <c r="E75" s="88" t="s">
        <v>122</v>
      </c>
      <c r="F75" s="90" t="n">
        <v>7963.36</v>
      </c>
      <c r="G75" s="97" t="n">
        <f aca="false">F75+J74</f>
        <v>-228105.910208335</v>
      </c>
      <c r="H75" s="101" t="n">
        <f aca="false">IF(G75&gt;0,ROUND(G75/I75+0.5,0),0)</f>
        <v>0</v>
      </c>
      <c r="I75" s="102" t="n">
        <f aca="false">$C$10</f>
        <v>263948.680416667</v>
      </c>
      <c r="J75" s="103" t="n">
        <f aca="false">G75-(H75*I75)</f>
        <v>-228105.910208335</v>
      </c>
    </row>
    <row r="76" s="86" customFormat="true" ht="12.75" hidden="false" customHeight="true" outlineLevel="0" collapsed="false">
      <c r="B76" s="95" t="n">
        <f aca="false">+B75+1</f>
        <v>63</v>
      </c>
      <c r="C76" s="88"/>
      <c r="D76" s="96"/>
      <c r="E76" s="88" t="s">
        <v>123</v>
      </c>
      <c r="F76" s="90" t="n">
        <v>7586.44</v>
      </c>
      <c r="G76" s="97" t="n">
        <f aca="false">F76+J75</f>
        <v>-220519.470208334</v>
      </c>
      <c r="H76" s="101" t="n">
        <f aca="false">IF(G76&gt;0,ROUND(G76/I76+0.5,0),0)</f>
        <v>0</v>
      </c>
      <c r="I76" s="102" t="n">
        <f aca="false">$C$10</f>
        <v>263948.680416667</v>
      </c>
      <c r="J76" s="103" t="n">
        <f aca="false">G76-(H76*I76)</f>
        <v>-220519.470208334</v>
      </c>
    </row>
    <row r="77" s="86" customFormat="true" ht="12.75" hidden="false" customHeight="true" outlineLevel="0" collapsed="false">
      <c r="B77" s="95" t="n">
        <f aca="false">+B76+1</f>
        <v>64</v>
      </c>
      <c r="C77" s="88"/>
      <c r="D77" s="96"/>
      <c r="E77" s="88" t="s">
        <v>124</v>
      </c>
      <c r="F77" s="90" t="n">
        <v>7323.97</v>
      </c>
      <c r="G77" s="97" t="n">
        <f aca="false">F77+J76</f>
        <v>-213195.500208334</v>
      </c>
      <c r="H77" s="101" t="n">
        <f aca="false">IF(G77&gt;0,ROUND(G77/I77+0.5,0),0)</f>
        <v>0</v>
      </c>
      <c r="I77" s="102" t="n">
        <f aca="false">$C$10</f>
        <v>263948.680416667</v>
      </c>
      <c r="J77" s="103" t="n">
        <f aca="false">G77-(H77*I77)</f>
        <v>-213195.500208334</v>
      </c>
    </row>
    <row r="78" s="86" customFormat="true" ht="12.75" hidden="false" customHeight="true" outlineLevel="0" collapsed="false">
      <c r="B78" s="95" t="n">
        <f aca="false">+B77+1</f>
        <v>65</v>
      </c>
      <c r="C78" s="88"/>
      <c r="D78" s="96"/>
      <c r="E78" s="88" t="s">
        <v>125</v>
      </c>
      <c r="F78" s="90" t="n">
        <v>6883.24</v>
      </c>
      <c r="G78" s="97" t="n">
        <f aca="false">F78+J77</f>
        <v>-206312.260208335</v>
      </c>
      <c r="H78" s="101" t="n">
        <f aca="false">IF(G78&gt;0,ROUND(G78/I78+0.5,0),0)</f>
        <v>0</v>
      </c>
      <c r="I78" s="102" t="n">
        <f aca="false">$C$10</f>
        <v>263948.680416667</v>
      </c>
      <c r="J78" s="103" t="n">
        <f aca="false">G78-(H78*I78)</f>
        <v>-206312.260208335</v>
      </c>
    </row>
    <row r="79" s="86" customFormat="true" ht="12.75" hidden="false" customHeight="true" outlineLevel="0" collapsed="false">
      <c r="B79" s="95" t="n">
        <f aca="false">+B78+1</f>
        <v>66</v>
      </c>
      <c r="C79" s="88"/>
      <c r="D79" s="96"/>
      <c r="E79" s="88" t="s">
        <v>126</v>
      </c>
      <c r="F79" s="90" t="n">
        <v>6826.46999999999</v>
      </c>
      <c r="G79" s="97" t="n">
        <f aca="false">F79+J78</f>
        <v>-199485.790208335</v>
      </c>
      <c r="H79" s="101" t="n">
        <f aca="false">IF(G79&gt;0,ROUND(G79/I79+0.5,0),0)</f>
        <v>0</v>
      </c>
      <c r="I79" s="102" t="n">
        <f aca="false">$C$10</f>
        <v>263948.680416667</v>
      </c>
      <c r="J79" s="103" t="n">
        <f aca="false">G79-(H79*I79)</f>
        <v>-199485.790208335</v>
      </c>
    </row>
    <row r="80" s="86" customFormat="true" ht="12.75" hidden="false" customHeight="true" outlineLevel="0" collapsed="false">
      <c r="B80" s="95" t="n">
        <f aca="false">+B79+1</f>
        <v>67</v>
      </c>
      <c r="C80" s="88"/>
      <c r="D80" s="96"/>
      <c r="E80" s="88" t="s">
        <v>127</v>
      </c>
      <c r="F80" s="90" t="n">
        <v>6782.19</v>
      </c>
      <c r="G80" s="97" t="n">
        <f aca="false">F80+J79</f>
        <v>-192703.600208335</v>
      </c>
      <c r="H80" s="101" t="n">
        <f aca="false">IF(G80&gt;0,ROUND(G80/I80+0.5,0),0)</f>
        <v>0</v>
      </c>
      <c r="I80" s="102" t="n">
        <f aca="false">$C$10</f>
        <v>263948.680416667</v>
      </c>
      <c r="J80" s="103" t="n">
        <f aca="false">G80-(H80*I80)</f>
        <v>-192703.600208335</v>
      </c>
    </row>
    <row r="81" s="86" customFormat="true" ht="12.75" hidden="false" customHeight="true" outlineLevel="0" collapsed="false">
      <c r="B81" s="95" t="n">
        <f aca="false">+B80+1</f>
        <v>68</v>
      </c>
      <c r="C81" s="88"/>
      <c r="D81" s="96"/>
      <c r="E81" s="88" t="s">
        <v>128</v>
      </c>
      <c r="F81" s="90" t="n">
        <v>6575.26</v>
      </c>
      <c r="G81" s="97" t="n">
        <f aca="false">F81+J80</f>
        <v>-186128.340208335</v>
      </c>
      <c r="H81" s="101" t="n">
        <f aca="false">IF(G81&gt;0,ROUND(G81/I81+0.5,0),0)</f>
        <v>0</v>
      </c>
      <c r="I81" s="102" t="n">
        <f aca="false">$C$10</f>
        <v>263948.680416667</v>
      </c>
      <c r="J81" s="103" t="n">
        <f aca="false">G81-(H81*I81)</f>
        <v>-186128.340208335</v>
      </c>
    </row>
    <row r="82" s="86" customFormat="true" ht="12.75" hidden="false" customHeight="true" outlineLevel="0" collapsed="false">
      <c r="B82" s="95" t="n">
        <f aca="false">+B81+1</f>
        <v>69</v>
      </c>
      <c r="C82" s="88"/>
      <c r="D82" s="96"/>
      <c r="E82" s="88" t="s">
        <v>129</v>
      </c>
      <c r="F82" s="90" t="n">
        <v>6545.78000000001</v>
      </c>
      <c r="G82" s="97" t="n">
        <f aca="false">F82+J81</f>
        <v>-179582.560208334</v>
      </c>
      <c r="H82" s="101" t="n">
        <f aca="false">IF(G82&gt;0,ROUND(G82/I82+0.5,0),0)</f>
        <v>0</v>
      </c>
      <c r="I82" s="102" t="n">
        <f aca="false">$C$10</f>
        <v>263948.680416667</v>
      </c>
      <c r="J82" s="103" t="n">
        <f aca="false">G82-(H82*I82)</f>
        <v>-179582.560208334</v>
      </c>
    </row>
    <row r="83" s="86" customFormat="true" ht="12.75" hidden="false" customHeight="true" outlineLevel="0" collapsed="false">
      <c r="B83" s="95" t="n">
        <f aca="false">+B82+1</f>
        <v>70</v>
      </c>
      <c r="C83" s="88"/>
      <c r="D83" s="96"/>
      <c r="E83" s="88" t="s">
        <v>130</v>
      </c>
      <c r="F83" s="90" t="n">
        <v>6192.12</v>
      </c>
      <c r="G83" s="97" t="n">
        <f aca="false">F83+J82</f>
        <v>-173390.440208334</v>
      </c>
      <c r="H83" s="101" t="n">
        <f aca="false">IF(G83&gt;0,ROUND(G83/I83+0.5,0),0)</f>
        <v>0</v>
      </c>
      <c r="I83" s="102" t="n">
        <f aca="false">$C$10</f>
        <v>263948.680416667</v>
      </c>
      <c r="J83" s="103" t="n">
        <f aca="false">G83-(H83*I83)</f>
        <v>-173390.440208334</v>
      </c>
    </row>
    <row r="84" s="86" customFormat="true" ht="12.75" hidden="false" customHeight="true" outlineLevel="0" collapsed="false">
      <c r="B84" s="95" t="n">
        <f aca="false">+B83+1</f>
        <v>71</v>
      </c>
      <c r="C84" s="88"/>
      <c r="D84" s="96"/>
      <c r="E84" s="88" t="s">
        <v>131</v>
      </c>
      <c r="F84" s="90" t="n">
        <v>6171.96</v>
      </c>
      <c r="G84" s="97" t="n">
        <f aca="false">F84+J83</f>
        <v>-167218.480208334</v>
      </c>
      <c r="H84" s="101" t="n">
        <f aca="false">IF(G84&gt;0,ROUND(G84/I84+0.5,0),0)</f>
        <v>0</v>
      </c>
      <c r="I84" s="102" t="n">
        <f aca="false">$C$10</f>
        <v>263948.680416667</v>
      </c>
      <c r="J84" s="103" t="n">
        <f aca="false">G84-(H84*I84)</f>
        <v>-167218.480208334</v>
      </c>
    </row>
    <row r="85" s="86" customFormat="true" ht="12.75" hidden="false" customHeight="true" outlineLevel="0" collapsed="false">
      <c r="B85" s="95" t="n">
        <f aca="false">+B84+1</f>
        <v>72</v>
      </c>
      <c r="C85" s="88"/>
      <c r="D85" s="96"/>
      <c r="E85" s="88" t="s">
        <v>132</v>
      </c>
      <c r="F85" s="90" t="n">
        <v>6041.2</v>
      </c>
      <c r="G85" s="97" t="n">
        <f aca="false">F85+J84</f>
        <v>-161177.280208335</v>
      </c>
      <c r="H85" s="101" t="n">
        <f aca="false">IF(G85&gt;0,ROUND(G85/I85+0.5,0),0)</f>
        <v>0</v>
      </c>
      <c r="I85" s="102" t="n">
        <f aca="false">$C$10</f>
        <v>263948.680416667</v>
      </c>
      <c r="J85" s="103" t="n">
        <f aca="false">G85-(H85*I85)</f>
        <v>-161177.280208335</v>
      </c>
    </row>
    <row r="86" s="86" customFormat="true" ht="12.75" hidden="false" customHeight="true" outlineLevel="0" collapsed="false">
      <c r="B86" s="95" t="n">
        <f aca="false">+B85+1</f>
        <v>73</v>
      </c>
      <c r="C86" s="88"/>
      <c r="D86" s="89"/>
      <c r="E86" s="88" t="s">
        <v>133</v>
      </c>
      <c r="F86" s="90" t="n">
        <v>5804.28000000001</v>
      </c>
      <c r="G86" s="97" t="n">
        <f aca="false">F86+J85</f>
        <v>-155373.000208335</v>
      </c>
      <c r="H86" s="101" t="n">
        <f aca="false">IF(G86&gt;0,ROUND(G86/I86+0.5,0),0)</f>
        <v>0</v>
      </c>
      <c r="I86" s="102" t="n">
        <f aca="false">$C$10</f>
        <v>263948.680416667</v>
      </c>
      <c r="J86" s="103" t="n">
        <f aca="false">G86-(H86*I86)</f>
        <v>-155373.000208335</v>
      </c>
    </row>
    <row r="87" s="86" customFormat="true" ht="12.75" hidden="false" customHeight="true" outlineLevel="0" collapsed="false">
      <c r="B87" s="95" t="n">
        <f aca="false">+B86+1</f>
        <v>74</v>
      </c>
      <c r="C87" s="88"/>
      <c r="D87" s="96"/>
      <c r="E87" s="88" t="s">
        <v>134</v>
      </c>
      <c r="F87" s="90" t="n">
        <v>5737.96</v>
      </c>
      <c r="G87" s="97" t="n">
        <f aca="false">F87+J86</f>
        <v>-149635.040208335</v>
      </c>
      <c r="H87" s="101" t="n">
        <f aca="false">IF(G87&gt;0,ROUND(G87/I87+0.5,0),0)</f>
        <v>0</v>
      </c>
      <c r="I87" s="102" t="n">
        <f aca="false">$C$10</f>
        <v>263948.680416667</v>
      </c>
      <c r="J87" s="103" t="n">
        <f aca="false">G87-(H87*I87)</f>
        <v>-149635.040208335</v>
      </c>
    </row>
    <row r="88" s="86" customFormat="true" ht="12.75" hidden="false" customHeight="true" outlineLevel="0" collapsed="false">
      <c r="B88" s="95" t="n">
        <f aca="false">+B87+1</f>
        <v>75</v>
      </c>
      <c r="C88" s="88"/>
      <c r="D88" s="96"/>
      <c r="E88" s="88" t="s">
        <v>135</v>
      </c>
      <c r="F88" s="90" t="n">
        <v>5481.84</v>
      </c>
      <c r="G88" s="97" t="n">
        <f aca="false">F88+J87</f>
        <v>-144153.200208335</v>
      </c>
      <c r="H88" s="101" t="n">
        <f aca="false">IF(G88&gt;0,ROUND(G88/I88+0.5,0),0)</f>
        <v>0</v>
      </c>
      <c r="I88" s="102" t="n">
        <f aca="false">$C$10</f>
        <v>263948.680416667</v>
      </c>
      <c r="J88" s="103" t="n">
        <f aca="false">G88-(H88*I88)</f>
        <v>-144153.200208335</v>
      </c>
    </row>
    <row r="89" s="86" customFormat="true" ht="12.75" hidden="false" customHeight="true" outlineLevel="0" collapsed="false">
      <c r="B89" s="95" t="n">
        <f aca="false">+B88+1</f>
        <v>76</v>
      </c>
      <c r="C89" s="88"/>
      <c r="D89" s="89"/>
      <c r="E89" s="88" t="s">
        <v>136</v>
      </c>
      <c r="F89" s="90" t="n">
        <v>4113.04</v>
      </c>
      <c r="G89" s="97" t="n">
        <f aca="false">F89+J88</f>
        <v>-140040.160208335</v>
      </c>
      <c r="H89" s="101" t="n">
        <f aca="false">IF(G89&gt;0,ROUND(G89/I89+0.5,0),0)</f>
        <v>0</v>
      </c>
      <c r="I89" s="102" t="n">
        <f aca="false">$C$10</f>
        <v>263948.680416667</v>
      </c>
      <c r="J89" s="103" t="n">
        <f aca="false">G89-(H89*I89)</f>
        <v>-140040.160208335</v>
      </c>
    </row>
    <row r="90" s="86" customFormat="true" ht="12.75" hidden="false" customHeight="true" outlineLevel="0" collapsed="false">
      <c r="B90" s="95" t="n">
        <f aca="false">+B89+1</f>
        <v>77</v>
      </c>
      <c r="C90" s="88"/>
      <c r="D90" s="96"/>
      <c r="E90" s="88" t="s">
        <v>137</v>
      </c>
      <c r="F90" s="90" t="n">
        <v>3949.65</v>
      </c>
      <c r="G90" s="97" t="n">
        <f aca="false">F90+J89</f>
        <v>-136090.510208335</v>
      </c>
      <c r="H90" s="101" t="n">
        <f aca="false">IF(G90&gt;0,ROUND(G90/I90+0.5,0),0)</f>
        <v>0</v>
      </c>
      <c r="I90" s="102" t="n">
        <f aca="false">$C$10</f>
        <v>263948.680416667</v>
      </c>
      <c r="J90" s="103" t="n">
        <f aca="false">G90-(H90*I90)</f>
        <v>-136090.510208335</v>
      </c>
    </row>
    <row r="91" s="86" customFormat="true" ht="12.75" hidden="false" customHeight="true" outlineLevel="0" collapsed="false">
      <c r="B91" s="95" t="n">
        <f aca="false">+B90+1</f>
        <v>78</v>
      </c>
      <c r="C91" s="88"/>
      <c r="D91" s="96"/>
      <c r="E91" s="88" t="s">
        <v>138</v>
      </c>
      <c r="F91" s="90" t="n">
        <v>3914.84999999999</v>
      </c>
      <c r="G91" s="97" t="n">
        <f aca="false">F91+J90</f>
        <v>-132175.660208335</v>
      </c>
      <c r="H91" s="101" t="n">
        <f aca="false">IF(G91&gt;0,ROUND(G91/I91+0.5,0),0)</f>
        <v>0</v>
      </c>
      <c r="I91" s="102" t="n">
        <f aca="false">$C$10</f>
        <v>263948.680416667</v>
      </c>
      <c r="J91" s="103" t="n">
        <f aca="false">G91-(H91*I91)</f>
        <v>-132175.660208335</v>
      </c>
    </row>
    <row r="92" s="86" customFormat="true" ht="12.75" hidden="false" customHeight="true" outlineLevel="0" collapsed="false">
      <c r="B92" s="95" t="n">
        <f aca="false">+B91+1</f>
        <v>79</v>
      </c>
      <c r="C92" s="88"/>
      <c r="D92" s="96"/>
      <c r="E92" s="88" t="s">
        <v>139</v>
      </c>
      <c r="F92" s="90" t="n">
        <v>3533.07999999998</v>
      </c>
      <c r="G92" s="97" t="n">
        <f aca="false">F92+J91</f>
        <v>-128642.580208335</v>
      </c>
      <c r="H92" s="101" t="n">
        <f aca="false">IF(G92&gt;0,ROUND(G92/I92+0.5,0),0)</f>
        <v>0</v>
      </c>
      <c r="I92" s="102" t="n">
        <f aca="false">$C$10</f>
        <v>263948.680416667</v>
      </c>
      <c r="J92" s="103" t="n">
        <f aca="false">G92-(H92*I92)</f>
        <v>-128642.580208335</v>
      </c>
    </row>
    <row r="93" s="86" customFormat="true" ht="12.75" hidden="false" customHeight="true" outlineLevel="0" collapsed="false">
      <c r="B93" s="95" t="n">
        <f aca="false">+B92+1</f>
        <v>80</v>
      </c>
      <c r="C93" s="88"/>
      <c r="D93" s="96"/>
      <c r="E93" s="88" t="s">
        <v>140</v>
      </c>
      <c r="F93" s="90" t="n">
        <v>3284.24</v>
      </c>
      <c r="G93" s="97" t="n">
        <f aca="false">F93+J92</f>
        <v>-125358.340208335</v>
      </c>
      <c r="H93" s="101" t="n">
        <f aca="false">IF(G93&gt;0,ROUND(G93/I93+0.5,0),0)</f>
        <v>0</v>
      </c>
      <c r="I93" s="102" t="n">
        <f aca="false">$C$10</f>
        <v>263948.680416667</v>
      </c>
      <c r="J93" s="103" t="n">
        <f aca="false">G93-(H93*I93)</f>
        <v>-125358.340208335</v>
      </c>
    </row>
    <row r="94" s="86" customFormat="true" ht="12.75" hidden="false" customHeight="true" outlineLevel="0" collapsed="false">
      <c r="B94" s="95" t="n">
        <f aca="false">+B93+1</f>
        <v>81</v>
      </c>
      <c r="C94" s="88"/>
      <c r="D94" s="96"/>
      <c r="E94" s="88" t="s">
        <v>141</v>
      </c>
      <c r="F94" s="90" t="n">
        <v>3265.17</v>
      </c>
      <c r="G94" s="97" t="n">
        <f aca="false">F94+J93</f>
        <v>-122093.170208335</v>
      </c>
      <c r="H94" s="101" t="n">
        <f aca="false">IF(G94&gt;0,ROUND(G94/I94+0.5,0),0)</f>
        <v>0</v>
      </c>
      <c r="I94" s="102" t="n">
        <f aca="false">$C$10</f>
        <v>263948.680416667</v>
      </c>
      <c r="J94" s="103" t="n">
        <f aca="false">G94-(H94*I94)</f>
        <v>-122093.170208335</v>
      </c>
    </row>
    <row r="95" s="86" customFormat="true" ht="12.75" hidden="false" customHeight="true" outlineLevel="0" collapsed="false">
      <c r="B95" s="95" t="n">
        <f aca="false">+B94+1</f>
        <v>82</v>
      </c>
      <c r="C95" s="88"/>
      <c r="D95" s="89"/>
      <c r="E95" s="88" t="s">
        <v>142</v>
      </c>
      <c r="F95" s="90" t="n">
        <v>3113.26</v>
      </c>
      <c r="G95" s="97" t="n">
        <f aca="false">F95+J94</f>
        <v>-118979.910208335</v>
      </c>
      <c r="H95" s="101" t="n">
        <f aca="false">IF(G95&gt;0,ROUND(G95/I95+0.5,0),0)</f>
        <v>0</v>
      </c>
      <c r="I95" s="102" t="n">
        <f aca="false">$C$10</f>
        <v>263948.680416667</v>
      </c>
      <c r="J95" s="103" t="n">
        <f aca="false">G95-(H95*I95)</f>
        <v>-118979.910208335</v>
      </c>
    </row>
    <row r="96" s="86" customFormat="true" ht="12.75" hidden="false" customHeight="true" outlineLevel="0" collapsed="false">
      <c r="B96" s="95" t="n">
        <f aca="false">+B95+1</f>
        <v>83</v>
      </c>
      <c r="C96" s="88"/>
      <c r="D96" s="96"/>
      <c r="E96" s="88" t="s">
        <v>143</v>
      </c>
      <c r="F96" s="90" t="n">
        <v>2944.35</v>
      </c>
      <c r="G96" s="97" t="n">
        <f aca="false">F96+J95</f>
        <v>-116035.560208335</v>
      </c>
      <c r="H96" s="101" t="n">
        <f aca="false">IF(G96&gt;0,ROUND(G96/I96+0.5,0),0)</f>
        <v>0</v>
      </c>
      <c r="I96" s="102" t="n">
        <f aca="false">$C$10</f>
        <v>263948.680416667</v>
      </c>
      <c r="J96" s="103" t="n">
        <f aca="false">G96-(H96*I96)</f>
        <v>-116035.560208335</v>
      </c>
    </row>
    <row r="97" s="86" customFormat="true" ht="12.75" hidden="false" customHeight="true" outlineLevel="0" collapsed="false">
      <c r="B97" s="95" t="n">
        <f aca="false">+B96+1</f>
        <v>84</v>
      </c>
      <c r="C97" s="88"/>
      <c r="D97" s="96"/>
      <c r="E97" s="88" t="s">
        <v>144</v>
      </c>
      <c r="F97" s="90" t="n">
        <v>2933.34</v>
      </c>
      <c r="G97" s="97" t="n">
        <f aca="false">F97+J96</f>
        <v>-113102.220208335</v>
      </c>
      <c r="H97" s="101" t="n">
        <f aca="false">IF(G97&gt;0,ROUND(G97/I97+0.5,0),0)</f>
        <v>0</v>
      </c>
      <c r="I97" s="102" t="n">
        <f aca="false">$C$10</f>
        <v>263948.680416667</v>
      </c>
      <c r="J97" s="103" t="n">
        <f aca="false">G97-(H97*I97)</f>
        <v>-113102.220208335</v>
      </c>
    </row>
    <row r="98" s="86" customFormat="true" ht="12.75" hidden="false" customHeight="true" outlineLevel="0" collapsed="false">
      <c r="B98" s="95" t="n">
        <f aca="false">+B97+1</f>
        <v>85</v>
      </c>
      <c r="C98" s="88"/>
      <c r="D98" s="96"/>
      <c r="E98" s="88" t="s">
        <v>145</v>
      </c>
      <c r="F98" s="90" t="n">
        <v>2811.64</v>
      </c>
      <c r="G98" s="97" t="n">
        <f aca="false">F98+J97</f>
        <v>-110290.580208335</v>
      </c>
      <c r="H98" s="101" t="n">
        <f aca="false">IF(G98&gt;0,ROUND(G98/I98+0.5,0),0)</f>
        <v>0</v>
      </c>
      <c r="I98" s="102" t="n">
        <f aca="false">$C$10</f>
        <v>263948.680416667</v>
      </c>
      <c r="J98" s="103" t="n">
        <f aca="false">G98-(H98*I98)</f>
        <v>-110290.580208335</v>
      </c>
    </row>
    <row r="99" s="86" customFormat="true" ht="12.75" hidden="false" customHeight="true" outlineLevel="0" collapsed="false">
      <c r="B99" s="95" t="n">
        <f aca="false">+B98+1</f>
        <v>86</v>
      </c>
      <c r="C99" s="88"/>
      <c r="D99" s="96"/>
      <c r="E99" s="88" t="s">
        <v>146</v>
      </c>
      <c r="F99" s="90" t="n">
        <v>2470</v>
      </c>
      <c r="G99" s="97" t="n">
        <f aca="false">F99+J98</f>
        <v>-107820.580208335</v>
      </c>
      <c r="H99" s="101" t="n">
        <f aca="false">IF(G99&gt;0,ROUND(G99/I99+0.5,0),0)</f>
        <v>0</v>
      </c>
      <c r="I99" s="102" t="n">
        <f aca="false">$C$10</f>
        <v>263948.680416667</v>
      </c>
      <c r="J99" s="103" t="n">
        <f aca="false">G99-(H99*I99)</f>
        <v>-107820.580208335</v>
      </c>
    </row>
    <row r="100" s="86" customFormat="true" ht="12.75" hidden="false" customHeight="true" outlineLevel="0" collapsed="false">
      <c r="B100" s="95" t="n">
        <f aca="false">+B99+1</f>
        <v>87</v>
      </c>
      <c r="C100" s="88"/>
      <c r="D100" s="96"/>
      <c r="E100" s="88" t="s">
        <v>147</v>
      </c>
      <c r="F100" s="90" t="n">
        <v>2409.26</v>
      </c>
      <c r="G100" s="97" t="n">
        <f aca="false">F100+J99</f>
        <v>-105411.320208335</v>
      </c>
      <c r="H100" s="101" t="n">
        <f aca="false">IF(G100&gt;0,ROUND(G100/I100+0.5,0),0)</f>
        <v>0</v>
      </c>
      <c r="I100" s="102" t="n">
        <f aca="false">$C$10</f>
        <v>263948.680416667</v>
      </c>
      <c r="J100" s="103" t="n">
        <f aca="false">G100-(H100*I100)</f>
        <v>-105411.320208335</v>
      </c>
    </row>
    <row r="101" s="86" customFormat="true" ht="12.75" hidden="false" customHeight="true" outlineLevel="0" collapsed="false">
      <c r="B101" s="95" t="n">
        <f aca="false">+B100+1</f>
        <v>88</v>
      </c>
      <c r="C101" s="88"/>
      <c r="D101" s="96"/>
      <c r="E101" s="88" t="s">
        <v>148</v>
      </c>
      <c r="F101" s="90" t="n">
        <v>2399.7</v>
      </c>
      <c r="G101" s="97" t="n">
        <f aca="false">F101+J100</f>
        <v>-103011.620208335</v>
      </c>
      <c r="H101" s="101" t="n">
        <f aca="false">IF(G101&gt;0,ROUND(G101/I101+0.5,0),0)</f>
        <v>0</v>
      </c>
      <c r="I101" s="102" t="n">
        <f aca="false">$C$10</f>
        <v>263948.680416667</v>
      </c>
      <c r="J101" s="103" t="n">
        <f aca="false">G101-(H101*I101)</f>
        <v>-103011.620208335</v>
      </c>
    </row>
    <row r="102" s="86" customFormat="true" ht="12.75" hidden="false" customHeight="true" outlineLevel="0" collapsed="false">
      <c r="B102" s="95" t="n">
        <f aca="false">+B101+1</f>
        <v>89</v>
      </c>
      <c r="C102" s="88"/>
      <c r="D102" s="96"/>
      <c r="E102" s="88" t="s">
        <v>149</v>
      </c>
      <c r="F102" s="90" t="n">
        <v>2364.33</v>
      </c>
      <c r="G102" s="97" t="n">
        <f aca="false">F102+J101</f>
        <v>-100647.290208335</v>
      </c>
      <c r="H102" s="101" t="n">
        <f aca="false">IF(G102&gt;0,ROUND(G102/I102+0.5,0),0)</f>
        <v>0</v>
      </c>
      <c r="I102" s="102" t="n">
        <f aca="false">$C$10</f>
        <v>263948.680416667</v>
      </c>
      <c r="J102" s="103" t="n">
        <f aca="false">G102-(H102*I102)</f>
        <v>-100647.290208335</v>
      </c>
    </row>
    <row r="103" s="86" customFormat="true" ht="12.75" hidden="false" customHeight="true" outlineLevel="0" collapsed="false">
      <c r="B103" s="95" t="n">
        <f aca="false">+B102+1</f>
        <v>90</v>
      </c>
      <c r="C103" s="88"/>
      <c r="D103" s="96"/>
      <c r="E103" s="88" t="s">
        <v>150</v>
      </c>
      <c r="F103" s="90" t="n">
        <v>2355.47</v>
      </c>
      <c r="G103" s="97" t="n">
        <f aca="false">F103+J102</f>
        <v>-98291.8202083345</v>
      </c>
      <c r="H103" s="101" t="n">
        <f aca="false">IF(G103&gt;0,ROUND(G103/I103+0.5,0),0)</f>
        <v>0</v>
      </c>
      <c r="I103" s="102" t="n">
        <f aca="false">$C$10</f>
        <v>263948.680416667</v>
      </c>
      <c r="J103" s="103" t="n">
        <f aca="false">G103-(H103*I103)</f>
        <v>-98291.8202083345</v>
      </c>
    </row>
    <row r="104" s="86" customFormat="true" ht="12.75" hidden="false" customHeight="true" outlineLevel="0" collapsed="false">
      <c r="B104" s="95" t="n">
        <f aca="false">+B103+1</f>
        <v>91</v>
      </c>
      <c r="C104" s="88"/>
      <c r="D104" s="96"/>
      <c r="E104" s="88" t="s">
        <v>151</v>
      </c>
      <c r="F104" s="90" t="n">
        <v>2063.88</v>
      </c>
      <c r="G104" s="97" t="n">
        <f aca="false">F104+J103</f>
        <v>-96227.9402083345</v>
      </c>
      <c r="H104" s="101" t="n">
        <f aca="false">IF(G104&gt;0,ROUND(G104/I104+0.5,0),0)</f>
        <v>0</v>
      </c>
      <c r="I104" s="102" t="n">
        <f aca="false">$C$10</f>
        <v>263948.680416667</v>
      </c>
      <c r="J104" s="103" t="n">
        <f aca="false">G104-(H104*I104)</f>
        <v>-96227.9402083345</v>
      </c>
    </row>
    <row r="105" s="86" customFormat="true" ht="12.75" hidden="false" customHeight="true" outlineLevel="0" collapsed="false">
      <c r="B105" s="95" t="n">
        <f aca="false">+B104+1</f>
        <v>92</v>
      </c>
      <c r="C105" s="88"/>
      <c r="D105" s="96"/>
      <c r="E105" s="88" t="s">
        <v>152</v>
      </c>
      <c r="F105" s="90" t="n">
        <v>1831.11</v>
      </c>
      <c r="G105" s="97" t="n">
        <f aca="false">F105+J104</f>
        <v>-94396.8302083345</v>
      </c>
      <c r="H105" s="101" t="n">
        <f aca="false">IF(G105&gt;0,ROUND(G105/I105+0.5,0),0)</f>
        <v>0</v>
      </c>
      <c r="I105" s="102" t="n">
        <f aca="false">$C$10</f>
        <v>263948.680416667</v>
      </c>
      <c r="J105" s="103" t="n">
        <f aca="false">G105-(H105*I105)</f>
        <v>-94396.8302083345</v>
      </c>
    </row>
    <row r="106" s="86" customFormat="true" ht="12.75" hidden="false" customHeight="true" outlineLevel="0" collapsed="false">
      <c r="B106" s="95" t="n">
        <f aca="false">+B105+1</f>
        <v>93</v>
      </c>
      <c r="C106" s="88"/>
      <c r="D106" s="89"/>
      <c r="E106" s="88" t="s">
        <v>153</v>
      </c>
      <c r="F106" s="90" t="n">
        <v>1790.87</v>
      </c>
      <c r="G106" s="97" t="n">
        <f aca="false">F106+J105</f>
        <v>-92605.9602083345</v>
      </c>
      <c r="H106" s="101" t="n">
        <f aca="false">IF(G106&gt;0,ROUND(G106/I106+0.5,0),0)</f>
        <v>0</v>
      </c>
      <c r="I106" s="102" t="n">
        <f aca="false">$C$10</f>
        <v>263948.680416667</v>
      </c>
      <c r="J106" s="103" t="n">
        <f aca="false">G106-(H106*I106)</f>
        <v>-92605.9602083345</v>
      </c>
    </row>
    <row r="107" s="86" customFormat="true" ht="12.75" hidden="false" customHeight="true" outlineLevel="0" collapsed="false">
      <c r="B107" s="95" t="n">
        <f aca="false">+B106+1</f>
        <v>94</v>
      </c>
      <c r="C107" s="88"/>
      <c r="D107" s="96"/>
      <c r="E107" s="88" t="s">
        <v>154</v>
      </c>
      <c r="F107" s="90" t="n">
        <v>1719.9</v>
      </c>
      <c r="G107" s="97" t="n">
        <f aca="false">F107+J106</f>
        <v>-90886.0602083345</v>
      </c>
      <c r="H107" s="101" t="n">
        <f aca="false">IF(G107&gt;0,ROUND(G107/I107+0.5,0),0)</f>
        <v>0</v>
      </c>
      <c r="I107" s="102" t="n">
        <f aca="false">$C$10</f>
        <v>263948.680416667</v>
      </c>
      <c r="J107" s="103" t="n">
        <f aca="false">G107-(H107*I107)</f>
        <v>-90886.0602083345</v>
      </c>
    </row>
    <row r="108" s="86" customFormat="true" ht="12.75" hidden="false" customHeight="true" outlineLevel="0" collapsed="false">
      <c r="B108" s="95" t="n">
        <f aca="false">+B107+1</f>
        <v>95</v>
      </c>
      <c r="C108" s="88"/>
      <c r="D108" s="89"/>
      <c r="E108" s="88" t="s">
        <v>155</v>
      </c>
      <c r="F108" s="90" t="n">
        <v>1608.33</v>
      </c>
      <c r="G108" s="97" t="n">
        <f aca="false">F108+J107</f>
        <v>-89277.7302083345</v>
      </c>
      <c r="H108" s="101" t="n">
        <f aca="false">IF(G108&gt;0,ROUND(G108/I108+0.5,0),0)</f>
        <v>0</v>
      </c>
      <c r="I108" s="102" t="n">
        <f aca="false">$C$10</f>
        <v>263948.680416667</v>
      </c>
      <c r="J108" s="103" t="n">
        <f aca="false">G108-(H108*I108)</f>
        <v>-89277.7302083345</v>
      </c>
    </row>
    <row r="109" s="86" customFormat="true" ht="12.75" hidden="false" customHeight="true" outlineLevel="0" collapsed="false">
      <c r="B109" s="95" t="n">
        <f aca="false">+B108+1</f>
        <v>96</v>
      </c>
      <c r="C109" s="88"/>
      <c r="D109" s="96"/>
      <c r="E109" s="88" t="s">
        <v>156</v>
      </c>
      <c r="F109" s="90" t="n">
        <v>1581.22</v>
      </c>
      <c r="G109" s="97" t="n">
        <f aca="false">F109+J108</f>
        <v>-87696.5102083345</v>
      </c>
      <c r="H109" s="101" t="n">
        <f aca="false">IF(G109&gt;0,ROUND(G109/I109+0.5,0),0)</f>
        <v>0</v>
      </c>
      <c r="I109" s="102" t="n">
        <f aca="false">$C$10</f>
        <v>263948.680416667</v>
      </c>
      <c r="J109" s="103" t="n">
        <f aca="false">G109-(H109*I109)</f>
        <v>-87696.5102083345</v>
      </c>
    </row>
    <row r="110" s="86" customFormat="true" ht="12.75" hidden="false" customHeight="true" outlineLevel="0" collapsed="false">
      <c r="B110" s="95" t="n">
        <f aca="false">+B109+1</f>
        <v>97</v>
      </c>
      <c r="C110" s="88"/>
      <c r="D110" s="89"/>
      <c r="E110" s="88" t="s">
        <v>157</v>
      </c>
      <c r="F110" s="90" t="n">
        <v>1468.15</v>
      </c>
      <c r="G110" s="97" t="n">
        <f aca="false">F110+J109</f>
        <v>-86228.3602083345</v>
      </c>
      <c r="H110" s="101" t="n">
        <f aca="false">IF(G110&gt;0,ROUND(G110/I110+0.5,0),0)</f>
        <v>0</v>
      </c>
      <c r="I110" s="102" t="n">
        <f aca="false">$C$10</f>
        <v>263948.680416667</v>
      </c>
      <c r="J110" s="103" t="n">
        <f aca="false">G110-(H110*I110)</f>
        <v>-86228.3602083345</v>
      </c>
    </row>
    <row r="111" s="86" customFormat="true" ht="12.75" hidden="false" customHeight="true" outlineLevel="0" collapsed="false">
      <c r="B111" s="95" t="n">
        <f aca="false">+B110+1</f>
        <v>98</v>
      </c>
      <c r="C111" s="88"/>
      <c r="D111" s="96"/>
      <c r="E111" s="88" t="s">
        <v>158</v>
      </c>
      <c r="F111" s="90" t="n">
        <v>1456.4</v>
      </c>
      <c r="G111" s="97" t="n">
        <f aca="false">F111+J110</f>
        <v>-84771.9602083345</v>
      </c>
      <c r="H111" s="101" t="n">
        <f aca="false">IF(G111&gt;0,ROUND(G111/I111+0.5,0),0)</f>
        <v>0</v>
      </c>
      <c r="I111" s="102" t="n">
        <f aca="false">$C$10</f>
        <v>263948.680416667</v>
      </c>
      <c r="J111" s="103" t="n">
        <f aca="false">G111-(H111*I111)</f>
        <v>-84771.9602083345</v>
      </c>
    </row>
    <row r="112" s="86" customFormat="true" ht="12.75" hidden="false" customHeight="true" outlineLevel="0" collapsed="false">
      <c r="B112" s="95" t="n">
        <f aca="false">+B111+1</f>
        <v>99</v>
      </c>
      <c r="C112" s="88"/>
      <c r="D112" s="96"/>
      <c r="E112" s="88" t="s">
        <v>159</v>
      </c>
      <c r="F112" s="90" t="n">
        <v>1435.84</v>
      </c>
      <c r="G112" s="97" t="n">
        <f aca="false">F112+J111</f>
        <v>-83336.1202083345</v>
      </c>
      <c r="H112" s="101" t="n">
        <f aca="false">IF(G112&gt;0,ROUND(G112/I112+0.5,0),0)</f>
        <v>0</v>
      </c>
      <c r="I112" s="102" t="n">
        <f aca="false">$C$10</f>
        <v>263948.680416667</v>
      </c>
      <c r="J112" s="103" t="n">
        <f aca="false">G112-(H112*I112)</f>
        <v>-83336.1202083345</v>
      </c>
    </row>
    <row r="113" s="86" customFormat="true" ht="12.75" hidden="false" customHeight="true" outlineLevel="0" collapsed="false">
      <c r="B113" s="95" t="n">
        <f aca="false">+B112+1</f>
        <v>100</v>
      </c>
      <c r="C113" s="88"/>
      <c r="D113" s="96"/>
      <c r="E113" s="88" t="s">
        <v>160</v>
      </c>
      <c r="F113" s="90" t="n">
        <v>1363.12</v>
      </c>
      <c r="G113" s="97" t="n">
        <f aca="false">F113+J112</f>
        <v>-81973.0002083345</v>
      </c>
      <c r="H113" s="101" t="n">
        <f aca="false">IF(G113&gt;0,ROUND(G113/I113+0.5,0),0)</f>
        <v>0</v>
      </c>
      <c r="I113" s="102" t="n">
        <f aca="false">$C$10</f>
        <v>263948.680416667</v>
      </c>
      <c r="J113" s="103" t="n">
        <f aca="false">G113-(H113*I113)</f>
        <v>-81973.0002083345</v>
      </c>
    </row>
    <row r="114" s="86" customFormat="true" ht="12.75" hidden="false" customHeight="true" outlineLevel="0" collapsed="false">
      <c r="B114" s="95" t="n">
        <f aca="false">+B113+1</f>
        <v>101</v>
      </c>
      <c r="C114" s="88"/>
      <c r="D114" s="96"/>
      <c r="E114" s="88" t="s">
        <v>161</v>
      </c>
      <c r="F114" s="90" t="n">
        <v>1341.11</v>
      </c>
      <c r="G114" s="97" t="n">
        <f aca="false">F114+J113</f>
        <v>-80631.8902083346</v>
      </c>
      <c r="H114" s="101" t="n">
        <f aca="false">IF(G114&gt;0,ROUND(G114/I114+0.5,0),0)</f>
        <v>0</v>
      </c>
      <c r="I114" s="102" t="n">
        <f aca="false">$C$10</f>
        <v>263948.680416667</v>
      </c>
      <c r="J114" s="103" t="n">
        <f aca="false">G114-(H114*I114)</f>
        <v>-80631.8902083346</v>
      </c>
    </row>
    <row r="115" s="86" customFormat="true" ht="12.75" hidden="false" customHeight="true" outlineLevel="0" collapsed="false">
      <c r="B115" s="95" t="n">
        <f aca="false">+B114+1</f>
        <v>102</v>
      </c>
      <c r="C115" s="88"/>
      <c r="D115" s="96"/>
      <c r="E115" s="88" t="s">
        <v>162</v>
      </c>
      <c r="F115" s="90" t="n">
        <v>1247.53</v>
      </c>
      <c r="G115" s="97" t="n">
        <f aca="false">F115+J114</f>
        <v>-79384.3602083345</v>
      </c>
      <c r="H115" s="101" t="n">
        <f aca="false">IF(G115&gt;0,ROUND(G115/I115+0.5,0),0)</f>
        <v>0</v>
      </c>
      <c r="I115" s="102" t="n">
        <f aca="false">$C$10</f>
        <v>263948.680416667</v>
      </c>
      <c r="J115" s="103" t="n">
        <f aca="false">G115-(H115*I115)</f>
        <v>-79384.3602083345</v>
      </c>
    </row>
    <row r="116" s="86" customFormat="true" ht="12.75" hidden="false" customHeight="true" outlineLevel="0" collapsed="false">
      <c r="B116" s="95" t="n">
        <f aca="false">+B115+1</f>
        <v>103</v>
      </c>
      <c r="C116" s="88"/>
      <c r="D116" s="96"/>
      <c r="E116" s="88" t="s">
        <v>163</v>
      </c>
      <c r="F116" s="90" t="n">
        <v>1184</v>
      </c>
      <c r="G116" s="97" t="n">
        <f aca="false">F116+J115</f>
        <v>-78200.3602083346</v>
      </c>
      <c r="H116" s="101" t="n">
        <f aca="false">IF(G116&gt;0,ROUND(G116/I116+0.5,0),0)</f>
        <v>0</v>
      </c>
      <c r="I116" s="102" t="n">
        <f aca="false">$C$10</f>
        <v>263948.680416667</v>
      </c>
      <c r="J116" s="103" t="n">
        <f aca="false">G116-(H116*I116)</f>
        <v>-78200.3602083346</v>
      </c>
    </row>
    <row r="117" s="86" customFormat="true" ht="12.75" hidden="false" customHeight="true" outlineLevel="0" collapsed="false">
      <c r="B117" s="95" t="n">
        <f aca="false">+B116+1</f>
        <v>104</v>
      </c>
      <c r="C117" s="88"/>
      <c r="D117" s="96"/>
      <c r="E117" s="88" t="s">
        <v>164</v>
      </c>
      <c r="F117" s="90" t="n">
        <v>1181.01</v>
      </c>
      <c r="G117" s="97" t="n">
        <f aca="false">F117+J116</f>
        <v>-77019.3502083346</v>
      </c>
      <c r="H117" s="101" t="n">
        <f aca="false">IF(G117&gt;0,ROUND(G117/I117+0.5,0),0)</f>
        <v>0</v>
      </c>
      <c r="I117" s="102" t="n">
        <f aca="false">$C$10</f>
        <v>263948.680416667</v>
      </c>
      <c r="J117" s="103" t="n">
        <f aca="false">G117-(H117*I117)</f>
        <v>-77019.3502083346</v>
      </c>
    </row>
    <row r="118" s="86" customFormat="true" ht="12.75" hidden="false" customHeight="true" outlineLevel="0" collapsed="false">
      <c r="B118" s="95" t="n">
        <f aca="false">+B117+1</f>
        <v>105</v>
      </c>
      <c r="C118" s="88"/>
      <c r="D118" s="96"/>
      <c r="E118" s="88" t="s">
        <v>165</v>
      </c>
      <c r="F118" s="90" t="n">
        <v>1105.30999999999</v>
      </c>
      <c r="G118" s="97" t="n">
        <f aca="false">F118+J117</f>
        <v>-75914.0402083346</v>
      </c>
      <c r="H118" s="101" t="n">
        <f aca="false">IF(G118&gt;0,ROUND(G118/I118+0.5,0),0)</f>
        <v>0</v>
      </c>
      <c r="I118" s="102" t="n">
        <f aca="false">$C$10</f>
        <v>263948.680416667</v>
      </c>
      <c r="J118" s="103" t="n">
        <f aca="false">G118-(H118*I118)</f>
        <v>-75914.0402083346</v>
      </c>
    </row>
    <row r="119" s="86" customFormat="true" ht="12.75" hidden="false" customHeight="true" outlineLevel="0" collapsed="false">
      <c r="B119" s="95" t="n">
        <f aca="false">+B118+1</f>
        <v>106</v>
      </c>
      <c r="C119" s="88"/>
      <c r="D119" s="96"/>
      <c r="E119" s="88" t="s">
        <v>166</v>
      </c>
      <c r="F119" s="90" t="n">
        <v>980.58</v>
      </c>
      <c r="G119" s="97" t="n">
        <f aca="false">F119+J118</f>
        <v>-74933.4602083346</v>
      </c>
      <c r="H119" s="101" t="n">
        <f aca="false">IF(G119&gt;0,ROUND(G119/I119+0.5,0),0)</f>
        <v>0</v>
      </c>
      <c r="I119" s="102" t="n">
        <f aca="false">$C$10</f>
        <v>263948.680416667</v>
      </c>
      <c r="J119" s="103" t="n">
        <f aca="false">G119-(H119*I119)</f>
        <v>-74933.4602083346</v>
      </c>
    </row>
    <row r="120" s="86" customFormat="true" ht="12.75" hidden="false" customHeight="true" outlineLevel="0" collapsed="false">
      <c r="B120" s="95" t="n">
        <f aca="false">+B119+1</f>
        <v>107</v>
      </c>
      <c r="C120" s="88"/>
      <c r="D120" s="89"/>
      <c r="E120" s="88" t="s">
        <v>167</v>
      </c>
      <c r="F120" s="90" t="n">
        <v>916.02</v>
      </c>
      <c r="G120" s="97" t="n">
        <f aca="false">F120+J119</f>
        <v>-74017.4402083346</v>
      </c>
      <c r="H120" s="101" t="n">
        <f aca="false">IF(G120&gt;0,ROUND(G120/I120+0.5,0),0)</f>
        <v>0</v>
      </c>
      <c r="I120" s="102" t="n">
        <f aca="false">$C$10</f>
        <v>263948.680416667</v>
      </c>
      <c r="J120" s="103" t="n">
        <f aca="false">G120-(H120*I120)</f>
        <v>-74017.4402083346</v>
      </c>
    </row>
    <row r="121" s="86" customFormat="true" ht="12.75" hidden="false" customHeight="true" outlineLevel="0" collapsed="false">
      <c r="B121" s="95" t="n">
        <f aca="false">+B120+1</f>
        <v>108</v>
      </c>
      <c r="C121" s="88"/>
      <c r="D121" s="96"/>
      <c r="E121" s="88" t="s">
        <v>168</v>
      </c>
      <c r="F121" s="90" t="n">
        <v>903.700000000001</v>
      </c>
      <c r="G121" s="97" t="n">
        <f aca="false">F121+J120</f>
        <v>-73113.7402083346</v>
      </c>
      <c r="H121" s="101" t="n">
        <f aca="false">IF(G121&gt;0,ROUND(G121/I121+0.5,0),0)</f>
        <v>0</v>
      </c>
      <c r="I121" s="102" t="n">
        <f aca="false">$C$10</f>
        <v>263948.680416667</v>
      </c>
      <c r="J121" s="103" t="n">
        <f aca="false">G121-(H121*I121)</f>
        <v>-73113.7402083346</v>
      </c>
    </row>
    <row r="122" s="86" customFormat="true" ht="12.75" hidden="false" customHeight="true" outlineLevel="0" collapsed="false">
      <c r="B122" s="95" t="n">
        <f aca="false">+B121+1</f>
        <v>109</v>
      </c>
      <c r="C122" s="88"/>
      <c r="D122" s="96"/>
      <c r="E122" s="88" t="s">
        <v>169</v>
      </c>
      <c r="F122" s="90" t="n">
        <v>761.64</v>
      </c>
      <c r="G122" s="97" t="n">
        <f aca="false">F122+J121</f>
        <v>-72352.1002083346</v>
      </c>
      <c r="H122" s="101" t="n">
        <f aca="false">IF(G122&gt;0,ROUND(G122/I122+0.5,0),0)</f>
        <v>0</v>
      </c>
      <c r="I122" s="102" t="n">
        <f aca="false">$C$10</f>
        <v>263948.680416667</v>
      </c>
      <c r="J122" s="103" t="n">
        <f aca="false">G122-(H122*I122)</f>
        <v>-72352.1002083346</v>
      </c>
    </row>
    <row r="123" s="86" customFormat="true" ht="12.75" hidden="false" customHeight="true" outlineLevel="0" collapsed="false">
      <c r="B123" s="95" t="n">
        <f aca="false">+B122+1</f>
        <v>110</v>
      </c>
      <c r="C123" s="88"/>
      <c r="D123" s="96"/>
      <c r="E123" s="88" t="s">
        <v>170</v>
      </c>
      <c r="F123" s="90" t="n">
        <v>677.82</v>
      </c>
      <c r="G123" s="97" t="n">
        <f aca="false">F123+J122</f>
        <v>-71674.2802083346</v>
      </c>
      <c r="H123" s="101" t="n">
        <f aca="false">IF(G123&gt;0,ROUND(G123/I123+0.5,0),0)</f>
        <v>0</v>
      </c>
      <c r="I123" s="102" t="n">
        <f aca="false">$C$10</f>
        <v>263948.680416667</v>
      </c>
      <c r="J123" s="103" t="n">
        <f aca="false">G123-(H123*I123)</f>
        <v>-71674.2802083346</v>
      </c>
    </row>
    <row r="124" s="86" customFormat="true" ht="12.8" hidden="false" customHeight="false" outlineLevel="0" collapsed="false">
      <c r="B124" s="95" t="n">
        <f aca="false">+B123+1</f>
        <v>111</v>
      </c>
      <c r="C124" s="88"/>
      <c r="D124" s="96"/>
      <c r="E124" s="88" t="s">
        <v>171</v>
      </c>
      <c r="F124" s="90" t="n">
        <v>504.020000000004</v>
      </c>
      <c r="G124" s="97" t="n">
        <f aca="false">F124+J123</f>
        <v>-71170.2602083346</v>
      </c>
      <c r="H124" s="101" t="n">
        <f aca="false">IF(G124&gt;0,ROUND(G124/I124+0.5,0),0)</f>
        <v>0</v>
      </c>
      <c r="I124" s="102" t="n">
        <f aca="false">$C$10</f>
        <v>263948.680416667</v>
      </c>
      <c r="J124" s="103" t="n">
        <f aca="false">G124-(H124*I124)</f>
        <v>-71170.2602083346</v>
      </c>
    </row>
    <row r="125" s="86" customFormat="true" ht="12.75" hidden="false" customHeight="true" outlineLevel="0" collapsed="false">
      <c r="B125" s="95" t="n">
        <f aca="false">+B124+1</f>
        <v>112</v>
      </c>
      <c r="C125" s="88"/>
      <c r="D125" s="96"/>
      <c r="E125" s="88" t="s">
        <v>172</v>
      </c>
      <c r="F125" s="90" t="n">
        <v>393.540000000001</v>
      </c>
      <c r="G125" s="97" t="n">
        <f aca="false">F125+J124</f>
        <v>-70776.7202083346</v>
      </c>
      <c r="H125" s="101" t="n">
        <f aca="false">IF(G125&gt;0,ROUND(G125/I125+0.5,0),0)</f>
        <v>0</v>
      </c>
      <c r="I125" s="102" t="n">
        <f aca="false">$C$10</f>
        <v>263948.680416667</v>
      </c>
      <c r="J125" s="103" t="n">
        <f aca="false">G125-(H125*I125)</f>
        <v>-70776.7202083346</v>
      </c>
    </row>
    <row r="126" s="86" customFormat="true" ht="12.75" hidden="false" customHeight="true" outlineLevel="0" collapsed="false">
      <c r="B126" s="95" t="n">
        <f aca="false">+B125+1</f>
        <v>113</v>
      </c>
      <c r="C126" s="88"/>
      <c r="D126" s="96"/>
      <c r="E126" s="88" t="s">
        <v>173</v>
      </c>
      <c r="F126" s="90" t="n">
        <v>364.56</v>
      </c>
      <c r="G126" s="97" t="n">
        <f aca="false">F126+J125</f>
        <v>-70412.1602083346</v>
      </c>
      <c r="H126" s="101" t="n">
        <f aca="false">IF(G126&gt;0,ROUND(G126/I126+0.5,0),0)</f>
        <v>0</v>
      </c>
      <c r="I126" s="102" t="n">
        <f aca="false">$C$10</f>
        <v>263948.680416667</v>
      </c>
      <c r="J126" s="103" t="n">
        <f aca="false">G126-(H126*I126)</f>
        <v>-70412.1602083346</v>
      </c>
    </row>
    <row r="127" s="86" customFormat="true" ht="12.75" hidden="false" customHeight="true" outlineLevel="0" collapsed="false">
      <c r="B127" s="95" t="n">
        <f aca="false">+B126+1</f>
        <v>114</v>
      </c>
      <c r="C127" s="88"/>
      <c r="D127" s="96"/>
      <c r="E127" s="88" t="s">
        <v>174</v>
      </c>
      <c r="F127" s="90" t="n">
        <v>351.9</v>
      </c>
      <c r="G127" s="97" t="n">
        <f aca="false">F127+J126</f>
        <v>-70060.2602083346</v>
      </c>
      <c r="H127" s="101" t="n">
        <f aca="false">IF(G127&gt;0,ROUND(G127/I127+0.5,0),0)</f>
        <v>0</v>
      </c>
      <c r="I127" s="102" t="n">
        <f aca="false">$C$10</f>
        <v>263948.680416667</v>
      </c>
      <c r="J127" s="103" t="n">
        <f aca="false">G127-(H127*I127)</f>
        <v>-70060.2602083346</v>
      </c>
    </row>
    <row r="128" s="86" customFormat="true" ht="12.75" hidden="false" customHeight="true" outlineLevel="0" collapsed="false">
      <c r="B128" s="95" t="n">
        <f aca="false">+B127+1</f>
        <v>115</v>
      </c>
      <c r="C128" s="88"/>
      <c r="D128" s="96"/>
      <c r="E128" s="88" t="s">
        <v>175</v>
      </c>
      <c r="F128" s="90" t="n">
        <v>346.260000000002</v>
      </c>
      <c r="G128" s="97" t="n">
        <f aca="false">F128+J127</f>
        <v>-69714.0002083346</v>
      </c>
      <c r="H128" s="101" t="n">
        <f aca="false">IF(G128&gt;0,ROUND(G128/I128+0.5,0),0)</f>
        <v>0</v>
      </c>
      <c r="I128" s="102" t="n">
        <f aca="false">$C$10</f>
        <v>263948.680416667</v>
      </c>
      <c r="J128" s="103" t="n">
        <f aca="false">G128-(H128*I128)</f>
        <v>-69714.0002083346</v>
      </c>
    </row>
    <row r="129" s="86" customFormat="true" ht="12.75" hidden="false" customHeight="true" outlineLevel="0" collapsed="false">
      <c r="B129" s="95" t="n">
        <f aca="false">+B128+1</f>
        <v>116</v>
      </c>
      <c r="C129" s="88"/>
      <c r="D129" s="96"/>
      <c r="E129" s="88" t="s">
        <v>176</v>
      </c>
      <c r="F129" s="90" t="n">
        <v>63.9900000000005</v>
      </c>
      <c r="G129" s="97" t="n">
        <f aca="false">F129+J128</f>
        <v>-69650.0102083346</v>
      </c>
      <c r="H129" s="101" t="n">
        <f aca="false">IF(G129&gt;0,ROUND(G129/I129+0.5,0),0)</f>
        <v>0</v>
      </c>
      <c r="I129" s="102" t="n">
        <f aca="false">$C$10</f>
        <v>263948.680416667</v>
      </c>
      <c r="J129" s="103" t="n">
        <f aca="false">G129-(H129*I129)</f>
        <v>-69650.0102083346</v>
      </c>
    </row>
    <row r="130" s="86" customFormat="true" ht="12.75" hidden="false" customHeight="true" outlineLevel="0" collapsed="false">
      <c r="B130" s="95" t="n">
        <f aca="false">+B129+1</f>
        <v>117</v>
      </c>
      <c r="C130" s="88"/>
      <c r="D130" s="96"/>
      <c r="E130" s="88"/>
      <c r="F130" s="90"/>
      <c r="G130" s="97" t="n">
        <f aca="false">F130+J129</f>
        <v>-69650.0102083346</v>
      </c>
      <c r="H130" s="101" t="n">
        <f aca="false">IF(G130&gt;0,ROUND(G130/I130+0.5,0),0)</f>
        <v>0</v>
      </c>
      <c r="I130" s="102" t="n">
        <f aca="false">$C$10</f>
        <v>263948.680416667</v>
      </c>
      <c r="J130" s="103" t="n">
        <f aca="false">G130-(H130*I130)</f>
        <v>-69650.0102083346</v>
      </c>
    </row>
    <row r="131" s="86" customFormat="true" ht="12.75" hidden="false" customHeight="true" outlineLevel="0" collapsed="false">
      <c r="B131" s="95" t="n">
        <f aca="false">+B130+1</f>
        <v>118</v>
      </c>
      <c r="C131" s="88"/>
      <c r="D131" s="96"/>
      <c r="E131" s="88" t="s">
        <v>177</v>
      </c>
      <c r="F131" s="90" t="n">
        <v>-0.00999999999976353</v>
      </c>
      <c r="G131" s="97" t="n">
        <f aca="false">F131+J130</f>
        <v>-69650.0202083346</v>
      </c>
      <c r="H131" s="101" t="n">
        <f aca="false">IF(G131&gt;0,ROUND(G131/I131+0.5,0),0)</f>
        <v>0</v>
      </c>
      <c r="I131" s="102" t="n">
        <f aca="false">$C$10</f>
        <v>263948.680416667</v>
      </c>
      <c r="J131" s="103" t="n">
        <f aca="false">G131-(H131*I131)</f>
        <v>-69650.0202083346</v>
      </c>
    </row>
    <row r="132" s="86" customFormat="true" ht="12.75" hidden="false" customHeight="true" outlineLevel="0" collapsed="false">
      <c r="B132" s="95" t="n">
        <f aca="false">+B131+1</f>
        <v>119</v>
      </c>
      <c r="C132" s="88"/>
      <c r="D132" s="96"/>
      <c r="E132" s="88" t="s">
        <v>178</v>
      </c>
      <c r="F132" s="90" t="n">
        <v>-0.0100000000002183</v>
      </c>
      <c r="G132" s="97" t="n">
        <f aca="false">F132+J131</f>
        <v>-69650.0302083345</v>
      </c>
      <c r="H132" s="101" t="n">
        <f aca="false">IF(G132&gt;0,ROUND(G132/I132+0.5,0),0)</f>
        <v>0</v>
      </c>
      <c r="I132" s="102" t="n">
        <f aca="false">$C$10</f>
        <v>263948.680416667</v>
      </c>
      <c r="J132" s="103" t="n">
        <f aca="false">G132-(H132*I132)</f>
        <v>-69650.0302083345</v>
      </c>
    </row>
    <row r="133" s="86" customFormat="true" ht="12.75" hidden="false" customHeight="true" outlineLevel="0" collapsed="false">
      <c r="B133" s="95" t="n">
        <f aca="false">+B132+1</f>
        <v>120</v>
      </c>
      <c r="C133" s="88"/>
      <c r="D133" s="96"/>
      <c r="E133" s="88" t="s">
        <v>179</v>
      </c>
      <c r="F133" s="90" t="n">
        <v>-0.0100000000002183</v>
      </c>
      <c r="G133" s="97" t="n">
        <f aca="false">F133+J132</f>
        <v>-69650.0402083345</v>
      </c>
      <c r="H133" s="101" t="n">
        <f aca="false">IF(G133&gt;0,ROUND(G133/I133+0.5,0),0)</f>
        <v>0</v>
      </c>
      <c r="I133" s="102" t="n">
        <f aca="false">$C$10</f>
        <v>263948.680416667</v>
      </c>
      <c r="J133" s="103" t="n">
        <f aca="false">G133-(H133*I133)</f>
        <v>-69650.0402083345</v>
      </c>
    </row>
    <row r="134" s="86" customFormat="true" ht="12.75" hidden="false" customHeight="true" outlineLevel="0" collapsed="false">
      <c r="B134" s="95" t="n">
        <f aca="false">+B133+1</f>
        <v>121</v>
      </c>
      <c r="C134" s="88"/>
      <c r="D134" s="96"/>
      <c r="E134" s="88" t="s">
        <v>180</v>
      </c>
      <c r="F134" s="90" t="n">
        <v>-0.0100000000020373</v>
      </c>
      <c r="G134" s="97" t="n">
        <f aca="false">F134+J133</f>
        <v>-69650.0502083345</v>
      </c>
      <c r="H134" s="101" t="n">
        <f aca="false">IF(G134&gt;0,ROUND(G134/I134+0.5,0),0)</f>
        <v>0</v>
      </c>
      <c r="I134" s="102" t="n">
        <f aca="false">$C$10</f>
        <v>263948.680416667</v>
      </c>
      <c r="J134" s="103" t="n">
        <f aca="false">G134-(H134*I134)</f>
        <v>-69650.0502083345</v>
      </c>
    </row>
    <row r="135" s="86" customFormat="true" ht="12.75" hidden="false" customHeight="true" outlineLevel="0" collapsed="false">
      <c r="B135" s="95" t="n">
        <f aca="false">+B134+1</f>
        <v>122</v>
      </c>
      <c r="C135" s="88"/>
      <c r="D135" s="96"/>
      <c r="E135" s="88" t="s">
        <v>181</v>
      </c>
      <c r="F135" s="90" t="n">
        <v>-0.0199999999967986</v>
      </c>
      <c r="G135" s="97" t="n">
        <f aca="false">F135+J134</f>
        <v>-69650.0702083345</v>
      </c>
      <c r="H135" s="101" t="n">
        <f aca="false">IF(G135&gt;0,ROUND(G135/I135+0.5,0),0)</f>
        <v>0</v>
      </c>
      <c r="I135" s="102" t="n">
        <f aca="false">$C$10</f>
        <v>263948.680416667</v>
      </c>
      <c r="J135" s="103" t="n">
        <f aca="false">G135-(H135*I135)</f>
        <v>-69650.0702083345</v>
      </c>
    </row>
    <row r="136" s="86" customFormat="true" ht="12.75" hidden="false" customHeight="true" outlineLevel="0" collapsed="false">
      <c r="B136" s="95" t="n">
        <f aca="false">+B135+1</f>
        <v>123</v>
      </c>
      <c r="C136" s="88"/>
      <c r="D136" s="96"/>
      <c r="E136" s="88" t="s">
        <v>182</v>
      </c>
      <c r="F136" s="90" t="n">
        <v>-1.77999999999884</v>
      </c>
      <c r="G136" s="97" t="n">
        <f aca="false">F136+J135</f>
        <v>-69651.8502083345</v>
      </c>
      <c r="H136" s="101" t="n">
        <f aca="false">IF(G136&gt;0,ROUND(G136/I136+0.5,0),0)</f>
        <v>0</v>
      </c>
      <c r="I136" s="102" t="n">
        <f aca="false">$C$10</f>
        <v>263948.680416667</v>
      </c>
      <c r="J136" s="103" t="n">
        <f aca="false">G136-(H136*I136)</f>
        <v>-69651.8502083345</v>
      </c>
    </row>
    <row r="137" s="86" customFormat="true" ht="12.75" hidden="false" customHeight="true" outlineLevel="0" collapsed="false">
      <c r="B137" s="95" t="n">
        <f aca="false">+B136+1</f>
        <v>124</v>
      </c>
      <c r="C137" s="88"/>
      <c r="D137" s="96"/>
      <c r="E137" s="88" t="s">
        <v>183</v>
      </c>
      <c r="F137" s="90" t="n">
        <v>-3.80999999999995</v>
      </c>
      <c r="G137" s="97" t="n">
        <f aca="false">F137+J136</f>
        <v>-69655.6602083345</v>
      </c>
      <c r="H137" s="101" t="n">
        <f aca="false">IF(G137&gt;0,ROUND(G137/I137+0.5,0),0)</f>
        <v>0</v>
      </c>
      <c r="I137" s="102" t="n">
        <f aca="false">$C$10</f>
        <v>263948.680416667</v>
      </c>
      <c r="J137" s="103" t="n">
        <f aca="false">G137-(H137*I137)</f>
        <v>-69655.6602083345</v>
      </c>
    </row>
    <row r="138" s="86" customFormat="true" ht="12.75" hidden="false" customHeight="true" outlineLevel="0" collapsed="false">
      <c r="B138" s="95" t="n">
        <f aca="false">+B137+1</f>
        <v>125</v>
      </c>
      <c r="C138" s="88"/>
      <c r="D138" s="96"/>
      <c r="E138" s="88" t="s">
        <v>184</v>
      </c>
      <c r="F138" s="90" t="n">
        <v>-3.94000000000051</v>
      </c>
      <c r="G138" s="97" t="n">
        <f aca="false">F138+J137</f>
        <v>-69659.6002083345</v>
      </c>
      <c r="H138" s="101" t="n">
        <f aca="false">IF(G138&gt;0,ROUND(G138/I138+0.5,0),0)</f>
        <v>0</v>
      </c>
      <c r="I138" s="102" t="n">
        <f aca="false">$C$10</f>
        <v>263948.680416667</v>
      </c>
      <c r="J138" s="103" t="n">
        <f aca="false">G138-(H138*I138)</f>
        <v>-69659.6002083345</v>
      </c>
    </row>
    <row r="139" s="86" customFormat="true" ht="12.75" hidden="false" customHeight="true" outlineLevel="0" collapsed="false">
      <c r="B139" s="95" t="n">
        <f aca="false">+B138+1</f>
        <v>126</v>
      </c>
      <c r="C139" s="88"/>
      <c r="D139" s="96"/>
      <c r="E139" s="88" t="s">
        <v>185</v>
      </c>
      <c r="F139" s="90" t="n">
        <v>-8.83999999999998</v>
      </c>
      <c r="G139" s="97" t="n">
        <f aca="false">F139+J138</f>
        <v>-69668.4402083345</v>
      </c>
      <c r="H139" s="101" t="n">
        <f aca="false">IF(G139&gt;0,ROUND(G139/I139+0.5,0),0)</f>
        <v>0</v>
      </c>
      <c r="I139" s="102" t="n">
        <f aca="false">$C$10</f>
        <v>263948.680416667</v>
      </c>
      <c r="J139" s="103" t="n">
        <f aca="false">G139-(H139*I139)</f>
        <v>-69668.4402083345</v>
      </c>
    </row>
    <row r="140" s="86" customFormat="true" ht="12.75" hidden="false" customHeight="true" outlineLevel="0" collapsed="false">
      <c r="B140" s="95" t="n">
        <f aca="false">+B139+1</f>
        <v>127</v>
      </c>
      <c r="C140" s="88"/>
      <c r="D140" s="89"/>
      <c r="E140" s="88" t="s">
        <v>186</v>
      </c>
      <c r="F140" s="90" t="n">
        <v>-11.3999999999996</v>
      </c>
      <c r="G140" s="97" t="n">
        <f aca="false">F140+J139</f>
        <v>-69679.8402083345</v>
      </c>
      <c r="H140" s="101" t="n">
        <f aca="false">IF(G140&gt;0,ROUND(G140/I140+0.5,0),0)</f>
        <v>0</v>
      </c>
      <c r="I140" s="102" t="n">
        <f aca="false">$C$10</f>
        <v>263948.680416667</v>
      </c>
      <c r="J140" s="103" t="n">
        <f aca="false">G140-(H140*I140)</f>
        <v>-69679.8402083345</v>
      </c>
    </row>
    <row r="141" s="86" customFormat="true" ht="12.75" hidden="false" customHeight="true" outlineLevel="0" collapsed="false">
      <c r="B141" s="95" t="n">
        <f aca="false">+B140+1</f>
        <v>128</v>
      </c>
      <c r="C141" s="88"/>
      <c r="D141" s="96"/>
      <c r="E141" s="88" t="s">
        <v>187</v>
      </c>
      <c r="F141" s="90" t="n">
        <v>-20</v>
      </c>
      <c r="G141" s="97" t="n">
        <f aca="false">F141+J140</f>
        <v>-69699.8402083345</v>
      </c>
      <c r="H141" s="101" t="n">
        <f aca="false">IF(G141&gt;0,ROUND(G141/I141+0.5,0),0)</f>
        <v>0</v>
      </c>
      <c r="I141" s="102" t="n">
        <f aca="false">$C$10</f>
        <v>263948.680416667</v>
      </c>
      <c r="J141" s="103" t="n">
        <f aca="false">G141-(H141*I141)</f>
        <v>-69699.8402083345</v>
      </c>
    </row>
    <row r="142" s="86" customFormat="true" ht="12.75" hidden="false" customHeight="true" outlineLevel="0" collapsed="false">
      <c r="B142" s="95" t="n">
        <f aca="false">+B141+1</f>
        <v>129</v>
      </c>
      <c r="C142" s="88"/>
      <c r="D142" s="96"/>
      <c r="E142" s="88" t="s">
        <v>188</v>
      </c>
      <c r="F142" s="90" t="n">
        <v>-30.3299999999999</v>
      </c>
      <c r="G142" s="97" t="n">
        <f aca="false">F142+J141</f>
        <v>-69730.1702083345</v>
      </c>
      <c r="H142" s="101" t="n">
        <f aca="false">IF(G142&gt;0,ROUND(G142/I142+0.5,0),0)</f>
        <v>0</v>
      </c>
      <c r="I142" s="102" t="n">
        <f aca="false">$C$10</f>
        <v>263948.680416667</v>
      </c>
      <c r="J142" s="103" t="n">
        <f aca="false">G142-(H142*I142)</f>
        <v>-69730.1702083345</v>
      </c>
    </row>
    <row r="143" s="86" customFormat="true" ht="12.75" hidden="false" customHeight="true" outlineLevel="0" collapsed="false">
      <c r="B143" s="95" t="n">
        <f aca="false">+B142+1</f>
        <v>130</v>
      </c>
      <c r="C143" s="88"/>
      <c r="D143" s="96"/>
      <c r="E143" s="88" t="s">
        <v>189</v>
      </c>
      <c r="F143" s="90" t="n">
        <v>-75.6900000000023</v>
      </c>
      <c r="G143" s="97" t="n">
        <f aca="false">F143+J142</f>
        <v>-69805.8602083345</v>
      </c>
      <c r="H143" s="101" t="n">
        <f aca="false">IF(G143&gt;0,ROUND(G143/I143+0.5,0),0)</f>
        <v>0</v>
      </c>
      <c r="I143" s="102" t="n">
        <f aca="false">$C$10</f>
        <v>263948.680416667</v>
      </c>
      <c r="J143" s="103" t="n">
        <f aca="false">G143-(H143*I143)</f>
        <v>-69805.8602083345</v>
      </c>
    </row>
    <row r="144" s="86" customFormat="true" ht="12.75" hidden="false" customHeight="true" outlineLevel="0" collapsed="false">
      <c r="B144" s="95" t="n">
        <f aca="false">+B143+1</f>
        <v>131</v>
      </c>
      <c r="C144" s="88"/>
      <c r="D144" s="96"/>
      <c r="E144" s="88" t="s">
        <v>190</v>
      </c>
      <c r="F144" s="90" t="n">
        <v>-39162.17</v>
      </c>
      <c r="G144" s="97" t="n">
        <f aca="false">F144+J143</f>
        <v>-108968.030208335</v>
      </c>
      <c r="H144" s="101" t="n">
        <f aca="false">IF(G144&gt;0,ROUND(G144/I144+0.5,0),0)</f>
        <v>0</v>
      </c>
      <c r="I144" s="102" t="n">
        <f aca="false">$C$10</f>
        <v>263948.680416667</v>
      </c>
      <c r="J144" s="103" t="n">
        <f aca="false">G144-(H144*I144)</f>
        <v>-108968.030208335</v>
      </c>
    </row>
    <row r="145" s="86" customFormat="true" ht="12.75" hidden="false" customHeight="true" outlineLevel="0" collapsed="false">
      <c r="B145" s="95" t="n">
        <f aca="false">+B144+1</f>
        <v>132</v>
      </c>
      <c r="C145" s="88"/>
      <c r="D145" s="96"/>
      <c r="E145" s="88"/>
      <c r="F145" s="90"/>
      <c r="G145" s="97" t="n">
        <f aca="false">F145+J144</f>
        <v>-108968.030208335</v>
      </c>
      <c r="H145" s="101" t="n">
        <f aca="false">IF(G145&gt;0,ROUND(G145/I145+0.5,0),0)</f>
        <v>0</v>
      </c>
      <c r="I145" s="102" t="n">
        <f aca="false">$C$10</f>
        <v>263948.680416667</v>
      </c>
      <c r="J145" s="103" t="n">
        <f aca="false">G145-(H145*I145)</f>
        <v>-108968.030208335</v>
      </c>
    </row>
    <row r="146" s="86" customFormat="true" ht="12.75" hidden="false" customHeight="true" outlineLevel="0" collapsed="false">
      <c r="B146" s="95" t="n">
        <f aca="false">+B145+1</f>
        <v>133</v>
      </c>
      <c r="C146" s="88"/>
      <c r="D146" s="96"/>
      <c r="E146" s="88" t="s">
        <v>191</v>
      </c>
      <c r="F146" s="90" t="n">
        <v>-0.01</v>
      </c>
      <c r="G146" s="97" t="n">
        <f aca="false">F146+J145</f>
        <v>-108968.040208335</v>
      </c>
      <c r="H146" s="101" t="n">
        <f aca="false">IF(G146&gt;0,ROUND(G146/I146+0.5,0),0)</f>
        <v>0</v>
      </c>
      <c r="I146" s="102" t="n">
        <f aca="false">$C$10</f>
        <v>263948.680416667</v>
      </c>
      <c r="J146" s="103" t="n">
        <f aca="false">G146-(H146*I146)</f>
        <v>-108968.040208335</v>
      </c>
    </row>
    <row r="147" s="86" customFormat="true" ht="12.75" hidden="false" customHeight="true" outlineLevel="0" collapsed="false">
      <c r="B147" s="95" t="n">
        <f aca="false">+B146+1</f>
        <v>134</v>
      </c>
      <c r="C147" s="88"/>
      <c r="D147" s="96"/>
      <c r="E147" s="88" t="s">
        <v>192</v>
      </c>
      <c r="F147" s="90" t="n">
        <v>-0.01</v>
      </c>
      <c r="G147" s="97" t="n">
        <f aca="false">F147+J146</f>
        <v>-108968.050208335</v>
      </c>
      <c r="H147" s="101" t="n">
        <f aca="false">IF(G147&gt;0,ROUND(G147/I147+0.5,0),0)</f>
        <v>0</v>
      </c>
      <c r="I147" s="102" t="n">
        <f aca="false">$C$10</f>
        <v>263948.680416667</v>
      </c>
      <c r="J147" s="103" t="n">
        <f aca="false">G147-(H147*I147)</f>
        <v>-108968.050208335</v>
      </c>
    </row>
    <row r="148" s="86" customFormat="true" ht="12.75" hidden="false" customHeight="true" outlineLevel="0" collapsed="false">
      <c r="B148" s="95" t="n">
        <f aca="false">+B147+1</f>
        <v>135</v>
      </c>
      <c r="C148" s="88"/>
      <c r="D148" s="96"/>
      <c r="E148" s="88" t="s">
        <v>193</v>
      </c>
      <c r="F148" s="90" t="n">
        <v>-0.01</v>
      </c>
      <c r="G148" s="97" t="n">
        <f aca="false">F148+J147</f>
        <v>-108968.060208335</v>
      </c>
      <c r="H148" s="101" t="n">
        <f aca="false">IF(G148&gt;0,ROUND(G148/I148+0.5,0),0)</f>
        <v>0</v>
      </c>
      <c r="I148" s="102" t="n">
        <f aca="false">$C$10</f>
        <v>263948.680416667</v>
      </c>
      <c r="J148" s="103" t="n">
        <f aca="false">G148-(H148*I148)</f>
        <v>-108968.060208335</v>
      </c>
    </row>
    <row r="149" s="86" customFormat="true" ht="12.75" hidden="false" customHeight="true" outlineLevel="0" collapsed="false">
      <c r="B149" s="95" t="n">
        <f aca="false">+B148+1</f>
        <v>136</v>
      </c>
      <c r="C149" s="88"/>
      <c r="D149" s="96"/>
      <c r="E149" s="88" t="s">
        <v>194</v>
      </c>
      <c r="F149" s="90" t="n">
        <v>-0.02</v>
      </c>
      <c r="G149" s="97" t="n">
        <f aca="false">F149+J148</f>
        <v>-108968.080208335</v>
      </c>
      <c r="H149" s="101" t="n">
        <f aca="false">IF(G149&gt;0,ROUND(G149/I149+0.5,0),0)</f>
        <v>0</v>
      </c>
      <c r="I149" s="102" t="n">
        <f aca="false">$C$10</f>
        <v>263948.680416667</v>
      </c>
      <c r="J149" s="103" t="n">
        <f aca="false">G149-(H149*I149)</f>
        <v>-108968.080208335</v>
      </c>
    </row>
    <row r="150" s="86" customFormat="true" ht="12.75" hidden="false" customHeight="true" outlineLevel="0" collapsed="false">
      <c r="B150" s="95" t="n">
        <f aca="false">+B149+1</f>
        <v>137</v>
      </c>
      <c r="C150" s="88"/>
      <c r="D150" s="96"/>
      <c r="E150" s="88" t="s">
        <v>195</v>
      </c>
      <c r="F150" s="90" t="n">
        <v>-0.03</v>
      </c>
      <c r="G150" s="97" t="n">
        <f aca="false">F150+J149</f>
        <v>-108968.110208335</v>
      </c>
      <c r="H150" s="101" t="n">
        <f aca="false">IF(G150&gt;0,ROUND(G150/I150+0.5,0),0)</f>
        <v>0</v>
      </c>
      <c r="I150" s="102" t="n">
        <f aca="false">$C$10</f>
        <v>263948.680416667</v>
      </c>
      <c r="J150" s="103" t="n">
        <f aca="false">G150-(H150*I150)</f>
        <v>-108968.110208335</v>
      </c>
    </row>
    <row r="151" s="86" customFormat="true" ht="12.75" hidden="false" customHeight="true" outlineLevel="0" collapsed="false">
      <c r="B151" s="95" t="n">
        <f aca="false">+B150+1</f>
        <v>138</v>
      </c>
      <c r="C151" s="88"/>
      <c r="D151" s="96"/>
      <c r="E151" s="88" t="s">
        <v>196</v>
      </c>
      <c r="F151" s="90" t="n">
        <v>-0.04</v>
      </c>
      <c r="G151" s="97" t="n">
        <f aca="false">F151+J150</f>
        <v>-108968.150208335</v>
      </c>
      <c r="H151" s="101" t="n">
        <f aca="false">IF(G151&gt;0,ROUND(G151/I151+0.5,0),0)</f>
        <v>0</v>
      </c>
      <c r="I151" s="102" t="n">
        <f aca="false">$C$10</f>
        <v>263948.680416667</v>
      </c>
      <c r="J151" s="103" t="n">
        <f aca="false">G151-(H151*I151)</f>
        <v>-108968.150208335</v>
      </c>
    </row>
    <row r="152" s="86" customFormat="true" ht="12.75" hidden="false" customHeight="true" outlineLevel="0" collapsed="false">
      <c r="B152" s="95" t="n">
        <f aca="false">+B151+1</f>
        <v>139</v>
      </c>
      <c r="C152" s="88"/>
      <c r="D152" s="96"/>
      <c r="E152" s="88" t="s">
        <v>197</v>
      </c>
      <c r="F152" s="90" t="n">
        <v>-0.05</v>
      </c>
      <c r="G152" s="97" t="n">
        <f aca="false">F152+J151</f>
        <v>-108968.200208335</v>
      </c>
      <c r="H152" s="101" t="n">
        <f aca="false">IF(G152&gt;0,ROUND(G152/I152+0.5,0),0)</f>
        <v>0</v>
      </c>
      <c r="I152" s="102" t="n">
        <f aca="false">$C$10</f>
        <v>263948.680416667</v>
      </c>
      <c r="J152" s="103" t="n">
        <f aca="false">G152-(H152*I152)</f>
        <v>-108968.200208335</v>
      </c>
    </row>
    <row r="153" s="86" customFormat="true" ht="12.75" hidden="false" customHeight="true" outlineLevel="0" collapsed="false">
      <c r="B153" s="95" t="n">
        <f aca="false">+B152+1</f>
        <v>140</v>
      </c>
      <c r="C153" s="88"/>
      <c r="D153" s="96"/>
      <c r="E153" s="88" t="s">
        <v>198</v>
      </c>
      <c r="F153" s="90" t="n">
        <v>-2</v>
      </c>
      <c r="G153" s="97" t="n">
        <f aca="false">F153+J152</f>
        <v>-108970.200208335</v>
      </c>
      <c r="H153" s="101" t="n">
        <f aca="false">IF(G153&gt;0,ROUND(G153/I153+0.5,0),0)</f>
        <v>0</v>
      </c>
      <c r="I153" s="102" t="n">
        <f aca="false">$C$10</f>
        <v>263948.680416667</v>
      </c>
      <c r="J153" s="103" t="n">
        <f aca="false">G153-(H153*I153)</f>
        <v>-108970.200208335</v>
      </c>
    </row>
    <row r="154" s="86" customFormat="true" ht="12.75" hidden="false" customHeight="true" outlineLevel="0" collapsed="false">
      <c r="B154" s="95" t="n">
        <f aca="false">+B153+1</f>
        <v>141</v>
      </c>
      <c r="C154" s="88"/>
      <c r="D154" s="96"/>
      <c r="E154" s="88" t="s">
        <v>199</v>
      </c>
      <c r="F154" s="90" t="n">
        <v>-2.7</v>
      </c>
      <c r="G154" s="97" t="n">
        <f aca="false">F154+J153</f>
        <v>-108972.900208335</v>
      </c>
      <c r="H154" s="101" t="n">
        <f aca="false">IF(G154&gt;0,ROUND(G154/I154+0.5,0),0)</f>
        <v>0</v>
      </c>
      <c r="I154" s="102" t="n">
        <f aca="false">$C$10</f>
        <v>263948.680416667</v>
      </c>
      <c r="J154" s="103" t="n">
        <f aca="false">G154-(H154*I154)</f>
        <v>-108972.900208335</v>
      </c>
    </row>
    <row r="155" s="86" customFormat="true" ht="12.75" hidden="false" customHeight="true" outlineLevel="0" collapsed="false">
      <c r="B155" s="95" t="n">
        <f aca="false">+B154+1</f>
        <v>142</v>
      </c>
      <c r="C155" s="88"/>
      <c r="D155" s="96"/>
      <c r="E155" s="88" t="s">
        <v>200</v>
      </c>
      <c r="F155" s="90" t="n">
        <v>-2.8</v>
      </c>
      <c r="G155" s="97" t="n">
        <f aca="false">F155+J154</f>
        <v>-108975.700208335</v>
      </c>
      <c r="H155" s="101" t="n">
        <f aca="false">IF(G155&gt;0,ROUND(G155/I155+0.5,0),0)</f>
        <v>0</v>
      </c>
      <c r="I155" s="102" t="n">
        <f aca="false">$C$10</f>
        <v>263948.680416667</v>
      </c>
      <c r="J155" s="103" t="n">
        <f aca="false">G155-(H155*I155)</f>
        <v>-108975.700208335</v>
      </c>
    </row>
    <row r="156" s="86" customFormat="true" ht="12.75" hidden="false" customHeight="true" outlineLevel="0" collapsed="false">
      <c r="B156" s="95" t="n">
        <f aca="false">+B155+1</f>
        <v>143</v>
      </c>
      <c r="C156" s="88"/>
      <c r="D156" s="96"/>
      <c r="E156" s="88" t="s">
        <v>201</v>
      </c>
      <c r="F156" s="90" t="n">
        <v>-5.25</v>
      </c>
      <c r="G156" s="97" t="n">
        <f aca="false">F156+J155</f>
        <v>-108980.950208335</v>
      </c>
      <c r="H156" s="101" t="n">
        <f aca="false">IF(G156&gt;0,ROUND(G156/I156+0.5,0),0)</f>
        <v>0</v>
      </c>
      <c r="I156" s="102" t="n">
        <f aca="false">$C$10</f>
        <v>263948.680416667</v>
      </c>
      <c r="J156" s="103" t="n">
        <f aca="false">G156-(H156*I156)</f>
        <v>-108980.950208335</v>
      </c>
    </row>
    <row r="157" s="86" customFormat="true" ht="12.75" hidden="false" customHeight="true" outlineLevel="0" collapsed="false">
      <c r="B157" s="95" t="n">
        <f aca="false">+B156+1</f>
        <v>144</v>
      </c>
      <c r="C157" s="88"/>
      <c r="D157" s="96"/>
      <c r="E157" s="88" t="s">
        <v>202</v>
      </c>
      <c r="F157" s="90" t="n">
        <v>-12.48</v>
      </c>
      <c r="G157" s="97" t="n">
        <f aca="false">F157+J156</f>
        <v>-108993.430208335</v>
      </c>
      <c r="H157" s="101" t="n">
        <f aca="false">IF(G157&gt;0,ROUND(G157/I157+0.5,0),0)</f>
        <v>0</v>
      </c>
      <c r="I157" s="102" t="n">
        <f aca="false">$C$10</f>
        <v>263948.680416667</v>
      </c>
      <c r="J157" s="103" t="n">
        <f aca="false">G157-(H157*I157)</f>
        <v>-108993.430208335</v>
      </c>
    </row>
    <row r="158" s="86" customFormat="true" ht="12.75" hidden="false" customHeight="true" outlineLevel="0" collapsed="false">
      <c r="B158" s="95" t="n">
        <f aca="false">+B157+1</f>
        <v>145</v>
      </c>
      <c r="C158" s="88"/>
      <c r="D158" s="96"/>
      <c r="E158" s="88" t="s">
        <v>203</v>
      </c>
      <c r="F158" s="90" t="n">
        <v>-18.4</v>
      </c>
      <c r="G158" s="97" t="n">
        <f aca="false">F158+J157</f>
        <v>-109011.830208335</v>
      </c>
      <c r="H158" s="101" t="n">
        <f aca="false">IF(G158&gt;0,ROUND(G158/I158+0.5,0),0)</f>
        <v>0</v>
      </c>
      <c r="I158" s="102" t="n">
        <f aca="false">$C$10</f>
        <v>263948.680416667</v>
      </c>
      <c r="J158" s="103" t="n">
        <f aca="false">G158-(H158*I158)</f>
        <v>-109011.830208335</v>
      </c>
    </row>
    <row r="159" s="86" customFormat="true" ht="12.75" hidden="false" customHeight="true" outlineLevel="0" collapsed="false">
      <c r="B159" s="95" t="n">
        <f aca="false">+B158+1</f>
        <v>146</v>
      </c>
      <c r="C159" s="88"/>
      <c r="D159" s="96"/>
      <c r="E159" s="88" t="s">
        <v>204</v>
      </c>
      <c r="F159" s="90" t="n">
        <v>-21.36</v>
      </c>
      <c r="G159" s="97" t="n">
        <f aca="false">F159+J158</f>
        <v>-109033.190208335</v>
      </c>
      <c r="H159" s="101" t="n">
        <f aca="false">IF(G159&gt;0,ROUND(G159/I159+0.5,0),0)</f>
        <v>0</v>
      </c>
      <c r="I159" s="102" t="n">
        <f aca="false">$C$10</f>
        <v>263948.680416667</v>
      </c>
      <c r="J159" s="103" t="n">
        <f aca="false">G159-(H159*I159)</f>
        <v>-109033.190208335</v>
      </c>
    </row>
    <row r="160" s="86" customFormat="true" ht="12.75" hidden="false" customHeight="true" outlineLevel="0" collapsed="false">
      <c r="B160" s="95" t="n">
        <f aca="false">+B159+1</f>
        <v>147</v>
      </c>
      <c r="C160" s="88"/>
      <c r="D160" s="96"/>
      <c r="E160" s="88" t="s">
        <v>205</v>
      </c>
      <c r="F160" s="90" t="n">
        <v>-24.08</v>
      </c>
      <c r="G160" s="97" t="n">
        <f aca="false">F160+J159</f>
        <v>-109057.270208335</v>
      </c>
      <c r="H160" s="101" t="n">
        <f aca="false">IF(G160&gt;0,ROUND(G160/I160+0.5,0),0)</f>
        <v>0</v>
      </c>
      <c r="I160" s="102" t="n">
        <f aca="false">$C$10</f>
        <v>263948.680416667</v>
      </c>
      <c r="J160" s="103" t="n">
        <f aca="false">G160-(H160*I160)</f>
        <v>-109057.270208335</v>
      </c>
    </row>
    <row r="161" s="86" customFormat="true" ht="12.75" hidden="false" customHeight="true" outlineLevel="0" collapsed="false">
      <c r="B161" s="95" t="n">
        <f aca="false">+B160+1</f>
        <v>148</v>
      </c>
      <c r="C161" s="88"/>
      <c r="D161" s="96"/>
      <c r="E161" s="88" t="s">
        <v>206</v>
      </c>
      <c r="F161" s="90" t="n">
        <v>-26.8</v>
      </c>
      <c r="G161" s="97" t="n">
        <f aca="false">F161+J160</f>
        <v>-109084.070208335</v>
      </c>
      <c r="H161" s="101" t="n">
        <f aca="false">IF(G161&gt;0,ROUND(G161/I161+0.5,0),0)</f>
        <v>0</v>
      </c>
      <c r="I161" s="102" t="n">
        <f aca="false">$C$10</f>
        <v>263948.680416667</v>
      </c>
      <c r="J161" s="103" t="n">
        <f aca="false">G161-(H161*I161)</f>
        <v>-109084.070208335</v>
      </c>
    </row>
    <row r="162" s="86" customFormat="true" ht="12.75" hidden="false" customHeight="true" outlineLevel="0" collapsed="false">
      <c r="B162" s="95" t="n">
        <f aca="false">+B161+1</f>
        <v>149</v>
      </c>
      <c r="C162" s="88"/>
      <c r="D162" s="96"/>
      <c r="E162" s="88" t="s">
        <v>207</v>
      </c>
      <c r="F162" s="90" t="n">
        <v>-40.18</v>
      </c>
      <c r="G162" s="97" t="n">
        <f aca="false">F162+J161</f>
        <v>-109124.250208335</v>
      </c>
      <c r="H162" s="101" t="n">
        <f aca="false">IF(G162&gt;0,ROUND(G162/I162+0.5,0),0)</f>
        <v>0</v>
      </c>
      <c r="I162" s="102" t="n">
        <f aca="false">$C$10</f>
        <v>263948.680416667</v>
      </c>
      <c r="J162" s="103" t="n">
        <f aca="false">G162-(H162*I162)</f>
        <v>-109124.250208335</v>
      </c>
    </row>
    <row r="163" s="86" customFormat="true" ht="12.75" hidden="false" customHeight="true" outlineLevel="0" collapsed="false">
      <c r="B163" s="95" t="n">
        <f aca="false">+B162+1</f>
        <v>150</v>
      </c>
      <c r="C163" s="88"/>
      <c r="D163" s="96"/>
      <c r="E163" s="88" t="s">
        <v>208</v>
      </c>
      <c r="F163" s="90" t="n">
        <v>-41.09</v>
      </c>
      <c r="G163" s="97" t="n">
        <f aca="false">F163+J162</f>
        <v>-109165.340208335</v>
      </c>
      <c r="H163" s="101" t="n">
        <f aca="false">IF(G163&gt;0,ROUND(G163/I163+0.5,0),0)</f>
        <v>0</v>
      </c>
      <c r="I163" s="102" t="n">
        <f aca="false">$C$10</f>
        <v>263948.680416667</v>
      </c>
      <c r="J163" s="103" t="n">
        <f aca="false">G163-(H163*I163)</f>
        <v>-109165.340208335</v>
      </c>
    </row>
    <row r="164" s="86" customFormat="true" ht="12.75" hidden="false" customHeight="true" outlineLevel="0" collapsed="false">
      <c r="B164" s="95" t="n">
        <f aca="false">+B163+1</f>
        <v>151</v>
      </c>
      <c r="C164" s="88"/>
      <c r="D164" s="89"/>
      <c r="E164" s="88" t="s">
        <v>209</v>
      </c>
      <c r="F164" s="90" t="n">
        <v>-45.34</v>
      </c>
      <c r="G164" s="97" t="n">
        <f aca="false">F164+J163</f>
        <v>-109210.680208334</v>
      </c>
      <c r="H164" s="101" t="n">
        <f aca="false">IF(G164&gt;0,ROUND(G164/I164+0.5,0),0)</f>
        <v>0</v>
      </c>
      <c r="I164" s="102" t="n">
        <f aca="false">$C$10</f>
        <v>263948.680416667</v>
      </c>
      <c r="J164" s="103" t="n">
        <f aca="false">G164-(H164*I164)</f>
        <v>-109210.680208334</v>
      </c>
    </row>
    <row r="165" s="86" customFormat="true" ht="12.75" hidden="false" customHeight="true" outlineLevel="0" collapsed="false">
      <c r="B165" s="95" t="n">
        <f aca="false">+B164+1</f>
        <v>152</v>
      </c>
      <c r="C165" s="88"/>
      <c r="D165" s="96"/>
      <c r="E165" s="88" t="s">
        <v>210</v>
      </c>
      <c r="F165" s="90" t="n">
        <v>-99.84</v>
      </c>
      <c r="G165" s="97" t="n">
        <f aca="false">F165+J164</f>
        <v>-109310.520208335</v>
      </c>
      <c r="H165" s="101" t="n">
        <f aca="false">IF(G165&gt;0,ROUND(G165/I165+0.5,0),0)</f>
        <v>0</v>
      </c>
      <c r="I165" s="102" t="n">
        <f aca="false">$C$10</f>
        <v>263948.680416667</v>
      </c>
      <c r="J165" s="103" t="n">
        <f aca="false">G165-(H165*I165)</f>
        <v>-109310.520208335</v>
      </c>
    </row>
    <row r="166" s="86" customFormat="true" ht="12.75" hidden="false" customHeight="true" outlineLevel="0" collapsed="false">
      <c r="B166" s="95" t="n">
        <f aca="false">+B165+1</f>
        <v>153</v>
      </c>
      <c r="C166" s="88"/>
      <c r="D166" s="96"/>
      <c r="E166" s="88" t="s">
        <v>211</v>
      </c>
      <c r="F166" s="90" t="n">
        <v>-260</v>
      </c>
      <c r="G166" s="97" t="n">
        <f aca="false">F166+J165</f>
        <v>-109570.520208334</v>
      </c>
      <c r="H166" s="101" t="n">
        <f aca="false">IF(G166&gt;0,ROUND(G166/I166+0.5,0),0)</f>
        <v>0</v>
      </c>
      <c r="I166" s="102" t="n">
        <f aca="false">$C$10</f>
        <v>263948.680416667</v>
      </c>
      <c r="J166" s="103" t="n">
        <f aca="false">G166-(H166*I166)</f>
        <v>-109570.520208334</v>
      </c>
    </row>
    <row r="167" s="86" customFormat="true" ht="12.75" hidden="false" customHeight="true" outlineLevel="0" collapsed="false">
      <c r="B167" s="95" t="n">
        <f aca="false">+B166+1</f>
        <v>154</v>
      </c>
      <c r="C167" s="88"/>
      <c r="D167" s="96"/>
      <c r="E167" s="88" t="s">
        <v>212</v>
      </c>
      <c r="F167" s="90" t="n">
        <v>-612.4</v>
      </c>
      <c r="G167" s="97" t="n">
        <f aca="false">F167+J166</f>
        <v>-110182.920208335</v>
      </c>
      <c r="H167" s="101" t="n">
        <f aca="false">IF(G167&gt;0,ROUND(G167/I167+0.5,0),0)</f>
        <v>0</v>
      </c>
      <c r="I167" s="102" t="n">
        <f aca="false">$C$10</f>
        <v>263948.680416667</v>
      </c>
      <c r="J167" s="103" t="n">
        <f aca="false">G167-(H167*I167)</f>
        <v>-110182.920208335</v>
      </c>
    </row>
    <row r="168" s="86" customFormat="true" ht="12.75" hidden="false" customHeight="true" outlineLevel="0" collapsed="false">
      <c r="B168" s="95" t="n">
        <f aca="false">+B167+1</f>
        <v>155</v>
      </c>
      <c r="C168" s="88"/>
      <c r="D168" s="96"/>
      <c r="E168" s="88" t="s">
        <v>213</v>
      </c>
      <c r="F168" s="90" t="n">
        <v>-682.58</v>
      </c>
      <c r="G168" s="97" t="n">
        <f aca="false">F168+J167</f>
        <v>-110865.500208334</v>
      </c>
      <c r="H168" s="101" t="n">
        <f aca="false">IF(G168&gt;0,ROUND(G168/I168+0.5,0),0)</f>
        <v>0</v>
      </c>
      <c r="I168" s="102" t="n">
        <f aca="false">$C$10</f>
        <v>263948.680416667</v>
      </c>
      <c r="J168" s="103" t="n">
        <f aca="false">G168-(H168*I168)</f>
        <v>-110865.500208334</v>
      </c>
    </row>
    <row r="169" s="86" customFormat="true" ht="12.75" hidden="false" customHeight="true" outlineLevel="0" collapsed="false">
      <c r="B169" s="95" t="n">
        <f aca="false">+B168+1</f>
        <v>156</v>
      </c>
      <c r="C169" s="88"/>
      <c r="D169" s="96"/>
      <c r="E169" s="88" t="s">
        <v>214</v>
      </c>
      <c r="F169" s="90" t="n">
        <v>-1097.57</v>
      </c>
      <c r="G169" s="97" t="n">
        <f aca="false">F169+J168</f>
        <v>-111963.070208335</v>
      </c>
      <c r="H169" s="101" t="n">
        <f aca="false">IF(G169&gt;0,ROUND(G169/I169+0.5,0),0)</f>
        <v>0</v>
      </c>
      <c r="I169" s="102" t="n">
        <f aca="false">$C$10</f>
        <v>263948.680416667</v>
      </c>
      <c r="J169" s="103" t="n">
        <f aca="false">G169-(H169*I169)</f>
        <v>-111963.070208335</v>
      </c>
    </row>
    <row r="170" s="86" customFormat="true" ht="12.75" hidden="false" customHeight="true" outlineLevel="0" collapsed="false">
      <c r="B170" s="95" t="n">
        <f aca="false">+B169+1</f>
        <v>157</v>
      </c>
      <c r="C170" s="88"/>
      <c r="D170" s="96"/>
      <c r="E170" s="88" t="s">
        <v>215</v>
      </c>
      <c r="F170" s="90" t="n">
        <v>-3000.2</v>
      </c>
      <c r="G170" s="97" t="n">
        <f aca="false">F170+J169</f>
        <v>-114963.270208335</v>
      </c>
      <c r="H170" s="101" t="n">
        <f aca="false">IF(G170&gt;0,ROUND(G170/I170+0.5,0),0)</f>
        <v>0</v>
      </c>
      <c r="I170" s="102" t="n">
        <f aca="false">$C$10</f>
        <v>263948.680416667</v>
      </c>
      <c r="J170" s="103" t="n">
        <f aca="false">G170-(H170*I170)</f>
        <v>-114963.270208335</v>
      </c>
    </row>
    <row r="171" s="86" customFormat="true" ht="12.75" hidden="false" customHeight="true" outlineLevel="0" collapsed="false">
      <c r="B171" s="95" t="n">
        <f aca="false">+B170+1</f>
        <v>158</v>
      </c>
      <c r="C171" s="88"/>
      <c r="D171" s="96"/>
      <c r="E171" s="88" t="s">
        <v>216</v>
      </c>
      <c r="F171" s="90" t="n">
        <v>-3108</v>
      </c>
      <c r="G171" s="97" t="n">
        <f aca="false">F171+J170</f>
        <v>-118071.270208335</v>
      </c>
      <c r="H171" s="101" t="n">
        <f aca="false">IF(G171&gt;0,ROUND(G171/I171+0.5,0),0)</f>
        <v>0</v>
      </c>
      <c r="I171" s="102" t="n">
        <f aca="false">$C$10</f>
        <v>263948.680416667</v>
      </c>
      <c r="J171" s="103" t="n">
        <f aca="false">G171-(H171*I171)</f>
        <v>-118071.270208335</v>
      </c>
    </row>
    <row r="172" s="86" customFormat="true" ht="12.75" hidden="false" customHeight="true" outlineLevel="0" collapsed="false">
      <c r="B172" s="95" t="n">
        <f aca="false">+B171+1</f>
        <v>159</v>
      </c>
      <c r="C172" s="88"/>
      <c r="D172" s="96"/>
      <c r="E172" s="88" t="s">
        <v>217</v>
      </c>
      <c r="F172" s="90" t="n">
        <v>-3400.3</v>
      </c>
      <c r="G172" s="97" t="n">
        <f aca="false">F172+J171</f>
        <v>-121471.570208335</v>
      </c>
      <c r="H172" s="101" t="n">
        <f aca="false">IF(G172&gt;0,ROUND(G172/I172+0.5,0),0)</f>
        <v>0</v>
      </c>
      <c r="I172" s="102" t="n">
        <f aca="false">$C$10</f>
        <v>263948.680416667</v>
      </c>
      <c r="J172" s="103" t="n">
        <f aca="false">G172-(H172*I172)</f>
        <v>-121471.570208335</v>
      </c>
    </row>
    <row r="173" s="86" customFormat="true" ht="12.75" hidden="false" customHeight="true" outlineLevel="0" collapsed="false">
      <c r="B173" s="95" t="n">
        <f aca="false">+B172+1</f>
        <v>160</v>
      </c>
      <c r="C173" s="88"/>
      <c r="D173" s="96"/>
      <c r="E173" s="88" t="s">
        <v>218</v>
      </c>
      <c r="F173" s="90" t="n">
        <v>-3512.77</v>
      </c>
      <c r="G173" s="97" t="n">
        <f aca="false">F173+J172</f>
        <v>-124984.340208335</v>
      </c>
      <c r="H173" s="101" t="n">
        <f aca="false">IF(G173&gt;0,ROUND(G173/I173+0.5,0),0)</f>
        <v>0</v>
      </c>
      <c r="I173" s="102" t="n">
        <f aca="false">$C$10</f>
        <v>263948.680416667</v>
      </c>
      <c r="J173" s="103" t="n">
        <f aca="false">G173-(H173*I173)</f>
        <v>-124984.340208335</v>
      </c>
    </row>
    <row r="174" s="86" customFormat="true" ht="12.75" hidden="false" customHeight="true" outlineLevel="0" collapsed="false">
      <c r="B174" s="95" t="n">
        <f aca="false">+B173+1</f>
        <v>161</v>
      </c>
      <c r="C174" s="88"/>
      <c r="D174" s="96"/>
      <c r="E174" s="88" t="s">
        <v>219</v>
      </c>
      <c r="F174" s="90" t="n">
        <v>-6990</v>
      </c>
      <c r="G174" s="97" t="n">
        <f aca="false">F174+J173</f>
        <v>-131974.340208335</v>
      </c>
      <c r="H174" s="101" t="n">
        <f aca="false">IF(G174&gt;0,ROUND(G174/I174+0.5,0),0)</f>
        <v>0</v>
      </c>
      <c r="I174" s="102" t="n">
        <f aca="false">$C$10</f>
        <v>263948.680416667</v>
      </c>
      <c r="J174" s="103" t="n">
        <f aca="false">G174-(H174*I174)</f>
        <v>-131974.340208335</v>
      </c>
    </row>
    <row r="175" s="86" customFormat="true" ht="12.75" hidden="false" customHeight="true" outlineLevel="0" collapsed="false">
      <c r="B175" s="95" t="n">
        <f aca="false">+B174+1</f>
        <v>162</v>
      </c>
      <c r="C175" s="88"/>
      <c r="D175" s="89"/>
      <c r="E175" s="88"/>
      <c r="F175" s="90"/>
      <c r="G175" s="97" t="n">
        <f aca="false">F175+J174</f>
        <v>-131974.340208335</v>
      </c>
      <c r="H175" s="101" t="n">
        <f aca="false">IF(G175&gt;0,ROUND(G175/I175+0.5,0),0)</f>
        <v>0</v>
      </c>
      <c r="I175" s="102" t="n">
        <f aca="false">$C$10</f>
        <v>263948.680416667</v>
      </c>
      <c r="J175" s="103" t="n">
        <f aca="false">G175-(H175*I175)</f>
        <v>-131974.340208335</v>
      </c>
    </row>
    <row r="176" customFormat="false" ht="12.75" hidden="false" customHeight="false" outlineLevel="0" collapsed="false">
      <c r="B176" s="104" t="s">
        <v>220</v>
      </c>
      <c r="C176" s="105"/>
      <c r="D176" s="105"/>
      <c r="E176" s="106"/>
      <c r="F176" s="107"/>
      <c r="G176" s="108"/>
      <c r="H176" s="109"/>
      <c r="I176" s="108"/>
      <c r="J176" s="110"/>
    </row>
    <row r="177" customFormat="false" ht="12.75" hidden="false" customHeight="false" outlineLevel="0" collapsed="false">
      <c r="B177" s="111" t="s">
        <v>221</v>
      </c>
      <c r="C177" s="112"/>
      <c r="D177" s="112"/>
      <c r="E177" s="113" t="s">
        <v>222</v>
      </c>
      <c r="F177" s="114" t="n">
        <f aca="false">ROUND(SUM(F14:F176),0)</f>
        <v>6334768</v>
      </c>
      <c r="G177" s="115" t="s">
        <v>223</v>
      </c>
      <c r="H177" s="116" t="n">
        <f aca="false">SUM(H14:H176)</f>
        <v>24</v>
      </c>
      <c r="I177" s="117"/>
      <c r="J177" s="114" t="n">
        <f aca="false">+J31</f>
        <v>-88344.7077083347</v>
      </c>
    </row>
    <row r="178" customFormat="false" ht="12.75" hidden="false" customHeight="false" outlineLevel="0" collapsed="false">
      <c r="B178" s="1"/>
      <c r="C178" s="1"/>
      <c r="D178" s="1"/>
      <c r="E178" s="118"/>
      <c r="F178" s="70"/>
      <c r="G178" s="119"/>
      <c r="H178" s="1"/>
      <c r="I178" s="1"/>
      <c r="J178" s="1"/>
    </row>
    <row r="179" customFormat="false" ht="12.75" hidden="false" customHeight="false" outlineLevel="0" collapsed="false">
      <c r="B179" s="1"/>
      <c r="C179" s="1"/>
      <c r="D179" s="1"/>
      <c r="E179" s="1"/>
      <c r="F179" s="120"/>
      <c r="G179" s="1"/>
      <c r="H179" s="1"/>
      <c r="I179" s="1"/>
      <c r="J179" s="1"/>
    </row>
    <row r="180" s="1" customFormat="true" ht="12.75" hidden="false" customHeight="false" outlineLevel="0" collapsed="false">
      <c r="B180" s="121" t="s">
        <v>224</v>
      </c>
      <c r="C180" s="122"/>
      <c r="D180" s="123"/>
      <c r="H180" s="124" t="s">
        <v>225</v>
      </c>
      <c r="I180" s="124"/>
    </row>
    <row r="181" s="1" customFormat="true" ht="12.75" hidden="false" customHeight="false" outlineLevel="0" collapsed="false">
      <c r="B181" s="125"/>
      <c r="C181" s="126"/>
      <c r="D181" s="123"/>
      <c r="G181" s="127"/>
    </row>
    <row r="182" s="1" customFormat="true" ht="12.75" hidden="false" customHeight="false" outlineLevel="0" collapsed="false">
      <c r="B182" s="128" t="s">
        <v>71</v>
      </c>
      <c r="C182" s="129" t="n">
        <f aca="false">$C$11</f>
        <v>131974.340208333</v>
      </c>
      <c r="D182" s="130"/>
      <c r="G182" s="131"/>
      <c r="H182" s="132" t="s">
        <v>67</v>
      </c>
      <c r="I182" s="133" t="n">
        <f aca="false">C8</f>
        <v>6334768.33</v>
      </c>
    </row>
    <row r="183" s="1" customFormat="true" ht="25.5" hidden="false" customHeight="false" outlineLevel="0" collapsed="false">
      <c r="B183" s="134" t="s">
        <v>226</v>
      </c>
      <c r="C183" s="129" t="n">
        <f aca="false">H177*$C$10</f>
        <v>6334768.33</v>
      </c>
      <c r="D183" s="130"/>
      <c r="G183" s="135"/>
      <c r="H183" s="136" t="s">
        <v>227</v>
      </c>
      <c r="I183" s="137" t="n">
        <v>262000</v>
      </c>
    </row>
    <row r="184" s="1" customFormat="true" ht="12.75" hidden="false" customHeight="false" outlineLevel="0" collapsed="false">
      <c r="B184" s="128" t="s">
        <v>228</v>
      </c>
      <c r="C184" s="138" t="n">
        <v>0</v>
      </c>
      <c r="D184" s="130"/>
      <c r="G184" s="139"/>
      <c r="H184" s="132" t="s">
        <v>77</v>
      </c>
      <c r="I184" s="133" t="n">
        <v>3</v>
      </c>
    </row>
    <row r="185" s="1" customFormat="true" ht="12.75" hidden="false" customHeight="false" outlineLevel="0" collapsed="false">
      <c r="B185" s="125"/>
      <c r="C185" s="129" t="n">
        <f aca="false">SUM(C182:C184)</f>
        <v>6466742.67020833</v>
      </c>
      <c r="D185" s="130"/>
      <c r="H185" s="140" t="s">
        <v>229</v>
      </c>
      <c r="I185" s="141" t="n">
        <f aca="false">C9</f>
        <v>24</v>
      </c>
    </row>
    <row r="186" s="1" customFormat="true" ht="12.75" hidden="false" customHeight="false" outlineLevel="0" collapsed="false">
      <c r="B186" s="128" t="s">
        <v>230</v>
      </c>
      <c r="C186" s="138" t="e">
        <f aca="false">Total_Population2</f>
        <v>#REF!</v>
      </c>
      <c r="D186" s="130"/>
      <c r="E186" s="2"/>
    </row>
    <row r="187" s="1" customFormat="true" ht="12.75" hidden="false" customHeight="false" outlineLevel="0" collapsed="false">
      <c r="B187" s="142" t="s">
        <v>231</v>
      </c>
      <c r="C187" s="143" t="e">
        <f aca="false">C185-C186</f>
        <v>#REF!</v>
      </c>
      <c r="D187" s="130"/>
      <c r="E187" s="144"/>
    </row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6:J6"/>
    <mergeCell ref="H180:I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  <Company>Deloitte.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2001-12-17T19:09:57Z</dcterms:created>
  <dc:creator>Deloitte Touche Tohmatsu Limited</dc:creator>
  <dc:description/>
  <dc:language>es-EC</dc:language>
  <cp:lastModifiedBy/>
  <cp:lastPrinted>2009-11-03T22:06:13Z</cp:lastPrinted>
  <dcterms:modified xsi:type="dcterms:W3CDTF">2021-11-19T12:59:10Z</dcterms:modified>
  <cp:revision>16</cp:revision>
  <dc:subject/>
  <dc:title>*** Libro de Trabajo de Muestreo por Unidad Monetaria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