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I - Informe\9900 Informacion comparativa\9910 Auditoria de saldos iniciales\"/>
    </mc:Choice>
  </mc:AlternateContent>
  <xr:revisionPtr revIDLastSave="0" documentId="13_ncr:1_{AA8BDB10-5F17-4538-B4C1-7EFB89BFDC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en" sheetId="4" r:id="rId1"/>
    <sheet name="Trial 2019-2018" sheetId="1" r:id="rId2"/>
    <sheet name="ESF 2019" sheetId="2" r:id="rId3"/>
    <sheet name="ER 201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4" i="2" l="1"/>
  <c r="E14" i="2"/>
  <c r="F13" i="2"/>
  <c r="E13" i="2"/>
  <c r="E15" i="3" l="1"/>
  <c r="D15" i="3"/>
  <c r="E23" i="3"/>
  <c r="D23" i="3"/>
  <c r="E18" i="3"/>
  <c r="D18" i="3"/>
  <c r="E24" i="3"/>
  <c r="D24" i="3"/>
  <c r="E19" i="3"/>
  <c r="D19" i="3"/>
  <c r="E11" i="3"/>
  <c r="D11" i="3"/>
  <c r="E10" i="3"/>
  <c r="D10" i="3"/>
  <c r="F40" i="2"/>
  <c r="E40" i="2"/>
  <c r="D53" i="1"/>
  <c r="F41" i="2" l="1"/>
  <c r="E41" i="2"/>
  <c r="F39" i="2"/>
  <c r="F38" i="2"/>
  <c r="E38" i="2"/>
  <c r="E39" i="2"/>
  <c r="H39" i="2" s="1"/>
  <c r="G39" i="2" s="1"/>
  <c r="F37" i="2"/>
  <c r="E37" i="2"/>
  <c r="F32" i="2"/>
  <c r="F31" i="2"/>
  <c r="E32" i="2"/>
  <c r="E31" i="2"/>
  <c r="F28" i="2"/>
  <c r="E28" i="2"/>
  <c r="F27" i="2"/>
  <c r="E27" i="2"/>
  <c r="F26" i="2"/>
  <c r="E26" i="2"/>
  <c r="F15" i="2"/>
  <c r="E15" i="2"/>
  <c r="F20" i="2"/>
  <c r="E20" i="2"/>
  <c r="E16" i="2"/>
  <c r="F12" i="2"/>
  <c r="E12" i="2"/>
  <c r="F33" i="2" l="1"/>
  <c r="E33" i="2"/>
  <c r="H31" i="2"/>
  <c r="G31" i="2" s="1"/>
  <c r="E29" i="2"/>
  <c r="E34" i="2" s="1"/>
  <c r="F21" i="2"/>
  <c r="E21" i="2"/>
  <c r="F29" i="2"/>
  <c r="F34" i="2" s="1"/>
  <c r="G23" i="3" l="1"/>
  <c r="G24" i="3"/>
  <c r="E16" i="3"/>
  <c r="D16" i="3"/>
  <c r="F17" i="2" l="1"/>
  <c r="F22" i="2" s="1"/>
  <c r="E17" i="2"/>
  <c r="E22" i="2" s="1"/>
  <c r="G19" i="3" l="1"/>
  <c r="F19" i="3" s="1"/>
  <c r="G18" i="3"/>
  <c r="G15" i="3"/>
  <c r="F15" i="3" s="1"/>
  <c r="G11" i="3"/>
  <c r="F11" i="3" s="1"/>
  <c r="G10" i="3"/>
  <c r="F10" i="3" s="1"/>
  <c r="E12" i="3"/>
  <c r="E13" i="3" s="1"/>
  <c r="D12" i="3"/>
  <c r="D13" i="3" s="1"/>
  <c r="E20" i="3" l="1"/>
  <c r="D20" i="3"/>
  <c r="G12" i="3"/>
  <c r="F12" i="3" s="1"/>
  <c r="H38" i="2"/>
  <c r="G38" i="2" s="1"/>
  <c r="H41" i="2"/>
  <c r="G41" i="2" s="1"/>
  <c r="H37" i="2"/>
  <c r="G37" i="2" s="1"/>
  <c r="H32" i="2"/>
  <c r="G32" i="2" s="1"/>
  <c r="H27" i="2"/>
  <c r="G27" i="2" s="1"/>
  <c r="H28" i="2"/>
  <c r="G28" i="2" s="1"/>
  <c r="H26" i="2"/>
  <c r="G26" i="2" s="1"/>
  <c r="H20" i="2"/>
  <c r="G20" i="2" s="1"/>
  <c r="H19" i="2"/>
  <c r="G19" i="2" s="1"/>
  <c r="H13" i="2"/>
  <c r="G13" i="2" s="1"/>
  <c r="H14" i="2"/>
  <c r="G14" i="2" s="1"/>
  <c r="H15" i="2"/>
  <c r="G15" i="2" s="1"/>
  <c r="H16" i="2"/>
  <c r="G16" i="2" s="1"/>
  <c r="D25" i="3" l="1"/>
  <c r="D21" i="3"/>
  <c r="E25" i="3"/>
  <c r="E21" i="3"/>
  <c r="G20" i="3"/>
  <c r="F20" i="3" s="1"/>
  <c r="H12" i="2"/>
  <c r="G12" i="2" s="1"/>
  <c r="E26" i="3" l="1"/>
  <c r="F42" i="2"/>
  <c r="F44" i="2" s="1"/>
  <c r="F47" i="2" s="1"/>
  <c r="G25" i="3"/>
  <c r="F25" i="3" s="1"/>
  <c r="D26" i="3"/>
  <c r="E42" i="2" l="1"/>
  <c r="E44" i="2" s="1"/>
  <c r="H40" i="2"/>
  <c r="G40" i="2" s="1"/>
  <c r="H44" i="2" l="1"/>
  <c r="G44" i="2" s="1"/>
  <c r="E47" i="2"/>
</calcChain>
</file>

<file path=xl/sharedStrings.xml><?xml version="1.0" encoding="utf-8"?>
<sst xmlns="http://schemas.openxmlformats.org/spreadsheetml/2006/main" count="589" uniqueCount="289">
  <si>
    <t>Elaborado por:</t>
  </si>
  <si>
    <t>Fecha:</t>
  </si>
  <si>
    <t>TRIAL BALANCE</t>
  </si>
  <si>
    <t>Revisado por:</t>
  </si>
  <si>
    <t>CLIENTE:</t>
  </si>
  <si>
    <t>ETAPA:</t>
  </si>
  <si>
    <t>PRUEBA:</t>
  </si>
  <si>
    <t>AUDITORIA AL:</t>
  </si>
  <si>
    <t>PLANEACION</t>
  </si>
  <si>
    <t>AL 31 DE DICIEMBRE DEL 2019 (31/12/2019)</t>
  </si>
  <si>
    <t>Cesar Leon</t>
  </si>
  <si>
    <t>Codigo</t>
  </si>
  <si>
    <t>Nombre de la Cuenta</t>
  </si>
  <si>
    <t>Grupo</t>
  </si>
  <si>
    <t>Subgrupo</t>
  </si>
  <si>
    <t>Cuentas Informe</t>
  </si>
  <si>
    <t>Clasificacion</t>
  </si>
  <si>
    <t>Codigo2</t>
  </si>
  <si>
    <t>Cuentas</t>
  </si>
  <si>
    <t>Periodo</t>
  </si>
  <si>
    <t>Anterior 31/12/2018</t>
  </si>
  <si>
    <t>Actual 31/12/2019</t>
  </si>
  <si>
    <t>Variacion</t>
  </si>
  <si>
    <t>%</t>
  </si>
  <si>
    <t>US $</t>
  </si>
  <si>
    <t>Nombres</t>
  </si>
  <si>
    <t>Comentarios</t>
  </si>
  <si>
    <t>Saldo al 
31-Dic-2019</t>
  </si>
  <si>
    <t>Saldo al 
31-Dic-2018</t>
  </si>
  <si>
    <t>Nombre de la Cuenta2</t>
  </si>
  <si>
    <t>Actual 
31/12/2019</t>
  </si>
  <si>
    <t>Anterior
31/12/2018</t>
  </si>
  <si>
    <t>1-1-1-03-01-001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</si>
  <si>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</si>
  <si>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</si>
  <si>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</si>
  <si>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</si>
  <si>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</si>
  <si>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>1-1-1-05-01-004</t>
  </si>
  <si>
    <t xml:space="preserve">      12% IVA COMPRA BIENES</t>
  </si>
  <si>
    <t xml:space="preserve">      12% IVA COMPRA SERVICIOS</t>
  </si>
  <si>
    <t>1-2-1-01-01-001</t>
  </si>
  <si>
    <t>1-2-1-01-01-002</t>
  </si>
  <si>
    <t>1-4-1-01-03-001</t>
  </si>
  <si>
    <t>2-1-1-01-01-002</t>
  </si>
  <si>
    <t>2-1-1-01-01-003</t>
  </si>
  <si>
    <t xml:space="preserve">      70% IVA RETENIDO PROVEEDORES</t>
  </si>
  <si>
    <t>2-1-1-01-01-004</t>
  </si>
  <si>
    <t>2-1-1-01-01-005</t>
  </si>
  <si>
    <t>2-1-1-01-02-001</t>
  </si>
  <si>
    <t>2-1-1-01-02-002</t>
  </si>
  <si>
    <t>2-1-1-01-02-003</t>
  </si>
  <si>
    <t>2-1-1-01-02-004</t>
  </si>
  <si>
    <t xml:space="preserve">      10% RETENCION FUENTE</t>
  </si>
  <si>
    <t>2-1-1-03-01-001</t>
  </si>
  <si>
    <t xml:space="preserve">      PROVEEDORES LOCALES</t>
  </si>
  <si>
    <t>2-1-1-07-02-001</t>
  </si>
  <si>
    <t xml:space="preserve">      TELCONET S.A.</t>
  </si>
  <si>
    <t>3-1-1-01-01-001</t>
  </si>
  <si>
    <t>3-3-1-01-01-002</t>
  </si>
  <si>
    <t>4-1-1-01-01-001</t>
  </si>
  <si>
    <t xml:space="preserve">      COMISIONES Y SERVICIOS BANCARIOS</t>
  </si>
  <si>
    <t>6-1-1-02-01-021</t>
  </si>
  <si>
    <t>6-1-1-02-01-030</t>
  </si>
  <si>
    <t>6-1-1-02-01-031</t>
  </si>
  <si>
    <t>6-1-1-02-01-036</t>
  </si>
  <si>
    <t xml:space="preserve">      SEGUROS CONTRATADOS</t>
  </si>
  <si>
    <t>6-1-1-02-01-037</t>
  </si>
  <si>
    <t>6-1-1-02-01-039</t>
  </si>
  <si>
    <t>6-1-1-02-01-042</t>
  </si>
  <si>
    <t>1-1-1-03-02-001</t>
  </si>
  <si>
    <t>1-2-1-02-01-001</t>
  </si>
  <si>
    <t>2-1-1-05-01-001</t>
  </si>
  <si>
    <t>3-3-1-01-01-001</t>
  </si>
  <si>
    <t xml:space="preserve">      UTILIDAD O PERDIDA DEL EJERCICIO</t>
  </si>
  <si>
    <t>6-1-1-02-01-013</t>
  </si>
  <si>
    <t>Activos</t>
  </si>
  <si>
    <t>Pasivos</t>
  </si>
  <si>
    <t>Patrimonio</t>
  </si>
  <si>
    <t>Ingresos</t>
  </si>
  <si>
    <t>Costos</t>
  </si>
  <si>
    <t>Gastos</t>
  </si>
  <si>
    <t>Corriente</t>
  </si>
  <si>
    <t>No Corriente</t>
  </si>
  <si>
    <t>ACTIVOS</t>
  </si>
  <si>
    <t>ACTIVOS CORRIENTES</t>
  </si>
  <si>
    <t>TOTAL ACTIVOS CORRIENTES</t>
  </si>
  <si>
    <t>TOTAL ACTIVOS NO CORRIENTES</t>
  </si>
  <si>
    <t>PASIVOS</t>
  </si>
  <si>
    <t>PASIVOS CORRIENTES</t>
  </si>
  <si>
    <t>TOTAL PASIVOS CORRIENTES</t>
  </si>
  <si>
    <t>TOTAL PASIVOS NO CORRIENTES</t>
  </si>
  <si>
    <t>PATRIMONIO</t>
  </si>
  <si>
    <t>TOTAL PATRIMONIO</t>
  </si>
  <si>
    <t>TOTAL PASIVO &amp; PATRIMONIO</t>
  </si>
  <si>
    <t>TOTAL ACTIVOS</t>
  </si>
  <si>
    <t>TOTAL PASIVOS</t>
  </si>
  <si>
    <t>REF TP</t>
  </si>
  <si>
    <t>Proiedad, planta y equipo</t>
  </si>
  <si>
    <t>Otros activos no corrientes</t>
  </si>
  <si>
    <t>Efectivos y equivalentes de efectivo</t>
  </si>
  <si>
    <t>Cuentas por cobrar comerciales y otras</t>
  </si>
  <si>
    <t>Cuentas por cobrar, partes relacionadas</t>
  </si>
  <si>
    <t>Otros créditos tributarios</t>
  </si>
  <si>
    <t>Inventarios</t>
  </si>
  <si>
    <t>Proveedores y otras cuentas por pagar</t>
  </si>
  <si>
    <t>Obligaciones acumuladas</t>
  </si>
  <si>
    <t>Impuestos por pagar</t>
  </si>
  <si>
    <t>Cuentas por pagar a partes relacionadas</t>
  </si>
  <si>
    <t>Capital social</t>
  </si>
  <si>
    <t>Aportes para futura capitalizacion</t>
  </si>
  <si>
    <t>Resultado del ejercicio</t>
  </si>
  <si>
    <t>Resultados acumulados</t>
  </si>
  <si>
    <t>Ventas de equipos</t>
  </si>
  <si>
    <t>Costo de ventas</t>
  </si>
  <si>
    <t>Margen bruto</t>
  </si>
  <si>
    <t>Gastos de administracion y ventas</t>
  </si>
  <si>
    <t>Gastos financieros</t>
  </si>
  <si>
    <t>Otros ingresos (egresos)</t>
  </si>
  <si>
    <t>Utilidad antes de IR</t>
  </si>
  <si>
    <t>15% PT</t>
  </si>
  <si>
    <t>Impuesto a la renta</t>
  </si>
  <si>
    <t xml:space="preserve">     INSTITUCIONES FINANCIERAS</t>
  </si>
  <si>
    <t xml:space="preserve">     CUENTAS POR COBRAR NO RELACIONADAS</t>
  </si>
  <si>
    <t xml:space="preserve">     CUENTAS POR COBRAR RELACIONADAS</t>
  </si>
  <si>
    <t xml:space="preserve">     CREDITO TRIBUTARIO</t>
  </si>
  <si>
    <t xml:space="preserve">     INVENTARIO BODEGA</t>
  </si>
  <si>
    <t xml:space="preserve">     IMPORTACIONES  EN  TRANSITO</t>
  </si>
  <si>
    <t xml:space="preserve">     RESULTADOS</t>
  </si>
  <si>
    <t xml:space="preserve">     IVA POR PAGAR</t>
  </si>
  <si>
    <t xml:space="preserve">     RETENCIONES EN FUENTE X PAGAR</t>
  </si>
  <si>
    <t xml:space="preserve">     CUENTAS POR PAGAR DEL PERSONAL</t>
  </si>
  <si>
    <t xml:space="preserve">     CUENTAS POR  PAGAR LOCALES</t>
  </si>
  <si>
    <t xml:space="preserve">     CTA X PAGAR DIVERSAS - RELACIONADAS</t>
  </si>
  <si>
    <t xml:space="preserve">     GASTOS GENERALES</t>
  </si>
  <si>
    <t>Diferencia</t>
  </si>
  <si>
    <t>1-1-1-01-03-001</t>
  </si>
  <si>
    <t>BANCO INTERNACIONAL</t>
  </si>
  <si>
    <t>1-1-1-01-03-005</t>
  </si>
  <si>
    <t>Banco Machala Cta.# 1070987135</t>
  </si>
  <si>
    <t>Clientes Locales</t>
  </si>
  <si>
    <t>TELCONET CUENTAS POR COBRAR</t>
  </si>
  <si>
    <t>CREDITO TRIBUTARIO IVA</t>
  </si>
  <si>
    <t>CREDITO RETENCION SOBRE VENTAS</t>
  </si>
  <si>
    <t>1% RETENCION SOBRE VENTAS</t>
  </si>
  <si>
    <t>2% RETENCION SOBRE VENTAS</t>
  </si>
  <si>
    <t>1-1-1-05-01-006</t>
  </si>
  <si>
    <t>12% IVA COMPRA BIENES</t>
  </si>
  <si>
    <t>1-1-1-05-01-007</t>
  </si>
  <si>
    <t>12% IVA COMPRA SERVICIOS</t>
  </si>
  <si>
    <t>1-1-1-05-01-010</t>
  </si>
  <si>
    <t>70% RET. IVA SOBRE VENTAS</t>
  </si>
  <si>
    <t>1-1-1-05-01-015</t>
  </si>
  <si>
    <t>CREDITO POR ANTICIPO IMPUESTO RENTA</t>
  </si>
  <si>
    <t>1-1-1-06-01-001</t>
  </si>
  <si>
    <t>Jan Topic Feraud</t>
  </si>
  <si>
    <t>1-1-1-07-01-007</t>
  </si>
  <si>
    <t>Santiago Andres Mora Cabezas</t>
  </si>
  <si>
    <t>INVENTARIO EN TRANSITO</t>
  </si>
  <si>
    <t>INVENTARIO GUAYAQUIL</t>
  </si>
  <si>
    <t>TRAMITES DESADUANIZACION</t>
  </si>
  <si>
    <t>Equipamiento proyecto Ductos</t>
  </si>
  <si>
    <t>IVA POR PAGAR</t>
  </si>
  <si>
    <t>2-1-1-01-01-001</t>
  </si>
  <si>
    <t>12% IVA VENTAS</t>
  </si>
  <si>
    <t>70% IVA RETENIDO PROVEEDORES</t>
  </si>
  <si>
    <t>100% IVA RETENIDO PERSONA NATURAL</t>
  </si>
  <si>
    <t>1% RETENCION FUENTE</t>
  </si>
  <si>
    <t>2% RETENCION FUENTE</t>
  </si>
  <si>
    <t>10% RETENCION FUENTE</t>
  </si>
  <si>
    <t>2-1-1-01-02-007</t>
  </si>
  <si>
    <t>RET. FUENTE POR PAGAR</t>
  </si>
  <si>
    <t>2-1-1-01-03-001</t>
  </si>
  <si>
    <t>Impuesto a la Renta por  Pagar</t>
  </si>
  <si>
    <t>PROVEEDORES LOCALES</t>
  </si>
  <si>
    <t>2-1-1-03-02-001</t>
  </si>
  <si>
    <t>PROVEEDORES DEL EXTERIOR</t>
  </si>
  <si>
    <t>15% participacion empleados</t>
  </si>
  <si>
    <t>2-1-1-06-01-002</t>
  </si>
  <si>
    <t>Banco Machala   C/P</t>
  </si>
  <si>
    <t>2-1-1-07-01-001</t>
  </si>
  <si>
    <t>KATHERINE LAPENTTY</t>
  </si>
  <si>
    <t>TELCONET S.A.</t>
  </si>
  <si>
    <t>CAPITAL SUSCRITO</t>
  </si>
  <si>
    <t>3-2-1-01-01-001</t>
  </si>
  <si>
    <t>RESERVA LEGAL</t>
  </si>
  <si>
    <t>3-2-1-01-01-002</t>
  </si>
  <si>
    <t>RESERVA DE CAPITAL</t>
  </si>
  <si>
    <t>UTILIDAD O PERDIDA EJERC. ANTERIOR</t>
  </si>
  <si>
    <t>UTILIDAD O PERDIDA DEL EJERCICIO</t>
  </si>
  <si>
    <t>VENTAS EQUIPOS</t>
  </si>
  <si>
    <t>5-3-1-01-02-001</t>
  </si>
  <si>
    <t>Costo Instalaciones M.O.</t>
  </si>
  <si>
    <t>5-4-1-01-01-001</t>
  </si>
  <si>
    <t>COSTO DE EQUIPO PARA LA VENTA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</si>
  <si>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</si>
  <si>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</si>
  <si>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</si>
  <si>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</si>
  <si>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</si>
  <si>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</si>
  <si>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</si>
  <si>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</si>
  <si>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SUMINISTROS DE OFICINA</t>
  </si>
  <si>
    <t>TASA - CONTRIBUCION ORGAN - CONTROL</t>
  </si>
  <si>
    <t>6-1-1-02-01-053</t>
  </si>
  <si>
    <t>Gastos Impuesto a la renta</t>
  </si>
  <si>
    <t>6-1-2-02-01-001</t>
  </si>
  <si>
    <t>Gastos de Gestión</t>
  </si>
  <si>
    <t>6-1-2-02-01-012</t>
  </si>
  <si>
    <t>COMISIONES Y SERVICIOS BANCARIOS</t>
  </si>
  <si>
    <t>6-1-2-02-01-048</t>
  </si>
  <si>
    <t>INTERES FINANCIERO BANCARIA LOCALES</t>
  </si>
  <si>
    <t>7-1-1-01-02-001</t>
  </si>
  <si>
    <t>Otros Ingresos no Operacionales</t>
  </si>
  <si>
    <t xml:space="preserve">      BANCO MACHALA CTA.# 1070987135</t>
  </si>
  <si>
    <t xml:space="preserve">      CLIENTES LOCALES</t>
  </si>
  <si>
    <t xml:space="preserve">      TELCONET CUENTAS POR COBRAR</t>
  </si>
  <si>
    <t xml:space="preserve">      TELSOTERRA  S.A.</t>
  </si>
  <si>
    <t>1-1-1-03-02-002</t>
  </si>
  <si>
    <t xml:space="preserve">      CREDITO TRIBUTARIO IVA</t>
  </si>
  <si>
    <t xml:space="preserve">      CREDITO RETENCION SOBRE VENTAS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</si>
  <si>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</si>
  <si>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</si>
  <si>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</si>
  <si>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</si>
  <si>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</si>
  <si>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 xml:space="preserve">     CTA POR COBRAR DIVERSAS - TERCEROS</t>
  </si>
  <si>
    <t xml:space="preserve">      JAN TOPIC FERAUD</t>
  </si>
  <si>
    <t xml:space="preserve">      GAD MUNICIPIO DE QUITO</t>
  </si>
  <si>
    <t>1-1-1-06-01-002</t>
  </si>
  <si>
    <t xml:space="preserve">      INVENTARIO EN TRANSITO</t>
  </si>
  <si>
    <t xml:space="preserve">      INVENTARIO GUAYAQUIL</t>
  </si>
  <si>
    <t xml:space="preserve">      TRAMITES DESADUANIZACION</t>
  </si>
  <si>
    <t xml:space="preserve">      EVERECEED</t>
  </si>
  <si>
    <t>1-2-1-02-01-002</t>
  </si>
  <si>
    <t xml:space="preserve">      12% IVA VENTAS</t>
  </si>
  <si>
    <t xml:space="preserve">      30% IVA RETENIDO PROVEEDORES</t>
  </si>
  <si>
    <t xml:space="preserve">      100% IVA RETENIDO PERSONA NATURAL</t>
  </si>
  <si>
    <t xml:space="preserve">      IVA POR PAGAR</t>
  </si>
  <si>
    <t xml:space="preserve">      2% RETENCION FUENTE</t>
  </si>
  <si>
    <t xml:space="preserve">      8% RETENCION FUENTE</t>
  </si>
  <si>
    <t xml:space="preserve">      RET. FUENTE POR PAGAR</t>
  </si>
  <si>
    <t xml:space="preserve">     IMPUESTO A LA RENTA POR PAGAR</t>
  </si>
  <si>
    <t xml:space="preserve">      IMPUESTO A LA RENTA POR  PAGAR</t>
  </si>
  <si>
    <t xml:space="preserve">     CUENTAS POR  PAGAR EXTERIOR</t>
  </si>
  <si>
    <t xml:space="preserve">      PROVEEDORES DEL EXTERIOR</t>
  </si>
  <si>
    <t xml:space="preserve">     OBLIGACIONES FINANCIERAS CORTO PLZ</t>
  </si>
  <si>
    <t xml:space="preserve">      BANCO MACHALA   C/P</t>
  </si>
  <si>
    <t xml:space="preserve">     CAPITAL PAGADO</t>
  </si>
  <si>
    <t xml:space="preserve">      CAPITAL SUSCRITO</t>
  </si>
  <si>
    <t xml:space="preserve">     RESERVAS</t>
  </si>
  <si>
    <t xml:space="preserve">      RESERVA LEGAL</t>
  </si>
  <si>
    <t xml:space="preserve">      RESERVA DE CAPITAL</t>
  </si>
  <si>
    <t xml:space="preserve">      UTILIDAD O PERDIDA EJERC. ANTERIOR</t>
  </si>
  <si>
    <t xml:space="preserve">     VENTA EQUIPOS GUAYAQUIL</t>
  </si>
  <si>
    <t xml:space="preserve">      VENTAS EQUIPOS</t>
  </si>
  <si>
    <t xml:space="preserve">     OTROS OPERACIONALES</t>
  </si>
  <si>
    <t xml:space="preserve">      COSTO DE EQUIPO PARA LA VENTA</t>
  </si>
  <si>
    <t xml:space="preserve">      SERVICIOS PROF. SOCIEDADES</t>
  </si>
  <si>
    <t xml:space="preserve">      MOVILIZACIONES</t>
  </si>
  <si>
    <t xml:space="preserve">      MULTAS E INTERESES S.R.I.</t>
  </si>
  <si>
    <t xml:space="preserve">      SERVICIOS PROF. PERS. NATURAL</t>
  </si>
  <si>
    <t xml:space="preserve">      TASA - CONTRIBUCION ORGAN - CONTROL</t>
  </si>
  <si>
    <t xml:space="preserve">      GASTOS IMPUESTO A LA RENTA</t>
  </si>
  <si>
    <t xml:space="preserve">      GASTOS DE GESTIÓN</t>
  </si>
  <si>
    <t xml:space="preserve">      INTERES FINANCIERO BANCARIA LOCALES</t>
  </si>
  <si>
    <t xml:space="preserve">      OTROS NO DEDUCIBLES</t>
  </si>
  <si>
    <t>6-1-2-02-01-049</t>
  </si>
  <si>
    <t>SERVICIOS TELCODATA S.A</t>
  </si>
  <si>
    <t xml:space="preserve">     ACTIVOS  LARGO  PLAZO</t>
  </si>
  <si>
    <t xml:space="preserve">     CUENTAS X PAGAR DIVERSAS - TERCEROS</t>
  </si>
  <si>
    <t xml:space="preserve">     OTROS NO OPERACIONALES</t>
  </si>
  <si>
    <t xml:space="preserve">     ADMINISTRATIVO - FINANCIERO</t>
  </si>
  <si>
    <t>Prestamos Bancarios</t>
  </si>
  <si>
    <t>Cuentas por pagar a terceros</t>
  </si>
  <si>
    <t xml:space="preserve">Reserva Legal </t>
  </si>
  <si>
    <t>Reserva de Capital</t>
  </si>
  <si>
    <t>AUDITORIA DE SALDOS INICIALES</t>
  </si>
  <si>
    <t>Al 31 de diciembre del 2020</t>
  </si>
  <si>
    <t>EXAMEN REALIZADO:</t>
  </si>
  <si>
    <t>Las pestanas adjuntan muestran los saldos finales del anio 2019, los cuales fueron auditados por KRESTON</t>
  </si>
  <si>
    <t xml:space="preserve">Para el 2020 revisamos que dichos saldos correspondan a los saldos iniciales del ejericio 2020 </t>
  </si>
  <si>
    <t>Ademas cotejamos los saldos iniciales por rubros totales corresponden a los de nuestro informe de auditoria</t>
  </si>
  <si>
    <t>CONCLUSION:</t>
  </si>
  <si>
    <t>Como resultado del examen realizado concluimos que los saldos de apertura del 2020 corresponden efectivamente a los saldos finales auditados por KRESTON</t>
  </si>
  <si>
    <t>SERVICIOS TELCODATA S.A.</t>
  </si>
  <si>
    <t>Carlos Almeida</t>
  </si>
  <si>
    <t>AL 31 DE DICIEMBRE DEL 2020 (31/12/2020)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</si>
</sst>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" fillId="0" borderId="0" xfId="0" applyFont="1"/>
    <xf numFmtId="0" fontId="1" fillId="2" borderId="1" xfId="2" applyBorder="1" applyAlignment="1">
      <alignment horizontal="center" vertical="center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2" fillId="2" borderId="1" xfId="2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2" fillId="0" borderId="3" xfId="0" applyFont="1" applyBorder="1"/>
    <xf numFmtId="0" fontId="0" fillId="2" borderId="1" xfId="2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3" fillId="0" borderId="3" xfId="0" applyFont="1" applyBorder="1" applyAlignment="1">
      <alignment horizontal="right"/>
    </xf>
    <xf numFmtId="0" fontId="0" fillId="0" borderId="3" xfId="0" applyFill="1" applyBorder="1"/>
    <xf numFmtId="0" fontId="2" fillId="0" borderId="2" xfId="0" applyFont="1" applyBorder="1"/>
    <xf numFmtId="0" fontId="2" fillId="0" borderId="4" xfId="0" applyFont="1" applyBorder="1"/>
    <xf numFmtId="0" fontId="0" fillId="0" borderId="2" xfId="0" applyBorder="1" applyAlignment="1">
      <alignment horizontal="left"/>
    </xf>
    <xf numFmtId="1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0" xfId="3" applyFont="1"/>
    <xf numFmtId="9" fontId="1" fillId="2" borderId="1" xfId="3" applyFill="1" applyBorder="1" applyAlignment="1">
      <alignment horizontal="center" vertical="center"/>
    </xf>
    <xf numFmtId="9" fontId="0" fillId="0" borderId="2" xfId="3" applyFont="1" applyBorder="1"/>
    <xf numFmtId="9" fontId="0" fillId="0" borderId="3" xfId="3" applyFont="1" applyBorder="1"/>
    <xf numFmtId="9" fontId="0" fillId="0" borderId="4" xfId="3" applyFont="1" applyBorder="1"/>
    <xf numFmtId="164" fontId="0" fillId="0" borderId="0" xfId="3" applyNumberFormat="1" applyFont="1"/>
    <xf numFmtId="164" fontId="1" fillId="2" borderId="1" xfId="3" applyNumberFormat="1" applyFill="1" applyBorder="1" applyAlignment="1">
      <alignment horizontal="center" vertical="center"/>
    </xf>
    <xf numFmtId="164" fontId="0" fillId="0" borderId="2" xfId="3" applyNumberFormat="1" applyFont="1" applyBorder="1"/>
    <xf numFmtId="164" fontId="0" fillId="0" borderId="3" xfId="3" applyNumberFormat="1" applyFont="1" applyBorder="1"/>
    <xf numFmtId="164" fontId="0" fillId="0" borderId="4" xfId="3" applyNumberFormat="1" applyFont="1" applyBorder="1"/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ill="1" applyBorder="1" applyAlignment="1">
      <alignment horizontal="center" vertical="center" wrapText="1"/>
    </xf>
    <xf numFmtId="43" fontId="2" fillId="0" borderId="0" xfId="1" applyFont="1"/>
    <xf numFmtId="43" fontId="1" fillId="2" borderId="1" xfId="1" applyFill="1" applyBorder="1" applyAlignment="1">
      <alignment horizontal="center" vertical="center"/>
    </xf>
    <xf numFmtId="43" fontId="0" fillId="0" borderId="10" xfId="1" applyFont="1" applyBorder="1"/>
    <xf numFmtId="43" fontId="0" fillId="0" borderId="11" xfId="1" applyFont="1" applyBorder="1"/>
    <xf numFmtId="9" fontId="0" fillId="0" borderId="11" xfId="3" applyFont="1" applyBorder="1"/>
    <xf numFmtId="0" fontId="0" fillId="0" borderId="11" xfId="0" applyBorder="1"/>
    <xf numFmtId="0" fontId="0" fillId="0" borderId="11" xfId="0" applyFill="1" applyBorder="1"/>
    <xf numFmtId="0" fontId="3" fillId="0" borderId="4" xfId="0" applyFont="1" applyBorder="1" applyAlignment="1">
      <alignment horizontal="right"/>
    </xf>
    <xf numFmtId="164" fontId="0" fillId="0" borderId="11" xfId="3" applyNumberFormat="1" applyFont="1" applyBorder="1"/>
    <xf numFmtId="0" fontId="0" fillId="0" borderId="12" xfId="0" applyBorder="1"/>
    <xf numFmtId="0" fontId="2" fillId="0" borderId="10" xfId="0" applyFont="1" applyBorder="1"/>
    <xf numFmtId="0" fontId="2" fillId="0" borderId="13" xfId="0" applyFont="1" applyBorder="1"/>
    <xf numFmtId="164" fontId="0" fillId="0" borderId="10" xfId="3" applyNumberFormat="1" applyFont="1" applyBorder="1"/>
    <xf numFmtId="0" fontId="0" fillId="0" borderId="0" xfId="0"/>
    <xf numFmtId="0" fontId="2" fillId="0" borderId="0" xfId="0" applyFont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43" fontId="4" fillId="0" borderId="3" xfId="1" applyFont="1" applyBorder="1"/>
    <xf numFmtId="0" fontId="4" fillId="0" borderId="0" xfId="0" applyFont="1" applyBorder="1"/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43" fontId="4" fillId="0" borderId="3" xfId="1" applyFont="1" applyBorder="1" applyAlignment="1">
      <alignment wrapText="1"/>
    </xf>
    <xf numFmtId="0" fontId="4" fillId="0" borderId="8" xfId="0" applyFont="1" applyBorder="1"/>
    <xf numFmtId="49" fontId="0" fillId="0" borderId="9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43" fontId="1" fillId="0" borderId="3" xfId="1" applyFont="1" applyBorder="1" applyAlignment="1">
      <alignment wrapText="1"/>
    </xf>
    <xf numFmtId="0" fontId="0" fillId="0" borderId="3" xfId="0" applyFont="1" applyBorder="1"/>
    <xf numFmtId="0" fontId="0" fillId="0" borderId="8" xfId="0" applyFont="1" applyBorder="1"/>
    <xf numFmtId="0" fontId="0" fillId="0" borderId="3" xfId="0" applyFont="1" applyFill="1" applyBorder="1"/>
    <xf numFmtId="49" fontId="0" fillId="0" borderId="9" xfId="0" applyNumberFormat="1" applyFont="1" applyBorder="1"/>
    <xf numFmtId="43" fontId="1" fillId="0" borderId="3" xfId="1" applyFont="1" applyBorder="1"/>
    <xf numFmtId="0" fontId="0" fillId="0" borderId="8" xfId="0" applyFont="1" applyBorder="1" applyAlignment="1">
      <alignment wrapText="1"/>
    </xf>
    <xf numFmtId="0" fontId="0" fillId="0" borderId="0" xfId="0" applyFont="1" applyBorder="1"/>
    <xf numFmtId="43" fontId="0" fillId="0" borderId="8" xfId="1" applyFont="1" applyBorder="1"/>
    <xf numFmtId="164" fontId="0" fillId="0" borderId="15" xfId="3" applyNumberFormat="1" applyFont="1" applyBorder="1"/>
    <xf numFmtId="164" fontId="0" fillId="0" borderId="8" xfId="3" applyNumberFormat="1" applyFont="1" applyBorder="1"/>
    <xf numFmtId="164" fontId="0" fillId="0" borderId="14" xfId="3" applyNumberFormat="1" applyFont="1" applyBorder="1"/>
    <xf numFmtId="43" fontId="1" fillId="2" borderId="1" xfId="1" applyFill="1" applyBorder="1" applyAlignment="1">
      <alignment horizontal="center"/>
    </xf>
    <xf numFmtId="0" fontId="1" fillId="2" borderId="1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15" fontId="0" fillId="0" borderId="4" xfId="0" applyNumberFormat="1" applyBorder="1" applyAlignment="1">
      <alignment horizontal="left"/>
    </xf>
  </cellXfs>
  <cellStyles count="5">
    <cellStyle name="40% - Accent1" xfId="2" builtinId="31"/>
    <cellStyle name="Comma" xfId="1" builtinId="3"/>
    <cellStyle name="Millares 2" xfId="4" xr:uid="{00000000-0005-0000-0000-000002000000}"/>
    <cellStyle name="Normal" xfId="0" builtinId="0"/>
    <cellStyle name="Percent" xfId="3" builtinId="5"/>
  </cellStyles>
  <dxfs count="14"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numFmt numFmtId="30" formatCode="@"/>
      <alignment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9:K72" totalsRowShown="0" headerRowDxfId="13" dataDxfId="11" headerRowBorderDxfId="12" tableBorderDxfId="10">
  <autoFilter ref="B9:K72" xr:uid="{00000000-0009-0000-0100-000002000000}"/>
  <tableColumns count="10">
    <tableColumn id="1" xr3:uid="{00000000-0010-0000-0000-000001000000}" name="Codigo" dataDxfId="9"/>
    <tableColumn id="2" xr3:uid="{00000000-0010-0000-0000-000002000000}" name="Nombre de la Cuenta" dataDxfId="8"/>
    <tableColumn id="3" xr3:uid="{00000000-0010-0000-0000-000003000000}" name="Saldo al _x000a_31-Dic-2019" dataDxfId="7"/>
    <tableColumn id="4" xr3:uid="{00000000-0010-0000-0000-000004000000}" name="Codigo2" dataDxfId="6"/>
    <tableColumn id="5" xr3:uid="{00000000-0010-0000-0000-000005000000}" name="Nombre de la Cuenta2" dataDxfId="5"/>
    <tableColumn id="6" xr3:uid="{00000000-0010-0000-0000-000006000000}" name="Saldo al _x000a_31-Dic-2018" dataDxfId="4"/>
    <tableColumn id="7" xr3:uid="{00000000-0010-0000-0000-000007000000}" name="Grupo" dataDxfId="3"/>
    <tableColumn id="8" xr3:uid="{00000000-0010-0000-0000-000008000000}" name="Subgrupo" dataDxfId="2"/>
    <tableColumn id="9" xr3:uid="{00000000-0010-0000-0000-000009000000}" name="Cuentas Informe" dataDxfId="1"/>
    <tableColumn id="10" xr3:uid="{00000000-0010-0000-0000-00000A000000}" name="Clasific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77D7-C80A-4E05-9DA2-D5F2875D7F14}">
  <dimension ref="A1:A11"/>
  <sheetViews>
    <sheetView tabSelected="1" workbookViewId="0">
      <selection activeCell="B19" sqref="B19"/>
    </sheetView>
  </sheetViews>
  <sheetFormatPr defaultRowHeight="15" x14ac:dyDescent="0.25"/>
  <cols>
    <col min="1" max="16384" width="9.140625" style="52"/>
  </cols>
  <sheetData>
    <row r="1" spans="1:1" x14ac:dyDescent="0.25">
      <c r="A1" s="53" t="s">
        <v>286</v>
      </c>
    </row>
    <row r="2" spans="1:1" x14ac:dyDescent="0.25">
      <c r="A2" s="53" t="s">
        <v>278</v>
      </c>
    </row>
    <row r="3" spans="1:1" x14ac:dyDescent="0.25">
      <c r="A3" s="53" t="s">
        <v>279</v>
      </c>
    </row>
    <row r="5" spans="1:1" x14ac:dyDescent="0.25">
      <c r="A5" s="52" t="s">
        <v>280</v>
      </c>
    </row>
    <row r="6" spans="1:1" x14ac:dyDescent="0.25">
      <c r="A6" s="52" t="s">
        <v>281</v>
      </c>
    </row>
    <row r="7" spans="1:1" x14ac:dyDescent="0.25">
      <c r="A7" s="52" t="s">
        <v>282</v>
      </c>
    </row>
    <row r="8" spans="1:1" x14ac:dyDescent="0.25">
      <c r="A8" s="52" t="s">
        <v>283</v>
      </c>
    </row>
    <row r="10" spans="1:1" x14ac:dyDescent="0.25">
      <c r="A10" s="52" t="s">
        <v>284</v>
      </c>
    </row>
    <row r="11" spans="1:1" x14ac:dyDescent="0.25">
      <c r="A11" s="52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2"/>
  <sheetViews>
    <sheetView showGridLines="0" zoomScaleNormal="100" zoomScaleSheetLayoutView="100" workbookViewId="0">
      <selection activeCell="C6" sqref="C6"/>
    </sheetView>
  </sheetViews>
  <sheetFormatPr defaultColWidth="35.42578125" defaultRowHeight="15" customHeight="1" x14ac:dyDescent="0.25"/>
  <cols>
    <col min="1" max="1" width="2.85546875" style="52" customWidth="1"/>
    <col min="2" max="2" width="16.28515625" customWidth="1"/>
    <col min="3" max="3" width="45.7109375" customWidth="1"/>
    <col min="4" max="4" width="15.5703125" style="6" customWidth="1"/>
    <col min="5" max="5" width="16.28515625" style="6" customWidth="1"/>
    <col min="6" max="6" width="45.7109375" customWidth="1"/>
    <col min="7" max="7" width="15.5703125" customWidth="1"/>
    <col min="8" max="8" width="15.7109375" style="6" bestFit="1" customWidth="1"/>
    <col min="9" max="9" width="14" bestFit="1" customWidth="1"/>
    <col min="10" max="10" width="36.42578125" bestFit="1" customWidth="1"/>
    <col min="11" max="11" width="41.28515625" bestFit="1" customWidth="1"/>
    <col min="12" max="12" width="41.42578125" bestFit="1" customWidth="1"/>
  </cols>
  <sheetData>
    <row r="2" spans="1:12" ht="15" customHeight="1" x14ac:dyDescent="0.25">
      <c r="B2" s="22" t="s">
        <v>4</v>
      </c>
      <c r="C2" s="7" t="s">
        <v>269</v>
      </c>
      <c r="K2" s="22" t="s">
        <v>0</v>
      </c>
      <c r="L2" s="24" t="s">
        <v>10</v>
      </c>
    </row>
    <row r="3" spans="1:12" ht="15" customHeight="1" x14ac:dyDescent="0.25">
      <c r="B3" s="15" t="s">
        <v>5</v>
      </c>
      <c r="C3" s="8" t="s">
        <v>8</v>
      </c>
      <c r="K3" s="15" t="s">
        <v>1</v>
      </c>
      <c r="L3" s="25">
        <v>44301</v>
      </c>
    </row>
    <row r="4" spans="1:12" ht="15" customHeight="1" x14ac:dyDescent="0.25">
      <c r="B4" s="15" t="s">
        <v>6</v>
      </c>
      <c r="C4" s="8" t="s">
        <v>2</v>
      </c>
      <c r="K4" s="15" t="s">
        <v>3</v>
      </c>
      <c r="L4" s="26" t="s">
        <v>287</v>
      </c>
    </row>
    <row r="5" spans="1:12" ht="15" customHeight="1" x14ac:dyDescent="0.25">
      <c r="B5" s="23" t="s">
        <v>7</v>
      </c>
      <c r="C5" s="9" t="s">
        <v>288</v>
      </c>
      <c r="K5" s="23" t="s">
        <v>1</v>
      </c>
      <c r="L5" s="82">
        <v>44302</v>
      </c>
    </row>
    <row r="9" spans="1:12" s="4" customFormat="1" ht="40.5" customHeight="1" x14ac:dyDescent="0.25">
      <c r="A9" s="53"/>
      <c r="B9" s="13" t="s">
        <v>11</v>
      </c>
      <c r="C9" s="13" t="s">
        <v>12</v>
      </c>
      <c r="D9" s="14" t="s">
        <v>27</v>
      </c>
      <c r="E9" s="13" t="s">
        <v>17</v>
      </c>
      <c r="F9" s="13" t="s">
        <v>29</v>
      </c>
      <c r="G9" s="14" t="s">
        <v>28</v>
      </c>
      <c r="H9" s="13" t="s">
        <v>13</v>
      </c>
      <c r="I9" s="13" t="s">
        <v>14</v>
      </c>
      <c r="J9" s="13" t="s">
        <v>15</v>
      </c>
      <c r="K9" s="13" t="s">
        <v>16</v>
      </c>
    </row>
    <row r="10" spans="1:12" ht="15" customHeight="1" x14ac:dyDescent="0.25">
      <c r="B10" s="63"/>
      <c r="C10" s="64"/>
      <c r="D10" s="65"/>
      <c r="E10" s="55" t="s">
        <v>136</v>
      </c>
      <c r="F10" s="56" t="s">
        <v>137</v>
      </c>
      <c r="G10" s="57">
        <v>199.81</v>
      </c>
      <c r="H10" s="64" t="s">
        <v>76</v>
      </c>
      <c r="I10" s="64" t="s">
        <v>82</v>
      </c>
      <c r="J10" s="66" t="s">
        <v>100</v>
      </c>
      <c r="K10" s="67" t="s">
        <v>122</v>
      </c>
    </row>
    <row r="11" spans="1:12" ht="15" customHeight="1" x14ac:dyDescent="0.25">
      <c r="B11" s="63" t="s">
        <v>138</v>
      </c>
      <c r="C11" s="64" t="s">
        <v>215</v>
      </c>
      <c r="D11" s="65">
        <v>3671.75</v>
      </c>
      <c r="E11" s="55" t="s">
        <v>138</v>
      </c>
      <c r="F11" s="56" t="s">
        <v>139</v>
      </c>
      <c r="G11" s="57">
        <v>51622.36</v>
      </c>
      <c r="H11" s="64" t="s">
        <v>76</v>
      </c>
      <c r="I11" s="64" t="s">
        <v>82</v>
      </c>
      <c r="J11" s="66" t="s">
        <v>100</v>
      </c>
      <c r="K11" s="67" t="s">
        <v>122</v>
      </c>
    </row>
    <row r="12" spans="1:12" ht="15" customHeight="1" x14ac:dyDescent="0.25">
      <c r="B12" s="63" t="s">
        <v>32</v>
      </c>
      <c r="C12" s="64" t="s">
        <v>216</v>
      </c>
      <c r="D12" s="65">
        <v>189984</v>
      </c>
      <c r="E12" s="55" t="s">
        <v>32</v>
      </c>
      <c r="F12" s="56" t="s">
        <v>140</v>
      </c>
      <c r="G12" s="57">
        <v>0</v>
      </c>
      <c r="H12" s="64" t="s">
        <v>76</v>
      </c>
      <c r="I12" s="64" t="s">
        <v>82</v>
      </c>
      <c r="J12" s="66" t="s">
        <v>101</v>
      </c>
      <c r="K12" s="67" t="s">
        <v>123</v>
      </c>
    </row>
    <row r="13" spans="1:12" ht="15" customHeight="1" x14ac:dyDescent="0.25">
      <c r="B13" s="63" t="s">
        <v>70</v>
      </c>
      <c r="C13" s="64" t="s">
        <v>217</v>
      </c>
      <c r="D13" s="65">
        <v>78620.17</v>
      </c>
      <c r="E13" s="55" t="s">
        <v>70</v>
      </c>
      <c r="F13" s="56" t="s">
        <v>141</v>
      </c>
      <c r="G13" s="57">
        <v>72370.17</v>
      </c>
      <c r="H13" s="64" t="s">
        <v>76</v>
      </c>
      <c r="I13" s="64" t="s">
        <v>82</v>
      </c>
      <c r="J13" s="66" t="s">
        <v>102</v>
      </c>
      <c r="K13" s="67" t="s">
        <v>124</v>
      </c>
    </row>
    <row r="14" spans="1:12" ht="15" customHeight="1" x14ac:dyDescent="0.25">
      <c r="B14" s="63" t="s">
        <v>219</v>
      </c>
      <c r="C14" s="64" t="s">
        <v>218</v>
      </c>
      <c r="D14" s="65">
        <v>4870</v>
      </c>
      <c r="E14" s="64"/>
      <c r="F14" s="64"/>
      <c r="G14" s="65"/>
      <c r="H14" s="64" t="s">
        <v>76</v>
      </c>
      <c r="I14" s="64" t="s">
        <v>82</v>
      </c>
      <c r="J14" s="66" t="s">
        <v>102</v>
      </c>
      <c r="K14" s="67" t="s">
        <v>124</v>
      </c>
    </row>
    <row r="15" spans="1:12" ht="15" customHeight="1" x14ac:dyDescent="0.25">
      <c r="B15" s="63" t="s">
        <v>33</v>
      </c>
      <c r="C15" s="64" t="s">
        <v>220</v>
      </c>
      <c r="D15" s="65">
        <v>74515.399999999994</v>
      </c>
      <c r="E15" s="59" t="s">
        <v>33</v>
      </c>
      <c r="F15" s="60" t="s">
        <v>142</v>
      </c>
      <c r="G15" s="61">
        <v>81134.34</v>
      </c>
      <c r="H15" s="64" t="s">
        <v>76</v>
      </c>
      <c r="I15" s="64" t="s">
        <v>82</v>
      </c>
      <c r="J15" s="66" t="s">
        <v>103</v>
      </c>
      <c r="K15" s="67" t="s">
        <v>125</v>
      </c>
    </row>
    <row r="16" spans="1:12" ht="15" customHeight="1" x14ac:dyDescent="0.25">
      <c r="B16" s="63" t="s">
        <v>35</v>
      </c>
      <c r="C16" s="64" t="s">
        <v>221</v>
      </c>
      <c r="D16" s="65">
        <v>72044.740000000005</v>
      </c>
      <c r="E16" s="59" t="s">
        <v>35</v>
      </c>
      <c r="F16" s="60" t="s">
        <v>143</v>
      </c>
      <c r="G16" s="61">
        <v>72044.740000000005</v>
      </c>
      <c r="H16" s="64" t="s">
        <v>76</v>
      </c>
      <c r="I16" s="64" t="s">
        <v>82</v>
      </c>
      <c r="J16" s="66" t="s">
        <v>103</v>
      </c>
      <c r="K16" s="67" t="s">
        <v>125</v>
      </c>
    </row>
    <row r="17" spans="2:11" ht="15" customHeight="1" x14ac:dyDescent="0.25">
      <c r="B17" s="63" t="s">
        <v>37</v>
      </c>
      <c r="C17" s="64" t="s">
        <v>34</v>
      </c>
      <c r="D17" s="65">
        <v>5211.1000000000004</v>
      </c>
      <c r="E17" s="59" t="s">
        <v>37</v>
      </c>
      <c r="F17" s="60" t="s">
        <v>144</v>
      </c>
      <c r="G17" s="61">
        <v>0</v>
      </c>
      <c r="H17" s="64" t="s">
        <v>76</v>
      </c>
      <c r="I17" s="64" t="s">
        <v>82</v>
      </c>
      <c r="J17" s="66" t="s">
        <v>103</v>
      </c>
      <c r="K17" s="67" t="s">
        <v>125</v>
      </c>
    </row>
    <row r="18" spans="2:11" ht="15" customHeight="1" x14ac:dyDescent="0.25">
      <c r="B18" s="63" t="s">
        <v>38</v>
      </c>
      <c r="C18" s="64" t="s">
        <v>36</v>
      </c>
      <c r="D18" s="65">
        <v>885</v>
      </c>
      <c r="E18" s="59" t="s">
        <v>38</v>
      </c>
      <c r="F18" s="60" t="s">
        <v>145</v>
      </c>
      <c r="G18" s="61">
        <v>0</v>
      </c>
      <c r="H18" s="64" t="s">
        <v>76</v>
      </c>
      <c r="I18" s="64" t="s">
        <v>82</v>
      </c>
      <c r="J18" s="66" t="s">
        <v>103</v>
      </c>
      <c r="K18" s="67" t="s">
        <v>125</v>
      </c>
    </row>
    <row r="19" spans="2:11" ht="15" customHeight="1" x14ac:dyDescent="0.25">
      <c r="B19" s="63" t="s">
        <v>146</v>
      </c>
      <c r="C19" s="64" t="s">
        <v>39</v>
      </c>
      <c r="D19" s="65">
        <v>0</v>
      </c>
      <c r="E19" s="59" t="s">
        <v>146</v>
      </c>
      <c r="F19" s="60" t="s">
        <v>147</v>
      </c>
      <c r="G19" s="61">
        <v>0</v>
      </c>
      <c r="H19" s="64" t="s">
        <v>76</v>
      </c>
      <c r="I19" s="64" t="s">
        <v>82</v>
      </c>
      <c r="J19" s="66" t="s">
        <v>103</v>
      </c>
      <c r="K19" s="67" t="s">
        <v>125</v>
      </c>
    </row>
    <row r="20" spans="2:11" ht="15" customHeight="1" x14ac:dyDescent="0.25">
      <c r="B20" s="63" t="s">
        <v>148</v>
      </c>
      <c r="C20" s="64" t="s">
        <v>40</v>
      </c>
      <c r="D20" s="65">
        <v>-0.01</v>
      </c>
      <c r="E20" s="59" t="s">
        <v>148</v>
      </c>
      <c r="F20" s="60" t="s">
        <v>149</v>
      </c>
      <c r="G20" s="61">
        <v>0</v>
      </c>
      <c r="H20" s="64" t="s">
        <v>76</v>
      </c>
      <c r="I20" s="64" t="s">
        <v>82</v>
      </c>
      <c r="J20" s="66" t="s">
        <v>103</v>
      </c>
      <c r="K20" s="67" t="s">
        <v>125</v>
      </c>
    </row>
    <row r="21" spans="2:11" ht="15" customHeight="1" x14ac:dyDescent="0.25">
      <c r="B21" s="63" t="s">
        <v>223</v>
      </c>
      <c r="C21" s="64" t="s">
        <v>222</v>
      </c>
      <c r="D21" s="65">
        <v>0</v>
      </c>
      <c r="E21" s="64"/>
      <c r="F21" s="64"/>
      <c r="G21" s="65"/>
      <c r="H21" s="64" t="s">
        <v>76</v>
      </c>
      <c r="I21" s="64" t="s">
        <v>82</v>
      </c>
      <c r="J21" s="66" t="s">
        <v>103</v>
      </c>
      <c r="K21" s="67" t="s">
        <v>125</v>
      </c>
    </row>
    <row r="22" spans="2:11" ht="15" customHeight="1" x14ac:dyDescent="0.25">
      <c r="B22" s="63" t="s">
        <v>225</v>
      </c>
      <c r="C22" s="64" t="s">
        <v>224</v>
      </c>
      <c r="D22" s="65">
        <v>0</v>
      </c>
      <c r="E22" s="64"/>
      <c r="F22" s="64"/>
      <c r="G22" s="65"/>
      <c r="H22" s="64" t="s">
        <v>76</v>
      </c>
      <c r="I22" s="64" t="s">
        <v>82</v>
      </c>
      <c r="J22" s="66" t="s">
        <v>103</v>
      </c>
      <c r="K22" s="67" t="s">
        <v>125</v>
      </c>
    </row>
    <row r="23" spans="2:11" ht="15" customHeight="1" x14ac:dyDescent="0.25">
      <c r="B23" s="63"/>
      <c r="C23" s="64"/>
      <c r="D23" s="65"/>
      <c r="E23" s="59" t="s">
        <v>150</v>
      </c>
      <c r="F23" s="60" t="s">
        <v>151</v>
      </c>
      <c r="G23" s="61">
        <v>0</v>
      </c>
      <c r="H23" s="64" t="s">
        <v>76</v>
      </c>
      <c r="I23" s="64" t="s">
        <v>82</v>
      </c>
      <c r="J23" s="66" t="s">
        <v>103</v>
      </c>
      <c r="K23" s="67" t="s">
        <v>125</v>
      </c>
    </row>
    <row r="24" spans="2:11" ht="15" customHeight="1" x14ac:dyDescent="0.25">
      <c r="B24" s="63" t="s">
        <v>152</v>
      </c>
      <c r="C24" s="64" t="s">
        <v>226</v>
      </c>
      <c r="D24" s="65">
        <v>20989.33</v>
      </c>
      <c r="E24" s="59" t="s">
        <v>152</v>
      </c>
      <c r="F24" s="60" t="s">
        <v>153</v>
      </c>
      <c r="G24" s="61">
        <v>0</v>
      </c>
      <c r="H24" s="64" t="s">
        <v>76</v>
      </c>
      <c r="I24" s="64" t="s">
        <v>82</v>
      </c>
      <c r="J24" s="66" t="s">
        <v>103</v>
      </c>
      <c r="K24" s="67" t="s">
        <v>125</v>
      </c>
    </row>
    <row r="25" spans="2:11" ht="15" customHeight="1" x14ac:dyDescent="0.25">
      <c r="B25" s="63" t="s">
        <v>154</v>
      </c>
      <c r="C25" s="64" t="s">
        <v>228</v>
      </c>
      <c r="D25" s="65">
        <v>61156.94</v>
      </c>
      <c r="E25" s="59" t="s">
        <v>154</v>
      </c>
      <c r="F25" s="60" t="s">
        <v>155</v>
      </c>
      <c r="G25" s="61">
        <v>61156.94</v>
      </c>
      <c r="H25" s="64" t="s">
        <v>76</v>
      </c>
      <c r="I25" s="64" t="s">
        <v>82</v>
      </c>
      <c r="J25" s="66" t="s">
        <v>101</v>
      </c>
      <c r="K25" s="67" t="s">
        <v>227</v>
      </c>
    </row>
    <row r="26" spans="2:11" ht="15" customHeight="1" x14ac:dyDescent="0.25">
      <c r="B26" s="63" t="s">
        <v>230</v>
      </c>
      <c r="C26" s="64" t="s">
        <v>229</v>
      </c>
      <c r="D26" s="65">
        <v>197.96</v>
      </c>
      <c r="E26" s="64"/>
      <c r="F26" s="64"/>
      <c r="G26" s="65"/>
      <c r="H26" s="64" t="s">
        <v>76</v>
      </c>
      <c r="I26" s="64" t="s">
        <v>82</v>
      </c>
      <c r="J26" s="66" t="s">
        <v>101</v>
      </c>
      <c r="K26" s="67" t="s">
        <v>227</v>
      </c>
    </row>
    <row r="27" spans="2:11" s="52" customFormat="1" ht="15" customHeight="1" x14ac:dyDescent="0.25">
      <c r="B27" s="63"/>
      <c r="C27" s="64"/>
      <c r="D27" s="65"/>
      <c r="E27" s="59" t="s">
        <v>156</v>
      </c>
      <c r="F27" s="60" t="s">
        <v>157</v>
      </c>
      <c r="G27" s="61">
        <v>750</v>
      </c>
      <c r="H27" s="64" t="s">
        <v>76</v>
      </c>
      <c r="I27" s="64" t="s">
        <v>82</v>
      </c>
      <c r="J27" s="66" t="s">
        <v>101</v>
      </c>
      <c r="K27" s="67" t="s">
        <v>227</v>
      </c>
    </row>
    <row r="28" spans="2:11" ht="15" customHeight="1" x14ac:dyDescent="0.25">
      <c r="B28" s="63" t="s">
        <v>41</v>
      </c>
      <c r="C28" s="64" t="s">
        <v>231</v>
      </c>
      <c r="D28" s="65">
        <v>80964.009999999995</v>
      </c>
      <c r="E28" s="59" t="s">
        <v>41</v>
      </c>
      <c r="F28" s="60" t="s">
        <v>158</v>
      </c>
      <c r="G28" s="61">
        <v>155556.31</v>
      </c>
      <c r="H28" s="64" t="s">
        <v>76</v>
      </c>
      <c r="I28" s="64" t="s">
        <v>82</v>
      </c>
      <c r="J28" s="66" t="s">
        <v>104</v>
      </c>
      <c r="K28" s="67" t="s">
        <v>126</v>
      </c>
    </row>
    <row r="29" spans="2:11" ht="15" customHeight="1" x14ac:dyDescent="0.25">
      <c r="B29" s="63" t="s">
        <v>42</v>
      </c>
      <c r="C29" s="64" t="s">
        <v>232</v>
      </c>
      <c r="D29" s="65">
        <v>0</v>
      </c>
      <c r="E29" s="59" t="s">
        <v>42</v>
      </c>
      <c r="F29" s="60" t="s">
        <v>159</v>
      </c>
      <c r="G29" s="61">
        <v>44276.01</v>
      </c>
      <c r="H29" s="64" t="s">
        <v>76</v>
      </c>
      <c r="I29" s="64" t="s">
        <v>82</v>
      </c>
      <c r="J29" s="66" t="s">
        <v>104</v>
      </c>
      <c r="K29" s="67" t="s">
        <v>126</v>
      </c>
    </row>
    <row r="30" spans="2:11" ht="15" customHeight="1" x14ac:dyDescent="0.25">
      <c r="B30" s="63" t="s">
        <v>71</v>
      </c>
      <c r="C30" s="64" t="s">
        <v>233</v>
      </c>
      <c r="D30" s="65">
        <v>750</v>
      </c>
      <c r="E30" s="59" t="s">
        <v>71</v>
      </c>
      <c r="F30" s="60" t="s">
        <v>160</v>
      </c>
      <c r="G30" s="61">
        <v>0</v>
      </c>
      <c r="H30" s="64" t="s">
        <v>76</v>
      </c>
      <c r="I30" s="64" t="s">
        <v>82</v>
      </c>
      <c r="J30" s="66" t="s">
        <v>104</v>
      </c>
      <c r="K30" s="67" t="s">
        <v>127</v>
      </c>
    </row>
    <row r="31" spans="2:11" ht="15" customHeight="1" x14ac:dyDescent="0.25">
      <c r="B31" s="63" t="s">
        <v>235</v>
      </c>
      <c r="C31" s="64" t="s">
        <v>234</v>
      </c>
      <c r="D31" s="65">
        <v>0</v>
      </c>
      <c r="E31" s="64"/>
      <c r="F31" s="64"/>
      <c r="G31" s="65"/>
      <c r="H31" s="64" t="s">
        <v>76</v>
      </c>
      <c r="I31" s="64" t="s">
        <v>82</v>
      </c>
      <c r="J31" s="66" t="s">
        <v>104</v>
      </c>
      <c r="K31" s="67" t="s">
        <v>127</v>
      </c>
    </row>
    <row r="32" spans="2:11" s="52" customFormat="1" ht="15" customHeight="1" x14ac:dyDescent="0.25">
      <c r="B32" s="63"/>
      <c r="C32" s="64"/>
      <c r="D32" s="65"/>
      <c r="E32" s="59" t="s">
        <v>43</v>
      </c>
      <c r="F32" s="60" t="s">
        <v>161</v>
      </c>
      <c r="G32" s="61">
        <v>5587180.4900000002</v>
      </c>
      <c r="H32" s="64" t="s">
        <v>76</v>
      </c>
      <c r="I32" s="64" t="s">
        <v>83</v>
      </c>
      <c r="J32" s="66" t="s">
        <v>99</v>
      </c>
      <c r="K32" s="62" t="s">
        <v>270</v>
      </c>
    </row>
    <row r="33" spans="2:11" ht="15" customHeight="1" x14ac:dyDescent="0.25">
      <c r="B33" s="63" t="s">
        <v>163</v>
      </c>
      <c r="C33" s="64" t="s">
        <v>236</v>
      </c>
      <c r="D33" s="65">
        <v>0</v>
      </c>
      <c r="E33" s="59" t="s">
        <v>163</v>
      </c>
      <c r="F33" s="60" t="s">
        <v>164</v>
      </c>
      <c r="G33" s="61">
        <v>0</v>
      </c>
      <c r="H33" s="64" t="s">
        <v>77</v>
      </c>
      <c r="I33" s="64" t="s">
        <v>82</v>
      </c>
      <c r="J33" s="66" t="s">
        <v>107</v>
      </c>
      <c r="K33" s="67" t="s">
        <v>129</v>
      </c>
    </row>
    <row r="34" spans="2:11" ht="15" customHeight="1" x14ac:dyDescent="0.25">
      <c r="B34" s="63" t="s">
        <v>44</v>
      </c>
      <c r="C34" s="64" t="s">
        <v>237</v>
      </c>
      <c r="D34" s="65">
        <v>0</v>
      </c>
      <c r="E34" s="64"/>
      <c r="F34" s="64"/>
      <c r="G34" s="65"/>
      <c r="H34" s="64" t="s">
        <v>77</v>
      </c>
      <c r="I34" s="64" t="s">
        <v>82</v>
      </c>
      <c r="J34" s="66" t="s">
        <v>107</v>
      </c>
      <c r="K34" s="67" t="s">
        <v>129</v>
      </c>
    </row>
    <row r="35" spans="2:11" ht="15" customHeight="1" x14ac:dyDescent="0.25">
      <c r="B35" s="63" t="s">
        <v>45</v>
      </c>
      <c r="C35" s="64" t="s">
        <v>46</v>
      </c>
      <c r="D35" s="65">
        <v>0</v>
      </c>
      <c r="E35" s="59" t="s">
        <v>45</v>
      </c>
      <c r="F35" s="60" t="s">
        <v>165</v>
      </c>
      <c r="G35" s="61">
        <v>0</v>
      </c>
      <c r="H35" s="64" t="s">
        <v>77</v>
      </c>
      <c r="I35" s="64" t="s">
        <v>82</v>
      </c>
      <c r="J35" s="66" t="s">
        <v>107</v>
      </c>
      <c r="K35" s="67" t="s">
        <v>129</v>
      </c>
    </row>
    <row r="36" spans="2:11" ht="15" customHeight="1" x14ac:dyDescent="0.25">
      <c r="B36" s="63" t="s">
        <v>47</v>
      </c>
      <c r="C36" s="64" t="s">
        <v>238</v>
      </c>
      <c r="D36" s="65">
        <v>0</v>
      </c>
      <c r="E36" s="59" t="s">
        <v>47</v>
      </c>
      <c r="F36" s="60" t="s">
        <v>166</v>
      </c>
      <c r="G36" s="61">
        <v>0</v>
      </c>
      <c r="H36" s="64" t="s">
        <v>77</v>
      </c>
      <c r="I36" s="64" t="s">
        <v>82</v>
      </c>
      <c r="J36" s="66" t="s">
        <v>107</v>
      </c>
      <c r="K36" s="67" t="s">
        <v>129</v>
      </c>
    </row>
    <row r="37" spans="2:11" ht="15" customHeight="1" x14ac:dyDescent="0.25">
      <c r="B37" s="63" t="s">
        <v>48</v>
      </c>
      <c r="C37" s="64" t="s">
        <v>239</v>
      </c>
      <c r="D37" s="65">
        <v>-799.19</v>
      </c>
      <c r="E37" s="59" t="s">
        <v>48</v>
      </c>
      <c r="F37" s="60" t="s">
        <v>162</v>
      </c>
      <c r="G37" s="61">
        <v>-624.79</v>
      </c>
      <c r="H37" s="64" t="s">
        <v>77</v>
      </c>
      <c r="I37" s="64" t="s">
        <v>82</v>
      </c>
      <c r="J37" s="66" t="s">
        <v>107</v>
      </c>
      <c r="K37" s="67" t="s">
        <v>129</v>
      </c>
    </row>
    <row r="38" spans="2:11" ht="15" customHeight="1" x14ac:dyDescent="0.25">
      <c r="B38" s="63"/>
      <c r="C38" s="64"/>
      <c r="D38" s="65"/>
      <c r="E38" s="59" t="s">
        <v>49</v>
      </c>
      <c r="F38" s="60" t="s">
        <v>167</v>
      </c>
      <c r="G38" s="61">
        <v>0</v>
      </c>
      <c r="H38" s="64" t="s">
        <v>77</v>
      </c>
      <c r="I38" s="64" t="s">
        <v>82</v>
      </c>
      <c r="J38" s="66" t="s">
        <v>107</v>
      </c>
      <c r="K38" s="67" t="s">
        <v>130</v>
      </c>
    </row>
    <row r="39" spans="2:11" ht="15" customHeight="1" x14ac:dyDescent="0.25">
      <c r="B39" s="63" t="s">
        <v>50</v>
      </c>
      <c r="C39" s="64" t="s">
        <v>240</v>
      </c>
      <c r="D39" s="65">
        <v>0</v>
      </c>
      <c r="E39" s="59" t="s">
        <v>50</v>
      </c>
      <c r="F39" s="60" t="s">
        <v>168</v>
      </c>
      <c r="G39" s="61">
        <v>0</v>
      </c>
      <c r="H39" s="64" t="s">
        <v>77</v>
      </c>
      <c r="I39" s="64" t="s">
        <v>82</v>
      </c>
      <c r="J39" s="66" t="s">
        <v>107</v>
      </c>
      <c r="K39" s="67" t="s">
        <v>130</v>
      </c>
    </row>
    <row r="40" spans="2:11" ht="15" customHeight="1" x14ac:dyDescent="0.25">
      <c r="B40" s="63" t="s">
        <v>51</v>
      </c>
      <c r="C40" s="64" t="s">
        <v>241</v>
      </c>
      <c r="D40" s="65">
        <v>0</v>
      </c>
      <c r="E40" s="64"/>
      <c r="F40" s="64"/>
      <c r="G40" s="65"/>
      <c r="H40" s="64" t="s">
        <v>77</v>
      </c>
      <c r="I40" s="64" t="s">
        <v>82</v>
      </c>
      <c r="J40" s="66" t="s">
        <v>107</v>
      </c>
      <c r="K40" s="67" t="s">
        <v>130</v>
      </c>
    </row>
    <row r="41" spans="2:11" ht="15" customHeight="1" x14ac:dyDescent="0.25">
      <c r="B41" s="63" t="s">
        <v>52</v>
      </c>
      <c r="C41" s="64" t="s">
        <v>53</v>
      </c>
      <c r="D41" s="65">
        <v>0</v>
      </c>
      <c r="E41" s="59" t="s">
        <v>52</v>
      </c>
      <c r="F41" s="60" t="s">
        <v>169</v>
      </c>
      <c r="G41" s="61">
        <v>0</v>
      </c>
      <c r="H41" s="64" t="s">
        <v>77</v>
      </c>
      <c r="I41" s="64" t="s">
        <v>82</v>
      </c>
      <c r="J41" s="66" t="s">
        <v>107</v>
      </c>
      <c r="K41" s="67" t="s">
        <v>130</v>
      </c>
    </row>
    <row r="42" spans="2:11" ht="15" customHeight="1" x14ac:dyDescent="0.25">
      <c r="B42" s="63" t="s">
        <v>170</v>
      </c>
      <c r="C42" s="64" t="s">
        <v>242</v>
      </c>
      <c r="D42" s="65">
        <v>-606.80999999999995</v>
      </c>
      <c r="E42" s="59" t="s">
        <v>170</v>
      </c>
      <c r="F42" s="60" t="s">
        <v>171</v>
      </c>
      <c r="G42" s="61">
        <v>-537.38</v>
      </c>
      <c r="H42" s="64" t="s">
        <v>77</v>
      </c>
      <c r="I42" s="64" t="s">
        <v>82</v>
      </c>
      <c r="J42" s="66" t="s">
        <v>107</v>
      </c>
      <c r="K42" s="67" t="s">
        <v>130</v>
      </c>
    </row>
    <row r="43" spans="2:11" ht="15" customHeight="1" x14ac:dyDescent="0.25">
      <c r="B43" s="63" t="s">
        <v>172</v>
      </c>
      <c r="C43" s="64" t="s">
        <v>244</v>
      </c>
      <c r="D43" s="65">
        <v>-40604.11</v>
      </c>
      <c r="E43" s="59" t="s">
        <v>172</v>
      </c>
      <c r="F43" s="60" t="s">
        <v>173</v>
      </c>
      <c r="G43" s="61">
        <v>0</v>
      </c>
      <c r="H43" s="64" t="s">
        <v>77</v>
      </c>
      <c r="I43" s="64" t="s">
        <v>82</v>
      </c>
      <c r="J43" s="66" t="s">
        <v>107</v>
      </c>
      <c r="K43" s="67" t="s">
        <v>243</v>
      </c>
    </row>
    <row r="44" spans="2:11" ht="15" customHeight="1" x14ac:dyDescent="0.25">
      <c r="B44" s="63" t="s">
        <v>54</v>
      </c>
      <c r="C44" s="64" t="s">
        <v>55</v>
      </c>
      <c r="D44" s="65">
        <v>-76.989999999999995</v>
      </c>
      <c r="E44" s="59" t="s">
        <v>54</v>
      </c>
      <c r="F44" s="60" t="s">
        <v>174</v>
      </c>
      <c r="G44" s="61">
        <v>-3851.11</v>
      </c>
      <c r="H44" s="64" t="s">
        <v>77</v>
      </c>
      <c r="I44" s="64" t="s">
        <v>82</v>
      </c>
      <c r="J44" s="66" t="s">
        <v>105</v>
      </c>
      <c r="K44" s="67" t="s">
        <v>132</v>
      </c>
    </row>
    <row r="45" spans="2:11" ht="15" customHeight="1" x14ac:dyDescent="0.25">
      <c r="B45" s="63" t="s">
        <v>175</v>
      </c>
      <c r="C45" s="64" t="s">
        <v>246</v>
      </c>
      <c r="D45" s="65">
        <v>-22824.93</v>
      </c>
      <c r="E45" s="59" t="s">
        <v>175</v>
      </c>
      <c r="F45" s="60" t="s">
        <v>176</v>
      </c>
      <c r="G45" s="61">
        <v>-145920</v>
      </c>
      <c r="H45" s="64" t="s">
        <v>77</v>
      </c>
      <c r="I45" s="64" t="s">
        <v>82</v>
      </c>
      <c r="J45" s="66" t="s">
        <v>105</v>
      </c>
      <c r="K45" s="67" t="s">
        <v>245</v>
      </c>
    </row>
    <row r="46" spans="2:11" ht="15" customHeight="1" x14ac:dyDescent="0.25">
      <c r="B46" s="63"/>
      <c r="C46" s="64"/>
      <c r="D46" s="65"/>
      <c r="E46" s="59" t="s">
        <v>72</v>
      </c>
      <c r="F46" s="60" t="s">
        <v>177</v>
      </c>
      <c r="G46" s="61">
        <v>0</v>
      </c>
      <c r="H46" s="64" t="s">
        <v>77</v>
      </c>
      <c r="I46" s="64" t="s">
        <v>82</v>
      </c>
      <c r="J46" s="66" t="s">
        <v>106</v>
      </c>
      <c r="K46" s="62" t="s">
        <v>131</v>
      </c>
    </row>
    <row r="47" spans="2:11" ht="15" customHeight="1" x14ac:dyDescent="0.25">
      <c r="B47" s="63" t="s">
        <v>178</v>
      </c>
      <c r="C47" s="64" t="s">
        <v>248</v>
      </c>
      <c r="D47" s="65">
        <v>-57027.839999999997</v>
      </c>
      <c r="E47" s="59" t="s">
        <v>178</v>
      </c>
      <c r="F47" s="60" t="s">
        <v>179</v>
      </c>
      <c r="G47" s="61">
        <v>-57027.839999999997</v>
      </c>
      <c r="H47" s="64" t="s">
        <v>77</v>
      </c>
      <c r="I47" s="64" t="s">
        <v>82</v>
      </c>
      <c r="J47" s="66" t="s">
        <v>105</v>
      </c>
      <c r="K47" s="67" t="s">
        <v>247</v>
      </c>
    </row>
    <row r="48" spans="2:11" ht="15" customHeight="1" x14ac:dyDescent="0.25">
      <c r="B48" s="63"/>
      <c r="C48" s="64"/>
      <c r="D48" s="65"/>
      <c r="E48" s="59" t="s">
        <v>180</v>
      </c>
      <c r="F48" s="60" t="s">
        <v>181</v>
      </c>
      <c r="G48" s="61">
        <v>-18610.169999999998</v>
      </c>
      <c r="H48" s="64" t="s">
        <v>77</v>
      </c>
      <c r="I48" s="71" t="s">
        <v>83</v>
      </c>
      <c r="J48" s="54" t="s">
        <v>275</v>
      </c>
      <c r="K48" s="58" t="s">
        <v>271</v>
      </c>
    </row>
    <row r="49" spans="2:11" ht="15" customHeight="1" x14ac:dyDescent="0.25">
      <c r="B49" s="63" t="s">
        <v>56</v>
      </c>
      <c r="C49" s="64" t="s">
        <v>57</v>
      </c>
      <c r="D49" s="65">
        <v>-48376.14</v>
      </c>
      <c r="E49" s="59" t="s">
        <v>56</v>
      </c>
      <c r="F49" s="60" t="s">
        <v>182</v>
      </c>
      <c r="G49" s="61">
        <v>-5597987.8399999999</v>
      </c>
      <c r="H49" s="64" t="s">
        <v>77</v>
      </c>
      <c r="I49" s="71" t="s">
        <v>83</v>
      </c>
      <c r="J49" s="54" t="s">
        <v>108</v>
      </c>
      <c r="K49" s="72" t="s">
        <v>133</v>
      </c>
    </row>
    <row r="50" spans="2:11" ht="15" customHeight="1" x14ac:dyDescent="0.25">
      <c r="B50" s="63" t="s">
        <v>58</v>
      </c>
      <c r="C50" s="64" t="s">
        <v>250</v>
      </c>
      <c r="D50" s="65">
        <v>-20000</v>
      </c>
      <c r="E50" s="59" t="s">
        <v>58</v>
      </c>
      <c r="F50" s="60" t="s">
        <v>183</v>
      </c>
      <c r="G50" s="61">
        <v>-20000</v>
      </c>
      <c r="H50" s="64" t="s">
        <v>78</v>
      </c>
      <c r="I50" s="71" t="s">
        <v>78</v>
      </c>
      <c r="J50" s="66" t="s">
        <v>109</v>
      </c>
      <c r="K50" s="72" t="s">
        <v>249</v>
      </c>
    </row>
    <row r="51" spans="2:11" ht="15" customHeight="1" x14ac:dyDescent="0.25">
      <c r="B51" s="63" t="s">
        <v>184</v>
      </c>
      <c r="C51" s="64" t="s">
        <v>252</v>
      </c>
      <c r="D51" s="65">
        <v>-142203.51</v>
      </c>
      <c r="E51" s="59" t="s">
        <v>184</v>
      </c>
      <c r="F51" s="60" t="s">
        <v>185</v>
      </c>
      <c r="G51" s="61">
        <v>-142203.51</v>
      </c>
      <c r="H51" s="64" t="s">
        <v>78</v>
      </c>
      <c r="I51" s="64" t="s">
        <v>78</v>
      </c>
      <c r="J51" s="66" t="s">
        <v>110</v>
      </c>
      <c r="K51" s="67" t="s">
        <v>251</v>
      </c>
    </row>
    <row r="52" spans="2:11" ht="15" customHeight="1" x14ac:dyDescent="0.25">
      <c r="B52" s="63" t="s">
        <v>186</v>
      </c>
      <c r="C52" s="64" t="s">
        <v>253</v>
      </c>
      <c r="D52" s="65">
        <v>-204380.95</v>
      </c>
      <c r="E52" s="59" t="s">
        <v>186</v>
      </c>
      <c r="F52" s="60" t="s">
        <v>187</v>
      </c>
      <c r="G52" s="61">
        <v>-204380.95</v>
      </c>
      <c r="H52" s="64" t="s">
        <v>78</v>
      </c>
      <c r="I52" s="64" t="s">
        <v>78</v>
      </c>
      <c r="J52" s="66" t="s">
        <v>110</v>
      </c>
      <c r="K52" s="67" t="s">
        <v>251</v>
      </c>
    </row>
    <row r="53" spans="2:11" ht="15" customHeight="1" x14ac:dyDescent="0.25">
      <c r="B53" s="63" t="s">
        <v>73</v>
      </c>
      <c r="C53" s="64" t="s">
        <v>254</v>
      </c>
      <c r="D53" s="65">
        <f>SUM(G53:G54)</f>
        <v>64852.42</v>
      </c>
      <c r="E53" s="59" t="s">
        <v>73</v>
      </c>
      <c r="F53" s="60" t="s">
        <v>188</v>
      </c>
      <c r="G53" s="61">
        <v>126625.06</v>
      </c>
      <c r="H53" s="64" t="s">
        <v>78</v>
      </c>
      <c r="I53" s="64" t="s">
        <v>78</v>
      </c>
      <c r="J53" s="66" t="s">
        <v>112</v>
      </c>
      <c r="K53" s="67" t="s">
        <v>128</v>
      </c>
    </row>
    <row r="54" spans="2:11" ht="15" customHeight="1" x14ac:dyDescent="0.25">
      <c r="B54" s="63" t="s">
        <v>59</v>
      </c>
      <c r="C54" s="64" t="s">
        <v>74</v>
      </c>
      <c r="D54" s="65">
        <v>-121812.34</v>
      </c>
      <c r="E54" s="59" t="s">
        <v>59</v>
      </c>
      <c r="F54" s="60" t="s">
        <v>189</v>
      </c>
      <c r="G54" s="61">
        <v>-61772.639999999999</v>
      </c>
      <c r="H54" s="64" t="s">
        <v>78</v>
      </c>
      <c r="I54" s="64" t="s">
        <v>78</v>
      </c>
      <c r="J54" s="66" t="s">
        <v>111</v>
      </c>
      <c r="K54" s="67" t="s">
        <v>128</v>
      </c>
    </row>
    <row r="55" spans="2:11" ht="15" customHeight="1" x14ac:dyDescent="0.25">
      <c r="B55" s="63" t="s">
        <v>60</v>
      </c>
      <c r="C55" s="64" t="s">
        <v>256</v>
      </c>
      <c r="D55" s="65">
        <v>-565360</v>
      </c>
      <c r="E55" s="59" t="s">
        <v>60</v>
      </c>
      <c r="F55" s="60" t="s">
        <v>190</v>
      </c>
      <c r="G55" s="61">
        <v>-773977</v>
      </c>
      <c r="H55" s="64" t="s">
        <v>79</v>
      </c>
      <c r="I55" s="64" t="s">
        <v>79</v>
      </c>
      <c r="J55" s="66" t="s">
        <v>113</v>
      </c>
      <c r="K55" s="67" t="s">
        <v>255</v>
      </c>
    </row>
    <row r="56" spans="2:11" ht="15" customHeight="1" x14ac:dyDescent="0.25">
      <c r="B56" s="63"/>
      <c r="C56" s="64"/>
      <c r="D56" s="65"/>
      <c r="E56" s="59" t="s">
        <v>191</v>
      </c>
      <c r="F56" s="60" t="s">
        <v>192</v>
      </c>
      <c r="G56" s="61">
        <v>14500</v>
      </c>
      <c r="H56" s="64" t="s">
        <v>80</v>
      </c>
      <c r="I56" s="64" t="s">
        <v>80</v>
      </c>
      <c r="J56" s="66" t="s">
        <v>114</v>
      </c>
      <c r="K56" s="67" t="s">
        <v>257</v>
      </c>
    </row>
    <row r="57" spans="2:11" ht="15" customHeight="1" x14ac:dyDescent="0.25">
      <c r="B57" s="63" t="s">
        <v>193</v>
      </c>
      <c r="C57" s="64" t="s">
        <v>258</v>
      </c>
      <c r="D57" s="65">
        <v>254206.53</v>
      </c>
      <c r="E57" s="59" t="s">
        <v>193</v>
      </c>
      <c r="F57" s="60" t="s">
        <v>194</v>
      </c>
      <c r="G57" s="61">
        <v>581744.65</v>
      </c>
      <c r="H57" s="64" t="s">
        <v>80</v>
      </c>
      <c r="I57" s="64" t="s">
        <v>80</v>
      </c>
      <c r="J57" s="66" t="s">
        <v>114</v>
      </c>
      <c r="K57" s="67" t="s">
        <v>257</v>
      </c>
    </row>
    <row r="58" spans="2:11" ht="15" customHeight="1" x14ac:dyDescent="0.25">
      <c r="B58" s="63"/>
      <c r="C58" s="64"/>
      <c r="D58" s="65"/>
      <c r="E58" s="59" t="s">
        <v>75</v>
      </c>
      <c r="F58" s="60" t="s">
        <v>195</v>
      </c>
      <c r="G58" s="61">
        <v>1394.26</v>
      </c>
      <c r="H58" s="64" t="s">
        <v>81</v>
      </c>
      <c r="I58" s="64" t="s">
        <v>81</v>
      </c>
      <c r="J58" s="66" t="s">
        <v>116</v>
      </c>
      <c r="K58" s="62" t="s">
        <v>134</v>
      </c>
    </row>
    <row r="59" spans="2:11" ht="15" customHeight="1" x14ac:dyDescent="0.25">
      <c r="B59" s="63" t="s">
        <v>62</v>
      </c>
      <c r="C59" s="64" t="s">
        <v>259</v>
      </c>
      <c r="D59" s="65">
        <v>3002.96</v>
      </c>
      <c r="E59" s="59" t="s">
        <v>62</v>
      </c>
      <c r="F59" s="60" t="s">
        <v>196</v>
      </c>
      <c r="G59" s="61">
        <v>849</v>
      </c>
      <c r="H59" s="64" t="s">
        <v>81</v>
      </c>
      <c r="I59" s="64" t="s">
        <v>81</v>
      </c>
      <c r="J59" s="66" t="s">
        <v>116</v>
      </c>
      <c r="K59" s="62" t="s">
        <v>134</v>
      </c>
    </row>
    <row r="60" spans="2:11" ht="15" customHeight="1" x14ac:dyDescent="0.25">
      <c r="B60" s="63"/>
      <c r="C60" s="64"/>
      <c r="D60" s="65"/>
      <c r="E60" s="59" t="s">
        <v>197</v>
      </c>
      <c r="F60" s="60" t="s">
        <v>198</v>
      </c>
      <c r="G60" s="61">
        <v>2696.04</v>
      </c>
      <c r="H60" s="64" t="s">
        <v>81</v>
      </c>
      <c r="I60" s="64" t="s">
        <v>81</v>
      </c>
      <c r="J60" s="66" t="s">
        <v>116</v>
      </c>
      <c r="K60" s="62" t="s">
        <v>134</v>
      </c>
    </row>
    <row r="61" spans="2:11" ht="15" customHeight="1" x14ac:dyDescent="0.25">
      <c r="B61" s="63" t="s">
        <v>63</v>
      </c>
      <c r="C61" s="64" t="s">
        <v>260</v>
      </c>
      <c r="D61" s="65">
        <v>30111.61</v>
      </c>
      <c r="E61" s="59" t="s">
        <v>63</v>
      </c>
      <c r="F61" s="60" t="s">
        <v>199</v>
      </c>
      <c r="G61" s="61">
        <v>11750.04</v>
      </c>
      <c r="H61" s="64" t="s">
        <v>81</v>
      </c>
      <c r="I61" s="64" t="s">
        <v>81</v>
      </c>
      <c r="J61" s="66" t="s">
        <v>116</v>
      </c>
      <c r="K61" s="62" t="s">
        <v>134</v>
      </c>
    </row>
    <row r="62" spans="2:11" ht="15" customHeight="1" x14ac:dyDescent="0.25">
      <c r="B62" s="63" t="s">
        <v>64</v>
      </c>
      <c r="C62" s="64" t="s">
        <v>261</v>
      </c>
      <c r="D62" s="65">
        <v>42.19</v>
      </c>
      <c r="E62" s="59" t="s">
        <v>64</v>
      </c>
      <c r="F62" s="60" t="s">
        <v>200</v>
      </c>
      <c r="G62" s="61">
        <v>361.08</v>
      </c>
      <c r="H62" s="64" t="s">
        <v>81</v>
      </c>
      <c r="I62" s="64" t="s">
        <v>81</v>
      </c>
      <c r="J62" s="66" t="s">
        <v>116</v>
      </c>
      <c r="K62" s="62" t="s">
        <v>134</v>
      </c>
    </row>
    <row r="63" spans="2:11" ht="15" customHeight="1" x14ac:dyDescent="0.25">
      <c r="B63" s="63" t="s">
        <v>65</v>
      </c>
      <c r="C63" s="64" t="s">
        <v>66</v>
      </c>
      <c r="D63" s="65">
        <v>0.54</v>
      </c>
      <c r="E63" s="59" t="s">
        <v>65</v>
      </c>
      <c r="F63" s="60" t="s">
        <v>201</v>
      </c>
      <c r="G63" s="61">
        <v>0</v>
      </c>
      <c r="H63" s="64" t="s">
        <v>81</v>
      </c>
      <c r="I63" s="64" t="s">
        <v>81</v>
      </c>
      <c r="J63" s="66" t="s">
        <v>116</v>
      </c>
      <c r="K63" s="62" t="s">
        <v>134</v>
      </c>
    </row>
    <row r="64" spans="2:11" ht="15" customHeight="1" x14ac:dyDescent="0.25">
      <c r="B64" s="63" t="s">
        <v>67</v>
      </c>
      <c r="C64" s="64" t="s">
        <v>262</v>
      </c>
      <c r="D64" s="65">
        <v>108881.12</v>
      </c>
      <c r="E64" s="59" t="s">
        <v>67</v>
      </c>
      <c r="F64" s="60" t="s">
        <v>202</v>
      </c>
      <c r="G64" s="61">
        <v>71369.69</v>
      </c>
      <c r="H64" s="64" t="s">
        <v>81</v>
      </c>
      <c r="I64" s="64" t="s">
        <v>81</v>
      </c>
      <c r="J64" s="66" t="s">
        <v>116</v>
      </c>
      <c r="K64" s="62" t="s">
        <v>134</v>
      </c>
    </row>
    <row r="65" spans="2:11" ht="15" customHeight="1" x14ac:dyDescent="0.25">
      <c r="B65" s="63"/>
      <c r="C65" s="64"/>
      <c r="D65" s="65"/>
      <c r="E65" s="59" t="s">
        <v>68</v>
      </c>
      <c r="F65" s="60" t="s">
        <v>203</v>
      </c>
      <c r="G65" s="61">
        <v>292.60000000000002</v>
      </c>
      <c r="H65" s="64" t="s">
        <v>81</v>
      </c>
      <c r="I65" s="64" t="s">
        <v>81</v>
      </c>
      <c r="J65" s="66" t="s">
        <v>116</v>
      </c>
      <c r="K65" s="62" t="s">
        <v>134</v>
      </c>
    </row>
    <row r="66" spans="2:11" ht="15" customHeight="1" x14ac:dyDescent="0.25">
      <c r="B66" s="63" t="s">
        <v>69</v>
      </c>
      <c r="C66" s="64" t="s">
        <v>263</v>
      </c>
      <c r="D66" s="65">
        <v>5885.9</v>
      </c>
      <c r="E66" s="59" t="s">
        <v>69</v>
      </c>
      <c r="F66" s="60" t="s">
        <v>204</v>
      </c>
      <c r="G66" s="61">
        <v>5432.95</v>
      </c>
      <c r="H66" s="64" t="s">
        <v>81</v>
      </c>
      <c r="I66" s="64" t="s">
        <v>81</v>
      </c>
      <c r="J66" s="66" t="s">
        <v>116</v>
      </c>
      <c r="K66" s="62" t="s">
        <v>134</v>
      </c>
    </row>
    <row r="67" spans="2:11" ht="15" customHeight="1" x14ac:dyDescent="0.25">
      <c r="B67" s="63" t="s">
        <v>205</v>
      </c>
      <c r="C67" s="64" t="s">
        <v>264</v>
      </c>
      <c r="D67" s="65">
        <v>40604.11</v>
      </c>
      <c r="E67" s="59" t="s">
        <v>205</v>
      </c>
      <c r="F67" s="60" t="s">
        <v>206</v>
      </c>
      <c r="G67" s="61">
        <v>27284.61</v>
      </c>
      <c r="H67" s="64" t="s">
        <v>81</v>
      </c>
      <c r="I67" s="64" t="s">
        <v>81</v>
      </c>
      <c r="J67" s="66" t="s">
        <v>116</v>
      </c>
      <c r="K67" s="62" t="s">
        <v>134</v>
      </c>
    </row>
    <row r="68" spans="2:11" ht="15" customHeight="1" x14ac:dyDescent="0.25">
      <c r="B68" s="63" t="s">
        <v>207</v>
      </c>
      <c r="C68" s="64" t="s">
        <v>265</v>
      </c>
      <c r="D68" s="65">
        <v>656.84</v>
      </c>
      <c r="E68" s="59" t="s">
        <v>207</v>
      </c>
      <c r="F68" s="60" t="s">
        <v>208</v>
      </c>
      <c r="G68" s="61">
        <v>4542.84</v>
      </c>
      <c r="H68" s="64" t="s">
        <v>81</v>
      </c>
      <c r="I68" s="64" t="s">
        <v>81</v>
      </c>
      <c r="J68" s="66" t="s">
        <v>116</v>
      </c>
      <c r="K68" s="67" t="s">
        <v>273</v>
      </c>
    </row>
    <row r="69" spans="2:11" ht="15" customHeight="1" x14ac:dyDescent="0.25">
      <c r="B69" s="63" t="s">
        <v>209</v>
      </c>
      <c r="C69" s="64" t="s">
        <v>61</v>
      </c>
      <c r="D69" s="65">
        <v>106.09</v>
      </c>
      <c r="E69" s="59" t="s">
        <v>209</v>
      </c>
      <c r="F69" s="60" t="s">
        <v>210</v>
      </c>
      <c r="G69" s="61">
        <v>624.38</v>
      </c>
      <c r="H69" s="64" t="s">
        <v>81</v>
      </c>
      <c r="I69" s="64" t="s">
        <v>81</v>
      </c>
      <c r="J69" s="68" t="s">
        <v>117</v>
      </c>
      <c r="K69" s="67" t="s">
        <v>273</v>
      </c>
    </row>
    <row r="70" spans="2:11" ht="15" customHeight="1" x14ac:dyDescent="0.25">
      <c r="B70" s="63" t="s">
        <v>211</v>
      </c>
      <c r="C70" s="64" t="s">
        <v>266</v>
      </c>
      <c r="D70" s="65">
        <v>13.41</v>
      </c>
      <c r="E70" s="59" t="s">
        <v>211</v>
      </c>
      <c r="F70" s="60" t="s">
        <v>212</v>
      </c>
      <c r="G70" s="61">
        <v>1877.83</v>
      </c>
      <c r="H70" s="64" t="s">
        <v>81</v>
      </c>
      <c r="I70" s="64" t="s">
        <v>81</v>
      </c>
      <c r="J70" s="68" t="s">
        <v>117</v>
      </c>
      <c r="K70" s="67" t="s">
        <v>273</v>
      </c>
    </row>
    <row r="71" spans="2:11" ht="15" customHeight="1" x14ac:dyDescent="0.25">
      <c r="B71" s="69" t="s">
        <v>268</v>
      </c>
      <c r="C71" s="66" t="s">
        <v>267</v>
      </c>
      <c r="D71" s="70">
        <v>36.36</v>
      </c>
      <c r="E71" s="64"/>
      <c r="F71" s="64"/>
      <c r="G71" s="65"/>
      <c r="H71" s="64" t="s">
        <v>81</v>
      </c>
      <c r="I71" s="64" t="s">
        <v>81</v>
      </c>
      <c r="J71" s="68" t="s">
        <v>118</v>
      </c>
      <c r="K71" s="67" t="s">
        <v>134</v>
      </c>
    </row>
    <row r="72" spans="2:11" ht="15" customHeight="1" x14ac:dyDescent="0.25">
      <c r="B72" s="63"/>
      <c r="C72" s="64"/>
      <c r="D72" s="65"/>
      <c r="E72" s="55" t="s">
        <v>213</v>
      </c>
      <c r="F72" s="56" t="s">
        <v>214</v>
      </c>
      <c r="G72" s="57">
        <v>-12515.61</v>
      </c>
      <c r="H72" s="64" t="s">
        <v>79</v>
      </c>
      <c r="I72" s="64" t="s">
        <v>79</v>
      </c>
      <c r="J72" s="68" t="s">
        <v>118</v>
      </c>
      <c r="K72" s="62" t="s">
        <v>272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7"/>
  <sheetViews>
    <sheetView topLeftCell="C4" workbookViewId="0">
      <selection activeCell="F16" sqref="F16"/>
    </sheetView>
  </sheetViews>
  <sheetFormatPr defaultColWidth="11.42578125" defaultRowHeight="15" x14ac:dyDescent="0.25"/>
  <cols>
    <col min="1" max="1" width="12.85546875" customWidth="1"/>
    <col min="2" max="2" width="12.5703125" customWidth="1"/>
    <col min="3" max="3" width="37.85546875" bestFit="1" customWidth="1"/>
    <col min="4" max="4" width="8.5703125" customWidth="1"/>
    <col min="5" max="6" width="17.5703125" style="6" customWidth="1"/>
    <col min="7" max="7" width="15.28515625" style="32" customWidth="1"/>
    <col min="8" max="8" width="15.28515625" style="6" customWidth="1"/>
    <col min="9" max="9" width="36.42578125" customWidth="1"/>
  </cols>
  <sheetData>
    <row r="2" spans="1:9" x14ac:dyDescent="0.25">
      <c r="A2" s="4" t="s">
        <v>4</v>
      </c>
      <c r="B2" s="7" t="s">
        <v>269</v>
      </c>
      <c r="H2" s="39" t="s">
        <v>0</v>
      </c>
      <c r="I2" s="2" t="s">
        <v>10</v>
      </c>
    </row>
    <row r="3" spans="1:9" x14ac:dyDescent="0.25">
      <c r="A3" s="4" t="s">
        <v>5</v>
      </c>
      <c r="B3" t="s">
        <v>8</v>
      </c>
      <c r="H3" s="39" t="s">
        <v>1</v>
      </c>
      <c r="I3" s="3">
        <v>43936</v>
      </c>
    </row>
    <row r="4" spans="1:9" x14ac:dyDescent="0.25">
      <c r="A4" s="4" t="s">
        <v>6</v>
      </c>
      <c r="B4" t="s">
        <v>2</v>
      </c>
      <c r="H4" s="39" t="s">
        <v>3</v>
      </c>
      <c r="I4" s="2"/>
    </row>
    <row r="5" spans="1:9" x14ac:dyDescent="0.25">
      <c r="A5" s="4" t="s">
        <v>7</v>
      </c>
      <c r="B5" t="s">
        <v>9</v>
      </c>
      <c r="H5" s="39" t="s">
        <v>1</v>
      </c>
    </row>
    <row r="7" spans="1:9" x14ac:dyDescent="0.25">
      <c r="B7" s="79" t="s">
        <v>18</v>
      </c>
      <c r="C7" s="80"/>
      <c r="D7" s="81"/>
      <c r="E7" s="77" t="s">
        <v>19</v>
      </c>
      <c r="F7" s="77"/>
      <c r="G7" s="78" t="s">
        <v>22</v>
      </c>
      <c r="H7" s="78"/>
    </row>
    <row r="8" spans="1:9" s="1" customFormat="1" ht="31.5" customHeight="1" x14ac:dyDescent="0.25">
      <c r="B8" s="5" t="s">
        <v>11</v>
      </c>
      <c r="C8" s="5" t="s">
        <v>25</v>
      </c>
      <c r="D8" s="16" t="s">
        <v>97</v>
      </c>
      <c r="E8" s="37" t="s">
        <v>30</v>
      </c>
      <c r="F8" s="37" t="s">
        <v>31</v>
      </c>
      <c r="G8" s="33" t="s">
        <v>23</v>
      </c>
      <c r="H8" s="40" t="s">
        <v>24</v>
      </c>
      <c r="I8" s="5" t="s">
        <v>26</v>
      </c>
    </row>
    <row r="9" spans="1:9" x14ac:dyDescent="0.25">
      <c r="B9" s="7"/>
      <c r="C9" s="7"/>
      <c r="D9" s="7"/>
      <c r="E9" s="10"/>
      <c r="F9" s="10"/>
      <c r="G9" s="34"/>
      <c r="H9" s="10"/>
      <c r="I9" s="7"/>
    </row>
    <row r="10" spans="1:9" x14ac:dyDescent="0.25">
      <c r="B10" s="8"/>
      <c r="C10" s="15" t="s">
        <v>84</v>
      </c>
      <c r="D10" s="15"/>
      <c r="E10" s="11"/>
      <c r="F10" s="11"/>
      <c r="G10" s="35"/>
      <c r="H10" s="11"/>
      <c r="I10" s="8"/>
    </row>
    <row r="11" spans="1:9" x14ac:dyDescent="0.25">
      <c r="B11" s="8"/>
      <c r="C11" s="15" t="s">
        <v>85</v>
      </c>
      <c r="D11" s="15"/>
      <c r="E11" s="11"/>
      <c r="F11" s="11"/>
      <c r="G11" s="35"/>
      <c r="H11" s="11"/>
      <c r="I11" s="8"/>
    </row>
    <row r="12" spans="1:9" x14ac:dyDescent="0.25">
      <c r="B12" s="8"/>
      <c r="C12" s="8" t="s">
        <v>100</v>
      </c>
      <c r="D12" s="8"/>
      <c r="E12" s="11">
        <f>SUM('Trial 2019-2018'!D10:D11)</f>
        <v>3671.75</v>
      </c>
      <c r="F12" s="11">
        <f>SUM('Trial 2019-2018'!G10:G11)</f>
        <v>51822.17</v>
      </c>
      <c r="G12" s="35">
        <f>H12/F12</f>
        <v>-0.92914711985237208</v>
      </c>
      <c r="H12" s="11">
        <f>E12-F12</f>
        <v>-48150.42</v>
      </c>
      <c r="I12" s="8"/>
    </row>
    <row r="13" spans="1:9" x14ac:dyDescent="0.25">
      <c r="B13" s="8"/>
      <c r="C13" s="8" t="s">
        <v>101</v>
      </c>
      <c r="D13" s="8"/>
      <c r="E13" s="11">
        <f>'Trial 2019-2018'!D12+SUM('Trial 2019-2018'!D26:D27)</f>
        <v>190181.96</v>
      </c>
      <c r="F13" s="11">
        <f>'Trial 2019-2018'!G12+SUM('Trial 2019-2018'!G26:G27)</f>
        <v>750</v>
      </c>
      <c r="G13" s="35">
        <f t="shared" ref="G13:G16" si="0">H13/F13</f>
        <v>252.57594666666665</v>
      </c>
      <c r="H13" s="11">
        <f t="shared" ref="H13:H16" si="1">E13-F13</f>
        <v>189431.96</v>
      </c>
      <c r="I13" s="8"/>
    </row>
    <row r="14" spans="1:9" x14ac:dyDescent="0.25">
      <c r="B14" s="8"/>
      <c r="C14" s="8" t="s">
        <v>102</v>
      </c>
      <c r="D14" s="8"/>
      <c r="E14" s="11">
        <f>SUM('Trial 2019-2018'!D13:D14)+'Trial 2019-2018'!D25</f>
        <v>144647.10999999999</v>
      </c>
      <c r="F14" s="11">
        <f>SUM('Trial 2019-2018'!G13:G14)+'Trial 2019-2018'!G25</f>
        <v>133527.10999999999</v>
      </c>
      <c r="G14" s="35">
        <f t="shared" si="0"/>
        <v>8.3278968592969627E-2</v>
      </c>
      <c r="H14" s="11">
        <f t="shared" si="1"/>
        <v>11120</v>
      </c>
      <c r="I14" s="8"/>
    </row>
    <row r="15" spans="1:9" x14ac:dyDescent="0.25">
      <c r="B15" s="8"/>
      <c r="C15" s="8" t="s">
        <v>103</v>
      </c>
      <c r="D15" s="8"/>
      <c r="E15" s="11">
        <f>SUM('Trial 2019-2018'!D15:D24)</f>
        <v>173645.56</v>
      </c>
      <c r="F15" s="11">
        <f>SUM('Trial 2019-2018'!G15:G24)</f>
        <v>153179.08000000002</v>
      </c>
      <c r="G15" s="35">
        <f t="shared" si="0"/>
        <v>0.13361145660360396</v>
      </c>
      <c r="H15" s="11">
        <f t="shared" si="1"/>
        <v>20466.479999999981</v>
      </c>
      <c r="I15" s="8"/>
    </row>
    <row r="16" spans="1:9" x14ac:dyDescent="0.25">
      <c r="B16" s="8"/>
      <c r="C16" s="9" t="s">
        <v>104</v>
      </c>
      <c r="D16" s="9"/>
      <c r="E16" s="12">
        <f>SUM('Trial 2019-2018'!D28:D31)</f>
        <v>81714.009999999995</v>
      </c>
      <c r="F16" s="12">
        <f>SUM('Trial 2019-2018'!G28:G31)</f>
        <v>199832.32000000001</v>
      </c>
      <c r="G16" s="36">
        <f t="shared" si="0"/>
        <v>-0.59108711743926112</v>
      </c>
      <c r="H16" s="12">
        <f t="shared" si="1"/>
        <v>-118118.31000000001</v>
      </c>
      <c r="I16" s="8"/>
    </row>
    <row r="17" spans="2:9" x14ac:dyDescent="0.25">
      <c r="B17" s="8"/>
      <c r="C17" s="15" t="s">
        <v>86</v>
      </c>
      <c r="D17" s="15"/>
      <c r="E17" s="11">
        <f>SUM(E12:E16)</f>
        <v>593860.3899999999</v>
      </c>
      <c r="F17" s="11">
        <f>SUM(F12:F16)</f>
        <v>539110.67999999993</v>
      </c>
      <c r="G17" s="35"/>
      <c r="H17" s="11"/>
      <c r="I17" s="8"/>
    </row>
    <row r="18" spans="2:9" x14ac:dyDescent="0.25">
      <c r="B18" s="17"/>
      <c r="C18" s="8"/>
      <c r="D18" s="18"/>
      <c r="E18" s="11"/>
      <c r="F18" s="11"/>
      <c r="G18" s="35"/>
      <c r="H18" s="11"/>
      <c r="I18" s="8"/>
    </row>
    <row r="19" spans="2:9" x14ac:dyDescent="0.25">
      <c r="B19" s="17"/>
      <c r="C19" s="8" t="s">
        <v>98</v>
      </c>
      <c r="D19" s="18"/>
      <c r="E19" s="11">
        <v>0</v>
      </c>
      <c r="F19" s="11">
        <v>0</v>
      </c>
      <c r="G19" s="35">
        <f>H19/1</f>
        <v>0</v>
      </c>
      <c r="H19" s="11">
        <f t="shared" ref="H19" si="2">E19-F19</f>
        <v>0</v>
      </c>
      <c r="I19" s="8"/>
    </row>
    <row r="20" spans="2:9" x14ac:dyDescent="0.25">
      <c r="B20" s="17"/>
      <c r="C20" s="9" t="s">
        <v>99</v>
      </c>
      <c r="D20" s="48"/>
      <c r="E20" s="12">
        <f>'Trial 2019-2018'!D32</f>
        <v>0</v>
      </c>
      <c r="F20" s="12">
        <f>'Trial 2019-2018'!G32</f>
        <v>5587180.4900000002</v>
      </c>
      <c r="G20" s="36">
        <f t="shared" ref="G20" si="3">H20/F20</f>
        <v>-1</v>
      </c>
      <c r="H20" s="12">
        <f t="shared" ref="H20" si="4">E20-F20</f>
        <v>-5587180.4900000002</v>
      </c>
      <c r="I20" s="8"/>
    </row>
    <row r="21" spans="2:9" ht="15.75" thickBot="1" x14ac:dyDescent="0.3">
      <c r="B21" s="17"/>
      <c r="C21" s="49" t="s">
        <v>87</v>
      </c>
      <c r="D21" s="50"/>
      <c r="E21" s="41">
        <f>SUM(E19:E20)</f>
        <v>0</v>
      </c>
      <c r="F21" s="41">
        <f>SUM(F19:F20)</f>
        <v>5587180.4900000002</v>
      </c>
      <c r="G21" s="51"/>
      <c r="H21" s="41"/>
      <c r="I21" s="8"/>
    </row>
    <row r="22" spans="2:9" ht="15.75" thickTop="1" x14ac:dyDescent="0.25">
      <c r="B22" s="17"/>
      <c r="C22" s="15" t="s">
        <v>95</v>
      </c>
      <c r="D22" s="19"/>
      <c r="E22" s="11">
        <f>E17+E21</f>
        <v>593860.3899999999</v>
      </c>
      <c r="F22" s="11">
        <f>F17+F21</f>
        <v>6126291.1699999999</v>
      </c>
      <c r="G22" s="35"/>
      <c r="H22" s="11"/>
      <c r="I22" s="8"/>
    </row>
    <row r="23" spans="2:9" x14ac:dyDescent="0.25">
      <c r="B23" s="8"/>
      <c r="C23" s="8"/>
      <c r="D23" s="8"/>
      <c r="E23" s="11"/>
      <c r="F23" s="11"/>
      <c r="G23" s="35"/>
      <c r="H23" s="11"/>
      <c r="I23" s="8"/>
    </row>
    <row r="24" spans="2:9" x14ac:dyDescent="0.25">
      <c r="B24" s="8"/>
      <c r="C24" s="15" t="s">
        <v>88</v>
      </c>
      <c r="D24" s="15"/>
      <c r="E24" s="11"/>
      <c r="F24" s="11"/>
      <c r="G24" s="35"/>
      <c r="H24" s="11"/>
      <c r="I24" s="8"/>
    </row>
    <row r="25" spans="2:9" x14ac:dyDescent="0.25">
      <c r="B25" s="8"/>
      <c r="C25" s="15" t="s">
        <v>89</v>
      </c>
      <c r="D25" s="15"/>
      <c r="E25" s="11"/>
      <c r="F25" s="11"/>
      <c r="G25" s="35"/>
      <c r="H25" s="11"/>
      <c r="I25" s="8"/>
    </row>
    <row r="26" spans="2:9" x14ac:dyDescent="0.25">
      <c r="B26" s="8"/>
      <c r="C26" s="8" t="s">
        <v>274</v>
      </c>
      <c r="D26" s="8"/>
      <c r="E26" s="11">
        <f>'Trial 2019-2018'!D47*-1</f>
        <v>57027.839999999997</v>
      </c>
      <c r="F26" s="11">
        <f>'Trial 2019-2018'!G47*-1</f>
        <v>57027.839999999997</v>
      </c>
      <c r="G26" s="35">
        <f t="shared" ref="G26:G28" si="5">H26/F26</f>
        <v>0</v>
      </c>
      <c r="H26" s="11">
        <f t="shared" ref="H26" si="6">E26-F26</f>
        <v>0</v>
      </c>
      <c r="I26" s="8"/>
    </row>
    <row r="27" spans="2:9" x14ac:dyDescent="0.25">
      <c r="B27" s="8"/>
      <c r="C27" s="8" t="s">
        <v>105</v>
      </c>
      <c r="D27" s="8"/>
      <c r="E27" s="11">
        <f>SUM('Trial 2019-2018'!D44:D45)*-1</f>
        <v>22901.920000000002</v>
      </c>
      <c r="F27" s="11">
        <f>SUM('Trial 2019-2018'!G44:G45)*-1</f>
        <v>149771.10999999999</v>
      </c>
      <c r="G27" s="35">
        <f t="shared" si="5"/>
        <v>-0.84708719859257231</v>
      </c>
      <c r="H27" s="11">
        <f t="shared" ref="H27:H28" si="7">E27-F27</f>
        <v>-126869.18999999999</v>
      </c>
      <c r="I27" s="8"/>
    </row>
    <row r="28" spans="2:9" x14ac:dyDescent="0.25">
      <c r="B28" s="8"/>
      <c r="C28" s="9" t="s">
        <v>107</v>
      </c>
      <c r="D28" s="9"/>
      <c r="E28" s="12">
        <f>SUM('Trial 2019-2018'!D33:D43)*-1</f>
        <v>42010.11</v>
      </c>
      <c r="F28" s="12">
        <f>SUM('Trial 2019-2018'!G33:G43)*-1</f>
        <v>1162.17</v>
      </c>
      <c r="G28" s="35">
        <f t="shared" si="5"/>
        <v>35.147990397274064</v>
      </c>
      <c r="H28" s="11">
        <f t="shared" si="7"/>
        <v>40847.94</v>
      </c>
      <c r="I28" s="8"/>
    </row>
    <row r="29" spans="2:9" x14ac:dyDescent="0.25">
      <c r="B29" s="8"/>
      <c r="C29" s="15" t="s">
        <v>90</v>
      </c>
      <c r="D29" s="15"/>
      <c r="E29" s="11">
        <f>SUM(E26:E28)</f>
        <v>121939.87</v>
      </c>
      <c r="F29" s="73">
        <f>SUM(F26:F28)</f>
        <v>207961.12</v>
      </c>
      <c r="G29" s="74"/>
      <c r="H29" s="10"/>
      <c r="I29" s="18"/>
    </row>
    <row r="30" spans="2:9" x14ac:dyDescent="0.25">
      <c r="B30" s="17"/>
      <c r="C30" s="54"/>
      <c r="D30" s="18"/>
      <c r="E30" s="11"/>
      <c r="F30" s="73"/>
      <c r="G30" s="75"/>
      <c r="H30" s="11"/>
      <c r="I30" s="18"/>
    </row>
    <row r="31" spans="2:9" s="52" customFormat="1" x14ac:dyDescent="0.25">
      <c r="B31" s="17"/>
      <c r="C31" s="54" t="s">
        <v>275</v>
      </c>
      <c r="D31" s="18"/>
      <c r="E31" s="11">
        <f>'Trial 2019-2018'!D48*-1</f>
        <v>0</v>
      </c>
      <c r="F31" s="73">
        <f>'Trial 2019-2018'!G48*-1</f>
        <v>18610.169999999998</v>
      </c>
      <c r="G31" s="75">
        <f t="shared" ref="G31" si="8">H31/F31</f>
        <v>-1</v>
      </c>
      <c r="H31" s="11">
        <f t="shared" ref="H31" si="9">E31-F31</f>
        <v>-18610.169999999998</v>
      </c>
      <c r="I31" s="18"/>
    </row>
    <row r="32" spans="2:9" x14ac:dyDescent="0.25">
      <c r="B32" s="8"/>
      <c r="C32" s="9" t="s">
        <v>108</v>
      </c>
      <c r="D32" s="9"/>
      <c r="E32" s="11">
        <f>'Trial 2019-2018'!D49*-1</f>
        <v>48376.14</v>
      </c>
      <c r="F32" s="73">
        <f>'Trial 2019-2018'!G49*-1</f>
        <v>5597987.8399999999</v>
      </c>
      <c r="G32" s="76">
        <f t="shared" ref="G32" si="10">H32/F32</f>
        <v>-0.99135829848462131</v>
      </c>
      <c r="H32" s="12">
        <f t="shared" ref="H32" si="11">E32-F32</f>
        <v>-5549611.7000000002</v>
      </c>
      <c r="I32" s="18"/>
    </row>
    <row r="33" spans="2:9" ht="15.75" thickBot="1" x14ac:dyDescent="0.3">
      <c r="B33" s="8"/>
      <c r="C33" s="49" t="s">
        <v>91</v>
      </c>
      <c r="D33" s="49"/>
      <c r="E33" s="41">
        <f>SUM(E31:E32)</f>
        <v>48376.14</v>
      </c>
      <c r="F33" s="41">
        <f>SUM(F31:F32)</f>
        <v>5616598.0099999998</v>
      </c>
      <c r="G33" s="47"/>
      <c r="H33" s="42"/>
      <c r="I33" s="8"/>
    </row>
    <row r="34" spans="2:9" ht="15.75" thickTop="1" x14ac:dyDescent="0.25">
      <c r="B34" s="8"/>
      <c r="C34" s="15" t="s">
        <v>96</v>
      </c>
      <c r="D34" s="15"/>
      <c r="E34" s="11">
        <f>E29+E33</f>
        <v>170316.01</v>
      </c>
      <c r="F34" s="11">
        <f>F29+F33</f>
        <v>5824559.1299999999</v>
      </c>
      <c r="G34" s="35"/>
      <c r="H34" s="11"/>
      <c r="I34" s="8"/>
    </row>
    <row r="35" spans="2:9" x14ac:dyDescent="0.25">
      <c r="B35" s="8"/>
      <c r="C35" s="8"/>
      <c r="D35" s="8"/>
      <c r="E35" s="11"/>
      <c r="F35" s="11"/>
      <c r="G35" s="35"/>
      <c r="H35" s="11"/>
      <c r="I35" s="8"/>
    </row>
    <row r="36" spans="2:9" x14ac:dyDescent="0.25">
      <c r="B36" s="8"/>
      <c r="C36" s="15" t="s">
        <v>92</v>
      </c>
      <c r="D36" s="15"/>
      <c r="E36" s="11"/>
      <c r="F36" s="11"/>
      <c r="G36" s="35"/>
      <c r="H36" s="11"/>
      <c r="I36" s="8"/>
    </row>
    <row r="37" spans="2:9" x14ac:dyDescent="0.25">
      <c r="B37" s="8"/>
      <c r="C37" s="8" t="s">
        <v>109</v>
      </c>
      <c r="D37" s="8"/>
      <c r="E37" s="11">
        <f>'Trial 2019-2018'!D50*-1</f>
        <v>20000</v>
      </c>
      <c r="F37" s="11">
        <f>'Trial 2019-2018'!G50*-1</f>
        <v>20000</v>
      </c>
      <c r="G37" s="35">
        <f t="shared" ref="G37:G41" si="12">H37/F37</f>
        <v>0</v>
      </c>
      <c r="H37" s="11">
        <f t="shared" ref="H37" si="13">E37-F37</f>
        <v>0</v>
      </c>
      <c r="I37" s="8"/>
    </row>
    <row r="38" spans="2:9" x14ac:dyDescent="0.25">
      <c r="B38" s="8"/>
      <c r="C38" s="8" t="s">
        <v>276</v>
      </c>
      <c r="D38" s="8"/>
      <c r="E38" s="11">
        <f>'Trial 2019-2018'!D51*-1</f>
        <v>142203.51</v>
      </c>
      <c r="F38" s="11">
        <f>'Trial 2019-2018'!G51*-1</f>
        <v>142203.51</v>
      </c>
      <c r="G38" s="35">
        <f t="shared" si="12"/>
        <v>0</v>
      </c>
      <c r="H38" s="11">
        <f t="shared" ref="H38:H41" si="14">E38-F38</f>
        <v>0</v>
      </c>
      <c r="I38" s="8"/>
    </row>
    <row r="39" spans="2:9" s="52" customFormat="1" x14ac:dyDescent="0.25">
      <c r="B39" s="54"/>
      <c r="C39" s="54" t="s">
        <v>277</v>
      </c>
      <c r="D39" s="54"/>
      <c r="E39" s="11">
        <f>'Trial 2019-2018'!D52*-1</f>
        <v>204380.95</v>
      </c>
      <c r="F39" s="11">
        <f>'Trial 2019-2018'!G52*-1</f>
        <v>204380.95</v>
      </c>
      <c r="G39" s="35">
        <f t="shared" ref="G39" si="15">H39/F39</f>
        <v>0</v>
      </c>
      <c r="H39" s="11">
        <f t="shared" ref="H39" si="16">E39-F39</f>
        <v>0</v>
      </c>
      <c r="I39" s="54"/>
    </row>
    <row r="40" spans="2:9" x14ac:dyDescent="0.25">
      <c r="B40" s="8"/>
      <c r="C40" s="8" t="s">
        <v>111</v>
      </c>
      <c r="D40" s="8"/>
      <c r="E40" s="11">
        <f>'Trial 2019-2018'!D54*-1</f>
        <v>121812.34</v>
      </c>
      <c r="F40" s="11">
        <f>'Trial 2019-2018'!G54*-1</f>
        <v>61772.639999999999</v>
      </c>
      <c r="G40" s="35">
        <f t="shared" si="12"/>
        <v>0.97194647986551974</v>
      </c>
      <c r="H40" s="11">
        <f t="shared" si="14"/>
        <v>60039.7</v>
      </c>
      <c r="I40" s="8"/>
    </row>
    <row r="41" spans="2:9" ht="15.75" thickBot="1" x14ac:dyDescent="0.3">
      <c r="B41" s="8"/>
      <c r="C41" s="44" t="s">
        <v>112</v>
      </c>
      <c r="D41" s="44"/>
      <c r="E41" s="42">
        <f>'Trial 2019-2018'!D53*-1</f>
        <v>-64852.42</v>
      </c>
      <c r="F41" s="42">
        <f>'Trial 2019-2018'!G53*-1</f>
        <v>-126625.06</v>
      </c>
      <c r="G41" s="47">
        <f t="shared" si="12"/>
        <v>-0.48783897910887464</v>
      </c>
      <c r="H41" s="42">
        <f t="shared" si="14"/>
        <v>61772.639999999999</v>
      </c>
      <c r="I41" s="8"/>
    </row>
    <row r="42" spans="2:9" ht="15.75" thickTop="1" x14ac:dyDescent="0.25">
      <c r="B42" s="8"/>
      <c r="C42" s="15" t="s">
        <v>93</v>
      </c>
      <c r="D42" s="15"/>
      <c r="E42" s="11">
        <f>SUM(E37:E41)</f>
        <v>423544.38000000006</v>
      </c>
      <c r="F42" s="11">
        <f>SUM(F37:F41)</f>
        <v>301732.04000000004</v>
      </c>
      <c r="G42" s="35"/>
      <c r="H42" s="11"/>
      <c r="I42" s="8"/>
    </row>
    <row r="43" spans="2:9" ht="15.75" thickBot="1" x14ac:dyDescent="0.3">
      <c r="B43" s="8"/>
      <c r="C43" s="44"/>
      <c r="D43" s="44"/>
      <c r="E43" s="42"/>
      <c r="F43" s="42"/>
      <c r="G43" s="47"/>
      <c r="H43" s="42"/>
      <c r="I43" s="8"/>
    </row>
    <row r="44" spans="2:9" ht="15.75" thickTop="1" x14ac:dyDescent="0.25">
      <c r="B44" s="8"/>
      <c r="C44" s="15" t="s">
        <v>94</v>
      </c>
      <c r="D44" s="15"/>
      <c r="E44" s="11">
        <f>E34+E42</f>
        <v>593860.39000000013</v>
      </c>
      <c r="F44" s="11">
        <f>F34+F42</f>
        <v>6126291.1699999999</v>
      </c>
      <c r="G44" s="35">
        <f t="shared" ref="G44" si="17">H44/F44</f>
        <v>-0.90306363613468266</v>
      </c>
      <c r="H44" s="11">
        <f t="shared" ref="H44" si="18">E44-F44</f>
        <v>-5532430.7799999993</v>
      </c>
      <c r="I44" s="8"/>
    </row>
    <row r="45" spans="2:9" x14ac:dyDescent="0.25">
      <c r="B45" s="9"/>
      <c r="C45" s="9"/>
      <c r="D45" s="9"/>
      <c r="E45" s="12"/>
      <c r="F45" s="12"/>
      <c r="G45" s="36"/>
      <c r="H45" s="12"/>
      <c r="I45" s="9"/>
    </row>
    <row r="47" spans="2:9" x14ac:dyDescent="0.25">
      <c r="C47" t="s">
        <v>135</v>
      </c>
      <c r="E47" s="6">
        <f>E22-E44</f>
        <v>0</v>
      </c>
      <c r="F47" s="6">
        <f>F22-F44</f>
        <v>0</v>
      </c>
    </row>
  </sheetData>
  <mergeCells count="3">
    <mergeCell ref="E7:F7"/>
    <mergeCell ref="G7:H7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6"/>
  <sheetViews>
    <sheetView topLeftCell="B3" workbookViewId="0">
      <selection activeCell="D15" sqref="D15"/>
    </sheetView>
  </sheetViews>
  <sheetFormatPr defaultColWidth="11.42578125" defaultRowHeight="15" x14ac:dyDescent="0.25"/>
  <cols>
    <col min="2" max="2" width="12.5703125" customWidth="1"/>
    <col min="3" max="3" width="32" customWidth="1"/>
    <col min="4" max="5" width="15.28515625" style="6" customWidth="1"/>
    <col min="6" max="6" width="15.28515625" style="27" customWidth="1"/>
    <col min="7" max="7" width="15.28515625" style="6" customWidth="1"/>
    <col min="8" max="8" width="36.42578125" customWidth="1"/>
  </cols>
  <sheetData>
    <row r="2" spans="1:8" x14ac:dyDescent="0.25">
      <c r="A2" s="4" t="s">
        <v>4</v>
      </c>
      <c r="B2" s="7" t="s">
        <v>269</v>
      </c>
      <c r="G2" s="39" t="s">
        <v>0</v>
      </c>
      <c r="H2" s="2" t="s">
        <v>10</v>
      </c>
    </row>
    <row r="3" spans="1:8" x14ac:dyDescent="0.25">
      <c r="A3" s="4" t="s">
        <v>5</v>
      </c>
      <c r="B3" t="s">
        <v>8</v>
      </c>
      <c r="G3" s="39" t="s">
        <v>1</v>
      </c>
      <c r="H3" s="3">
        <v>43936</v>
      </c>
    </row>
    <row r="4" spans="1:8" x14ac:dyDescent="0.25">
      <c r="A4" s="4" t="s">
        <v>6</v>
      </c>
      <c r="B4" t="s">
        <v>2</v>
      </c>
      <c r="G4" s="39" t="s">
        <v>3</v>
      </c>
      <c r="H4" s="2"/>
    </row>
    <row r="5" spans="1:8" x14ac:dyDescent="0.25">
      <c r="A5" s="4" t="s">
        <v>7</v>
      </c>
      <c r="B5" t="s">
        <v>9</v>
      </c>
      <c r="G5" s="39" t="s">
        <v>1</v>
      </c>
    </row>
    <row r="7" spans="1:8" x14ac:dyDescent="0.25">
      <c r="B7" s="78" t="s">
        <v>18</v>
      </c>
      <c r="C7" s="78"/>
      <c r="D7" s="77" t="s">
        <v>19</v>
      </c>
      <c r="E7" s="77"/>
      <c r="F7" s="78" t="s">
        <v>22</v>
      </c>
      <c r="G7" s="78"/>
    </row>
    <row r="8" spans="1:8" s="1" customFormat="1" ht="31.5" customHeight="1" x14ac:dyDescent="0.25">
      <c r="B8" s="5" t="s">
        <v>11</v>
      </c>
      <c r="C8" s="5" t="s">
        <v>25</v>
      </c>
      <c r="D8" s="37" t="s">
        <v>21</v>
      </c>
      <c r="E8" s="38" t="s">
        <v>20</v>
      </c>
      <c r="F8" s="28" t="s">
        <v>23</v>
      </c>
      <c r="G8" s="40" t="s">
        <v>24</v>
      </c>
      <c r="H8" s="5" t="s">
        <v>26</v>
      </c>
    </row>
    <row r="9" spans="1:8" x14ac:dyDescent="0.25">
      <c r="B9" s="7"/>
      <c r="C9" s="7"/>
      <c r="D9" s="10"/>
      <c r="E9" s="10"/>
      <c r="F9" s="29"/>
      <c r="G9" s="10"/>
      <c r="H9" s="7"/>
    </row>
    <row r="10" spans="1:8" x14ac:dyDescent="0.25">
      <c r="B10" s="8"/>
      <c r="C10" s="8" t="s">
        <v>113</v>
      </c>
      <c r="D10" s="11">
        <f>'Trial 2019-2018'!D55*-1</f>
        <v>565360</v>
      </c>
      <c r="E10" s="11">
        <f>'Trial 2019-2018'!G55*-1</f>
        <v>773977</v>
      </c>
      <c r="F10" s="30">
        <f>G10/E10</f>
        <v>-0.26953901730929991</v>
      </c>
      <c r="G10" s="11">
        <f>D10-E10</f>
        <v>-208617</v>
      </c>
      <c r="H10" s="8"/>
    </row>
    <row r="11" spans="1:8" ht="15.75" thickBot="1" x14ac:dyDescent="0.3">
      <c r="B11" s="8"/>
      <c r="C11" s="44" t="s">
        <v>114</v>
      </c>
      <c r="D11" s="42">
        <f>SUM('Trial 2019-2018'!D56:D57)*-1</f>
        <v>-254206.53</v>
      </c>
      <c r="E11" s="42">
        <f>SUM('Trial 2019-2018'!G56:G57)*-1</f>
        <v>-596244.65</v>
      </c>
      <c r="F11" s="43">
        <f t="shared" ref="F11:F12" si="0">G11/E11</f>
        <v>-0.57365398582612015</v>
      </c>
      <c r="G11" s="42">
        <f t="shared" ref="G11:G12" si="1">D11-E11</f>
        <v>342038.12</v>
      </c>
      <c r="H11" s="8"/>
    </row>
    <row r="12" spans="1:8" ht="15.75" thickTop="1" x14ac:dyDescent="0.25">
      <c r="B12" s="8"/>
      <c r="C12" s="8" t="s">
        <v>115</v>
      </c>
      <c r="D12" s="11">
        <f>SUM(D10:D11)</f>
        <v>311153.46999999997</v>
      </c>
      <c r="E12" s="11">
        <f>SUM(E10:E11)</f>
        <v>177732.34999999998</v>
      </c>
      <c r="F12" s="30">
        <f t="shared" si="0"/>
        <v>0.75068562363576474</v>
      </c>
      <c r="G12" s="11">
        <f t="shared" si="1"/>
        <v>133421.12</v>
      </c>
      <c r="H12" s="8"/>
    </row>
    <row r="13" spans="1:8" x14ac:dyDescent="0.25">
      <c r="B13" s="8"/>
      <c r="C13" s="20" t="s">
        <v>23</v>
      </c>
      <c r="D13" s="30">
        <f>D12/D10</f>
        <v>0.55036343214942685</v>
      </c>
      <c r="E13" s="30">
        <f>E12/E10</f>
        <v>0.22963518295763308</v>
      </c>
      <c r="F13" s="30"/>
      <c r="G13" s="11"/>
      <c r="H13" s="8"/>
    </row>
    <row r="14" spans="1:8" x14ac:dyDescent="0.25">
      <c r="B14" s="8"/>
      <c r="C14" s="8"/>
      <c r="D14" s="11"/>
      <c r="E14" s="11"/>
      <c r="F14" s="30"/>
      <c r="G14" s="11"/>
      <c r="H14" s="8"/>
    </row>
    <row r="15" spans="1:8" x14ac:dyDescent="0.25">
      <c r="B15" s="8"/>
      <c r="C15" s="8" t="s">
        <v>116</v>
      </c>
      <c r="D15" s="11">
        <f>(SUM('Trial 2019-2018'!D58:D66)+'Trial 2019-2018'!D68+'Trial 2019-2018'!D71)*-1</f>
        <v>-148617.51999999996</v>
      </c>
      <c r="E15" s="11">
        <f>(SUM('Trial 2019-2018'!G58:G66)+'Trial 2019-2018'!G68+'Trial 2019-2018'!G71)*-1</f>
        <v>-98688.5</v>
      </c>
      <c r="F15" s="30">
        <f t="shared" ref="F15:F25" si="2">G15/E15</f>
        <v>0.50592541177543437</v>
      </c>
      <c r="G15" s="11">
        <f>D15-E15</f>
        <v>-49929.01999999996</v>
      </c>
      <c r="H15" s="8"/>
    </row>
    <row r="16" spans="1:8" x14ac:dyDescent="0.25">
      <c r="B16" s="8"/>
      <c r="C16" s="20" t="s">
        <v>23</v>
      </c>
      <c r="D16" s="30">
        <f>D15/D10</f>
        <v>-0.2628723645111079</v>
      </c>
      <c r="E16" s="30">
        <f>E15/E10</f>
        <v>-0.12750831097048104</v>
      </c>
      <c r="F16" s="30"/>
      <c r="G16" s="11"/>
      <c r="H16" s="8"/>
    </row>
    <row r="17" spans="2:8" x14ac:dyDescent="0.25">
      <c r="B17" s="8"/>
      <c r="C17" s="20"/>
      <c r="D17" s="11"/>
      <c r="E17" s="11"/>
      <c r="F17" s="30"/>
      <c r="G17" s="11"/>
      <c r="H17" s="8"/>
    </row>
    <row r="18" spans="2:8" x14ac:dyDescent="0.25">
      <c r="B18" s="8"/>
      <c r="C18" s="21" t="s">
        <v>117</v>
      </c>
      <c r="D18" s="11">
        <f>SUM('Trial 2019-2018'!D69:D70)*-1</f>
        <v>-119.5</v>
      </c>
      <c r="E18" s="11">
        <f>SUM('Trial 2019-2018'!G69:G70)*-1</f>
        <v>-2502.21</v>
      </c>
      <c r="F18" s="30"/>
      <c r="G18" s="11">
        <f>D18-E18</f>
        <v>2382.71</v>
      </c>
      <c r="H18" s="8"/>
    </row>
    <row r="19" spans="2:8" ht="15.75" thickBot="1" x14ac:dyDescent="0.3">
      <c r="B19" s="8"/>
      <c r="C19" s="45" t="s">
        <v>118</v>
      </c>
      <c r="D19" s="42">
        <f>'Trial 2019-2018'!D72*-1</f>
        <v>0</v>
      </c>
      <c r="E19" s="42">
        <f>'Trial 2019-2018'!G72*-1</f>
        <v>12515.61</v>
      </c>
      <c r="F19" s="43">
        <f t="shared" si="2"/>
        <v>-1</v>
      </c>
      <c r="G19" s="42">
        <f t="shared" ref="G19:G20" si="3">D19-E19</f>
        <v>-12515.61</v>
      </c>
      <c r="H19" s="8"/>
    </row>
    <row r="20" spans="2:8" ht="15.75" thickTop="1" x14ac:dyDescent="0.25">
      <c r="B20" s="8"/>
      <c r="C20" s="21" t="s">
        <v>119</v>
      </c>
      <c r="D20" s="11">
        <f>D12+D15+D18+D19</f>
        <v>162416.45000000001</v>
      </c>
      <c r="E20" s="11">
        <f>E12+E15+E18+E19</f>
        <v>89057.249999999971</v>
      </c>
      <c r="F20" s="30">
        <f t="shared" si="2"/>
        <v>0.82373080237712326</v>
      </c>
      <c r="G20" s="11">
        <f t="shared" si="3"/>
        <v>73359.200000000041</v>
      </c>
      <c r="H20" s="8"/>
    </row>
    <row r="21" spans="2:8" x14ac:dyDescent="0.25">
      <c r="B21" s="8"/>
      <c r="C21" s="20" t="s">
        <v>23</v>
      </c>
      <c r="D21" s="30">
        <f>D20/D10</f>
        <v>0.2872796978916089</v>
      </c>
      <c r="E21" s="30">
        <f>E20/E10</f>
        <v>0.11506446573993798</v>
      </c>
      <c r="F21" s="30"/>
      <c r="G21" s="11"/>
      <c r="H21" s="8"/>
    </row>
    <row r="22" spans="2:8" x14ac:dyDescent="0.25">
      <c r="B22" s="8"/>
      <c r="C22" s="20"/>
      <c r="D22" s="11"/>
      <c r="E22" s="11"/>
      <c r="F22" s="30"/>
      <c r="G22" s="11"/>
      <c r="H22" s="8"/>
    </row>
    <row r="23" spans="2:8" x14ac:dyDescent="0.25">
      <c r="B23" s="8"/>
      <c r="C23" s="8" t="s">
        <v>120</v>
      </c>
      <c r="D23" s="11">
        <f>'Trial 2019-2018'!D46</f>
        <v>0</v>
      </c>
      <c r="E23" s="11">
        <f>'Trial 2019-2018'!G46</f>
        <v>0</v>
      </c>
      <c r="F23" s="30"/>
      <c r="G23" s="11">
        <f t="shared" ref="G23:G25" si="4">D23-E23</f>
        <v>0</v>
      </c>
      <c r="H23" s="8"/>
    </row>
    <row r="24" spans="2:8" ht="15.75" thickBot="1" x14ac:dyDescent="0.3">
      <c r="B24" s="8"/>
      <c r="C24" s="44" t="s">
        <v>121</v>
      </c>
      <c r="D24" s="42">
        <f>'Trial 2019-2018'!D67*-1</f>
        <v>-40604.11</v>
      </c>
      <c r="E24" s="42">
        <f>'Trial 2019-2018'!G67*-1</f>
        <v>-27284.61</v>
      </c>
      <c r="F24" s="43"/>
      <c r="G24" s="42">
        <f t="shared" si="4"/>
        <v>-13319.5</v>
      </c>
      <c r="H24" s="8"/>
    </row>
    <row r="25" spans="2:8" ht="15.75" thickTop="1" x14ac:dyDescent="0.25">
      <c r="B25" s="8"/>
      <c r="C25" s="8" t="s">
        <v>111</v>
      </c>
      <c r="D25" s="11">
        <f>D20+D23+D24</f>
        <v>121812.34000000001</v>
      </c>
      <c r="E25" s="11">
        <f>E20+E23+E24</f>
        <v>61772.63999999997</v>
      </c>
      <c r="F25" s="30">
        <f t="shared" si="2"/>
        <v>0.97194647986552085</v>
      </c>
      <c r="G25" s="11">
        <f t="shared" si="4"/>
        <v>60039.700000000041</v>
      </c>
      <c r="H25" s="8"/>
    </row>
    <row r="26" spans="2:8" x14ac:dyDescent="0.25">
      <c r="B26" s="9"/>
      <c r="C26" s="46" t="s">
        <v>23</v>
      </c>
      <c r="D26" s="31">
        <f>D25/D10</f>
        <v>0.21545977784066792</v>
      </c>
      <c r="E26" s="31">
        <f>E25/E10</f>
        <v>7.9811984077046177E-2</v>
      </c>
      <c r="F26" s="31"/>
      <c r="G26" s="12"/>
      <c r="H26" s="9"/>
    </row>
  </sheetData>
  <mergeCells count="3">
    <mergeCell ref="B7:C7"/>
    <mergeCell ref="D7:E7"/>
    <mergeCell ref="F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Examen</vt:lpstr>
      <vt:lpstr>Trial 2019-2018</vt:lpstr>
      <vt:lpstr>ESF 2019</vt:lpstr>
      <vt:lpstr>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2020-04-16T18:49:25Z</dcterms:created>
  <dcterms:modified xsi:type="dcterms:W3CDTF">2021-06-08T17:43:34Z</dcterms:modified>
</cp:coreProperties>
</file>