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II - Informe\9300 Informes\9320 Informe de auditoria\"/>
    </mc:Choice>
  </mc:AlternateContent>
  <xr:revisionPtr revIDLastSave="0" documentId="13_ncr:1_{458D6FE5-12F6-4389-AF55-36BFE7674360}" xr6:coauthVersionLast="47" xr6:coauthVersionMax="47" xr10:uidLastSave="{00000000-0000-0000-0000-000000000000}"/>
  <bookViews>
    <workbookView xWindow="-120" yWindow="-120" windowWidth="20730" windowHeight="11160" xr2:uid="{7505384F-500A-4C27-A8EE-0967CFA71563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C23" i="1"/>
  <c r="F23" i="1"/>
  <c r="H23" i="1"/>
  <c r="G31" i="1"/>
  <c r="C31" i="1"/>
  <c r="D31" i="1"/>
  <c r="F31" i="1"/>
  <c r="H31" i="1"/>
  <c r="H30" i="1"/>
  <c r="H22" i="1"/>
  <c r="H21" i="1"/>
  <c r="C20" i="1"/>
  <c r="F20" i="1"/>
  <c r="H20" i="1"/>
  <c r="H8" i="1"/>
  <c r="C9" i="1"/>
  <c r="F9" i="1"/>
  <c r="H9" i="1"/>
  <c r="D10" i="1"/>
  <c r="C10" i="1"/>
  <c r="F10" i="1"/>
  <c r="H10" i="1"/>
  <c r="C11" i="1"/>
  <c r="F11" i="1"/>
  <c r="H11" i="1"/>
  <c r="F12" i="1"/>
  <c r="H12" i="1"/>
  <c r="D13" i="1"/>
  <c r="C13" i="1"/>
  <c r="F13" i="1"/>
  <c r="H13" i="1"/>
  <c r="D7" i="1"/>
  <c r="C7" i="1"/>
  <c r="F7" i="1"/>
  <c r="H7" i="1"/>
  <c r="G30" i="1"/>
  <c r="G33" i="1"/>
  <c r="H33" i="1"/>
  <c r="F8" i="1"/>
  <c r="E31" i="1"/>
  <c r="E32" i="1"/>
  <c r="F30" i="1"/>
  <c r="D29" i="1"/>
  <c r="C29" i="1"/>
  <c r="D28" i="1"/>
  <c r="C28" i="1"/>
  <c r="F28" i="1"/>
  <c r="D27" i="1"/>
  <c r="C27" i="1"/>
  <c r="E24" i="1"/>
  <c r="D24" i="1"/>
  <c r="F21" i="1"/>
  <c r="E10" i="1"/>
  <c r="E14" i="1"/>
  <c r="F27" i="1"/>
  <c r="F29" i="1"/>
  <c r="F33" i="1"/>
  <c r="C32" i="1"/>
  <c r="C14" i="1"/>
  <c r="D32" i="1"/>
  <c r="D33" i="1"/>
  <c r="E15" i="1"/>
  <c r="D14" i="1"/>
  <c r="E33" i="1"/>
  <c r="C24" i="1"/>
  <c r="C15" i="1"/>
  <c r="C33" i="1"/>
  <c r="D15" i="1"/>
  <c r="D34" i="1"/>
  <c r="C34" i="1"/>
</calcChain>
</file>

<file path=xl/sharedStrings.xml><?xml version="1.0" encoding="utf-8"?>
<sst xmlns="http://schemas.openxmlformats.org/spreadsheetml/2006/main" count="35" uniqueCount="34">
  <si>
    <t>SERVICIOS TELCODATA S.A.</t>
  </si>
  <si>
    <t>ACTIVOS</t>
  </si>
  <si>
    <t>Variacion</t>
  </si>
  <si>
    <t>Activos corrientes:</t>
  </si>
  <si>
    <t>Efectivo y equivalentes de efectivo</t>
  </si>
  <si>
    <t>Cuentas por cobrar:</t>
  </si>
  <si>
    <t>...Comerciales</t>
  </si>
  <si>
    <t>…Partes relacionadas</t>
  </si>
  <si>
    <t>…Otras cuentas por cobrar</t>
  </si>
  <si>
    <t>Activos por impuestos corrientes</t>
  </si>
  <si>
    <t>Inventarios</t>
  </si>
  <si>
    <t>Total Activos Corrientes</t>
  </si>
  <si>
    <t>TOTAL ACTIVOS</t>
  </si>
  <si>
    <t>PASIVOS Y PATRIMONIO</t>
  </si>
  <si>
    <t>Pasivos corrientes:</t>
  </si>
  <si>
    <t>Cuentas por pagar:</t>
  </si>
  <si>
    <t>…Proveedores</t>
  </si>
  <si>
    <t>…Otras cuentas por pagar</t>
  </si>
  <si>
    <t>Pasivos por impuestos corrientes</t>
  </si>
  <si>
    <t>Total Pasivos Corrientes</t>
  </si>
  <si>
    <t>Patrimonio:</t>
  </si>
  <si>
    <t>Capital social</t>
  </si>
  <si>
    <t>Reserva legal</t>
  </si>
  <si>
    <t>Reserva de capital</t>
  </si>
  <si>
    <t>Resultado del ejercicio</t>
  </si>
  <si>
    <t>Resultados acumulados</t>
  </si>
  <si>
    <t>Total Patrimonio</t>
  </si>
  <si>
    <t>TOTAL PASIVOS Y PATRIMONIO</t>
  </si>
  <si>
    <t>HOJA DE TRABAJO DEL ESTADO DE FLUJOS DE EFECTIVO</t>
  </si>
  <si>
    <t>Al 31 de diciembre del 2020</t>
  </si>
  <si>
    <t>Ajustes</t>
  </si>
  <si>
    <t>Variaciones netas</t>
  </si>
  <si>
    <t>Transferencia del resultado 2019 + provision IR</t>
  </si>
  <si>
    <t>Provision de impuesto a la renta y ajuste de resultados acumulados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</si>
</sst>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164" fontId="0" fillId="0" borderId="4" xfId="1" applyNumberFormat="1" applyFont="1" applyBorder="1"/>
    <xf numFmtId="164" fontId="0" fillId="0" borderId="0" xfId="1" applyNumberFormat="1" applyFont="1"/>
    <xf numFmtId="0" fontId="0" fillId="0" borderId="2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164" fontId="0" fillId="2" borderId="3" xfId="1" applyNumberFormat="1" applyFont="1" applyFill="1" applyBorder="1"/>
    <xf numFmtId="164" fontId="0" fillId="2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TELCODATA/FASE%20III%20-%20Informe/9100%20Evaluacion%20de%20evidencia/9110%20Revision%20analitica%20final/9111%20Revision%20analitica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"/>
      <sheetName val="ER"/>
      <sheetName val="BC 20"/>
      <sheetName val="BC19"/>
      <sheetName val="BC18"/>
    </sheetNames>
    <sheetDataSet>
      <sheetData sheetId="0"/>
      <sheetData sheetId="1"/>
      <sheetData sheetId="2">
        <row r="11">
          <cell r="F11">
            <v>2679.05</v>
          </cell>
        </row>
        <row r="14">
          <cell r="F14">
            <v>178185.83</v>
          </cell>
        </row>
        <row r="16">
          <cell r="F16">
            <v>4870</v>
          </cell>
        </row>
        <row r="29">
          <cell r="E29">
            <v>61056.94</v>
          </cell>
        </row>
        <row r="30">
          <cell r="E30">
            <v>197.96</v>
          </cell>
        </row>
        <row r="32">
          <cell r="H32">
            <v>93444.75</v>
          </cell>
        </row>
        <row r="44">
          <cell r="G44">
            <v>-1213.1300000000001</v>
          </cell>
        </row>
        <row r="58">
          <cell r="F58">
            <v>0</v>
          </cell>
        </row>
        <row r="72">
          <cell r="F72">
            <v>-20000</v>
          </cell>
        </row>
        <row r="78">
          <cell r="E78">
            <v>-142203.51</v>
          </cell>
        </row>
        <row r="79">
          <cell r="E79">
            <v>-204380.95</v>
          </cell>
        </row>
        <row r="80">
          <cell r="I80">
            <v>-61726.93</v>
          </cell>
        </row>
      </sheetData>
      <sheetData sheetId="3">
        <row r="9">
          <cell r="G9">
            <v>3671.75</v>
          </cell>
        </row>
        <row r="15">
          <cell r="F15">
            <v>83490.17</v>
          </cell>
        </row>
        <row r="31">
          <cell r="E31">
            <v>61156.94</v>
          </cell>
        </row>
        <row r="34">
          <cell r="H34">
            <v>81714.009999999995</v>
          </cell>
        </row>
        <row r="76">
          <cell r="E76">
            <v>-20000</v>
          </cell>
        </row>
        <row r="81">
          <cell r="E81">
            <v>-142203.51</v>
          </cell>
        </row>
        <row r="82">
          <cell r="E82">
            <v>-204380.95</v>
          </cell>
        </row>
        <row r="86">
          <cell r="F86">
            <v>64852.42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78DA-2F61-41CC-B751-A9A6583C4E03}">
  <dimension ref="A1:I34"/>
  <sheetViews>
    <sheetView tabSelected="1" workbookViewId="0">
      <selection activeCell="G5" sqref="G5:G33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3" max="4" width="8.42578125" bestFit="1" customWidth="1"/>
    <col min="5" max="5" width="0" hidden="1" customWidth="1"/>
    <col min="6" max="6" width="9.28515625" bestFit="1" customWidth="1"/>
  </cols>
  <sheetData>
    <row r="1" spans="1:8" x14ac:dyDescent="0.25">
      <c r="A1" s="1" t="s">
        <v>0</v>
      </c>
    </row>
    <row r="2" spans="1:8" x14ac:dyDescent="0.25">
      <c r="A2" s="2" t="s">
        <v>28</v>
      </c>
    </row>
    <row r="3" spans="1:8" x14ac:dyDescent="0.25">
      <c r="A3" s="2" t="s">
        <v>29</v>
      </c>
    </row>
    <row r="5" spans="1:8" ht="30" x14ac:dyDescent="0.25">
      <c r="B5" s="3" t="s">
        <v>1</v>
      </c>
      <c r="C5" s="4">
        <v>2020</v>
      </c>
      <c r="D5" s="4">
        <v>2019</v>
      </c>
      <c r="E5" s="4">
        <v>2018</v>
      </c>
      <c r="F5" s="4" t="s">
        <v>2</v>
      </c>
      <c r="G5" s="14" t="s">
        <v>30</v>
      </c>
      <c r="H5" s="13" t="s">
        <v>31</v>
      </c>
    </row>
    <row r="6" spans="1:8" x14ac:dyDescent="0.25">
      <c r="B6" s="5" t="s">
        <v>3</v>
      </c>
      <c r="C6" s="5"/>
      <c r="D6" s="5"/>
      <c r="E6" s="5"/>
      <c r="F6" s="5"/>
      <c r="G6" s="15"/>
      <c r="H6" s="5"/>
    </row>
    <row r="7" spans="1:8" x14ac:dyDescent="0.25">
      <c r="B7" s="5" t="s">
        <v>4</v>
      </c>
      <c r="C7" s="6">
        <f>+'[1]BC 20'!F11</f>
        <v>2679.05</v>
      </c>
      <c r="D7" s="6">
        <f>+[1]BC19!G9</f>
        <v>3671.75</v>
      </c>
      <c r="E7" s="6">
        <v>51822</v>
      </c>
      <c r="F7" s="6">
        <f>+D7-C7</f>
        <v>992.69999999999982</v>
      </c>
      <c r="G7" s="16"/>
      <c r="H7" s="6">
        <f>+F7+G7</f>
        <v>992.69999999999982</v>
      </c>
    </row>
    <row r="8" spans="1:8" x14ac:dyDescent="0.25">
      <c r="B8" s="5" t="s">
        <v>5</v>
      </c>
      <c r="C8" s="6"/>
      <c r="D8" s="6"/>
      <c r="E8" s="6"/>
      <c r="F8" s="6">
        <f>+D8-C8</f>
        <v>0</v>
      </c>
      <c r="G8" s="16"/>
      <c r="H8" s="6">
        <f t="shared" ref="H8:H13" si="0">+F8+G8</f>
        <v>0</v>
      </c>
    </row>
    <row r="9" spans="1:8" x14ac:dyDescent="0.25">
      <c r="B9" s="5" t="s">
        <v>6</v>
      </c>
      <c r="C9" s="6">
        <f>+'[1]BC 20'!F14</f>
        <v>178185.83</v>
      </c>
      <c r="D9" s="6">
        <v>189984</v>
      </c>
      <c r="E9" s="6">
        <v>750</v>
      </c>
      <c r="F9" s="6">
        <f t="shared" ref="F9:F13" si="1">+D9-C9</f>
        <v>11798.170000000013</v>
      </c>
      <c r="G9" s="16"/>
      <c r="H9" s="6">
        <f t="shared" si="0"/>
        <v>11798.170000000013</v>
      </c>
    </row>
    <row r="10" spans="1:8" x14ac:dyDescent="0.25">
      <c r="B10" s="5" t="s">
        <v>7</v>
      </c>
      <c r="C10" s="6">
        <f>+'[1]BC 20'!F16+'[1]BC 20'!E29</f>
        <v>65926.94</v>
      </c>
      <c r="D10" s="6">
        <f>+[1]BC19!F15+[1]BC19!E31</f>
        <v>144647.10999999999</v>
      </c>
      <c r="E10" s="6">
        <f>134277-750</f>
        <v>133527</v>
      </c>
      <c r="F10" s="6">
        <f t="shared" si="1"/>
        <v>78720.169999999984</v>
      </c>
      <c r="G10" s="16"/>
      <c r="H10" s="6">
        <f t="shared" si="0"/>
        <v>78720.169999999984</v>
      </c>
    </row>
    <row r="11" spans="1:8" x14ac:dyDescent="0.25">
      <c r="B11" s="5" t="s">
        <v>8</v>
      </c>
      <c r="C11" s="6">
        <f>+'[1]BC 20'!E30</f>
        <v>197.96</v>
      </c>
      <c r="D11" s="6">
        <v>198</v>
      </c>
      <c r="E11" s="6"/>
      <c r="F11" s="6">
        <f t="shared" si="1"/>
        <v>3.9999999999992042E-2</v>
      </c>
      <c r="G11" s="16"/>
      <c r="H11" s="6">
        <f t="shared" si="0"/>
        <v>3.9999999999992042E-2</v>
      </c>
    </row>
    <row r="12" spans="1:8" x14ac:dyDescent="0.25">
      <c r="B12" s="5" t="s">
        <v>9</v>
      </c>
      <c r="C12" s="6">
        <v>140884</v>
      </c>
      <c r="D12" s="6">
        <v>137808</v>
      </c>
      <c r="E12" s="6">
        <v>153179</v>
      </c>
      <c r="F12" s="6">
        <f t="shared" si="1"/>
        <v>-3076</v>
      </c>
      <c r="G12" s="16"/>
      <c r="H12" s="6">
        <f t="shared" si="0"/>
        <v>-3076</v>
      </c>
    </row>
    <row r="13" spans="1:8" x14ac:dyDescent="0.25">
      <c r="B13" s="5" t="s">
        <v>10</v>
      </c>
      <c r="C13" s="6">
        <f>+'[1]BC 20'!H32</f>
        <v>93444.75</v>
      </c>
      <c r="D13" s="6">
        <f>+[1]BC19!H34</f>
        <v>81714.009999999995</v>
      </c>
      <c r="E13" s="6">
        <v>199832</v>
      </c>
      <c r="F13" s="6">
        <f t="shared" si="1"/>
        <v>-11730.740000000005</v>
      </c>
      <c r="G13" s="16"/>
      <c r="H13" s="6">
        <f t="shared" si="0"/>
        <v>-11730.740000000005</v>
      </c>
    </row>
    <row r="14" spans="1:8" x14ac:dyDescent="0.25">
      <c r="B14" s="7" t="s">
        <v>11</v>
      </c>
      <c r="C14" s="8">
        <f>SUM(C7:C13)</f>
        <v>481318.52999999997</v>
      </c>
      <c r="D14" s="8">
        <f>SUM(D7:D13)</f>
        <v>558022.87</v>
      </c>
      <c r="E14" s="8">
        <f>SUM(E7:E13)</f>
        <v>539110</v>
      </c>
      <c r="F14" s="6"/>
      <c r="G14" s="16"/>
      <c r="H14" s="6"/>
    </row>
    <row r="15" spans="1:8" x14ac:dyDescent="0.25">
      <c r="B15" s="7" t="s">
        <v>12</v>
      </c>
      <c r="C15" s="8">
        <f>+C14</f>
        <v>481318.52999999997</v>
      </c>
      <c r="D15" s="8">
        <f>+D14</f>
        <v>558022.87</v>
      </c>
      <c r="E15" s="8" t="e">
        <f>+E14+#REF!</f>
        <v>#REF!</v>
      </c>
      <c r="F15" s="6"/>
      <c r="G15" s="16"/>
      <c r="H15" s="6"/>
    </row>
    <row r="16" spans="1:8" x14ac:dyDescent="0.25">
      <c r="B16" s="5"/>
      <c r="C16" s="6"/>
      <c r="D16" s="6"/>
      <c r="E16" s="6"/>
      <c r="F16" s="6"/>
      <c r="G16" s="16"/>
      <c r="H16" s="6"/>
    </row>
    <row r="17" spans="2:9" x14ac:dyDescent="0.25">
      <c r="B17" s="9" t="s">
        <v>13</v>
      </c>
      <c r="C17" s="6"/>
      <c r="D17" s="6"/>
      <c r="E17" s="6"/>
      <c r="F17" s="6"/>
      <c r="G17" s="16"/>
      <c r="H17" s="6"/>
    </row>
    <row r="18" spans="2:9" x14ac:dyDescent="0.25">
      <c r="B18" s="5" t="s">
        <v>14</v>
      </c>
      <c r="C18" s="6"/>
      <c r="D18" s="6"/>
      <c r="E18" s="6"/>
      <c r="F18" s="6"/>
      <c r="G18" s="16"/>
      <c r="H18" s="6"/>
    </row>
    <row r="19" spans="2:9" x14ac:dyDescent="0.25">
      <c r="B19" s="5" t="s">
        <v>15</v>
      </c>
      <c r="C19" s="6"/>
      <c r="D19" s="6"/>
      <c r="E19" s="6">
        <v>57028</v>
      </c>
      <c r="F19" s="6"/>
      <c r="G19" s="16"/>
      <c r="H19" s="6"/>
    </row>
    <row r="20" spans="2:9" x14ac:dyDescent="0.25">
      <c r="B20" s="5" t="s">
        <v>16</v>
      </c>
      <c r="C20" s="6">
        <f>-'[1]BC 20'!F58</f>
        <v>0</v>
      </c>
      <c r="D20" s="6">
        <v>23852</v>
      </c>
      <c r="E20" s="6">
        <v>168381</v>
      </c>
      <c r="F20" s="6">
        <f t="shared" ref="F20:F23" si="2">+C20-D20</f>
        <v>-23852</v>
      </c>
      <c r="G20" s="16"/>
      <c r="H20" s="6">
        <f t="shared" ref="H20:H23" si="3">+F20+G20</f>
        <v>-23852</v>
      </c>
    </row>
    <row r="21" spans="2:9" x14ac:dyDescent="0.25">
      <c r="B21" s="5" t="s">
        <v>7</v>
      </c>
      <c r="C21" s="6">
        <v>0</v>
      </c>
      <c r="D21" s="6">
        <v>104454</v>
      </c>
      <c r="E21" s="6">
        <v>5597988</v>
      </c>
      <c r="F21" s="6">
        <f t="shared" si="2"/>
        <v>-104454</v>
      </c>
      <c r="G21" s="16"/>
      <c r="H21" s="6">
        <f t="shared" si="3"/>
        <v>-104454</v>
      </c>
    </row>
    <row r="22" spans="2:9" x14ac:dyDescent="0.25">
      <c r="B22" s="5" t="s">
        <v>17</v>
      </c>
      <c r="C22" s="6"/>
      <c r="D22" s="6"/>
      <c r="E22" s="6"/>
      <c r="F22" s="6"/>
      <c r="G22" s="16"/>
      <c r="H22" s="6">
        <f t="shared" si="3"/>
        <v>0</v>
      </c>
    </row>
    <row r="23" spans="2:9" x14ac:dyDescent="0.25">
      <c r="B23" s="5" t="s">
        <v>18</v>
      </c>
      <c r="C23" s="6">
        <f>-'[1]BC 20'!G44</f>
        <v>1213.1300000000001</v>
      </c>
      <c r="D23" s="6">
        <v>1406</v>
      </c>
      <c r="E23" s="6">
        <v>1162</v>
      </c>
      <c r="F23" s="6">
        <f t="shared" si="2"/>
        <v>-192.86999999999989</v>
      </c>
      <c r="G23" s="16">
        <f>-15612-1443</f>
        <v>-17055</v>
      </c>
      <c r="H23" s="6">
        <f t="shared" si="3"/>
        <v>-17247.87</v>
      </c>
      <c r="I23" t="s">
        <v>33</v>
      </c>
    </row>
    <row r="24" spans="2:9" x14ac:dyDescent="0.25">
      <c r="B24" s="7" t="s">
        <v>19</v>
      </c>
      <c r="C24" s="8">
        <f>SUM(C19:C23)</f>
        <v>1213.1300000000001</v>
      </c>
      <c r="D24" s="8">
        <f>SUM(D19:D23)</f>
        <v>129712</v>
      </c>
      <c r="E24" s="8">
        <f>SUM(E19:E23)</f>
        <v>5824559</v>
      </c>
      <c r="F24" s="8"/>
      <c r="G24" s="16"/>
      <c r="H24" s="6"/>
    </row>
    <row r="25" spans="2:9" x14ac:dyDescent="0.25">
      <c r="B25" s="5"/>
      <c r="C25" s="6"/>
      <c r="D25" s="6"/>
      <c r="E25" s="6"/>
      <c r="F25" s="6"/>
      <c r="G25" s="16"/>
      <c r="H25" s="6"/>
    </row>
    <row r="26" spans="2:9" x14ac:dyDescent="0.25">
      <c r="B26" s="5" t="s">
        <v>20</v>
      </c>
      <c r="C26" s="6"/>
      <c r="D26" s="6"/>
      <c r="E26" s="6"/>
      <c r="F26" s="6"/>
      <c r="G26" s="16"/>
      <c r="H26" s="6"/>
    </row>
    <row r="27" spans="2:9" x14ac:dyDescent="0.25">
      <c r="B27" s="5" t="s">
        <v>21</v>
      </c>
      <c r="C27" s="6">
        <f>-'[1]BC 20'!F72</f>
        <v>20000</v>
      </c>
      <c r="D27" s="6">
        <f>-[1]BC19!E76</f>
        <v>20000</v>
      </c>
      <c r="E27" s="6">
        <v>20000</v>
      </c>
      <c r="F27" s="6">
        <f t="shared" ref="F27:F31" si="4">+C27-D27</f>
        <v>0</v>
      </c>
      <c r="G27" s="16"/>
      <c r="H27" s="6"/>
    </row>
    <row r="28" spans="2:9" x14ac:dyDescent="0.25">
      <c r="B28" s="5" t="s">
        <v>22</v>
      </c>
      <c r="C28" s="6">
        <f>-'[1]BC 20'!E78</f>
        <v>142203.51</v>
      </c>
      <c r="D28" s="6">
        <f>-[1]BC19!E81</f>
        <v>142203.51</v>
      </c>
      <c r="E28" s="6">
        <v>142204</v>
      </c>
      <c r="F28" s="6">
        <f t="shared" si="4"/>
        <v>0</v>
      </c>
      <c r="G28" s="16"/>
      <c r="H28" s="6"/>
    </row>
    <row r="29" spans="2:9" x14ac:dyDescent="0.25">
      <c r="B29" s="5" t="s">
        <v>23</v>
      </c>
      <c r="C29" s="6">
        <f>-'[1]BC 20'!E79</f>
        <v>204380.95</v>
      </c>
      <c r="D29" s="6">
        <f>-[1]BC19!E82</f>
        <v>204380.95</v>
      </c>
      <c r="E29" s="6">
        <v>204381</v>
      </c>
      <c r="F29" s="6">
        <f t="shared" si="4"/>
        <v>0</v>
      </c>
      <c r="G29" s="16"/>
      <c r="H29" s="6"/>
    </row>
    <row r="30" spans="2:9" x14ac:dyDescent="0.25">
      <c r="B30" s="5" t="s">
        <v>24</v>
      </c>
      <c r="C30" s="6">
        <v>53238</v>
      </c>
      <c r="D30" s="6">
        <v>126579</v>
      </c>
      <c r="E30" s="6">
        <v>61773</v>
      </c>
      <c r="F30" s="6">
        <f t="shared" si="4"/>
        <v>-73341</v>
      </c>
      <c r="G30" s="16">
        <f>15612+126579</f>
        <v>142191</v>
      </c>
      <c r="H30" s="6">
        <f t="shared" ref="H30:H31" si="5">+F30+G30</f>
        <v>68850</v>
      </c>
    </row>
    <row r="31" spans="2:9" x14ac:dyDescent="0.25">
      <c r="B31" s="5" t="s">
        <v>25</v>
      </c>
      <c r="C31" s="6">
        <f>-'[1]BC 20'!I80-1444</f>
        <v>60282.93</v>
      </c>
      <c r="D31" s="6">
        <f>-[1]BC19!F86</f>
        <v>-64852.42</v>
      </c>
      <c r="E31" s="6">
        <f>-428358+301732</f>
        <v>-126626</v>
      </c>
      <c r="F31" s="6">
        <f t="shared" si="4"/>
        <v>125135.35</v>
      </c>
      <c r="G31" s="16">
        <f>-126579+1443</f>
        <v>-125136</v>
      </c>
      <c r="H31" s="6">
        <f t="shared" si="5"/>
        <v>-0.64999999999417923</v>
      </c>
      <c r="I31" t="s">
        <v>32</v>
      </c>
    </row>
    <row r="32" spans="2:9" x14ac:dyDescent="0.25">
      <c r="B32" s="7" t="s">
        <v>26</v>
      </c>
      <c r="C32" s="8">
        <f>SUM(C27:C31)</f>
        <v>480105.39</v>
      </c>
      <c r="D32" s="8">
        <f>SUM(D27:D31)</f>
        <v>428311.04000000004</v>
      </c>
      <c r="E32" s="8">
        <f>SUM(E27:E31)</f>
        <v>301732</v>
      </c>
      <c r="F32" s="8"/>
      <c r="G32" s="16"/>
      <c r="H32" s="6"/>
    </row>
    <row r="33" spans="2:8" x14ac:dyDescent="0.25">
      <c r="B33" s="10" t="s">
        <v>27</v>
      </c>
      <c r="C33" s="11">
        <f>+C24+C32</f>
        <v>481318.52</v>
      </c>
      <c r="D33" s="11">
        <f>+D24+D32</f>
        <v>558023.04</v>
      </c>
      <c r="E33" s="11">
        <f>+E24+E32</f>
        <v>6126291</v>
      </c>
      <c r="F33" s="8">
        <f>SUM(F6:F32)</f>
        <v>-0.18000000002211891</v>
      </c>
      <c r="G33" s="17">
        <f t="shared" ref="G33:H33" si="6">SUM(G6:G32)</f>
        <v>0</v>
      </c>
      <c r="H33" s="8">
        <f t="shared" si="6"/>
        <v>-0.180000000007567</v>
      </c>
    </row>
    <row r="34" spans="2:8" x14ac:dyDescent="0.25">
      <c r="C34" s="12">
        <f>+C33-C15</f>
        <v>-9.9999999511055648E-3</v>
      </c>
      <c r="D34" s="12">
        <f>+D33-D15</f>
        <v>0.17000000004190952</v>
      </c>
      <c r="E34" s="12"/>
      <c r="F34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2021-06-30T17:55:00Z</dcterms:created>
  <dcterms:modified xsi:type="dcterms:W3CDTF">2021-07-09T16:49:18Z</dcterms:modified>
</cp:coreProperties>
</file>