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Carlos Almeida\Documents\GitHub\TELCODATA\FASE I - Planeacion y Riesgos\4000 Respuesta a riesgos\"/>
    </mc:Choice>
  </mc:AlternateContent>
  <xr:revisionPtr revIDLastSave="0" documentId="13_ncr:1_{4379F9E9-2D5F-4683-A8BB-36C1BD352B2A}" xr6:coauthVersionLast="46" xr6:coauthVersionMax="46" xr10:uidLastSave="{00000000-0000-0000-0000-000000000000}"/>
  <bookViews>
    <workbookView xWindow="-120" yWindow="-120" windowWidth="20730" windowHeight="11160" activeTab="2" xr2:uid="{00000000-000D-0000-FFFF-FFFF00000000}"/>
  </bookViews>
  <sheets>
    <sheet name="Trabajo realizado" sheetId="6" r:id="rId1"/>
    <sheet name="BG" sheetId="3" r:id="rId2"/>
    <sheet name="ER" sheetId="2" r:id="rId3"/>
    <sheet name="BC20" sheetId="5" r:id="rId4"/>
    <sheet name="BC19" sheetId="1" r:id="rId5"/>
    <sheet name="BC18"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 l="1"/>
  <c r="C37" i="3" l="1"/>
  <c r="C20" i="2"/>
  <c r="D20" i="2"/>
  <c r="C15" i="2"/>
  <c r="D14" i="2"/>
  <c r="D13" i="2"/>
  <c r="D15" i="2" s="1"/>
  <c r="D11" i="2"/>
  <c r="D7" i="2"/>
  <c r="D12" i="2"/>
  <c r="D8" i="2"/>
  <c r="D9" i="2"/>
  <c r="D6" i="2"/>
  <c r="C14" i="2"/>
  <c r="C11" i="2"/>
  <c r="C7" i="2"/>
  <c r="C6" i="2"/>
  <c r="F31" i="3"/>
  <c r="G31" i="3" s="1"/>
  <c r="F30" i="3"/>
  <c r="G30" i="3" s="1"/>
  <c r="F29" i="3"/>
  <c r="G29" i="3" s="1"/>
  <c r="F28" i="3"/>
  <c r="G28" i="3" s="1"/>
  <c r="F27" i="3"/>
  <c r="G27" i="3" s="1"/>
  <c r="F26" i="3"/>
  <c r="G26" i="3" s="1"/>
  <c r="F25" i="3"/>
  <c r="G25" i="3" s="1"/>
  <c r="F22" i="3"/>
  <c r="G22" i="3" s="1"/>
  <c r="F21" i="3"/>
  <c r="G21" i="3" s="1"/>
  <c r="F20" i="3"/>
  <c r="G20" i="3" s="1"/>
  <c r="F19" i="3"/>
  <c r="G19" i="3" s="1"/>
  <c r="F14" i="3"/>
  <c r="G14" i="3" s="1"/>
  <c r="F13" i="3"/>
  <c r="F12" i="3"/>
  <c r="G12" i="3" s="1"/>
  <c r="F11" i="3"/>
  <c r="G11" i="3" s="1"/>
  <c r="F10" i="3"/>
  <c r="G10" i="3" s="1"/>
  <c r="F9" i="3"/>
  <c r="G9" i="3" s="1"/>
  <c r="F8" i="3"/>
  <c r="G8" i="3" s="1"/>
  <c r="G7" i="3"/>
  <c r="F7" i="3"/>
  <c r="C33" i="3"/>
  <c r="C34" i="3"/>
  <c r="C35" i="3"/>
  <c r="C32" i="3"/>
  <c r="C30" i="3"/>
  <c r="C31" i="3"/>
  <c r="C29" i="3"/>
  <c r="C28" i="3"/>
  <c r="C27" i="3"/>
  <c r="C26" i="3"/>
  <c r="C25" i="3"/>
  <c r="C22" i="3"/>
  <c r="C19" i="3"/>
  <c r="C21" i="3"/>
  <c r="C20" i="3"/>
  <c r="D32" i="3"/>
  <c r="D20" i="3"/>
  <c r="C14" i="3"/>
  <c r="D14" i="3"/>
  <c r="C12" i="3"/>
  <c r="C11" i="3"/>
  <c r="C9" i="3"/>
  <c r="C10" i="3"/>
  <c r="C8" i="3"/>
  <c r="C7" i="3"/>
  <c r="J124" i="5"/>
  <c r="J78" i="5"/>
  <c r="D19" i="2" l="1"/>
  <c r="D16" i="2"/>
  <c r="C12" i="2"/>
  <c r="C8" i="2"/>
  <c r="C9" i="2" s="1"/>
  <c r="E35" i="3"/>
  <c r="E34" i="3"/>
  <c r="E33" i="3"/>
  <c r="C19" i="2" l="1"/>
  <c r="C16" i="2"/>
  <c r="H7" i="2"/>
  <c r="H8" i="2"/>
  <c r="H11" i="2"/>
  <c r="H18" i="2"/>
  <c r="H6" i="2"/>
  <c r="F16" i="2"/>
  <c r="F20" i="2"/>
  <c r="F12" i="2"/>
  <c r="E12" i="2"/>
  <c r="F9" i="2"/>
  <c r="E9" i="2"/>
  <c r="F11" i="2" l="1"/>
  <c r="E9" i="3"/>
  <c r="G17" i="2" l="1"/>
  <c r="G18" i="2"/>
  <c r="G6" i="2"/>
  <c r="G11" i="2"/>
  <c r="E13" i="2"/>
  <c r="E15" i="2" s="1"/>
  <c r="E16" i="2" s="1"/>
  <c r="F15" i="2"/>
  <c r="E8" i="2"/>
  <c r="F8" i="2"/>
  <c r="G10" i="2"/>
  <c r="G8" i="2"/>
  <c r="G7" i="2"/>
  <c r="E29" i="3"/>
  <c r="E30" i="3"/>
  <c r="E31" i="3" s="1"/>
  <c r="E22" i="3"/>
  <c r="E12" i="3"/>
  <c r="E19" i="2" l="1"/>
  <c r="G15" i="2"/>
  <c r="H15" i="2" s="1"/>
  <c r="G13" i="2"/>
  <c r="H13" i="2" s="1"/>
  <c r="E14" i="3"/>
  <c r="D29" i="3"/>
  <c r="D28" i="3"/>
  <c r="D27" i="3"/>
  <c r="D26" i="3"/>
  <c r="D25" i="3"/>
  <c r="D21" i="3"/>
  <c r="D19" i="3"/>
  <c r="D10" i="3"/>
  <c r="D11" i="3"/>
  <c r="D9" i="3"/>
  <c r="D8" i="3"/>
  <c r="D7" i="3"/>
  <c r="D37" i="3" l="1"/>
  <c r="D22" i="3"/>
  <c r="G19" i="2"/>
  <c r="H19" i="2" s="1"/>
  <c r="E20" i="2"/>
  <c r="D30" i="3"/>
  <c r="D12" i="3"/>
  <c r="D33" i="3" s="1"/>
  <c r="F33" i="3" s="1"/>
  <c r="J127" i="1"/>
  <c r="J90" i="1" s="1"/>
  <c r="E37" i="3" l="1"/>
  <c r="D34" i="3"/>
  <c r="F34" i="3" s="1"/>
  <c r="D31" i="3"/>
  <c r="D35" i="3" l="1"/>
  <c r="F35" i="3" s="1"/>
</calcChain>
</file>

<file path=xl/sharedStrings.xml><?xml version="1.0" encoding="utf-8"?>
<sst xmlns="http://schemas.openxmlformats.org/spreadsheetml/2006/main" count="846" uniqueCount="522">
  <si>
    <t xml:space="preserve"> ACTIVOS</t>
  </si>
  <si>
    <t>1</t>
  </si>
  <si>
    <t xml:space="preserve">  ACTIVO CORRIENTE FINANCIERO</t>
  </si>
  <si>
    <t>1-1</t>
  </si>
  <si>
    <t xml:space="preserve">   ACTIVO CORRIENTE FINANCIERO</t>
  </si>
  <si>
    <t>1-1-1</t>
  </si>
  <si>
    <t xml:space="preserve">    ACTIVO DISPONIBLE - EXIGIBLE</t>
  </si>
  <si>
    <t>1-1-1-01</t>
  </si>
  <si>
    <t xml:space="preserve">     INSTITUCIONES FINANCIERAS</t>
  </si>
  <si>
    <t>1-1-1-01-03</t>
  </si>
  <si>
    <t xml:space="preserve">      BANCO MACHALA CTA.# 1070987135</t>
  </si>
  <si>
    <t>1-1-1-01-03-005</t>
  </si>
  <si>
    <t xml:space="preserve">    CUENTAS POR COBRAR </t>
  </si>
  <si>
    <t>1-1-1-03</t>
  </si>
  <si>
    <t xml:space="preserve">     CUENTAS POR COBRAR NO RELACIONADAS</t>
  </si>
  <si>
    <t>1-1-1-03-01</t>
  </si>
  <si>
    <t xml:space="preserve">      CLIENTES LOCALES</t>
  </si>
  <si>
    <t>1-1-1-03-01-001</t>
  </si>
  <si>
    <t xml:space="preserve">     CUENTAS POR COBRAR RELACIONADAS</t>
  </si>
  <si>
    <t>1-1-1-03-02</t>
  </si>
  <si>
    <t xml:space="preserve">      TELCONET CUENTAS POR COBRAR</t>
  </si>
  <si>
    <t>1-1-1-03-02-001</t>
  </si>
  <si>
    <t xml:space="preserve">      TELSOTERRA  S.A.</t>
  </si>
  <si>
    <t>1-1-1-03-02-002</t>
  </si>
  <si>
    <t xml:space="preserve">    CREDITO TRIBUTARIO</t>
  </si>
  <si>
    <t>1-1-1-05</t>
  </si>
  <si>
    <t xml:space="preserve">     CREDITO TRIBUTARIO</t>
  </si>
  <si>
    <t>1-1-1-05-01</t>
  </si>
  <si>
    <t xml:space="preserve">      CREDITO TRIBUTARIO IVA</t>
  </si>
  <si>
    <t>1-1-1-05-01-001</t>
  </si>
  <si>
    <t xml:space="preserve">      CREDITO RETENCION SOBRE VENTAS</t>
  </si>
  <si>
    <t>1-1-1-05-01-002</t>
  </si>
  <si>
    <t xml:space="preserve">      1% RETENCION SOBRE VENTAS</t>
  </si>
  <si>
    <t>1-1-1-05-01-003</t>
  </si>
  <si>
    <t xml:space="preserve">      2% RETENCION SOBRE VENTAS</t>
  </si>
  <si>
    <t>1-1-1-05-01-004</t>
  </si>
  <si>
    <t xml:space="preserve">      12% IVA COMPRA BIENES</t>
  </si>
  <si>
    <t>1-1-1-05-01-006</t>
  </si>
  <si>
    <t xml:space="preserve">      12% IVA COMPRA SERVICIOS</t>
  </si>
  <si>
    <t>1-1-1-05-01-007</t>
  </si>
  <si>
    <t xml:space="preserve">      12% IVA IMPORTACIONES</t>
  </si>
  <si>
    <t>1-1-1-05-01-008</t>
  </si>
  <si>
    <t xml:space="preserve">      30% RET. IVA SOBRE VENTAS</t>
  </si>
  <si>
    <t>1-1-1-05-01-009</t>
  </si>
  <si>
    <t xml:space="preserve">      CREDITO POR ANTICIPO IMPUESTO RENTA</t>
  </si>
  <si>
    <t>1-1-1-05-01-015</t>
  </si>
  <si>
    <t xml:space="preserve">    CUENTAS POR COBRAR DIVERSAS</t>
  </si>
  <si>
    <t>1-1-1-06</t>
  </si>
  <si>
    <t xml:space="preserve">     CTA POR COBRAR DIVERSAS - TERCEROS</t>
  </si>
  <si>
    <t>1-1-1-06-01</t>
  </si>
  <si>
    <t xml:space="preserve">      JAN TOPIC FERAUD</t>
  </si>
  <si>
    <t>1-1-1-06-01-001</t>
  </si>
  <si>
    <t xml:space="preserve">      GAD MUNICIPIO DE QUITO</t>
  </si>
  <si>
    <t>1-1-1-06-01-002</t>
  </si>
  <si>
    <t xml:space="preserve">  ACTIVO CORRIENTE REALIZABLE</t>
  </si>
  <si>
    <t>1-2</t>
  </si>
  <si>
    <t xml:space="preserve">   ACTIVO CORRIENTE REALIZABLE</t>
  </si>
  <si>
    <t>1-2-1</t>
  </si>
  <si>
    <t xml:space="preserve">    INVENTARIO </t>
  </si>
  <si>
    <t>1-2-1-01</t>
  </si>
  <si>
    <t xml:space="preserve">     INVENTARIO BODEGA</t>
  </si>
  <si>
    <t>1-2-1-01-01</t>
  </si>
  <si>
    <t xml:space="preserve">      INVENTARIO EN TRANSITO</t>
  </si>
  <si>
    <t>1-2-1-01-01-001</t>
  </si>
  <si>
    <t xml:space="preserve">      INVENTARIO GUAYAQUIL</t>
  </si>
  <si>
    <t>1-2-1-01-01-002</t>
  </si>
  <si>
    <t xml:space="preserve">    IMPORTACIONES</t>
  </si>
  <si>
    <t>1-2-1-02</t>
  </si>
  <si>
    <t xml:space="preserve">     IMPORTACIONES  EN  TRANSITO</t>
  </si>
  <si>
    <t>1-2-1-02-01</t>
  </si>
  <si>
    <t xml:space="preserve">      TRAMITES DESADUANIZACION</t>
  </si>
  <si>
    <t>1-2-1-02-01-001</t>
  </si>
  <si>
    <t xml:space="preserve">      EVERECEED</t>
  </si>
  <si>
    <t>1-2-1-02-01-002</t>
  </si>
  <si>
    <t xml:space="preserve"> PASIVOS </t>
  </si>
  <si>
    <t>2</t>
  </si>
  <si>
    <t xml:space="preserve">  PASIVO CORRIENTE</t>
  </si>
  <si>
    <t>2-1</t>
  </si>
  <si>
    <t xml:space="preserve">   PASIVO CORRIENTE</t>
  </si>
  <si>
    <t>2-1-1</t>
  </si>
  <si>
    <t xml:space="preserve">    OBLIGACIONES TRIBUTARIAS</t>
  </si>
  <si>
    <t>2-1-1-01</t>
  </si>
  <si>
    <t xml:space="preserve">     IVA POR PAGAR</t>
  </si>
  <si>
    <t>2-1-1-01-01</t>
  </si>
  <si>
    <t xml:space="preserve">      12% IVA VENTAS</t>
  </si>
  <si>
    <t>2-1-1-01-01-001</t>
  </si>
  <si>
    <t xml:space="preserve">      30% IVA RETENIDO PROVEEDORES</t>
  </si>
  <si>
    <t>2-1-1-01-01-002</t>
  </si>
  <si>
    <t xml:space="preserve">      70% IVA RETENIDO PROVEEDORES</t>
  </si>
  <si>
    <t>2-1-1-01-01-003</t>
  </si>
  <si>
    <t xml:space="preserve">      100% IVA RETENIDO PERSONA NATURAL</t>
  </si>
  <si>
    <t>2-1-1-01-01-004</t>
  </si>
  <si>
    <t xml:space="preserve">      IVA POR PAGAR</t>
  </si>
  <si>
    <t>2-1-1-01-01-005</t>
  </si>
  <si>
    <t xml:space="preserve">     RETENCIONES EN FUENTE X PAGAR</t>
  </si>
  <si>
    <t>2-1-1-01-02</t>
  </si>
  <si>
    <t xml:space="preserve">      2% RETENCION FUENTE</t>
  </si>
  <si>
    <t>2-1-1-01-02-002</t>
  </si>
  <si>
    <t xml:space="preserve">      8% RETENCION FUENTE</t>
  </si>
  <si>
    <t>2-1-1-01-02-003</t>
  </si>
  <si>
    <t xml:space="preserve">      10% RETENCION FUENTE</t>
  </si>
  <si>
    <t>2-1-1-01-02-004</t>
  </si>
  <si>
    <t xml:space="preserve">      RET. FUENTE POR PAGAR</t>
  </si>
  <si>
    <t>2-1-1-01-02-007</t>
  </si>
  <si>
    <t xml:space="preserve">     IMPUESTO A LA RENTA POR PAGAR</t>
  </si>
  <si>
    <t>2-1-1-01-03</t>
  </si>
  <si>
    <t xml:space="preserve">      IMPUESTO A LA RENTA POR  PAGAR</t>
  </si>
  <si>
    <t>2-1-1-01-03-001</t>
  </si>
  <si>
    <t xml:space="preserve">    CUENTAS POR  PAGAR</t>
  </si>
  <si>
    <t>2-1-1-03</t>
  </si>
  <si>
    <t xml:space="preserve">     CUENTAS POR  PAGAR LOCALES</t>
  </si>
  <si>
    <t>2-1-1-03-01</t>
  </si>
  <si>
    <t xml:space="preserve">      PROVEEDORES LOCALES</t>
  </si>
  <si>
    <t>2-1-1-03-01-001</t>
  </si>
  <si>
    <t xml:space="preserve">     CUENTAS POR  PAGAR EXTERIOR</t>
  </si>
  <si>
    <t>2-1-1-03-02</t>
  </si>
  <si>
    <t xml:space="preserve">      PROVEEDORES DEL EXTERIOR</t>
  </si>
  <si>
    <t>2-1-1-03-02-001</t>
  </si>
  <si>
    <t xml:space="preserve">    OBLIGACIONES FINANCIERAS CORTO PLZ</t>
  </si>
  <si>
    <t>2-1-1-06</t>
  </si>
  <si>
    <t xml:space="preserve">     OBLIGACIONES FINANCIERAS CORTO PLZ</t>
  </si>
  <si>
    <t>2-1-1-06-01</t>
  </si>
  <si>
    <t xml:space="preserve">      BANCO MACHALA   C/P</t>
  </si>
  <si>
    <t>2-1-1-06-01-002</t>
  </si>
  <si>
    <t xml:space="preserve">    CUENTAS POR PAGAR DIVERSAS </t>
  </si>
  <si>
    <t>2-1-1-07</t>
  </si>
  <si>
    <t xml:space="preserve">     CTA X PAGAR DIVERSAS - RELACIONADAS</t>
  </si>
  <si>
    <t>2-1-1-07-02</t>
  </si>
  <si>
    <t xml:space="preserve">      TELCONET S.A.</t>
  </si>
  <si>
    <t>2-1-1-07-02-001</t>
  </si>
  <si>
    <t xml:space="preserve"> PATRIMONIO </t>
  </si>
  <si>
    <t>3</t>
  </si>
  <si>
    <t xml:space="preserve">  CAPITAL</t>
  </si>
  <si>
    <t>3-1</t>
  </si>
  <si>
    <t xml:space="preserve">   CAPITAL</t>
  </si>
  <si>
    <t>3-1-1</t>
  </si>
  <si>
    <t xml:space="preserve">    CAPITAL</t>
  </si>
  <si>
    <t>3-1-1-01</t>
  </si>
  <si>
    <t xml:space="preserve">     CAPITAL PAGADO</t>
  </si>
  <si>
    <t>3-1-1-01-01</t>
  </si>
  <si>
    <t xml:space="preserve">      CAPITAL SUSCRITO</t>
  </si>
  <si>
    <t>3-1-1-01-01-001</t>
  </si>
  <si>
    <t xml:space="preserve">  RESERVAS</t>
  </si>
  <si>
    <t>3-2</t>
  </si>
  <si>
    <t xml:space="preserve">   RESERVAS</t>
  </si>
  <si>
    <t>3-2-1</t>
  </si>
  <si>
    <t xml:space="preserve">    RESERVAS</t>
  </si>
  <si>
    <t>3-2-1-01</t>
  </si>
  <si>
    <t xml:space="preserve">     RESERVAS</t>
  </si>
  <si>
    <t>3-2-1-01-01</t>
  </si>
  <si>
    <t xml:space="preserve">      RESERVA LEGAL</t>
  </si>
  <si>
    <t>3-2-1-01-01-001</t>
  </si>
  <si>
    <t xml:space="preserve">      RESERVA DE CAPITAL</t>
  </si>
  <si>
    <t>3-2-1-01-01-002</t>
  </si>
  <si>
    <t xml:space="preserve">  RESULTADOS</t>
  </si>
  <si>
    <t>3-3</t>
  </si>
  <si>
    <t xml:space="preserve">   RESULTADOS</t>
  </si>
  <si>
    <t>3-3-1</t>
  </si>
  <si>
    <t xml:space="preserve">    RESULTADOS</t>
  </si>
  <si>
    <t>3-3-1-01</t>
  </si>
  <si>
    <t xml:space="preserve">     RESULTADOS</t>
  </si>
  <si>
    <t>3-3-1-01-01</t>
  </si>
  <si>
    <t xml:space="preserve">      UTILIDAD O PERDIDA EJERC. ANTERIOR</t>
  </si>
  <si>
    <t>3-3-1-01-01-001</t>
  </si>
  <si>
    <t xml:space="preserve">      UTILIDAD O PERDIDA DEL EJERCICIO</t>
  </si>
  <si>
    <t>3-3-1-01-01-002</t>
  </si>
  <si>
    <t xml:space="preserve"> INGRESOS</t>
  </si>
  <si>
    <t>4</t>
  </si>
  <si>
    <t xml:space="preserve">  VENTAS</t>
  </si>
  <si>
    <t>4-1</t>
  </si>
  <si>
    <t xml:space="preserve">   VENTAS LOCALES</t>
  </si>
  <si>
    <t>4-1-1</t>
  </si>
  <si>
    <t xml:space="preserve">    VENTAS EQUIPOS</t>
  </si>
  <si>
    <t>4-1-1-01</t>
  </si>
  <si>
    <t xml:space="preserve">     VENTA EQUIPOS GUAYAQUIL</t>
  </si>
  <si>
    <t>4-1-1-01-01</t>
  </si>
  <si>
    <t xml:space="preserve">      VENTAS EQUIPOS</t>
  </si>
  <si>
    <t>4-1-1-01-01-001</t>
  </si>
  <si>
    <t xml:space="preserve"> COSTOS</t>
  </si>
  <si>
    <t>5</t>
  </si>
  <si>
    <t xml:space="preserve">  OTROS OPERACIONALES</t>
  </si>
  <si>
    <t>5-4</t>
  </si>
  <si>
    <t xml:space="preserve">   OTROS OPERACIONALES</t>
  </si>
  <si>
    <t>5-4-1</t>
  </si>
  <si>
    <t xml:space="preserve">    OTROS OPERACIONALES</t>
  </si>
  <si>
    <t>5-4-1-01</t>
  </si>
  <si>
    <t xml:space="preserve">     OTROS OPERACIONALES</t>
  </si>
  <si>
    <t>5-4-1-01-01</t>
  </si>
  <si>
    <t xml:space="preserve">      COSTO DE EQUIPO PARA LA VENTA</t>
  </si>
  <si>
    <t>5-4-1-01-01-001</t>
  </si>
  <si>
    <t xml:space="preserve"> GASTOS GENERALES</t>
  </si>
  <si>
    <t>6</t>
  </si>
  <si>
    <t xml:space="preserve">  GASTOS GENERALES</t>
  </si>
  <si>
    <t>6-1</t>
  </si>
  <si>
    <t xml:space="preserve">   VENTAS</t>
  </si>
  <si>
    <t>6-1-1</t>
  </si>
  <si>
    <t xml:space="preserve">    GASTOS GENERALES</t>
  </si>
  <si>
    <t>6-1-1-02</t>
  </si>
  <si>
    <t xml:space="preserve">     GASTOS GENERALES</t>
  </si>
  <si>
    <t>6-1-1-02-01</t>
  </si>
  <si>
    <t xml:space="preserve">      SERVICIOS PROF. SOCIEDADES</t>
  </si>
  <si>
    <t>6-1-1-02-01-021</t>
  </si>
  <si>
    <t xml:space="preserve">      MOVILIZACIONES</t>
  </si>
  <si>
    <t>6-1-1-02-01-030</t>
  </si>
  <si>
    <t xml:space="preserve">      MULTAS E INTERESES S.R.I.</t>
  </si>
  <si>
    <t>6-1-1-02-01-031</t>
  </si>
  <si>
    <t xml:space="preserve">      SEGUROS CONTRATADOS</t>
  </si>
  <si>
    <t>6-1-1-02-01-036</t>
  </si>
  <si>
    <t xml:space="preserve">      SERVICIOS PROF. PERS. NATURAL</t>
  </si>
  <si>
    <t>6-1-1-02-01-037</t>
  </si>
  <si>
    <t xml:space="preserve">      TASA - CONTRIBUCION ORGAN - CONTROL</t>
  </si>
  <si>
    <t>6-1-1-02-01-042</t>
  </si>
  <si>
    <t xml:space="preserve">      GASTOS IMPUESTO A LA RENTA</t>
  </si>
  <si>
    <t>6-1-1-02-01-053</t>
  </si>
  <si>
    <t xml:space="preserve">   ADMINISTRATIVO - FINANCIERO</t>
  </si>
  <si>
    <t>6-1-2</t>
  </si>
  <si>
    <t>6-1-2-02</t>
  </si>
  <si>
    <t>6-1-2-02-01</t>
  </si>
  <si>
    <t xml:space="preserve">      GASTOS DE GESTIÓN</t>
  </si>
  <si>
    <t>6-1-2-02-01-001</t>
  </si>
  <si>
    <t xml:space="preserve">      COMISIONES Y SERVICIOS BANCARIOS</t>
  </si>
  <si>
    <t>6-1-2-02-01-012</t>
  </si>
  <si>
    <t xml:space="preserve">      INTERES FINANCIERO BANCARIA LOCALES</t>
  </si>
  <si>
    <t>6-1-2-02-01-048</t>
  </si>
  <si>
    <t xml:space="preserve">      OTROS NO DEDUCIBLES</t>
  </si>
  <si>
    <t>6-1-2-02-01-049</t>
  </si>
  <si>
    <t xml:space="preserve">ESTADO DE SITUACION </t>
  </si>
  <si>
    <t>CORTE AL 31 DICIEMBRE 2019</t>
  </si>
  <si>
    <t>SERVICIOS TELCODATA S.A.</t>
  </si>
  <si>
    <t>UTILIDAD DEL  EJERCICIO 2019 DESPUES DE PARTICIPACION E IMPUESTOS</t>
  </si>
  <si>
    <t>ACTIVOS</t>
  </si>
  <si>
    <t>Variacion</t>
  </si>
  <si>
    <t>REVISION ANALITICA</t>
  </si>
  <si>
    <t>Al 31 de diciembre del 2019</t>
  </si>
  <si>
    <t>...Cuentas por cobrar comerciales y otras</t>
  </si>
  <si>
    <t>…Inventarios</t>
  </si>
  <si>
    <t>TOTAL ACTIVOS</t>
  </si>
  <si>
    <t>PASIVOS Y PATRIMONIO</t>
  </si>
  <si>
    <t>…Obligaciones financieras, corto plazo</t>
  </si>
  <si>
    <t>…Cuentas por pagar, partes relacionadas</t>
  </si>
  <si>
    <t>…Cuentas por cobrar, partes relacionadas</t>
  </si>
  <si>
    <t>…Impuestos por pagar</t>
  </si>
  <si>
    <t>Total Pasivos Corrientes</t>
  </si>
  <si>
    <t>Total Activos Corrientes</t>
  </si>
  <si>
    <t>Patrimonio:</t>
  </si>
  <si>
    <t>Pasivos corrientes:</t>
  </si>
  <si>
    <t>Activos corrientes:</t>
  </si>
  <si>
    <t>Capital social</t>
  </si>
  <si>
    <t>Reserva legal</t>
  </si>
  <si>
    <t>Reserva de capital</t>
  </si>
  <si>
    <t>Resultado del ejercicio</t>
  </si>
  <si>
    <t>Resultados acumulados</t>
  </si>
  <si>
    <t>Total Patrimonio</t>
  </si>
  <si>
    <t>TOTAL PASIVOS Y PATRIMONIO</t>
  </si>
  <si>
    <t>Comentarios</t>
  </si>
  <si>
    <t>Activos no corrientes</t>
  </si>
  <si>
    <t>ESTADO DE RESULTADOS</t>
  </si>
  <si>
    <t>Costo de ventas</t>
  </si>
  <si>
    <t>Margen bruto</t>
  </si>
  <si>
    <t>Gastos de administracion y ventas</t>
  </si>
  <si>
    <t>Gastos financieros</t>
  </si>
  <si>
    <t>Otros egresos (ingresos)</t>
  </si>
  <si>
    <t>Utilidad antes de IR</t>
  </si>
  <si>
    <t>15% PT</t>
  </si>
  <si>
    <t>Impuesto a la renta</t>
  </si>
  <si>
    <t>…Proveedores y otras cuentas por pagar</t>
  </si>
  <si>
    <t>%</t>
  </si>
  <si>
    <t>Indice de liquidez</t>
  </si>
  <si>
    <t>Pasivos totales / Patrimonio</t>
  </si>
  <si>
    <t>Deuda financiera / Activos totales</t>
  </si>
  <si>
    <t>BALANCE DE COMPROBACION A DICIEMBRE 2018</t>
  </si>
  <si>
    <t>Código Contable</t>
  </si>
  <si>
    <t>Descripción</t>
  </si>
  <si>
    <t>Saldo Actual</t>
  </si>
  <si>
    <t>1-1-</t>
  </si>
  <si>
    <t>ACTIVO CORRIENTE FINANCIERO</t>
  </si>
  <si>
    <t>1-1-1-</t>
  </si>
  <si>
    <t>ACTIVO DISPONIBLE - EXIGIBLE</t>
  </si>
  <si>
    <t>INSTITUCIONES FINANCIERAS</t>
  </si>
  <si>
    <t>1-1-1-01-03-001</t>
  </si>
  <si>
    <t>BANCO INTERNACIONAL</t>
  </si>
  <si>
    <t>Banco Machala Cta.# 1070987135</t>
  </si>
  <si>
    <t xml:space="preserve">CUENTAS POR COBRAR </t>
  </si>
  <si>
    <t>CUENTAS POR COBRAR NO RELACIONADAS</t>
  </si>
  <si>
    <t>Clientes Locales</t>
  </si>
  <si>
    <t>CUENTAS POR COBRAR RELACIONADAS</t>
  </si>
  <si>
    <t>TELCONET CUENTAS POR COBRAR</t>
  </si>
  <si>
    <t>CREDITO TRIBUTARIO</t>
  </si>
  <si>
    <t>CREDITO TRIBUTARIO IVA</t>
  </si>
  <si>
    <t>CREDITO RETENCION SOBRE VENTAS</t>
  </si>
  <si>
    <t>1% RETENCION SOBRE VENTAS</t>
  </si>
  <si>
    <t>2% RETENCION SOBRE VENTAS</t>
  </si>
  <si>
    <t>12% IVA COMPRA BIENES</t>
  </si>
  <si>
    <t>12% IVA COMPRA SERVICIOS</t>
  </si>
  <si>
    <t>1-1-1-05-01-010</t>
  </si>
  <si>
    <t>70% RET. IVA SOBRE VENTAS</t>
  </si>
  <si>
    <t>CREDITO POR ANTICIPO IMPUESTO RENTA</t>
  </si>
  <si>
    <t>CUENTAS POR COBRAR DIVERSAS</t>
  </si>
  <si>
    <t>CTA POR COBRAR DIVERSAS - TERCEROS</t>
  </si>
  <si>
    <t>Jan Topic Feraud</t>
  </si>
  <si>
    <t>1-1-1-07</t>
  </si>
  <si>
    <t>SERV Y OTROS CONTRATOS ANTIC.</t>
  </si>
  <si>
    <t>1-1-1-07-01</t>
  </si>
  <si>
    <t>ANTICIPO A PROVEEDORES</t>
  </si>
  <si>
    <t>1-1-1-07-01-007</t>
  </si>
  <si>
    <t>Santiago Andres Mora Cabezas</t>
  </si>
  <si>
    <t>1-2-</t>
  </si>
  <si>
    <t>ACTIVO CORRIENTE REALIZABLE</t>
  </si>
  <si>
    <t>1-2-1-</t>
  </si>
  <si>
    <t xml:space="preserve">INVENTARIO </t>
  </si>
  <si>
    <t>INVENTARIO BODEGA</t>
  </si>
  <si>
    <t>INVENTARIO EN TRANSITO</t>
  </si>
  <si>
    <t>INVENTARIO GUAYAQUIL</t>
  </si>
  <si>
    <t>IMPORTACIONES</t>
  </si>
  <si>
    <t>IMPORTACIONES  EN  TRANSITO</t>
  </si>
  <si>
    <t>TRAMITES DESADUANIZACION</t>
  </si>
  <si>
    <t>1-4-</t>
  </si>
  <si>
    <t xml:space="preserve">OTROS ACTIVOS   </t>
  </si>
  <si>
    <t>1-4-1-</t>
  </si>
  <si>
    <t>1-4-1-01</t>
  </si>
  <si>
    <t>1-4-1-01-03</t>
  </si>
  <si>
    <t>ACTIVOS  LARGO  PLAZO</t>
  </si>
  <si>
    <t>1-4-1-01-03-001</t>
  </si>
  <si>
    <t>Equipamiento proyecto Ductos</t>
  </si>
  <si>
    <t xml:space="preserve">PASIVOS </t>
  </si>
  <si>
    <t>2-1-</t>
  </si>
  <si>
    <t>PASIVO CORRIENTE</t>
  </si>
  <si>
    <t>2-1-1-</t>
  </si>
  <si>
    <t>OBLIGACIONES TRIBUTARIAS</t>
  </si>
  <si>
    <t>IVA POR PAGAR</t>
  </si>
  <si>
    <t>12% IVA VENTAS</t>
  </si>
  <si>
    <t>70% IVA RETENIDO PROVEEDORES</t>
  </si>
  <si>
    <t>100% IVA RETENIDO PERSONA NATURAL</t>
  </si>
  <si>
    <t>RETENCIONES EN FUENTE X PAGAR</t>
  </si>
  <si>
    <t>2-1-1-01-02-001</t>
  </si>
  <si>
    <t>1% RETENCION FUENTE</t>
  </si>
  <si>
    <t>2% RETENCION FUENTE</t>
  </si>
  <si>
    <t>10% RETENCION FUENTE</t>
  </si>
  <si>
    <t>RET. FUENTE POR PAGAR</t>
  </si>
  <si>
    <t>IMPUESTO A LA RENTA POR PAGAR</t>
  </si>
  <si>
    <t>Impuesto a la Renta por  Pagar</t>
  </si>
  <si>
    <t>CUENTAS POR  PAGAR</t>
  </si>
  <si>
    <t>CUENTAS POR  PAGAR LOCALES</t>
  </si>
  <si>
    <t>PROVEEDORES LOCALES</t>
  </si>
  <si>
    <t>CUENTAS POR  PAGAR EXTERIOR</t>
  </si>
  <si>
    <t>PROVEEDORES DEL EXTERIOR</t>
  </si>
  <si>
    <t>2-1-1-05</t>
  </si>
  <si>
    <t>CTA X PAGAR EMPLEADOS - ACCIONISTAS</t>
  </si>
  <si>
    <t>2-1-1-05-01</t>
  </si>
  <si>
    <t>CUENTAS POR PAGAR DEL PERSONAL</t>
  </si>
  <si>
    <t>2-1-1-05-01-001</t>
  </si>
  <si>
    <t>15% participacion empleados</t>
  </si>
  <si>
    <t>OBLIGACIONES FINANCIERAS CORTO PLZ</t>
  </si>
  <si>
    <t>Banco Machala   C/P</t>
  </si>
  <si>
    <t xml:space="preserve">CUENTAS POR PAGAR DIVERSAS </t>
  </si>
  <si>
    <t>2-1-1-07-01</t>
  </si>
  <si>
    <t>CUENTAS X PAGAR DIVERSAS - TERCEROS</t>
  </si>
  <si>
    <t>2-1-1-07-01-001</t>
  </si>
  <si>
    <t>KATHERINE LAPENTTY</t>
  </si>
  <si>
    <t>CTA X PAGAR DIVERSAS - RELACIONADAS</t>
  </si>
  <si>
    <t>TELCONET S.A.</t>
  </si>
  <si>
    <t xml:space="preserve">PATRIMONIO </t>
  </si>
  <si>
    <t>3-1-</t>
  </si>
  <si>
    <t>CAPITAL</t>
  </si>
  <si>
    <t>3-1-1-</t>
  </si>
  <si>
    <t>CAPITAL PAGADO</t>
  </si>
  <si>
    <t>CAPITAL SUSCRITO</t>
  </si>
  <si>
    <t>3-2-</t>
  </si>
  <si>
    <t>RESERVAS</t>
  </si>
  <si>
    <t>3-2-1-</t>
  </si>
  <si>
    <t>RESERVA LEGAL</t>
  </si>
  <si>
    <t>RESERVA DE CAPITAL</t>
  </si>
  <si>
    <t>3-3-</t>
  </si>
  <si>
    <t>RESULTADOS</t>
  </si>
  <si>
    <t>3-3-1-</t>
  </si>
  <si>
    <t>UTILIDAD O PERDIDA EJERC. ANTERIOR</t>
  </si>
  <si>
    <t>UTILIDAD O PERDIDA DEL EJERCICIO</t>
  </si>
  <si>
    <t>INGRESOS</t>
  </si>
  <si>
    <t>4-1-</t>
  </si>
  <si>
    <t>VENTAS</t>
  </si>
  <si>
    <t>4-1-1-</t>
  </si>
  <si>
    <t>VENTAS LOCALES</t>
  </si>
  <si>
    <t>VENTAS EQUIPOS</t>
  </si>
  <si>
    <t>VENTA EQUIPOS GUAYAQUIL</t>
  </si>
  <si>
    <t>COSTOS</t>
  </si>
  <si>
    <t>5-3-</t>
  </si>
  <si>
    <t>COSTOS OPERACIONALES</t>
  </si>
  <si>
    <t>5-3-1-</t>
  </si>
  <si>
    <t>COSTOS REGION # 1</t>
  </si>
  <si>
    <t>5-3-1-01</t>
  </si>
  <si>
    <t>R1-MANO DE  OBRA</t>
  </si>
  <si>
    <t>5-3-1-01-02</t>
  </si>
  <si>
    <t>R1-M.O. INSTALACIONES</t>
  </si>
  <si>
    <t>5-3-1-01-02-001</t>
  </si>
  <si>
    <t>Costo Instalaciones M.O.</t>
  </si>
  <si>
    <t>5-4-</t>
  </si>
  <si>
    <t>OTROS OPERACIONALES</t>
  </si>
  <si>
    <t>5-4-1-</t>
  </si>
  <si>
    <t>COSTO DE EQUIPO PARA LA VENTA</t>
  </si>
  <si>
    <t>GASTOS GENERALES</t>
  </si>
  <si>
    <t>6-1-</t>
  </si>
  <si>
    <t>6-1-1-</t>
  </si>
  <si>
    <t>6-1-1-02-01-013</t>
  </si>
  <si>
    <t>TELEFONO</t>
  </si>
  <si>
    <t>SERVICIOS PROF. SOCIEDADES</t>
  </si>
  <si>
    <t>6-1-1-02-01-022</t>
  </si>
  <si>
    <t>Gastos Legales</t>
  </si>
  <si>
    <t>MOVILIZACIONES</t>
  </si>
  <si>
    <t>Multas e Intereses S.R.I.</t>
  </si>
  <si>
    <t>SEGUROS CONTRATADOS</t>
  </si>
  <si>
    <t>SERVICIOS PROF. PERS. NATURAL</t>
  </si>
  <si>
    <t>6-1-1-02-01-039</t>
  </si>
  <si>
    <t>SUMINISTROS DE OFICINA</t>
  </si>
  <si>
    <t>TASA - CONTRIBUCION ORGAN - CONTROL</t>
  </si>
  <si>
    <t>Gastos Impuesto a la renta</t>
  </si>
  <si>
    <t>6-1-2-</t>
  </si>
  <si>
    <t>ADMINISTRATIVO - FINANCIERO</t>
  </si>
  <si>
    <t>Gastos de Gestión</t>
  </si>
  <si>
    <t>COMISIONES Y SERVICIOS BANCARIOS</t>
  </si>
  <si>
    <t>INTERES FINANCIERO BANCARIA LOCALES</t>
  </si>
  <si>
    <t>OTROS INGRESOS Y GASTOS</t>
  </si>
  <si>
    <t>7-1-</t>
  </si>
  <si>
    <t>INGRESOS NO OPERATIVOS</t>
  </si>
  <si>
    <t>7-1-1-</t>
  </si>
  <si>
    <t>OTROS INGRESOS</t>
  </si>
  <si>
    <t>7-1-1-01</t>
  </si>
  <si>
    <t>7-1-1-01-02</t>
  </si>
  <si>
    <t>OTROS NO OPERACIONALES</t>
  </si>
  <si>
    <t>7-1-1-01-02-001</t>
  </si>
  <si>
    <t>Otros Ingresos no Operacionales</t>
  </si>
  <si>
    <t>Dias de cartera</t>
  </si>
  <si>
    <t>Ingresos por ventas</t>
  </si>
  <si>
    <t xml:space="preserve">ESTADO DE  SITUACION </t>
  </si>
  <si>
    <t>CORTE  31 Octubre 2020</t>
  </si>
  <si>
    <t xml:space="preserve">      RET. FTE. 1.75 %  VENTAS</t>
  </si>
  <si>
    <t>1-1-1-05-01-016</t>
  </si>
  <si>
    <t>UTILIDAD  AL 31 OCTUBRE 2020</t>
  </si>
  <si>
    <t>ESTADO DE  RESULTADO</t>
  </si>
  <si>
    <t xml:space="preserve">      IMPUESTO A LA SALIDA DE DIVISAS</t>
  </si>
  <si>
    <t>6-1-1-02-01-017</t>
  </si>
  <si>
    <t xml:space="preserve">      SUMINISTROS DE OFICINA</t>
  </si>
  <si>
    <t xml:space="preserve">      INTERESES Y COMISIONES A DOCUMENTO</t>
  </si>
  <si>
    <t>6-1-1-02-01-047</t>
  </si>
  <si>
    <t xml:space="preserve"> OTROS INGRESOS Y GASTOS</t>
  </si>
  <si>
    <t>7</t>
  </si>
  <si>
    <t xml:space="preserve">  INGRESOS NO OPERATIVOS</t>
  </si>
  <si>
    <t>7-1</t>
  </si>
  <si>
    <t xml:space="preserve">   OTROS INGRESOS</t>
  </si>
  <si>
    <t>7-1-1</t>
  </si>
  <si>
    <t xml:space="preserve">    OTROS INGRESOS</t>
  </si>
  <si>
    <t xml:space="preserve">     OTROS NO OPERACIONALES</t>
  </si>
  <si>
    <t xml:space="preserve">      OTROS INGRESOS NO OPERACIONALES</t>
  </si>
  <si>
    <t xml:space="preserve">  GASTOS NO DEDUCIBLES</t>
  </si>
  <si>
    <t>7-3</t>
  </si>
  <si>
    <t xml:space="preserve">   GASTOS NO DEDUCIBLES</t>
  </si>
  <si>
    <t>7-3-1</t>
  </si>
  <si>
    <t xml:space="preserve">    GASTOS NO DEDUCIBLES</t>
  </si>
  <si>
    <t>7-3-1-01</t>
  </si>
  <si>
    <t xml:space="preserve">     GASTOS NO DEDUCIBLES</t>
  </si>
  <si>
    <t>7-3-1-01-01</t>
  </si>
  <si>
    <t xml:space="preserve">      OTROS GASTOS POR AJUSTES CTAS</t>
  </si>
  <si>
    <t>7-3-1-01-01-001</t>
  </si>
  <si>
    <t>…Activos por impuestos corrientes</t>
  </si>
  <si>
    <t>Real</t>
  </si>
  <si>
    <t>Proyección</t>
  </si>
  <si>
    <t>Las ventas de la compania se realizan unicamente a su parte relacionada: Telconet, en respuesta a sus necesidades y requerimientos de equipos. Hasta octubre 2020 las ventas de baterias se han reducido en un 39% pues, debido a la pandemia de covid-19 ha aumentado el trafico de internet pero no asi el numero de instalaciones</t>
  </si>
  <si>
    <t>Telcodata registra la provision de impuesto a la renta al cierre del ejercicio, en diciembre de cada anio, motivo por el cual se registra esta variacion en los estados financieros provisionales a oct-20</t>
  </si>
  <si>
    <t>REVISIÓN ANALÍTICA DE LOS ESTADOS FINANCIEROS</t>
  </si>
  <si>
    <t>Cliente:</t>
  </si>
  <si>
    <t>P/T:</t>
  </si>
  <si>
    <t>Sección:</t>
  </si>
  <si>
    <t>Fase 1 – Planeación y Riesgos</t>
  </si>
  <si>
    <t>Preparado por:</t>
  </si>
  <si>
    <t>Cesar León</t>
  </si>
  <si>
    <t>Fecha:</t>
  </si>
  <si>
    <t>Revisado por:</t>
  </si>
  <si>
    <t>Carlos Almeida</t>
  </si>
  <si>
    <t>Con corte al:</t>
  </si>
  <si>
    <t>Objetivos</t>
  </si>
  <si>
    <t>a)</t>
  </si>
  <si>
    <t>Analizar las relaciones entre la información financiera enfocándonos es variaciones materiales o relaciones incongruentes</t>
  </si>
  <si>
    <t>b)</t>
  </si>
  <si>
    <t>Determinar la causa de tales variaciones o relaciones incongruentes y obtener explicación satisfactoria de las mismas</t>
  </si>
  <si>
    <t>c)</t>
  </si>
  <si>
    <t>Obtener información para efectos de planeación de la auditoria</t>
  </si>
  <si>
    <t>Fuente de información</t>
  </si>
  <si>
    <t>La información de las pestañas adjuntas fue obtenida directamente de los estados financieros proporcionados por el cliente</t>
  </si>
  <si>
    <t>Procedimientos de auditoria</t>
  </si>
  <si>
    <t>También analizamos aquellas variaciones que en porcentaje exceden el 10%</t>
  </si>
  <si>
    <t>Marcamos con amarillo las celdas correspondientes a las variaciones analizadas</t>
  </si>
  <si>
    <t>d)</t>
  </si>
  <si>
    <t>Finalmente, también consideramos en nuestro análisis aquellas variaciones que representan relaciones incongruentes en la información financiera</t>
  </si>
  <si>
    <t>e)</t>
  </si>
  <si>
    <t>Discutimos con la Gerencia General y con el Contador de la compania respecto de las desviaciones analizadas</t>
  </si>
  <si>
    <t>f)</t>
  </si>
  <si>
    <t>Revisamos documentación soporte de las transacciones que originan las variaciones analizadas en aquellos casos en que lo consideramos necesario</t>
  </si>
  <si>
    <t>g)</t>
  </si>
  <si>
    <t>Luego del examen realizado de la forma descrita abajo expresamos las conclusiones alcanzadas</t>
  </si>
  <si>
    <t>CONCLUSIONES:</t>
  </si>
  <si>
    <t>Ê</t>
  </si>
  <si>
    <t>Solicitar autorización para revisión de bodega y comprobar si los elementos han recibido daño o si se estan amortizando correctamente</t>
  </si>
  <si>
    <t>Ë</t>
  </si>
  <si>
    <t>Revisar si los seguros adquiridos para vehiculos o personales estan siendo correctamente amortizados</t>
  </si>
  <si>
    <t>Ì</t>
  </si>
  <si>
    <t>Revisión si los proyectores se están depreciando correctamente y en cuanto tiempo plazo</t>
  </si>
  <si>
    <t>Í</t>
  </si>
  <si>
    <t>Pedir a los contadores los comprobantes de pago sobre las inversiones realizadas por los accionistas</t>
  </si>
  <si>
    <t>Î</t>
  </si>
  <si>
    <t>Actualmente estos valores de Retenciones, no encuentro soporte de estos valores, según lo declarado es de $ 80.524 y de retenciones efectuadas por $ 34.000.</t>
  </si>
  <si>
    <t>SERVICIOS TELCODATA S.A</t>
  </si>
  <si>
    <t>Al 31 de diciembre del 2020</t>
  </si>
  <si>
    <t xml:space="preserve">Aunque se han vendido menos unidades se han mantenido los precios de venta del anio pasado, motivo por el cual no encontramos explicacion razonable para que los margenes brutos hayan disminuido del 55% en 2019 a 30% en 2020. Ver conclusiones en pestana de "Trabajo realizado" </t>
  </si>
  <si>
    <t>Revisamos todas las variaciones por un monto mayor o menos a la materialidad de desempeno US$14,925</t>
  </si>
  <si>
    <t>…Efectivo y equivalentes de efectivo</t>
  </si>
  <si>
    <t>Los saldos de cartera por cobrar son cuentas con Telconet, compania relacionada, producto de las ventas de baterias en el curso de las operaciones. Los dias promedio de cuentas por cobrar se han incrementado de 61 a 146 dias puesto que los pagos y flujos de fondos hacia Telcodata se manejan en funcion de sus necesidades operativas.</t>
  </si>
  <si>
    <t>A pesar de la varaicion del 601% los saldos de efectivo no son significativos en su totalidad y no amerita analisis de esta variacion.</t>
  </si>
  <si>
    <t>A oct-20 este rubro incluye: a) Cuenta por cobrar registrada a Jan Topic por US$61 mil sin movimiento desde anios anteriores y, b) US$72 mil por cobrar a Telconet, saldo de cuenta corriente que por otras transacciones y que proviene desde el anio 2019. Ver nuestras conclusiones en la pestana "Trabajo realizado"</t>
  </si>
  <si>
    <t>De acuerdo con la contabilidad, a oct-20 se mantiene un mayor nivel de inventarios en transito en comparacion con dic-19 pues la politica contable es que no existen compras para stock y no se mantiene control de inventarios de mercaderias en existencia. Ver nuestras conclusiones en "Trabajo realizado"</t>
  </si>
  <si>
    <t>Los proveedores locales de Telcodata son aquellos relacionados principalmente con la importacion de mercaderias (Despachador de aduana, fletes, deposito aduanero, etc.) a los cuales se cancela su factura de contado o a muy corto plazo. El proveedor de baterias "Everexceed" es de China y a oct-20 no presenta saldo pendiente de pago.</t>
  </si>
  <si>
    <t>Saldo por pagar a Telconet que proviene del anio 2019. Ver conclusiones en "Trabajo realizado"</t>
  </si>
  <si>
    <t>La provision para impuesto a la renta por pagar se provisiona unicamente al cierre del ejercicio (dic.) por lo que no se refleja este pasivo hasta oct-20</t>
  </si>
  <si>
    <t>Los gastos de administracion y ventas incluyen principalmente honorarios pagados por servicios profesionales, los cuales ascendieron a US$112 mil en el 2019 y hasta oct-20 representan US$70 mil (disminucion de US$32 mil); en adicion, en el 2019 se registraron US$30 mil por concepto de gastos de movilizacion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</si>
</sst>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0.00_ ;_ &quot;$&quot;* \-#,##0.00_ ;_ &quot;$&quot;* &quot;-&quot;??_ ;_ @_ "/>
    <numFmt numFmtId="43" formatCode="_ * #,##0.00_ ;_ * \-#,##0.00_ ;_ * &quot;-&quot;??_ ;_ @_ "/>
    <numFmt numFmtId="164" formatCode="_ * #,##0_ ;_ * \-#,##0_ ;_ * &quot;-&quot;??_ ;_ @_ "/>
    <numFmt numFmtId="165" formatCode="0.0%"/>
    <numFmt numFmtId="166" formatCode="0.00&quot; &quot;%"/>
    <numFmt numFmtId="167" formatCode="dd/mm/yyyy"/>
  </numFmts>
  <fonts count="17">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b/>
      <u/>
      <sz val="11"/>
      <color theme="1"/>
      <name val="Calibri"/>
      <family val="2"/>
      <scheme val="minor"/>
    </font>
    <font>
      <i/>
      <sz val="11"/>
      <color theme="1"/>
      <name val="Calibri"/>
      <family val="2"/>
      <scheme val="minor"/>
    </font>
    <font>
      <i/>
      <sz val="9"/>
      <color theme="1"/>
      <name val="Calibri"/>
      <family val="2"/>
      <scheme val="minor"/>
    </font>
    <font>
      <b/>
      <sz val="9"/>
      <color theme="1"/>
      <name val="Arial"/>
      <family val="2"/>
    </font>
    <font>
      <sz val="9"/>
      <color theme="1"/>
      <name val="Arial"/>
      <family val="2"/>
    </font>
    <font>
      <b/>
      <sz val="18"/>
      <color theme="1"/>
      <name val="Calibri"/>
      <family val="2"/>
      <scheme val="minor"/>
    </font>
    <font>
      <sz val="8"/>
      <color theme="1"/>
      <name val="Calibri"/>
      <family val="2"/>
      <scheme val="minor"/>
    </font>
    <font>
      <sz val="10"/>
      <color rgb="FF000000"/>
      <name val="Arial1"/>
    </font>
    <font>
      <b/>
      <sz val="10"/>
      <color rgb="FF000000"/>
      <name val="Arial1"/>
    </font>
    <font>
      <b/>
      <sz val="10"/>
      <color theme="1"/>
      <name val="Liberation Sans"/>
    </font>
    <font>
      <sz val="10"/>
      <color theme="1"/>
      <name val="Liberation Sans"/>
    </font>
    <font>
      <sz val="13"/>
      <color rgb="FFC9211E"/>
      <name val="D050000L"/>
    </font>
    <font>
      <sz val="11"/>
      <color rgb="FFC9211E"/>
      <name val="Liberation Sans"/>
    </font>
  </fonts>
  <fills count="5">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FFFF00"/>
        <bgColor rgb="FFFFFF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80">
    <xf numFmtId="0" fontId="0" fillId="0" borderId="0" xfId="0"/>
    <xf numFmtId="49" fontId="0" fillId="0" borderId="0" xfId="0" applyNumberFormat="1"/>
    <xf numFmtId="4" fontId="0" fillId="0" borderId="0" xfId="0" applyNumberFormat="1"/>
    <xf numFmtId="0" fontId="1" fillId="0" borderId="0" xfId="0" applyFont="1"/>
    <xf numFmtId="49" fontId="1" fillId="0" borderId="0" xfId="0" applyNumberFormat="1" applyFont="1"/>
    <xf numFmtId="4" fontId="1" fillId="0" borderId="0" xfId="0" applyNumberFormat="1" applyFont="1"/>
    <xf numFmtId="0" fontId="2" fillId="0" borderId="0" xfId="0" applyFont="1"/>
    <xf numFmtId="0" fontId="1" fillId="2" borderId="0" xfId="0" applyFont="1" applyFill="1"/>
    <xf numFmtId="4" fontId="1" fillId="2" borderId="0" xfId="0" applyNumberFormat="1" applyFont="1" applyFill="1"/>
    <xf numFmtId="49" fontId="1" fillId="2" borderId="0" xfId="0" applyNumberFormat="1" applyFont="1" applyFill="1"/>
    <xf numFmtId="164" fontId="0" fillId="0" borderId="0" xfId="1" applyNumberFormat="1" applyFont="1"/>
    <xf numFmtId="0" fontId="4" fillId="0" borderId="0" xfId="0" applyFont="1"/>
    <xf numFmtId="0" fontId="0" fillId="0" borderId="1" xfId="0" applyBorder="1" applyAlignment="1">
      <alignment horizontal="center"/>
    </xf>
    <xf numFmtId="0" fontId="0" fillId="0" borderId="1" xfId="0" applyBorder="1"/>
    <xf numFmtId="164" fontId="0" fillId="0" borderId="1" xfId="1" applyNumberFormat="1" applyFont="1" applyBorder="1"/>
    <xf numFmtId="0" fontId="0" fillId="0" borderId="2" xfId="0" applyBorder="1" applyAlignment="1">
      <alignment horizontal="center"/>
    </xf>
    <xf numFmtId="0" fontId="0" fillId="0" borderId="3" xfId="0" applyBorder="1"/>
    <xf numFmtId="164" fontId="0" fillId="0" borderId="3" xfId="1" applyNumberFormat="1" applyFont="1" applyBorder="1"/>
    <xf numFmtId="164" fontId="0" fillId="0" borderId="4" xfId="1" applyNumberFormat="1" applyFont="1" applyBorder="1"/>
    <xf numFmtId="0" fontId="0" fillId="0" borderId="4" xfId="0" applyBorder="1"/>
    <xf numFmtId="164" fontId="0" fillId="0" borderId="2" xfId="1" applyNumberFormat="1" applyFont="1" applyBorder="1"/>
    <xf numFmtId="0" fontId="0" fillId="0" borderId="3" xfId="0" applyBorder="1" applyAlignment="1">
      <alignment horizontal="center"/>
    </xf>
    <xf numFmtId="0" fontId="0" fillId="0" borderId="3" xfId="0" applyFill="1" applyBorder="1"/>
    <xf numFmtId="164" fontId="0" fillId="0" borderId="3" xfId="0" applyNumberFormat="1" applyBorder="1"/>
    <xf numFmtId="9" fontId="5" fillId="0" borderId="3" xfId="2" applyFont="1" applyBorder="1"/>
    <xf numFmtId="9" fontId="5" fillId="0" borderId="0" xfId="2" applyFont="1"/>
    <xf numFmtId="165" fontId="6" fillId="0" borderId="3" xfId="2" applyNumberFormat="1" applyFont="1" applyBorder="1"/>
    <xf numFmtId="165" fontId="6" fillId="0" borderId="5" xfId="2" applyNumberFormat="1" applyFont="1" applyBorder="1"/>
    <xf numFmtId="9" fontId="6" fillId="0" borderId="3" xfId="2" applyFont="1" applyBorder="1"/>
    <xf numFmtId="9" fontId="6" fillId="0" borderId="4" xfId="2" applyFont="1" applyBorder="1"/>
    <xf numFmtId="9" fontId="6" fillId="0" borderId="1" xfId="2" applyFont="1" applyBorder="1"/>
    <xf numFmtId="0" fontId="0" fillId="0" borderId="2" xfId="0" applyBorder="1"/>
    <xf numFmtId="43" fontId="0" fillId="0" borderId="2" xfId="1" applyFont="1" applyBorder="1"/>
    <xf numFmtId="43" fontId="0" fillId="0" borderId="3" xfId="1" applyFont="1" applyBorder="1"/>
    <xf numFmtId="165" fontId="0" fillId="0" borderId="4" xfId="2" applyNumberFormat="1" applyFont="1" applyBorder="1"/>
    <xf numFmtId="0" fontId="7" fillId="0" borderId="0" xfId="0" applyFont="1"/>
    <xf numFmtId="0" fontId="8" fillId="0" borderId="0" xfId="0" applyFont="1"/>
    <xf numFmtId="0" fontId="7" fillId="0" borderId="0" xfId="0" applyFont="1" applyAlignment="1">
      <alignment horizontal="center"/>
    </xf>
    <xf numFmtId="0" fontId="8" fillId="0" borderId="0" xfId="0" applyFont="1" applyAlignment="1">
      <alignment horizontal="left"/>
    </xf>
    <xf numFmtId="44" fontId="8" fillId="0" borderId="0" xfId="3" applyFont="1"/>
    <xf numFmtId="16" fontId="8" fillId="0" borderId="0" xfId="0" applyNumberFormat="1" applyFont="1" applyAlignment="1">
      <alignment horizontal="left"/>
    </xf>
    <xf numFmtId="14" fontId="8" fillId="0" borderId="0" xfId="0" applyNumberFormat="1" applyFont="1" applyAlignment="1">
      <alignment horizontal="left"/>
    </xf>
    <xf numFmtId="4" fontId="8" fillId="0" borderId="0" xfId="0" applyNumberFormat="1" applyFont="1"/>
    <xf numFmtId="0" fontId="9" fillId="0" borderId="0" xfId="0" applyFont="1"/>
    <xf numFmtId="164" fontId="0" fillId="0" borderId="3" xfId="1" applyNumberFormat="1" applyFont="1" applyBorder="1" applyAlignment="1">
      <alignment horizontal="center"/>
    </xf>
    <xf numFmtId="164" fontId="10" fillId="0" borderId="0" xfId="1" applyNumberFormat="1" applyFont="1"/>
    <xf numFmtId="164" fontId="0" fillId="0" borderId="0" xfId="0" applyNumberFormat="1"/>
    <xf numFmtId="17" fontId="0" fillId="0" borderId="1" xfId="0" applyNumberFormat="1" applyBorder="1" applyAlignment="1">
      <alignment horizontal="center"/>
    </xf>
    <xf numFmtId="0" fontId="0" fillId="0" borderId="0" xfId="0" applyAlignment="1">
      <alignment horizontal="center"/>
    </xf>
    <xf numFmtId="0" fontId="0" fillId="0" borderId="3" xfId="0" applyBorder="1" applyAlignment="1">
      <alignment wrapText="1"/>
    </xf>
    <xf numFmtId="9" fontId="5" fillId="2" borderId="3" xfId="2" applyFont="1" applyFill="1" applyBorder="1"/>
    <xf numFmtId="164" fontId="0" fillId="2" borderId="3" xfId="1" applyNumberFormat="1" applyFont="1" applyFill="1" applyBorder="1"/>
    <xf numFmtId="0" fontId="0" fillId="3" borderId="0" xfId="0" applyFill="1"/>
    <xf numFmtId="0" fontId="11" fillId="3" borderId="0" xfId="0" applyFont="1" applyFill="1"/>
    <xf numFmtId="0" fontId="11" fillId="3" borderId="0" xfId="0" applyFont="1" applyFill="1" applyAlignment="1">
      <alignment vertical="center"/>
    </xf>
    <xf numFmtId="49" fontId="12" fillId="3" borderId="8" xfId="0" applyNumberFormat="1" applyFont="1" applyFill="1" applyBorder="1" applyAlignment="1">
      <alignment horizontal="left" vertical="center"/>
    </xf>
    <xf numFmtId="0" fontId="11" fillId="3" borderId="9" xfId="0" applyFont="1" applyFill="1" applyBorder="1"/>
    <xf numFmtId="0" fontId="11" fillId="3" borderId="10" xfId="0" applyFont="1" applyFill="1" applyBorder="1"/>
    <xf numFmtId="166" fontId="11" fillId="3" borderId="10" xfId="0" applyNumberFormat="1" applyFont="1" applyFill="1" applyBorder="1"/>
    <xf numFmtId="0" fontId="11" fillId="3" borderId="11" xfId="0" applyFont="1" applyFill="1" applyBorder="1"/>
    <xf numFmtId="0" fontId="13" fillId="3" borderId="12" xfId="0" applyFont="1" applyFill="1" applyBorder="1"/>
    <xf numFmtId="0" fontId="14" fillId="3" borderId="0" xfId="0" applyFont="1" applyFill="1"/>
    <xf numFmtId="0" fontId="0" fillId="3" borderId="13" xfId="0" applyFill="1" applyBorder="1"/>
    <xf numFmtId="0" fontId="14" fillId="3" borderId="12" xfId="0" applyFont="1" applyFill="1" applyBorder="1" applyAlignment="1">
      <alignment horizontal="right"/>
    </xf>
    <xf numFmtId="0" fontId="14" fillId="3" borderId="12" xfId="0" applyFont="1" applyFill="1" applyBorder="1"/>
    <xf numFmtId="0" fontId="14" fillId="4" borderId="0" xfId="0" applyFont="1" applyFill="1"/>
    <xf numFmtId="0" fontId="15" fillId="3" borderId="12" xfId="0" applyFont="1" applyFill="1" applyBorder="1" applyAlignment="1">
      <alignment horizontal="center"/>
    </xf>
    <xf numFmtId="0" fontId="14" fillId="0" borderId="0" xfId="0" applyFont="1"/>
    <xf numFmtId="0" fontId="15" fillId="3" borderId="14" xfId="0" applyFont="1" applyFill="1" applyBorder="1" applyAlignment="1">
      <alignment horizontal="center"/>
    </xf>
    <xf numFmtId="0" fontId="16" fillId="3" borderId="7" xfId="0" applyFont="1" applyFill="1" applyBorder="1"/>
    <xf numFmtId="0" fontId="0" fillId="3" borderId="15" xfId="0" applyFill="1" applyBorder="1"/>
    <xf numFmtId="9" fontId="6" fillId="2" borderId="3" xfId="2" applyFont="1" applyFill="1" applyBorder="1"/>
    <xf numFmtId="164" fontId="0" fillId="0" borderId="3" xfId="1" applyNumberFormat="1" applyFont="1" applyFill="1" applyBorder="1"/>
    <xf numFmtId="0" fontId="0" fillId="3" borderId="8" xfId="0" applyFill="1" applyBorder="1"/>
    <xf numFmtId="0" fontId="12" fillId="3" borderId="8" xfId="0" applyFont="1" applyFill="1" applyBorder="1" applyAlignment="1">
      <alignment horizontal="left" vertical="center"/>
    </xf>
    <xf numFmtId="167" fontId="11" fillId="3" borderId="6" xfId="0" applyNumberFormat="1" applyFont="1" applyFill="1" applyBorder="1" applyAlignment="1">
      <alignment horizontal="center" vertical="center"/>
    </xf>
    <xf numFmtId="166" fontId="11" fillId="3" borderId="6" xfId="0" applyNumberFormat="1" applyFont="1" applyFill="1" applyBorder="1" applyAlignment="1">
      <alignment horizontal="center" vertical="center"/>
    </xf>
    <xf numFmtId="0" fontId="11" fillId="3" borderId="8" xfId="0" applyFont="1" applyFill="1" applyBorder="1" applyAlignment="1">
      <alignment horizontal="left" vertical="center"/>
    </xf>
    <xf numFmtId="0" fontId="0" fillId="3" borderId="6" xfId="0" applyFill="1" applyBorder="1"/>
    <xf numFmtId="49" fontId="12" fillId="3" borderId="6" xfId="0" applyNumberFormat="1" applyFont="1" applyFill="1" applyBorder="1" applyAlignment="1">
      <alignment horizontal="center" vertical="center"/>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BEF2D-39FE-432E-88FD-66CB1E3824AA}">
  <dimension ref="A1:BL30"/>
  <sheetViews>
    <sheetView topLeftCell="A7" workbookViewId="0">
      <selection activeCell="C18" sqref="C18"/>
    </sheetView>
  </sheetViews>
  <sheetFormatPr defaultRowHeight="15"/>
  <cols>
    <col min="1" max="1" width="4.140625" style="52" customWidth="1"/>
    <col min="2" max="64" width="12.140625" style="52" customWidth="1"/>
  </cols>
  <sheetData>
    <row r="1" spans="1:16">
      <c r="A1" s="53"/>
      <c r="B1" s="79" t="s">
        <v>467</v>
      </c>
      <c r="C1" s="79"/>
      <c r="D1" s="79"/>
      <c r="E1" s="79"/>
      <c r="F1" s="79"/>
      <c r="G1" s="79"/>
      <c r="H1" s="79"/>
      <c r="I1" s="79"/>
      <c r="J1" s="79"/>
      <c r="K1" s="79"/>
      <c r="L1" s="79"/>
      <c r="M1" s="79"/>
      <c r="N1" s="79"/>
      <c r="O1" s="79"/>
      <c r="P1" s="53"/>
    </row>
    <row r="2" spans="1:16">
      <c r="A2" s="54"/>
      <c r="B2" s="55" t="s">
        <v>468</v>
      </c>
      <c r="C2" s="77" t="s">
        <v>509</v>
      </c>
      <c r="D2" s="77"/>
      <c r="E2" s="77"/>
      <c r="F2" s="77"/>
      <c r="G2" s="77"/>
      <c r="H2" s="77"/>
      <c r="I2" s="77"/>
      <c r="J2" s="77"/>
      <c r="K2" s="74" t="s">
        <v>469</v>
      </c>
      <c r="L2" s="74"/>
      <c r="M2" s="74"/>
      <c r="N2" s="78"/>
      <c r="O2" s="78"/>
      <c r="P2" s="54"/>
    </row>
    <row r="3" spans="1:16">
      <c r="A3" s="54"/>
      <c r="B3" s="55" t="s">
        <v>470</v>
      </c>
      <c r="C3" s="77" t="s">
        <v>471</v>
      </c>
      <c r="D3" s="77"/>
      <c r="E3" s="77"/>
      <c r="F3" s="77"/>
      <c r="G3" s="77"/>
      <c r="H3" s="77"/>
      <c r="I3" s="77"/>
      <c r="J3" s="77"/>
      <c r="K3" s="74" t="s">
        <v>472</v>
      </c>
      <c r="L3" s="74"/>
      <c r="M3" s="74"/>
      <c r="N3" s="76" t="s">
        <v>473</v>
      </c>
      <c r="O3" s="76"/>
      <c r="P3" s="54"/>
    </row>
    <row r="4" spans="1:16">
      <c r="A4" s="54"/>
      <c r="B4" s="73"/>
      <c r="C4" s="73"/>
      <c r="D4" s="73"/>
      <c r="E4" s="73"/>
      <c r="F4" s="73"/>
      <c r="G4" s="73"/>
      <c r="H4" s="73"/>
      <c r="I4" s="73"/>
      <c r="J4" s="73"/>
      <c r="K4" s="74" t="s">
        <v>474</v>
      </c>
      <c r="L4" s="74"/>
      <c r="M4" s="74"/>
      <c r="N4" s="75">
        <v>44134</v>
      </c>
      <c r="O4" s="75"/>
      <c r="P4" s="54"/>
    </row>
    <row r="5" spans="1:16">
      <c r="A5" s="54"/>
      <c r="B5" s="73"/>
      <c r="C5" s="73"/>
      <c r="D5" s="73"/>
      <c r="E5" s="73"/>
      <c r="F5" s="73"/>
      <c r="G5" s="73"/>
      <c r="H5" s="73"/>
      <c r="I5" s="73"/>
      <c r="J5" s="73"/>
      <c r="K5" s="74" t="s">
        <v>475</v>
      </c>
      <c r="L5" s="74"/>
      <c r="M5" s="74"/>
      <c r="N5" s="76" t="s">
        <v>476</v>
      </c>
      <c r="O5" s="76"/>
      <c r="P5" s="54"/>
    </row>
    <row r="6" spans="1:16">
      <c r="A6" s="54"/>
      <c r="B6" s="55" t="s">
        <v>477</v>
      </c>
      <c r="C6" s="77" t="s">
        <v>510</v>
      </c>
      <c r="D6" s="77"/>
      <c r="E6" s="77"/>
      <c r="F6" s="77"/>
      <c r="G6" s="77"/>
      <c r="H6" s="77"/>
      <c r="I6" s="77"/>
      <c r="J6" s="77"/>
      <c r="K6" s="74" t="s">
        <v>474</v>
      </c>
      <c r="L6" s="74"/>
      <c r="M6" s="74"/>
      <c r="N6" s="78"/>
      <c r="O6" s="78"/>
      <c r="P6" s="54"/>
    </row>
    <row r="7" spans="1:16">
      <c r="A7" s="53"/>
      <c r="B7" s="56"/>
      <c r="C7" s="57"/>
      <c r="D7" s="57"/>
      <c r="E7" s="57"/>
      <c r="F7" s="57"/>
      <c r="G7" s="57"/>
      <c r="H7" s="57"/>
      <c r="I7" s="57"/>
      <c r="J7" s="57"/>
      <c r="K7" s="57"/>
      <c r="L7" s="57"/>
      <c r="M7" s="57"/>
      <c r="N7" s="58"/>
      <c r="O7" s="59"/>
      <c r="P7" s="53"/>
    </row>
    <row r="8" spans="1:16">
      <c r="B8" s="60" t="s">
        <v>478</v>
      </c>
      <c r="C8" s="61"/>
      <c r="D8" s="61"/>
      <c r="E8" s="61"/>
      <c r="F8" s="61"/>
      <c r="G8" s="61"/>
      <c r="H8" s="61"/>
      <c r="I8" s="61"/>
      <c r="J8" s="61"/>
      <c r="K8" s="61"/>
      <c r="O8" s="62"/>
    </row>
    <row r="9" spans="1:16">
      <c r="B9" s="63" t="s">
        <v>479</v>
      </c>
      <c r="C9" s="61" t="s">
        <v>480</v>
      </c>
      <c r="D9" s="61"/>
      <c r="E9" s="61"/>
      <c r="F9" s="61"/>
      <c r="G9" s="61"/>
      <c r="H9" s="61"/>
      <c r="I9" s="61"/>
      <c r="J9" s="61"/>
      <c r="K9" s="61"/>
      <c r="O9" s="62"/>
    </row>
    <row r="10" spans="1:16">
      <c r="B10" s="63" t="s">
        <v>481</v>
      </c>
      <c r="C10" s="61" t="s">
        <v>482</v>
      </c>
      <c r="D10" s="61"/>
      <c r="E10" s="61"/>
      <c r="F10" s="61"/>
      <c r="G10" s="61"/>
      <c r="H10" s="61"/>
      <c r="I10" s="61"/>
      <c r="J10" s="61"/>
      <c r="K10" s="61"/>
      <c r="O10" s="62"/>
    </row>
    <row r="11" spans="1:16">
      <c r="B11" s="63" t="s">
        <v>483</v>
      </c>
      <c r="C11" s="61" t="s">
        <v>484</v>
      </c>
      <c r="D11" s="61"/>
      <c r="E11" s="61"/>
      <c r="F11" s="61"/>
      <c r="G11" s="61"/>
      <c r="H11" s="61"/>
      <c r="I11" s="61"/>
      <c r="J11" s="61"/>
      <c r="K11" s="61"/>
      <c r="O11" s="62"/>
    </row>
    <row r="12" spans="1:16">
      <c r="B12" s="64"/>
      <c r="C12" s="61"/>
      <c r="D12" s="61"/>
      <c r="E12" s="61"/>
      <c r="F12" s="61"/>
      <c r="G12" s="61"/>
      <c r="H12" s="61"/>
      <c r="I12" s="61"/>
      <c r="J12" s="61"/>
      <c r="K12" s="61"/>
      <c r="O12" s="62"/>
    </row>
    <row r="13" spans="1:16">
      <c r="B13" s="60" t="s">
        <v>485</v>
      </c>
      <c r="C13" s="61"/>
      <c r="D13" s="61"/>
      <c r="E13" s="61"/>
      <c r="F13" s="61"/>
      <c r="G13" s="61"/>
      <c r="H13" s="61"/>
      <c r="I13" s="61"/>
      <c r="J13" s="61"/>
      <c r="K13" s="61"/>
      <c r="O13" s="62"/>
    </row>
    <row r="14" spans="1:16">
      <c r="B14" s="64"/>
      <c r="C14" s="61" t="s">
        <v>486</v>
      </c>
      <c r="D14" s="61"/>
      <c r="E14" s="61"/>
      <c r="F14" s="61"/>
      <c r="G14" s="61"/>
      <c r="H14" s="61"/>
      <c r="I14" s="61"/>
      <c r="J14" s="61"/>
      <c r="K14" s="61"/>
      <c r="O14" s="62"/>
    </row>
    <row r="15" spans="1:16">
      <c r="B15" s="64"/>
      <c r="C15" s="61"/>
      <c r="D15" s="61"/>
      <c r="E15" s="61"/>
      <c r="F15" s="61"/>
      <c r="G15" s="61"/>
      <c r="H15" s="61"/>
      <c r="I15" s="61"/>
      <c r="J15" s="61"/>
      <c r="K15" s="61"/>
      <c r="O15" s="62"/>
    </row>
    <row r="16" spans="1:16">
      <c r="B16" s="60" t="s">
        <v>487</v>
      </c>
      <c r="C16" s="61"/>
      <c r="D16" s="61"/>
      <c r="E16" s="61"/>
      <c r="F16" s="61"/>
      <c r="G16" s="61"/>
      <c r="H16" s="61"/>
      <c r="I16" s="61"/>
      <c r="J16" s="61"/>
      <c r="K16" s="61"/>
      <c r="O16" s="62"/>
    </row>
    <row r="17" spans="2:15">
      <c r="B17" s="63" t="s">
        <v>479</v>
      </c>
      <c r="C17" s="61" t="s">
        <v>512</v>
      </c>
      <c r="D17" s="61"/>
      <c r="E17" s="61"/>
      <c r="F17" s="61"/>
      <c r="G17" s="61"/>
      <c r="H17" s="61"/>
      <c r="I17" s="61"/>
      <c r="J17" s="61"/>
      <c r="K17" s="61"/>
      <c r="O17" s="62"/>
    </row>
    <row r="18" spans="2:15">
      <c r="B18" s="63" t="s">
        <v>481</v>
      </c>
      <c r="C18" s="61" t="s">
        <v>488</v>
      </c>
      <c r="D18" s="61"/>
      <c r="E18" s="61"/>
      <c r="F18" s="61"/>
      <c r="G18" s="61"/>
      <c r="H18" s="61"/>
      <c r="I18" s="61"/>
      <c r="J18" s="61"/>
      <c r="K18" s="61"/>
      <c r="O18" s="62"/>
    </row>
    <row r="19" spans="2:15">
      <c r="B19" s="63" t="s">
        <v>483</v>
      </c>
      <c r="C19" s="61" t="s">
        <v>489</v>
      </c>
      <c r="D19" s="61"/>
      <c r="E19" s="61"/>
      <c r="F19" s="61"/>
      <c r="G19" s="61"/>
      <c r="H19" s="61"/>
      <c r="I19" s="65"/>
      <c r="K19" s="61"/>
      <c r="O19" s="62"/>
    </row>
    <row r="20" spans="2:15">
      <c r="B20" s="63" t="s">
        <v>490</v>
      </c>
      <c r="C20" s="61" t="s">
        <v>491</v>
      </c>
      <c r="D20" s="61"/>
      <c r="E20" s="61"/>
      <c r="F20" s="61"/>
      <c r="G20" s="61"/>
      <c r="H20" s="61"/>
      <c r="I20" s="61"/>
      <c r="J20" s="61"/>
      <c r="K20" s="61"/>
      <c r="O20" s="62"/>
    </row>
    <row r="21" spans="2:15">
      <c r="B21" s="63" t="s">
        <v>492</v>
      </c>
      <c r="C21" s="61" t="s">
        <v>493</v>
      </c>
      <c r="D21" s="61"/>
      <c r="E21" s="61"/>
      <c r="F21" s="61"/>
      <c r="G21" s="61"/>
      <c r="H21" s="61"/>
      <c r="I21" s="61"/>
      <c r="J21" s="61"/>
      <c r="K21" s="61"/>
      <c r="O21" s="62"/>
    </row>
    <row r="22" spans="2:15">
      <c r="B22" s="63" t="s">
        <v>494</v>
      </c>
      <c r="C22" s="61" t="s">
        <v>495</v>
      </c>
      <c r="D22" s="61"/>
      <c r="E22" s="61"/>
      <c r="F22" s="61"/>
      <c r="G22" s="61"/>
      <c r="H22" s="61"/>
      <c r="I22" s="61"/>
      <c r="J22" s="61"/>
      <c r="K22" s="61"/>
      <c r="O22" s="62"/>
    </row>
    <row r="23" spans="2:15">
      <c r="B23" s="63" t="s">
        <v>496</v>
      </c>
      <c r="C23" s="61" t="s">
        <v>497</v>
      </c>
      <c r="D23" s="61"/>
      <c r="E23" s="61"/>
      <c r="F23" s="61"/>
      <c r="G23" s="61"/>
      <c r="H23" s="61"/>
      <c r="I23" s="61"/>
      <c r="J23" s="61"/>
      <c r="K23" s="61"/>
      <c r="O23" s="62"/>
    </row>
    <row r="24" spans="2:15">
      <c r="B24" s="64"/>
      <c r="C24" s="61"/>
      <c r="D24" s="61"/>
      <c r="E24" s="61"/>
      <c r="F24" s="61"/>
      <c r="G24" s="61"/>
      <c r="H24" s="61"/>
      <c r="I24" s="61"/>
      <c r="J24" s="61"/>
      <c r="K24" s="61"/>
      <c r="O24" s="62"/>
    </row>
    <row r="25" spans="2:15">
      <c r="B25" s="60" t="s">
        <v>498</v>
      </c>
      <c r="C25" s="61"/>
      <c r="D25" s="61"/>
      <c r="E25" s="61"/>
      <c r="F25" s="61"/>
      <c r="G25" s="61"/>
      <c r="H25" s="61"/>
      <c r="I25" s="61"/>
      <c r="J25" s="61"/>
      <c r="K25" s="61"/>
      <c r="O25" s="62"/>
    </row>
    <row r="26" spans="2:15" ht="16.5">
      <c r="B26" s="66" t="s">
        <v>499</v>
      </c>
      <c r="C26" s="67" t="s">
        <v>500</v>
      </c>
      <c r="D26" s="61"/>
      <c r="E26" s="61"/>
      <c r="F26" s="61"/>
      <c r="G26" s="61"/>
      <c r="H26" s="61"/>
      <c r="I26" s="61"/>
      <c r="J26" s="61"/>
      <c r="K26" s="61"/>
      <c r="O26" s="62"/>
    </row>
    <row r="27" spans="2:15" ht="16.5">
      <c r="B27" s="66" t="s">
        <v>501</v>
      </c>
      <c r="C27" t="s">
        <v>502</v>
      </c>
      <c r="D27" s="61"/>
      <c r="E27" s="61"/>
      <c r="F27" s="61"/>
      <c r="G27" s="61"/>
      <c r="H27" s="61"/>
      <c r="I27" s="61"/>
      <c r="J27" s="61"/>
      <c r="K27" s="61"/>
      <c r="O27" s="62"/>
    </row>
    <row r="28" spans="2:15" ht="16.5">
      <c r="B28" s="66" t="s">
        <v>503</v>
      </c>
      <c r="C28" s="67" t="s">
        <v>504</v>
      </c>
      <c r="D28" s="61"/>
      <c r="E28" s="61"/>
      <c r="F28" s="61"/>
      <c r="G28" s="61"/>
      <c r="H28" s="61"/>
      <c r="I28" s="61"/>
      <c r="J28" s="61"/>
      <c r="K28" s="61"/>
      <c r="O28" s="62"/>
    </row>
    <row r="29" spans="2:15" ht="16.5">
      <c r="B29" s="66" t="s">
        <v>505</v>
      </c>
      <c r="C29" s="67" t="s">
        <v>506</v>
      </c>
      <c r="O29" s="62"/>
    </row>
    <row r="30" spans="2:15" ht="16.5">
      <c r="B30" s="68" t="s">
        <v>507</v>
      </c>
      <c r="C30" s="69" t="s">
        <v>508</v>
      </c>
      <c r="D30" s="69"/>
      <c r="E30" s="69"/>
      <c r="F30" s="69"/>
      <c r="G30" s="69"/>
      <c r="H30" s="69"/>
      <c r="I30" s="69"/>
      <c r="J30" s="69"/>
      <c r="K30" s="69"/>
      <c r="L30" s="69"/>
      <c r="M30" s="69"/>
      <c r="N30" s="69"/>
      <c r="O30" s="70"/>
    </row>
  </sheetData>
  <mergeCells count="15">
    <mergeCell ref="C6:J6"/>
    <mergeCell ref="K6:M6"/>
    <mergeCell ref="N6:O6"/>
    <mergeCell ref="B1:O1"/>
    <mergeCell ref="C2:J2"/>
    <mergeCell ref="K2:M2"/>
    <mergeCell ref="N2:O2"/>
    <mergeCell ref="C3:J3"/>
    <mergeCell ref="K3:M3"/>
    <mergeCell ref="N3:O3"/>
    <mergeCell ref="B4:J5"/>
    <mergeCell ref="K4:M4"/>
    <mergeCell ref="N4:O4"/>
    <mergeCell ref="K5:M5"/>
    <mergeCell ref="N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8"/>
  <sheetViews>
    <sheetView topLeftCell="A5" workbookViewId="0">
      <pane xSplit="2" ySplit="1" topLeftCell="C21" activePane="bottomRight" state="frozen"/>
      <selection activeCell="A5" sqref="A5"/>
      <selection pane="topRight" activeCell="C5" sqref="C5"/>
      <selection pane="bottomLeft" activeCell="A6" sqref="A6"/>
      <selection pane="bottomRight" activeCell="F28" sqref="F28"/>
    </sheetView>
  </sheetViews>
  <sheetFormatPr defaultColWidth="11.42578125" defaultRowHeight="15"/>
  <cols>
    <col min="1" max="1" width="3.140625" customWidth="1"/>
    <col min="2" max="2" width="38.140625" bestFit="1" customWidth="1"/>
    <col min="3" max="3" width="9.5703125" customWidth="1"/>
    <col min="5" max="5" width="0" hidden="1" customWidth="1"/>
    <col min="7" max="7" width="8" bestFit="1" customWidth="1"/>
    <col min="8" max="8" width="96.42578125" customWidth="1"/>
  </cols>
  <sheetData>
    <row r="1" spans="1:8">
      <c r="A1" s="11" t="s">
        <v>228</v>
      </c>
    </row>
    <row r="2" spans="1:8">
      <c r="A2" s="3" t="s">
        <v>232</v>
      </c>
    </row>
    <row r="3" spans="1:8">
      <c r="A3" s="3" t="s">
        <v>233</v>
      </c>
    </row>
    <row r="5" spans="1:8">
      <c r="B5" s="15" t="s">
        <v>230</v>
      </c>
      <c r="C5" s="15">
        <v>2020</v>
      </c>
      <c r="D5" s="12">
        <v>2019</v>
      </c>
      <c r="E5" s="12">
        <v>2018</v>
      </c>
      <c r="F5" s="12" t="s">
        <v>231</v>
      </c>
      <c r="G5" s="12" t="s">
        <v>266</v>
      </c>
      <c r="H5" s="12" t="s">
        <v>254</v>
      </c>
    </row>
    <row r="6" spans="1:8">
      <c r="B6" s="16" t="s">
        <v>246</v>
      </c>
      <c r="C6" s="17"/>
      <c r="D6" s="16"/>
      <c r="E6" s="16"/>
      <c r="F6" s="16"/>
      <c r="G6" s="16"/>
      <c r="H6" s="16"/>
    </row>
    <row r="7" spans="1:8" ht="30">
      <c r="B7" s="16" t="s">
        <v>513</v>
      </c>
      <c r="C7" s="17">
        <f>+'BC20'!G9</f>
        <v>523.89</v>
      </c>
      <c r="D7" s="17">
        <f>+'BC19'!G9</f>
        <v>3671.75</v>
      </c>
      <c r="E7" s="17">
        <v>51822</v>
      </c>
      <c r="F7" s="17">
        <f>+C7-D7</f>
        <v>-3147.86</v>
      </c>
      <c r="G7" s="28">
        <f>+F7/C7</f>
        <v>-6.0086277653705933</v>
      </c>
      <c r="H7" s="49" t="s">
        <v>515</v>
      </c>
    </row>
    <row r="8" spans="1:8" ht="60">
      <c r="B8" s="16" t="s">
        <v>234</v>
      </c>
      <c r="C8" s="17">
        <f>+'BC20'!E14</f>
        <v>117139.44</v>
      </c>
      <c r="D8" s="17">
        <f>+'BC19'!F13+'BC19'!E32</f>
        <v>190181.96</v>
      </c>
      <c r="E8" s="17">
        <v>750</v>
      </c>
      <c r="F8" s="51">
        <f t="shared" ref="F8:F14" si="0">+C8-D8</f>
        <v>-73042.51999999999</v>
      </c>
      <c r="G8" s="71">
        <f t="shared" ref="G8:G14" si="1">+F8/C8</f>
        <v>-0.62355189678215972</v>
      </c>
      <c r="H8" s="49" t="s">
        <v>514</v>
      </c>
    </row>
    <row r="9" spans="1:8" ht="60">
      <c r="B9" s="16" t="s">
        <v>240</v>
      </c>
      <c r="C9" s="17">
        <f>+'BC20'!F15+'BC20'!F26</f>
        <v>138495.07</v>
      </c>
      <c r="D9" s="17">
        <f>+'BC19'!F15+'BC19'!E31</f>
        <v>144647.10999999999</v>
      </c>
      <c r="E9" s="17">
        <f>134277-750</f>
        <v>133527</v>
      </c>
      <c r="F9" s="51">
        <f t="shared" si="0"/>
        <v>-6152.039999999979</v>
      </c>
      <c r="G9" s="71">
        <f t="shared" si="1"/>
        <v>-4.4420642554279938E-2</v>
      </c>
      <c r="H9" s="49" t="s">
        <v>516</v>
      </c>
    </row>
    <row r="10" spans="1:8">
      <c r="B10" s="16" t="s">
        <v>462</v>
      </c>
      <c r="C10" s="17">
        <f>+'BC20'!F19</f>
        <v>151358.99</v>
      </c>
      <c r="D10" s="17">
        <f>+'BC19'!G18</f>
        <v>173645.56</v>
      </c>
      <c r="E10" s="17">
        <v>153179</v>
      </c>
      <c r="F10" s="51">
        <f t="shared" si="0"/>
        <v>-22286.570000000007</v>
      </c>
      <c r="G10" s="71">
        <f t="shared" si="1"/>
        <v>-0.14724312047801064</v>
      </c>
      <c r="H10" s="16"/>
    </row>
    <row r="11" spans="1:8" ht="45">
      <c r="B11" s="16" t="s">
        <v>235</v>
      </c>
      <c r="C11" s="17">
        <f>+'BC20'!H30</f>
        <v>158372.87</v>
      </c>
      <c r="D11" s="17">
        <f>+'BC19'!H34</f>
        <v>81714.009999999995</v>
      </c>
      <c r="E11" s="17">
        <v>199832</v>
      </c>
      <c r="F11" s="51">
        <f t="shared" si="0"/>
        <v>76658.86</v>
      </c>
      <c r="G11" s="71">
        <f t="shared" si="1"/>
        <v>0.4840403536287497</v>
      </c>
      <c r="H11" s="49" t="s">
        <v>517</v>
      </c>
    </row>
    <row r="12" spans="1:8">
      <c r="B12" s="13" t="s">
        <v>243</v>
      </c>
      <c r="C12" s="14">
        <f>SUM(C7:C11)</f>
        <v>565890.26</v>
      </c>
      <c r="D12" s="14">
        <f>SUM(D7:D11)</f>
        <v>593860.3899999999</v>
      </c>
      <c r="E12" s="14">
        <f>SUM(E7:E11)</f>
        <v>539110</v>
      </c>
      <c r="F12" s="14">
        <f t="shared" si="0"/>
        <v>-27970.129999999888</v>
      </c>
      <c r="G12" s="30">
        <f t="shared" si="1"/>
        <v>-4.9426774017986966E-2</v>
      </c>
      <c r="H12" s="16"/>
    </row>
    <row r="13" spans="1:8">
      <c r="B13" s="13" t="s">
        <v>255</v>
      </c>
      <c r="C13" s="14">
        <v>0</v>
      </c>
      <c r="D13" s="14">
        <v>0</v>
      </c>
      <c r="E13" s="14">
        <v>5587181</v>
      </c>
      <c r="F13" s="14">
        <f t="shared" si="0"/>
        <v>0</v>
      </c>
      <c r="G13" s="30"/>
      <c r="H13" s="16"/>
    </row>
    <row r="14" spans="1:8">
      <c r="B14" s="13" t="s">
        <v>236</v>
      </c>
      <c r="C14" s="14">
        <f>+C12+C13</f>
        <v>565890.26</v>
      </c>
      <c r="D14" s="14">
        <f>+D12+D13</f>
        <v>593860.3899999999</v>
      </c>
      <c r="E14" s="14">
        <f>+E12+E13</f>
        <v>6126291</v>
      </c>
      <c r="F14" s="14">
        <f t="shared" si="0"/>
        <v>-27970.129999999888</v>
      </c>
      <c r="G14" s="30">
        <f t="shared" si="1"/>
        <v>-4.9426774017986966E-2</v>
      </c>
      <c r="H14" s="16"/>
    </row>
    <row r="15" spans="1:8">
      <c r="B15" s="16"/>
      <c r="C15" s="17"/>
      <c r="D15" s="17"/>
      <c r="E15" s="17"/>
      <c r="F15" s="17"/>
      <c r="G15" s="17"/>
      <c r="H15" s="16"/>
    </row>
    <row r="16" spans="1:8">
      <c r="B16" s="21" t="s">
        <v>237</v>
      </c>
      <c r="C16" s="44"/>
      <c r="D16" s="17"/>
      <c r="E16" s="17"/>
      <c r="F16" s="17"/>
      <c r="G16" s="17"/>
      <c r="H16" s="16"/>
    </row>
    <row r="17" spans="2:8">
      <c r="B17" s="16" t="s">
        <v>245</v>
      </c>
      <c r="C17" s="17"/>
      <c r="D17" s="17"/>
      <c r="E17" s="17"/>
      <c r="F17" s="17"/>
      <c r="G17" s="17"/>
      <c r="H17" s="16"/>
    </row>
    <row r="18" spans="2:8">
      <c r="B18" s="16" t="s">
        <v>238</v>
      </c>
      <c r="C18" s="17"/>
      <c r="D18" s="17">
        <v>0</v>
      </c>
      <c r="E18" s="17">
        <v>57028</v>
      </c>
      <c r="F18" s="17"/>
      <c r="G18" s="28"/>
      <c r="H18" s="16"/>
    </row>
    <row r="19" spans="2:8" ht="60">
      <c r="B19" s="16" t="s">
        <v>265</v>
      </c>
      <c r="C19" s="17">
        <f>-'BC20'!G49</f>
        <v>-3</v>
      </c>
      <c r="D19" s="17">
        <f>-'BC19'!G60</f>
        <v>22901.919999999998</v>
      </c>
      <c r="E19" s="17">
        <v>168381</v>
      </c>
      <c r="F19" s="51">
        <f t="shared" ref="F19:F22" si="2">+C19-D19</f>
        <v>-22904.92</v>
      </c>
      <c r="G19" s="71">
        <f t="shared" ref="G19:G22" si="3">+F19/C19</f>
        <v>7634.9733333333324</v>
      </c>
      <c r="H19" s="49" t="s">
        <v>518</v>
      </c>
    </row>
    <row r="20" spans="2:8">
      <c r="B20" s="16" t="s">
        <v>239</v>
      </c>
      <c r="C20" s="17">
        <f>-'BC20'!E59</f>
        <v>99328.9</v>
      </c>
      <c r="D20" s="72">
        <f>-'BC19'!G68+57028</f>
        <v>105404.14</v>
      </c>
      <c r="E20" s="51">
        <v>5597988</v>
      </c>
      <c r="F20" s="51">
        <f t="shared" si="2"/>
        <v>-6075.2400000000052</v>
      </c>
      <c r="G20" s="71">
        <f t="shared" si="3"/>
        <v>-6.1162863980170984E-2</v>
      </c>
      <c r="H20" s="16" t="s">
        <v>519</v>
      </c>
    </row>
    <row r="21" spans="2:8" ht="30">
      <c r="B21" s="16" t="s">
        <v>241</v>
      </c>
      <c r="C21" s="17">
        <f>-'BC20'!G41</f>
        <v>1436.66</v>
      </c>
      <c r="D21" s="72">
        <f>-'BC19'!G46</f>
        <v>42010.11</v>
      </c>
      <c r="E21" s="51">
        <v>1162</v>
      </c>
      <c r="F21" s="51">
        <f t="shared" si="2"/>
        <v>-40573.449999999997</v>
      </c>
      <c r="G21" s="71">
        <f t="shared" si="3"/>
        <v>-28.241511561538566</v>
      </c>
      <c r="H21" s="49" t="s">
        <v>520</v>
      </c>
    </row>
    <row r="22" spans="2:8">
      <c r="B22" s="13" t="s">
        <v>242</v>
      </c>
      <c r="C22" s="14">
        <f>SUM(C18:C21)</f>
        <v>100762.56</v>
      </c>
      <c r="D22" s="14">
        <f>SUM(D18:D21)</f>
        <v>170316.16999999998</v>
      </c>
      <c r="E22" s="14">
        <f>SUM(E18:E21)</f>
        <v>5824559</v>
      </c>
      <c r="F22" s="14">
        <f t="shared" si="2"/>
        <v>-69553.609999999986</v>
      </c>
      <c r="G22" s="30">
        <f t="shared" si="3"/>
        <v>-0.69027235909845863</v>
      </c>
      <c r="H22" s="16"/>
    </row>
    <row r="23" spans="2:8">
      <c r="B23" s="16"/>
      <c r="C23" s="17"/>
      <c r="D23" s="17"/>
      <c r="E23" s="17"/>
      <c r="F23" s="17"/>
      <c r="G23" s="17"/>
      <c r="H23" s="16"/>
    </row>
    <row r="24" spans="2:8">
      <c r="B24" s="16" t="s">
        <v>244</v>
      </c>
      <c r="C24" s="17"/>
      <c r="D24" s="17"/>
      <c r="E24" s="17"/>
      <c r="F24" s="17"/>
      <c r="G24" s="17"/>
      <c r="H24" s="16"/>
    </row>
    <row r="25" spans="2:8">
      <c r="B25" s="16" t="s">
        <v>247</v>
      </c>
      <c r="C25" s="17">
        <f>-'BC20'!F64</f>
        <v>20000</v>
      </c>
      <c r="D25" s="17">
        <f>-'BC19'!E76</f>
        <v>20000</v>
      </c>
      <c r="E25" s="17">
        <v>20000</v>
      </c>
      <c r="F25" s="17">
        <f t="shared" ref="F25:F31" si="4">+C25-D25</f>
        <v>0</v>
      </c>
      <c r="G25" s="28">
        <f t="shared" ref="G25:G31" si="5">+F25/C25</f>
        <v>0</v>
      </c>
      <c r="H25" s="16"/>
    </row>
    <row r="26" spans="2:8">
      <c r="B26" s="16" t="s">
        <v>248</v>
      </c>
      <c r="C26" s="17">
        <f>-'BC20'!E70</f>
        <v>142203.51</v>
      </c>
      <c r="D26" s="17">
        <f>-'BC19'!E81</f>
        <v>142203.51</v>
      </c>
      <c r="E26" s="17">
        <v>142204</v>
      </c>
      <c r="F26" s="17">
        <f t="shared" si="4"/>
        <v>0</v>
      </c>
      <c r="G26" s="28">
        <f t="shared" si="5"/>
        <v>0</v>
      </c>
      <c r="H26" s="16"/>
    </row>
    <row r="27" spans="2:8">
      <c r="B27" s="16" t="s">
        <v>249</v>
      </c>
      <c r="C27" s="17">
        <f>-'BC20'!E71</f>
        <v>204380.95</v>
      </c>
      <c r="D27" s="17">
        <f>-'BC19'!E82</f>
        <v>204380.95</v>
      </c>
      <c r="E27" s="17">
        <v>204381</v>
      </c>
      <c r="F27" s="17">
        <f t="shared" si="4"/>
        <v>0</v>
      </c>
      <c r="G27" s="28">
        <f t="shared" si="5"/>
        <v>0</v>
      </c>
      <c r="H27" s="16"/>
    </row>
    <row r="28" spans="2:8">
      <c r="B28" s="16" t="s">
        <v>250</v>
      </c>
      <c r="C28" s="17">
        <f>-'BC20'!J78</f>
        <v>36816.369999999981</v>
      </c>
      <c r="D28" s="17">
        <f>-'BC19'!J90</f>
        <v>121812.33999999997</v>
      </c>
      <c r="E28" s="17">
        <v>61773</v>
      </c>
      <c r="F28" s="17">
        <f t="shared" si="4"/>
        <v>-84995.969999999987</v>
      </c>
      <c r="G28" s="28">
        <f t="shared" si="5"/>
        <v>-2.3086461267093967</v>
      </c>
      <c r="H28" s="16"/>
    </row>
    <row r="29" spans="2:8">
      <c r="B29" s="16" t="s">
        <v>251</v>
      </c>
      <c r="C29" s="17">
        <f>-'BC20'!F75</f>
        <v>61726.93</v>
      </c>
      <c r="D29" s="17">
        <f>-'BC19'!F86</f>
        <v>-64852.42</v>
      </c>
      <c r="E29" s="17">
        <f>-428358+301732</f>
        <v>-126626</v>
      </c>
      <c r="F29" s="17">
        <f t="shared" si="4"/>
        <v>126579.35</v>
      </c>
      <c r="G29" s="28">
        <f t="shared" si="5"/>
        <v>2.0506341397506729</v>
      </c>
      <c r="H29" s="16"/>
    </row>
    <row r="30" spans="2:8">
      <c r="B30" s="13" t="s">
        <v>252</v>
      </c>
      <c r="C30" s="14">
        <f>SUM(C25:C29)</f>
        <v>465127.76</v>
      </c>
      <c r="D30" s="14">
        <f>SUM(D25:D29)</f>
        <v>423544.38</v>
      </c>
      <c r="E30" s="14">
        <f>SUM(E25:E29)</f>
        <v>301732</v>
      </c>
      <c r="F30" s="14">
        <f t="shared" si="4"/>
        <v>41583.380000000005</v>
      </c>
      <c r="G30" s="30">
        <f t="shared" si="5"/>
        <v>8.9402060199546038E-2</v>
      </c>
      <c r="H30" s="16"/>
    </row>
    <row r="31" spans="2:8">
      <c r="B31" s="19" t="s">
        <v>253</v>
      </c>
      <c r="C31" s="18">
        <f>+C22+C30</f>
        <v>565890.32000000007</v>
      </c>
      <c r="D31" s="18">
        <f>+D22+D30</f>
        <v>593860.55000000005</v>
      </c>
      <c r="E31" s="18">
        <f>+E22+E30</f>
        <v>6126291</v>
      </c>
      <c r="F31" s="14">
        <f t="shared" si="4"/>
        <v>-27970.229999999981</v>
      </c>
      <c r="G31" s="29">
        <f t="shared" si="5"/>
        <v>-4.9426945490073017E-2</v>
      </c>
      <c r="H31" s="19"/>
    </row>
    <row r="32" spans="2:8">
      <c r="C32" s="45">
        <f>+C31-C14</f>
        <v>6.0000000055879354E-2</v>
      </c>
      <c r="D32" s="45">
        <f>+D31-D14</f>
        <v>0.16000000014901161</v>
      </c>
      <c r="E32" s="10"/>
      <c r="F32" s="10"/>
      <c r="G32" s="10"/>
    </row>
    <row r="33" spans="2:7">
      <c r="B33" s="31" t="s">
        <v>267</v>
      </c>
      <c r="C33" s="32">
        <f>+C12/C22</f>
        <v>5.6160766459288052</v>
      </c>
      <c r="D33" s="32">
        <f>+D12/D22</f>
        <v>3.4868115575872798</v>
      </c>
      <c r="E33" s="32">
        <f>+E12/E22</f>
        <v>9.2558080362822315E-2</v>
      </c>
      <c r="F33" s="32">
        <f>+D33-E33</f>
        <v>3.3942534772244572</v>
      </c>
      <c r="G33" s="10"/>
    </row>
    <row r="34" spans="2:7">
      <c r="B34" s="16" t="s">
        <v>268</v>
      </c>
      <c r="C34" s="33">
        <f>+C22/C30</f>
        <v>0.21663415660247842</v>
      </c>
      <c r="D34" s="33">
        <f>+D22/D30</f>
        <v>0.40212118975584088</v>
      </c>
      <c r="E34" s="33">
        <f>+E22/E30</f>
        <v>19.303749685151061</v>
      </c>
      <c r="F34" s="33">
        <f t="shared" ref="F34:F35" si="6">+D34-E34</f>
        <v>-18.901628495395219</v>
      </c>
      <c r="G34" s="10"/>
    </row>
    <row r="35" spans="2:7">
      <c r="B35" s="19" t="s">
        <v>269</v>
      </c>
      <c r="C35" s="34">
        <f>+C18/C31</f>
        <v>0</v>
      </c>
      <c r="D35" s="34">
        <f>+D18/D31</f>
        <v>0</v>
      </c>
      <c r="E35" s="34">
        <f>+E18/E31</f>
        <v>9.3087318248512851E-3</v>
      </c>
      <c r="F35" s="34">
        <f t="shared" si="6"/>
        <v>-9.3087318248512851E-3</v>
      </c>
      <c r="G35" s="10"/>
    </row>
    <row r="36" spans="2:7">
      <c r="D36" s="10"/>
      <c r="E36" s="10"/>
      <c r="F36" s="10"/>
      <c r="G36" s="10"/>
    </row>
    <row r="37" spans="2:7">
      <c r="B37" t="s">
        <v>430</v>
      </c>
      <c r="C37" s="10">
        <f>360/(+ER!C6/((BG!D8+BG!C8)/2))</f>
        <v>146.2429334320309</v>
      </c>
      <c r="D37" s="10">
        <f>360/(+ER!E6/((BG!E8+BG!D8)/2))</f>
        <v>60.789148153388986</v>
      </c>
      <c r="E37" s="10">
        <f>360/(+ER!F6/((BG!F8+72370)/2))</f>
        <v>-0.15391567375678883</v>
      </c>
      <c r="F37" s="10"/>
      <c r="G37" s="10"/>
    </row>
    <row r="38" spans="2:7">
      <c r="D38" s="10"/>
      <c r="E38" s="10"/>
      <c r="F38" s="10"/>
      <c r="G38"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tabSelected="1" workbookViewId="0">
      <selection activeCell="I9" sqref="I9"/>
    </sheetView>
  </sheetViews>
  <sheetFormatPr defaultColWidth="11.42578125" defaultRowHeight="15"/>
  <cols>
    <col min="1" max="1" width="3.140625" customWidth="1"/>
    <col min="2" max="2" width="31.5703125" bestFit="1" customWidth="1"/>
    <col min="3" max="4" width="10.5703125" customWidth="1"/>
    <col min="5" max="5" width="8.42578125" bestFit="1" customWidth="1"/>
    <col min="6" max="6" width="9.140625" hidden="1" customWidth="1"/>
    <col min="7" max="7" width="9.28515625" bestFit="1" customWidth="1"/>
    <col min="8" max="8" width="9.28515625" customWidth="1"/>
    <col min="9" max="9" width="92.5703125" customWidth="1"/>
  </cols>
  <sheetData>
    <row r="1" spans="1:9">
      <c r="A1" s="11" t="s">
        <v>228</v>
      </c>
    </row>
    <row r="2" spans="1:9">
      <c r="A2" s="3" t="s">
        <v>232</v>
      </c>
    </row>
    <row r="3" spans="1:9">
      <c r="A3" s="3" t="s">
        <v>233</v>
      </c>
    </row>
    <row r="4" spans="1:9">
      <c r="C4" s="48" t="s">
        <v>463</v>
      </c>
      <c r="D4" t="s">
        <v>464</v>
      </c>
    </row>
    <row r="5" spans="1:9">
      <c r="B5" s="15" t="s">
        <v>256</v>
      </c>
      <c r="C5" s="47">
        <v>44105</v>
      </c>
      <c r="D5" s="47">
        <v>44166</v>
      </c>
      <c r="E5" s="12">
        <v>2019</v>
      </c>
      <c r="F5" s="12">
        <v>2018</v>
      </c>
      <c r="G5" s="12" t="s">
        <v>231</v>
      </c>
      <c r="H5" s="12" t="s">
        <v>266</v>
      </c>
      <c r="I5" s="12" t="s">
        <v>254</v>
      </c>
    </row>
    <row r="6" spans="1:9" ht="60">
      <c r="B6" s="16" t="s">
        <v>431</v>
      </c>
      <c r="C6" s="17">
        <f>-'BC20'!J84</f>
        <v>378260</v>
      </c>
      <c r="D6" s="17">
        <f>+C6/10*12</f>
        <v>453912</v>
      </c>
      <c r="E6" s="17">
        <v>565360</v>
      </c>
      <c r="F6" s="17">
        <v>786493</v>
      </c>
      <c r="G6" s="17">
        <f>+E6-F6</f>
        <v>-221133</v>
      </c>
      <c r="H6" s="26">
        <f>+G6/E6</f>
        <v>-0.39113662091410784</v>
      </c>
      <c r="I6" s="49" t="s">
        <v>465</v>
      </c>
    </row>
    <row r="7" spans="1:9" ht="45">
      <c r="B7" s="16" t="s">
        <v>257</v>
      </c>
      <c r="C7" s="17">
        <f>+'BC20'!J90</f>
        <v>264271.33</v>
      </c>
      <c r="D7" s="17">
        <f>+C7/10*12</f>
        <v>317125.59600000002</v>
      </c>
      <c r="E7" s="17">
        <v>254206</v>
      </c>
      <c r="F7" s="17">
        <v>596245</v>
      </c>
      <c r="G7" s="17">
        <f>+E7-F7</f>
        <v>-342039</v>
      </c>
      <c r="H7" s="26">
        <f t="shared" ref="H7:H19" si="0">+G7/E7</f>
        <v>-1.3455189885368559</v>
      </c>
      <c r="I7" s="49" t="s">
        <v>511</v>
      </c>
    </row>
    <row r="8" spans="1:9">
      <c r="B8" s="16" t="s">
        <v>258</v>
      </c>
      <c r="C8" s="20">
        <f>+C6-C7</f>
        <v>113988.66999999998</v>
      </c>
      <c r="D8" s="20">
        <f>+D6-D7</f>
        <v>136786.40399999998</v>
      </c>
      <c r="E8" s="20">
        <f>+E6-E7</f>
        <v>311154</v>
      </c>
      <c r="F8" s="20">
        <f>+F6-F7</f>
        <v>190248</v>
      </c>
      <c r="G8" s="20">
        <f t="shared" ref="G8:G17" si="1">+E8-F8</f>
        <v>120906</v>
      </c>
      <c r="H8" s="26">
        <f t="shared" si="0"/>
        <v>0.38857286102701555</v>
      </c>
      <c r="I8" s="16"/>
    </row>
    <row r="9" spans="1:9">
      <c r="B9" s="16"/>
      <c r="C9" s="24">
        <f>+C8/C6</f>
        <v>0.3013500502300005</v>
      </c>
      <c r="D9" s="50">
        <f>+D8/D6</f>
        <v>0.3013500502300005</v>
      </c>
      <c r="E9" s="50">
        <f>+E8/E6</f>
        <v>0.55036436960520729</v>
      </c>
      <c r="F9" s="50">
        <f>+F8/F6</f>
        <v>0.24189407915900077</v>
      </c>
      <c r="G9" s="50">
        <f>-E9+D9</f>
        <v>-0.24901431937520679</v>
      </c>
      <c r="H9" s="26"/>
      <c r="I9" s="16"/>
    </row>
    <row r="10" spans="1:9">
      <c r="B10" s="16"/>
      <c r="C10" s="17"/>
      <c r="D10" s="17"/>
      <c r="E10" s="17"/>
      <c r="F10" s="17"/>
      <c r="G10" s="17">
        <f t="shared" si="1"/>
        <v>0</v>
      </c>
      <c r="H10" s="26"/>
      <c r="I10" s="16"/>
    </row>
    <row r="11" spans="1:9" ht="60">
      <c r="B11" s="16" t="s">
        <v>259</v>
      </c>
      <c r="C11" s="17">
        <f>+'BC20'!J96</f>
        <v>78113.88</v>
      </c>
      <c r="D11" s="51">
        <f>+C11/10*12</f>
        <v>93736.656000000017</v>
      </c>
      <c r="E11" s="51">
        <v>148619</v>
      </c>
      <c r="F11" s="51">
        <f>125973-19672</f>
        <v>106301</v>
      </c>
      <c r="G11" s="51">
        <f t="shared" si="1"/>
        <v>42318</v>
      </c>
      <c r="H11" s="26">
        <f t="shared" si="0"/>
        <v>0.28474152026322341</v>
      </c>
      <c r="I11" s="49" t="s">
        <v>521</v>
      </c>
    </row>
    <row r="12" spans="1:9">
      <c r="B12" s="16"/>
      <c r="C12" s="24">
        <f>+C11/C6</f>
        <v>0.20650843335272037</v>
      </c>
      <c r="D12" s="24">
        <f>+D11/D6</f>
        <v>0.2065084333527204</v>
      </c>
      <c r="E12" s="24">
        <f>+E11/E6</f>
        <v>0.26287498231215511</v>
      </c>
      <c r="F12" s="24">
        <f>+F11/F6</f>
        <v>0.13515822772739236</v>
      </c>
      <c r="G12" s="17"/>
      <c r="H12" s="26"/>
      <c r="I12" s="16"/>
    </row>
    <row r="13" spans="1:9">
      <c r="B13" s="22" t="s">
        <v>260</v>
      </c>
      <c r="C13" s="17"/>
      <c r="D13" s="17">
        <f t="shared" ref="D13:D14" si="2">+C13/10*12</f>
        <v>0</v>
      </c>
      <c r="E13" s="17">
        <f>+'BC19'!E123+'BC19'!E124</f>
        <v>119.5</v>
      </c>
      <c r="F13" s="17">
        <v>2502</v>
      </c>
      <c r="G13" s="17">
        <f t="shared" si="1"/>
        <v>-2382.5</v>
      </c>
      <c r="H13" s="26">
        <f t="shared" si="0"/>
        <v>-19.93723849372385</v>
      </c>
      <c r="I13" s="23"/>
    </row>
    <row r="14" spans="1:9">
      <c r="B14" s="22" t="s">
        <v>261</v>
      </c>
      <c r="C14" s="17">
        <f>+'BC20'!J112</f>
        <v>-941.58</v>
      </c>
      <c r="D14" s="17">
        <f t="shared" si="2"/>
        <v>-1129.896</v>
      </c>
      <c r="E14" s="17"/>
      <c r="F14" s="17"/>
      <c r="G14" s="17"/>
      <c r="H14" s="26"/>
      <c r="I14" s="16"/>
    </row>
    <row r="15" spans="1:9">
      <c r="B15" s="22" t="s">
        <v>262</v>
      </c>
      <c r="C15" s="20">
        <f>+C8-C11-C13-C14</f>
        <v>36816.369999999981</v>
      </c>
      <c r="D15" s="20">
        <f>+D8-D11-D13</f>
        <v>43049.747999999963</v>
      </c>
      <c r="E15" s="20">
        <f>+E8-E11-E13</f>
        <v>162415.5</v>
      </c>
      <c r="F15" s="20">
        <f>+F19+F18</f>
        <v>81445</v>
      </c>
      <c r="G15" s="20">
        <f t="shared" si="1"/>
        <v>80970.5</v>
      </c>
      <c r="H15" s="26">
        <f t="shared" si="0"/>
        <v>0.49853924040501063</v>
      </c>
      <c r="I15" s="16"/>
    </row>
    <row r="16" spans="1:9">
      <c r="B16" s="16"/>
      <c r="C16" s="24">
        <f>+C15/C6</f>
        <v>9.7330857082430028E-2</v>
      </c>
      <c r="D16" s="24">
        <f>+D15/D6</f>
        <v>9.4841616877280099E-2</v>
      </c>
      <c r="E16" s="24">
        <f>+E15/E6</f>
        <v>0.28727801754634213</v>
      </c>
      <c r="F16" s="24">
        <f>+F15/F6</f>
        <v>0.10355464066431615</v>
      </c>
      <c r="G16" s="17"/>
      <c r="H16" s="26"/>
      <c r="I16" s="16"/>
    </row>
    <row r="17" spans="2:9" hidden="1">
      <c r="B17" s="16" t="s">
        <v>263</v>
      </c>
      <c r="C17" s="17"/>
      <c r="D17" s="17"/>
      <c r="E17" s="17">
        <v>0</v>
      </c>
      <c r="F17" s="17">
        <v>0</v>
      </c>
      <c r="G17" s="17">
        <f t="shared" si="1"/>
        <v>0</v>
      </c>
      <c r="H17" s="26"/>
      <c r="I17" s="16"/>
    </row>
    <row r="18" spans="2:9" ht="30">
      <c r="B18" s="16" t="s">
        <v>264</v>
      </c>
      <c r="C18" s="17">
        <v>0</v>
      </c>
      <c r="D18" s="17"/>
      <c r="E18" s="17">
        <v>40604</v>
      </c>
      <c r="F18" s="17">
        <v>19672</v>
      </c>
      <c r="G18" s="17">
        <f t="shared" ref="G18:G19" si="3">+E18-F18</f>
        <v>20932</v>
      </c>
      <c r="H18" s="26">
        <f t="shared" si="0"/>
        <v>0.51551571273766128</v>
      </c>
      <c r="I18" s="49" t="s">
        <v>466</v>
      </c>
    </row>
    <row r="19" spans="2:9">
      <c r="B19" s="19" t="s">
        <v>250</v>
      </c>
      <c r="C19" s="14">
        <f>+C15-C18</f>
        <v>36816.369999999981</v>
      </c>
      <c r="D19" s="14">
        <f>+D15-D18</f>
        <v>43049.747999999963</v>
      </c>
      <c r="E19" s="14">
        <f>+E15-E18</f>
        <v>121811.5</v>
      </c>
      <c r="F19" s="14">
        <v>61773</v>
      </c>
      <c r="G19" s="14">
        <f t="shared" si="3"/>
        <v>60038.5</v>
      </c>
      <c r="H19" s="26">
        <f t="shared" si="0"/>
        <v>0.49288039306633608</v>
      </c>
      <c r="I19" s="19"/>
    </row>
    <row r="20" spans="2:9">
      <c r="C20" s="25">
        <f t="shared" ref="C20:D20" si="4">+C19/C6</f>
        <v>9.7330857082430028E-2</v>
      </c>
      <c r="D20" s="25">
        <f t="shared" si="4"/>
        <v>9.4841616877280099E-2</v>
      </c>
      <c r="E20" s="25">
        <f>+E19/E6</f>
        <v>0.2154582920616952</v>
      </c>
      <c r="F20" s="25">
        <f>+F19/F6</f>
        <v>7.8542339219802332E-2</v>
      </c>
      <c r="H20" s="27"/>
    </row>
    <row r="21" spans="2:9">
      <c r="C21" s="46"/>
      <c r="D21"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88A-6268-49E4-A82A-528B34E089E3}">
  <dimension ref="A1:J124"/>
  <sheetViews>
    <sheetView topLeftCell="A42" workbookViewId="0">
      <selection activeCell="C53" sqref="C53"/>
    </sheetView>
  </sheetViews>
  <sheetFormatPr defaultColWidth="11.42578125" defaultRowHeight="15"/>
  <cols>
    <col min="1" max="1" width="4" bestFit="1" customWidth="1"/>
    <col min="2" max="2" width="41.42578125" bestFit="1" customWidth="1"/>
    <col min="3" max="3" width="14.5703125" bestFit="1" customWidth="1"/>
    <col min="4" max="4" width="2" bestFit="1" customWidth="1"/>
    <col min="5" max="10" width="10.85546875" bestFit="1" customWidth="1"/>
  </cols>
  <sheetData>
    <row r="1" spans="1:10" s="3" customFormat="1"/>
    <row r="2" spans="1:10" s="3" customFormat="1" ht="23.25">
      <c r="B2" s="43" t="s">
        <v>228</v>
      </c>
    </row>
    <row r="3" spans="1:10" s="3" customFormat="1">
      <c r="B3" s="3" t="s">
        <v>432</v>
      </c>
    </row>
    <row r="4" spans="1:10" s="3" customFormat="1">
      <c r="B4" s="3" t="s">
        <v>433</v>
      </c>
    </row>
    <row r="6" spans="1:10" s="3" customFormat="1">
      <c r="A6" s="3">
        <v>1</v>
      </c>
      <c r="B6" s="3" t="s">
        <v>0</v>
      </c>
      <c r="C6" s="4" t="s">
        <v>1</v>
      </c>
      <c r="D6" s="3">
        <v>1</v>
      </c>
      <c r="J6" s="5">
        <v>565890.26</v>
      </c>
    </row>
    <row r="7" spans="1:10" s="3" customFormat="1">
      <c r="A7" s="3">
        <v>2</v>
      </c>
      <c r="B7" s="3" t="s">
        <v>2</v>
      </c>
      <c r="C7" s="4" t="s">
        <v>3</v>
      </c>
      <c r="D7" s="3">
        <v>2</v>
      </c>
      <c r="I7" s="5">
        <v>407517.39</v>
      </c>
    </row>
    <row r="8" spans="1:10" s="3" customFormat="1">
      <c r="A8" s="3">
        <v>3</v>
      </c>
      <c r="B8" s="3" t="s">
        <v>4</v>
      </c>
      <c r="C8" s="4" t="s">
        <v>5</v>
      </c>
      <c r="D8" s="3">
        <v>3</v>
      </c>
      <c r="H8" s="5">
        <v>407517.39</v>
      </c>
    </row>
    <row r="9" spans="1:10" s="3" customFormat="1">
      <c r="A9" s="3">
        <v>4</v>
      </c>
      <c r="B9" s="3" t="s">
        <v>6</v>
      </c>
      <c r="C9" s="4" t="s">
        <v>7</v>
      </c>
      <c r="D9" s="3">
        <v>4</v>
      </c>
      <c r="G9" s="3">
        <v>523.89</v>
      </c>
    </row>
    <row r="10" spans="1:10" s="3" customFormat="1">
      <c r="A10" s="3">
        <v>5</v>
      </c>
      <c r="B10" s="3" t="s">
        <v>8</v>
      </c>
      <c r="C10" s="4" t="s">
        <v>9</v>
      </c>
      <c r="D10" s="3">
        <v>5</v>
      </c>
      <c r="F10" s="3">
        <v>523.89</v>
      </c>
    </row>
    <row r="11" spans="1:10" s="3" customFormat="1">
      <c r="A11">
        <v>6</v>
      </c>
      <c r="B11" t="s">
        <v>10</v>
      </c>
      <c r="C11" s="1" t="s">
        <v>11</v>
      </c>
      <c r="D11">
        <v>6</v>
      </c>
      <c r="E11">
        <v>523.89</v>
      </c>
      <c r="F11"/>
      <c r="G11"/>
      <c r="H11"/>
      <c r="I11"/>
      <c r="J11"/>
    </row>
    <row r="12" spans="1:10" s="3" customFormat="1">
      <c r="A12" s="3">
        <v>8</v>
      </c>
      <c r="B12" s="3" t="s">
        <v>12</v>
      </c>
      <c r="C12" s="4" t="s">
        <v>13</v>
      </c>
      <c r="D12" s="3">
        <v>4</v>
      </c>
      <c r="G12" s="5">
        <v>194379.61</v>
      </c>
    </row>
    <row r="13" spans="1:10" s="3" customFormat="1">
      <c r="A13" s="3">
        <v>9</v>
      </c>
      <c r="B13" s="3" t="s">
        <v>14</v>
      </c>
      <c r="C13" s="4" t="s">
        <v>15</v>
      </c>
      <c r="D13" s="3">
        <v>5</v>
      </c>
      <c r="F13" s="5">
        <v>117139.44</v>
      </c>
    </row>
    <row r="14" spans="1:10" s="3" customFormat="1">
      <c r="A14">
        <v>10</v>
      </c>
      <c r="B14" t="s">
        <v>16</v>
      </c>
      <c r="C14" s="1" t="s">
        <v>17</v>
      </c>
      <c r="D14">
        <v>6</v>
      </c>
      <c r="E14" s="2">
        <v>117139.44</v>
      </c>
      <c r="F14"/>
      <c r="G14"/>
      <c r="H14"/>
      <c r="I14"/>
      <c r="J14"/>
    </row>
    <row r="15" spans="1:10" s="3" customFormat="1">
      <c r="A15" s="3">
        <v>12</v>
      </c>
      <c r="B15" s="3" t="s">
        <v>18</v>
      </c>
      <c r="C15" s="4" t="s">
        <v>19</v>
      </c>
      <c r="D15" s="3">
        <v>5</v>
      </c>
      <c r="F15" s="5">
        <v>77240.17</v>
      </c>
    </row>
    <row r="16" spans="1:10" s="3" customFormat="1">
      <c r="A16">
        <v>13</v>
      </c>
      <c r="B16" t="s">
        <v>20</v>
      </c>
      <c r="C16" s="1" t="s">
        <v>21</v>
      </c>
      <c r="D16">
        <v>6</v>
      </c>
      <c r="E16" s="2">
        <v>72370.17</v>
      </c>
      <c r="F16"/>
      <c r="G16"/>
      <c r="H16"/>
      <c r="I16"/>
      <c r="J16"/>
    </row>
    <row r="17" spans="1:10" s="3" customFormat="1">
      <c r="A17">
        <v>15</v>
      </c>
      <c r="B17" t="s">
        <v>22</v>
      </c>
      <c r="C17" s="1" t="s">
        <v>23</v>
      </c>
      <c r="D17">
        <v>6</v>
      </c>
      <c r="E17" s="2">
        <v>4870</v>
      </c>
      <c r="F17"/>
      <c r="G17"/>
      <c r="H17"/>
      <c r="I17"/>
      <c r="J17"/>
    </row>
    <row r="18" spans="1:10" s="3" customFormat="1">
      <c r="A18" s="3">
        <v>17</v>
      </c>
      <c r="B18" s="3" t="s">
        <v>24</v>
      </c>
      <c r="C18" s="4" t="s">
        <v>25</v>
      </c>
      <c r="D18" s="3">
        <v>4</v>
      </c>
      <c r="G18" s="5">
        <v>151358.99</v>
      </c>
    </row>
    <row r="19" spans="1:10" s="3" customFormat="1">
      <c r="A19" s="3">
        <v>18</v>
      </c>
      <c r="B19" s="3" t="s">
        <v>26</v>
      </c>
      <c r="C19" s="4" t="s">
        <v>27</v>
      </c>
      <c r="D19" s="3">
        <v>5</v>
      </c>
      <c r="F19" s="5">
        <v>151358.99</v>
      </c>
    </row>
    <row r="20" spans="1:10" s="3" customFormat="1">
      <c r="A20">
        <v>19</v>
      </c>
      <c r="B20" t="s">
        <v>28</v>
      </c>
      <c r="C20" s="1" t="s">
        <v>29</v>
      </c>
      <c r="D20">
        <v>6</v>
      </c>
      <c r="E20" s="2">
        <v>82485.570000000007</v>
      </c>
      <c r="F20"/>
      <c r="G20"/>
      <c r="H20"/>
      <c r="I20"/>
      <c r="J20"/>
    </row>
    <row r="21" spans="1:10" s="3" customFormat="1">
      <c r="A21">
        <v>21</v>
      </c>
      <c r="B21" t="s">
        <v>30</v>
      </c>
      <c r="C21" s="1" t="s">
        <v>31</v>
      </c>
      <c r="D21">
        <v>6</v>
      </c>
      <c r="E21" s="2">
        <v>63293.07</v>
      </c>
      <c r="F21"/>
      <c r="G21"/>
      <c r="H21"/>
      <c r="I21"/>
      <c r="J21"/>
    </row>
    <row r="22" spans="1:10" s="3" customFormat="1">
      <c r="A22">
        <v>23</v>
      </c>
      <c r="B22" t="s">
        <v>32</v>
      </c>
      <c r="C22" s="1" t="s">
        <v>33</v>
      </c>
      <c r="D22">
        <v>6</v>
      </c>
      <c r="E22" s="2">
        <v>1385.6</v>
      </c>
      <c r="F22"/>
      <c r="G22"/>
      <c r="H22"/>
      <c r="I22"/>
      <c r="J22"/>
    </row>
    <row r="23" spans="1:10" s="3" customFormat="1">
      <c r="A23">
        <v>25</v>
      </c>
      <c r="B23" t="s">
        <v>38</v>
      </c>
      <c r="C23" s="1" t="s">
        <v>39</v>
      </c>
      <c r="D23">
        <v>6</v>
      </c>
      <c r="E23">
        <v>-0.01</v>
      </c>
      <c r="F23"/>
      <c r="G23"/>
      <c r="H23"/>
      <c r="I23"/>
      <c r="J23"/>
    </row>
    <row r="24" spans="1:10" s="3" customFormat="1">
      <c r="A24">
        <v>27</v>
      </c>
      <c r="B24" t="s">
        <v>434</v>
      </c>
      <c r="C24" s="1" t="s">
        <v>435</v>
      </c>
      <c r="D24">
        <v>6</v>
      </c>
      <c r="E24" s="2">
        <v>4194.76</v>
      </c>
      <c r="F24"/>
      <c r="G24"/>
      <c r="H24"/>
      <c r="I24"/>
      <c r="J24"/>
    </row>
    <row r="25" spans="1:10" s="3" customFormat="1">
      <c r="A25" s="3">
        <v>29</v>
      </c>
      <c r="B25" s="3" t="s">
        <v>46</v>
      </c>
      <c r="C25" s="4" t="s">
        <v>47</v>
      </c>
      <c r="D25" s="3">
        <v>4</v>
      </c>
      <c r="G25" s="5">
        <v>61254.9</v>
      </c>
    </row>
    <row r="26" spans="1:10" s="3" customFormat="1">
      <c r="A26" s="3">
        <v>30</v>
      </c>
      <c r="B26" s="3" t="s">
        <v>48</v>
      </c>
      <c r="C26" s="4" t="s">
        <v>49</v>
      </c>
      <c r="D26" s="3">
        <v>5</v>
      </c>
      <c r="F26" s="5">
        <v>61254.9</v>
      </c>
    </row>
    <row r="27" spans="1:10" s="3" customFormat="1">
      <c r="A27">
        <v>31</v>
      </c>
      <c r="B27" t="s">
        <v>50</v>
      </c>
      <c r="C27" s="1" t="s">
        <v>51</v>
      </c>
      <c r="D27">
        <v>6</v>
      </c>
      <c r="E27" s="2">
        <v>61056.94</v>
      </c>
      <c r="F27"/>
      <c r="G27"/>
      <c r="H27"/>
      <c r="I27"/>
      <c r="J27"/>
    </row>
    <row r="28" spans="1:10" s="3" customFormat="1">
      <c r="A28">
        <v>33</v>
      </c>
      <c r="B28" t="s">
        <v>52</v>
      </c>
      <c r="C28" s="1" t="s">
        <v>53</v>
      </c>
      <c r="D28">
        <v>6</v>
      </c>
      <c r="E28">
        <v>197.96</v>
      </c>
      <c r="F28"/>
      <c r="G28"/>
      <c r="H28"/>
      <c r="I28"/>
      <c r="J28"/>
    </row>
    <row r="29" spans="1:10" s="3" customFormat="1">
      <c r="A29" s="3">
        <v>35</v>
      </c>
      <c r="B29" s="3" t="s">
        <v>54</v>
      </c>
      <c r="C29" s="4" t="s">
        <v>55</v>
      </c>
      <c r="D29" s="3">
        <v>2</v>
      </c>
      <c r="I29" s="5">
        <v>158372.87</v>
      </c>
    </row>
    <row r="30" spans="1:10" s="3" customFormat="1">
      <c r="A30" s="3">
        <v>36</v>
      </c>
      <c r="B30" s="3" t="s">
        <v>56</v>
      </c>
      <c r="C30" s="4" t="s">
        <v>57</v>
      </c>
      <c r="D30" s="3">
        <v>3</v>
      </c>
      <c r="H30" s="5">
        <v>158372.87</v>
      </c>
    </row>
    <row r="31" spans="1:10" s="3" customFormat="1">
      <c r="A31" s="3">
        <v>37</v>
      </c>
      <c r="B31" s="3" t="s">
        <v>58</v>
      </c>
      <c r="C31" s="4" t="s">
        <v>59</v>
      </c>
      <c r="D31" s="3">
        <v>4</v>
      </c>
      <c r="G31" s="5">
        <v>156890.82999999999</v>
      </c>
    </row>
    <row r="32" spans="1:10" s="3" customFormat="1">
      <c r="A32" s="3">
        <v>38</v>
      </c>
      <c r="B32" s="3" t="s">
        <v>60</v>
      </c>
      <c r="C32" s="4" t="s">
        <v>61</v>
      </c>
      <c r="D32" s="3">
        <v>5</v>
      </c>
      <c r="F32" s="5">
        <v>156890.82999999999</v>
      </c>
    </row>
    <row r="33" spans="1:10" s="3" customFormat="1">
      <c r="A33">
        <v>39</v>
      </c>
      <c r="B33" t="s">
        <v>62</v>
      </c>
      <c r="C33" s="1" t="s">
        <v>63</v>
      </c>
      <c r="D33">
        <v>6</v>
      </c>
      <c r="E33" s="2">
        <v>156890.82999999999</v>
      </c>
      <c r="F33"/>
      <c r="G33"/>
      <c r="H33"/>
      <c r="I33"/>
      <c r="J33"/>
    </row>
    <row r="34" spans="1:10" s="3" customFormat="1">
      <c r="A34" s="3">
        <v>41</v>
      </c>
      <c r="B34" s="3" t="s">
        <v>66</v>
      </c>
      <c r="C34" s="4" t="s">
        <v>67</v>
      </c>
      <c r="D34" s="3">
        <v>4</v>
      </c>
      <c r="G34" s="5">
        <v>1482.04</v>
      </c>
    </row>
    <row r="35" spans="1:10" s="3" customFormat="1">
      <c r="A35" s="3">
        <v>42</v>
      </c>
      <c r="B35" s="3" t="s">
        <v>68</v>
      </c>
      <c r="C35" s="4" t="s">
        <v>69</v>
      </c>
      <c r="D35" s="3">
        <v>5</v>
      </c>
      <c r="F35" s="5">
        <v>1482.04</v>
      </c>
    </row>
    <row r="36" spans="1:10" s="3" customFormat="1">
      <c r="A36">
        <v>43</v>
      </c>
      <c r="B36" t="s">
        <v>70</v>
      </c>
      <c r="C36" s="1" t="s">
        <v>71</v>
      </c>
      <c r="D36">
        <v>6</v>
      </c>
      <c r="E36" s="2">
        <v>1481.24</v>
      </c>
      <c r="F36"/>
      <c r="G36"/>
      <c r="H36"/>
      <c r="I36"/>
      <c r="J36"/>
    </row>
    <row r="37" spans="1:10" s="3" customFormat="1">
      <c r="A37">
        <v>45</v>
      </c>
      <c r="B37" t="s">
        <v>72</v>
      </c>
      <c r="C37" s="1" t="s">
        <v>73</v>
      </c>
      <c r="D37">
        <v>6</v>
      </c>
      <c r="E37">
        <v>0.8</v>
      </c>
      <c r="F37"/>
      <c r="G37"/>
      <c r="H37"/>
      <c r="I37"/>
      <c r="J37"/>
    </row>
    <row r="38" spans="1:10" s="3" customFormat="1">
      <c r="A38" s="3">
        <v>47</v>
      </c>
      <c r="B38" s="3" t="s">
        <v>74</v>
      </c>
      <c r="C38" s="4" t="s">
        <v>75</v>
      </c>
      <c r="D38" s="3">
        <v>1</v>
      </c>
      <c r="J38" s="5">
        <v>-100762.5</v>
      </c>
    </row>
    <row r="39" spans="1:10" s="3" customFormat="1">
      <c r="A39" s="3">
        <v>48</v>
      </c>
      <c r="B39" s="3" t="s">
        <v>76</v>
      </c>
      <c r="C39" s="4" t="s">
        <v>77</v>
      </c>
      <c r="D39" s="3">
        <v>2</v>
      </c>
      <c r="I39" s="5">
        <v>-100762.5</v>
      </c>
    </row>
    <row r="40" spans="1:10" s="3" customFormat="1">
      <c r="A40" s="3">
        <v>49</v>
      </c>
      <c r="B40" s="3" t="s">
        <v>78</v>
      </c>
      <c r="C40" s="4" t="s">
        <v>79</v>
      </c>
      <c r="D40" s="3">
        <v>3</v>
      </c>
      <c r="H40" s="5">
        <v>-100762.5</v>
      </c>
    </row>
    <row r="41" spans="1:10" s="3" customFormat="1">
      <c r="A41" s="3">
        <v>50</v>
      </c>
      <c r="B41" s="3" t="s">
        <v>80</v>
      </c>
      <c r="C41" s="4" t="s">
        <v>81</v>
      </c>
      <c r="D41" s="3">
        <v>4</v>
      </c>
      <c r="G41" s="5">
        <v>-1436.66</v>
      </c>
    </row>
    <row r="42" spans="1:10" s="3" customFormat="1">
      <c r="A42" s="3">
        <v>51</v>
      </c>
      <c r="B42" s="3" t="s">
        <v>82</v>
      </c>
      <c r="C42" s="4" t="s">
        <v>83</v>
      </c>
      <c r="D42" s="3">
        <v>5</v>
      </c>
      <c r="F42" s="3">
        <v>-815.8</v>
      </c>
    </row>
    <row r="43" spans="1:10" s="3" customFormat="1">
      <c r="A43">
        <v>52</v>
      </c>
      <c r="B43" t="s">
        <v>90</v>
      </c>
      <c r="C43" s="1" t="s">
        <v>91</v>
      </c>
      <c r="D43">
        <v>6</v>
      </c>
      <c r="E43">
        <v>0</v>
      </c>
      <c r="F43"/>
      <c r="G43"/>
      <c r="H43"/>
      <c r="I43"/>
      <c r="J43"/>
    </row>
    <row r="44" spans="1:10" s="3" customFormat="1">
      <c r="A44">
        <v>54</v>
      </c>
      <c r="B44" t="s">
        <v>92</v>
      </c>
      <c r="C44" s="1" t="s">
        <v>93</v>
      </c>
      <c r="D44">
        <v>6</v>
      </c>
      <c r="E44">
        <v>-815.8</v>
      </c>
      <c r="F44"/>
      <c r="G44"/>
      <c r="H44"/>
      <c r="I44"/>
      <c r="J44"/>
    </row>
    <row r="45" spans="1:10" s="3" customFormat="1">
      <c r="A45" s="3">
        <v>56</v>
      </c>
      <c r="B45" s="3" t="s">
        <v>94</v>
      </c>
      <c r="C45" s="4" t="s">
        <v>95</v>
      </c>
      <c r="D45" s="3">
        <v>5</v>
      </c>
      <c r="F45" s="3">
        <v>-620.86</v>
      </c>
    </row>
    <row r="46" spans="1:10" s="3" customFormat="1">
      <c r="A46">
        <v>57</v>
      </c>
      <c r="B46" t="s">
        <v>98</v>
      </c>
      <c r="C46" s="1" t="s">
        <v>99</v>
      </c>
      <c r="D46">
        <v>6</v>
      </c>
      <c r="E46">
        <v>0</v>
      </c>
      <c r="F46"/>
      <c r="G46"/>
      <c r="H46"/>
      <c r="I46"/>
      <c r="J46"/>
    </row>
    <row r="47" spans="1:10" s="3" customFormat="1">
      <c r="A47">
        <v>59</v>
      </c>
      <c r="B47" t="s">
        <v>100</v>
      </c>
      <c r="C47" s="1" t="s">
        <v>101</v>
      </c>
      <c r="D47">
        <v>6</v>
      </c>
      <c r="E47">
        <v>0</v>
      </c>
      <c r="F47"/>
      <c r="G47"/>
      <c r="H47"/>
      <c r="I47"/>
      <c r="J47"/>
    </row>
    <row r="48" spans="1:10" s="3" customFormat="1">
      <c r="A48">
        <v>61</v>
      </c>
      <c r="B48" t="s">
        <v>102</v>
      </c>
      <c r="C48" s="1" t="s">
        <v>103</v>
      </c>
      <c r="D48">
        <v>6</v>
      </c>
      <c r="E48">
        <v>-620.86</v>
      </c>
      <c r="F48"/>
      <c r="G48"/>
      <c r="H48"/>
      <c r="I48"/>
      <c r="J48"/>
    </row>
    <row r="49" spans="1:10" s="3" customFormat="1">
      <c r="A49" s="3">
        <v>63</v>
      </c>
      <c r="B49" s="3" t="s">
        <v>108</v>
      </c>
      <c r="C49" s="4" t="s">
        <v>109</v>
      </c>
      <c r="D49" s="3">
        <v>4</v>
      </c>
      <c r="G49" s="3">
        <v>3</v>
      </c>
    </row>
    <row r="50" spans="1:10" s="3" customFormat="1">
      <c r="A50" s="3">
        <v>64</v>
      </c>
      <c r="B50" s="3" t="s">
        <v>110</v>
      </c>
      <c r="C50" s="4" t="s">
        <v>111</v>
      </c>
      <c r="D50" s="3">
        <v>5</v>
      </c>
      <c r="F50" s="3">
        <v>0</v>
      </c>
    </row>
    <row r="51" spans="1:10" s="3" customFormat="1">
      <c r="A51">
        <v>65</v>
      </c>
      <c r="B51" t="s">
        <v>112</v>
      </c>
      <c r="C51" s="1" t="s">
        <v>113</v>
      </c>
      <c r="D51">
        <v>6</v>
      </c>
      <c r="E51">
        <v>0</v>
      </c>
      <c r="F51"/>
      <c r="G51"/>
      <c r="H51"/>
      <c r="I51"/>
      <c r="J51"/>
    </row>
    <row r="52" spans="1:10" s="3" customFormat="1">
      <c r="A52" s="3">
        <v>67</v>
      </c>
      <c r="B52" s="3" t="s">
        <v>114</v>
      </c>
      <c r="C52" s="4" t="s">
        <v>115</v>
      </c>
      <c r="D52" s="3">
        <v>5</v>
      </c>
      <c r="F52" s="3">
        <v>3</v>
      </c>
    </row>
    <row r="53" spans="1:10" s="3" customFormat="1">
      <c r="A53">
        <v>68</v>
      </c>
      <c r="B53" t="s">
        <v>116</v>
      </c>
      <c r="C53" s="1" t="s">
        <v>117</v>
      </c>
      <c r="D53">
        <v>6</v>
      </c>
      <c r="E53">
        <v>3</v>
      </c>
      <c r="F53"/>
      <c r="G53"/>
      <c r="H53"/>
      <c r="I53"/>
      <c r="J53"/>
    </row>
    <row r="54" spans="1:10" s="3" customFormat="1">
      <c r="A54" s="3">
        <v>70</v>
      </c>
      <c r="B54" s="3" t="s">
        <v>118</v>
      </c>
      <c r="C54" s="4" t="s">
        <v>119</v>
      </c>
      <c r="D54" s="3">
        <v>4</v>
      </c>
      <c r="G54" s="3">
        <v>0.06</v>
      </c>
    </row>
    <row r="55" spans="1:10" s="3" customFormat="1">
      <c r="A55" s="3">
        <v>71</v>
      </c>
      <c r="B55" s="3" t="s">
        <v>120</v>
      </c>
      <c r="C55" s="4" t="s">
        <v>121</v>
      </c>
      <c r="D55" s="3">
        <v>5</v>
      </c>
      <c r="F55" s="3">
        <v>0.06</v>
      </c>
    </row>
    <row r="56" spans="1:10" s="3" customFormat="1">
      <c r="A56">
        <v>72</v>
      </c>
      <c r="B56" t="s">
        <v>122</v>
      </c>
      <c r="C56" s="1" t="s">
        <v>123</v>
      </c>
      <c r="D56">
        <v>6</v>
      </c>
      <c r="E56">
        <v>0.06</v>
      </c>
      <c r="F56"/>
      <c r="G56"/>
      <c r="H56"/>
      <c r="I56"/>
      <c r="J56"/>
    </row>
    <row r="57" spans="1:10" s="3" customFormat="1">
      <c r="A57" s="3">
        <v>74</v>
      </c>
      <c r="B57" s="3" t="s">
        <v>124</v>
      </c>
      <c r="C57" s="4" t="s">
        <v>125</v>
      </c>
      <c r="D57" s="3">
        <v>4</v>
      </c>
      <c r="G57" s="5">
        <v>-99328.9</v>
      </c>
    </row>
    <row r="58" spans="1:10" s="3" customFormat="1">
      <c r="A58" s="3">
        <v>75</v>
      </c>
      <c r="B58" s="3" t="s">
        <v>126</v>
      </c>
      <c r="C58" s="4" t="s">
        <v>127</v>
      </c>
      <c r="D58" s="3">
        <v>5</v>
      </c>
      <c r="F58" s="5">
        <v>-99328.9</v>
      </c>
    </row>
    <row r="59" spans="1:10" s="3" customFormat="1">
      <c r="A59">
        <v>76</v>
      </c>
      <c r="B59" t="s">
        <v>128</v>
      </c>
      <c r="C59" s="1" t="s">
        <v>129</v>
      </c>
      <c r="D59">
        <v>6</v>
      </c>
      <c r="E59" s="2">
        <v>-99328.9</v>
      </c>
      <c r="F59"/>
      <c r="G59"/>
      <c r="H59"/>
      <c r="I59"/>
      <c r="J59"/>
    </row>
    <row r="60" spans="1:10" s="3" customFormat="1">
      <c r="A60" s="3">
        <v>78</v>
      </c>
      <c r="B60" s="3" t="s">
        <v>130</v>
      </c>
      <c r="C60" s="4" t="s">
        <v>131</v>
      </c>
      <c r="D60" s="3">
        <v>1</v>
      </c>
      <c r="J60" s="5">
        <v>-428311.39</v>
      </c>
    </row>
    <row r="61" spans="1:10" s="3" customFormat="1">
      <c r="A61" s="3">
        <v>79</v>
      </c>
      <c r="B61" s="3" t="s">
        <v>132</v>
      </c>
      <c r="C61" s="4" t="s">
        <v>133</v>
      </c>
      <c r="D61" s="3">
        <v>2</v>
      </c>
      <c r="I61" s="5">
        <v>-20000</v>
      </c>
    </row>
    <row r="62" spans="1:10" s="3" customFormat="1">
      <c r="A62" s="3">
        <v>80</v>
      </c>
      <c r="B62" s="3" t="s">
        <v>134</v>
      </c>
      <c r="C62" s="4" t="s">
        <v>135</v>
      </c>
      <c r="D62" s="3">
        <v>3</v>
      </c>
      <c r="H62" s="5">
        <v>-20000</v>
      </c>
    </row>
    <row r="63" spans="1:10" s="3" customFormat="1">
      <c r="A63" s="3">
        <v>81</v>
      </c>
      <c r="B63" s="3" t="s">
        <v>136</v>
      </c>
      <c r="C63" s="4" t="s">
        <v>137</v>
      </c>
      <c r="D63" s="3">
        <v>4</v>
      </c>
      <c r="G63" s="5">
        <v>-20000</v>
      </c>
    </row>
    <row r="64" spans="1:10" s="3" customFormat="1">
      <c r="A64" s="3">
        <v>82</v>
      </c>
      <c r="B64" s="3" t="s">
        <v>138</v>
      </c>
      <c r="C64" s="4" t="s">
        <v>139</v>
      </c>
      <c r="D64" s="3">
        <v>5</v>
      </c>
      <c r="F64" s="5">
        <v>-20000</v>
      </c>
    </row>
    <row r="65" spans="1:10" s="3" customFormat="1">
      <c r="A65">
        <v>83</v>
      </c>
      <c r="B65" t="s">
        <v>140</v>
      </c>
      <c r="C65" s="1" t="s">
        <v>141</v>
      </c>
      <c r="D65">
        <v>6</v>
      </c>
      <c r="E65" s="2">
        <v>-20000</v>
      </c>
      <c r="F65"/>
      <c r="G65"/>
      <c r="H65"/>
      <c r="I65"/>
      <c r="J65"/>
    </row>
    <row r="66" spans="1:10" s="3" customFormat="1">
      <c r="A66" s="3">
        <v>85</v>
      </c>
      <c r="B66" s="3" t="s">
        <v>142</v>
      </c>
      <c r="C66" s="4" t="s">
        <v>143</v>
      </c>
      <c r="D66" s="3">
        <v>2</v>
      </c>
      <c r="I66" s="5">
        <v>-346584.46</v>
      </c>
    </row>
    <row r="67" spans="1:10" s="3" customFormat="1">
      <c r="A67" s="3">
        <v>86</v>
      </c>
      <c r="B67" s="3" t="s">
        <v>144</v>
      </c>
      <c r="C67" s="4" t="s">
        <v>145</v>
      </c>
      <c r="D67" s="3">
        <v>3</v>
      </c>
      <c r="H67" s="5">
        <v>-346584.46</v>
      </c>
    </row>
    <row r="68" spans="1:10" s="3" customFormat="1">
      <c r="A68" s="3">
        <v>87</v>
      </c>
      <c r="B68" s="3" t="s">
        <v>146</v>
      </c>
      <c r="C68" s="4" t="s">
        <v>147</v>
      </c>
      <c r="D68" s="3">
        <v>4</v>
      </c>
      <c r="G68" s="5">
        <v>-346584.46</v>
      </c>
    </row>
    <row r="69" spans="1:10" s="3" customFormat="1">
      <c r="A69" s="3">
        <v>88</v>
      </c>
      <c r="B69" s="3" t="s">
        <v>148</v>
      </c>
      <c r="C69" s="4" t="s">
        <v>149</v>
      </c>
      <c r="D69" s="3">
        <v>5</v>
      </c>
      <c r="F69" s="5">
        <v>-346584.46</v>
      </c>
    </row>
    <row r="70" spans="1:10" s="3" customFormat="1">
      <c r="A70">
        <v>89</v>
      </c>
      <c r="B70" t="s">
        <v>150</v>
      </c>
      <c r="C70" s="1" t="s">
        <v>151</v>
      </c>
      <c r="D70">
        <v>6</v>
      </c>
      <c r="E70" s="2">
        <v>-142203.51</v>
      </c>
      <c r="F70"/>
      <c r="G70"/>
      <c r="H70"/>
      <c r="I70"/>
      <c r="J70"/>
    </row>
    <row r="71" spans="1:10" s="3" customFormat="1">
      <c r="A71">
        <v>91</v>
      </c>
      <c r="B71" t="s">
        <v>152</v>
      </c>
      <c r="C71" s="1" t="s">
        <v>153</v>
      </c>
      <c r="D71">
        <v>6</v>
      </c>
      <c r="E71" s="2">
        <v>-204380.95</v>
      </c>
      <c r="F71"/>
      <c r="G71"/>
      <c r="H71"/>
      <c r="I71"/>
      <c r="J71"/>
    </row>
    <row r="72" spans="1:10" s="3" customFormat="1">
      <c r="A72" s="3">
        <v>93</v>
      </c>
      <c r="B72" s="3" t="s">
        <v>154</v>
      </c>
      <c r="C72" s="4" t="s">
        <v>155</v>
      </c>
      <c r="D72" s="3">
        <v>2</v>
      </c>
      <c r="I72" s="5">
        <v>-61726.93</v>
      </c>
    </row>
    <row r="73" spans="1:10" s="3" customFormat="1">
      <c r="A73" s="3">
        <v>94</v>
      </c>
      <c r="B73" s="3" t="s">
        <v>156</v>
      </c>
      <c r="C73" s="4" t="s">
        <v>157</v>
      </c>
      <c r="D73" s="3">
        <v>3</v>
      </c>
      <c r="H73" s="5">
        <v>-61726.93</v>
      </c>
    </row>
    <row r="74" spans="1:10" s="3" customFormat="1">
      <c r="A74" s="3">
        <v>95</v>
      </c>
      <c r="B74" s="3" t="s">
        <v>158</v>
      </c>
      <c r="C74" s="4" t="s">
        <v>159</v>
      </c>
      <c r="D74" s="3">
        <v>4</v>
      </c>
      <c r="G74" s="5">
        <v>-61726.93</v>
      </c>
    </row>
    <row r="75" spans="1:10" s="3" customFormat="1">
      <c r="A75" s="3">
        <v>96</v>
      </c>
      <c r="B75" s="3" t="s">
        <v>160</v>
      </c>
      <c r="C75" s="4" t="s">
        <v>161</v>
      </c>
      <c r="D75" s="3">
        <v>5</v>
      </c>
      <c r="F75" s="5">
        <v>-61726.93</v>
      </c>
    </row>
    <row r="76" spans="1:10" s="3" customFormat="1">
      <c r="A76">
        <v>97</v>
      </c>
      <c r="B76" t="s">
        <v>162</v>
      </c>
      <c r="C76" s="1" t="s">
        <v>163</v>
      </c>
      <c r="D76">
        <v>6</v>
      </c>
      <c r="E76" s="2">
        <v>-61726.93</v>
      </c>
      <c r="F76"/>
      <c r="G76"/>
      <c r="H76"/>
      <c r="I76"/>
      <c r="J76"/>
    </row>
    <row r="77" spans="1:10" s="3" customFormat="1"/>
    <row r="78" spans="1:10" s="3" customFormat="1">
      <c r="B78" s="7" t="s">
        <v>436</v>
      </c>
      <c r="C78" s="7"/>
      <c r="D78" s="7"/>
      <c r="E78" s="7"/>
      <c r="F78" s="7"/>
      <c r="G78" s="7"/>
      <c r="H78" s="7"/>
      <c r="I78" s="7"/>
      <c r="J78" s="8">
        <f>+J124</f>
        <v>-36816.369999999981</v>
      </c>
    </row>
    <row r="79" spans="1:10" s="3" customFormat="1"/>
    <row r="80" spans="1:10" s="3" customFormat="1" ht="23.25">
      <c r="B80" s="43" t="s">
        <v>228</v>
      </c>
    </row>
    <row r="81" spans="1:10" s="3" customFormat="1">
      <c r="B81" s="3" t="s">
        <v>437</v>
      </c>
    </row>
    <row r="82" spans="1:10" s="3" customFormat="1">
      <c r="B82" s="3" t="s">
        <v>433</v>
      </c>
    </row>
    <row r="84" spans="1:10">
      <c r="A84" s="3">
        <v>99</v>
      </c>
      <c r="B84" s="3" t="s">
        <v>166</v>
      </c>
      <c r="C84" s="4" t="s">
        <v>167</v>
      </c>
      <c r="D84" s="3">
        <v>1</v>
      </c>
      <c r="E84" s="3"/>
      <c r="F84" s="3"/>
      <c r="G84" s="3"/>
      <c r="H84" s="3"/>
      <c r="I84" s="3"/>
      <c r="J84" s="5">
        <v>-378260</v>
      </c>
    </row>
    <row r="85" spans="1:10">
      <c r="A85" s="3">
        <v>100</v>
      </c>
      <c r="B85" s="3" t="s">
        <v>168</v>
      </c>
      <c r="C85" s="4" t="s">
        <v>169</v>
      </c>
      <c r="D85" s="3">
        <v>2</v>
      </c>
      <c r="E85" s="3"/>
      <c r="F85" s="3"/>
      <c r="G85" s="3"/>
      <c r="H85" s="3"/>
      <c r="I85" s="5">
        <v>-378260</v>
      </c>
      <c r="J85" s="3"/>
    </row>
    <row r="86" spans="1:10">
      <c r="A86" s="3">
        <v>101</v>
      </c>
      <c r="B86" s="3" t="s">
        <v>170</v>
      </c>
      <c r="C86" s="4" t="s">
        <v>171</v>
      </c>
      <c r="D86" s="3">
        <v>3</v>
      </c>
      <c r="E86" s="3"/>
      <c r="F86" s="3"/>
      <c r="G86" s="3"/>
      <c r="H86" s="5">
        <v>-378260</v>
      </c>
      <c r="I86" s="3"/>
      <c r="J86" s="3"/>
    </row>
    <row r="87" spans="1:10">
      <c r="A87" s="3">
        <v>102</v>
      </c>
      <c r="B87" s="3" t="s">
        <v>172</v>
      </c>
      <c r="C87" s="4" t="s">
        <v>173</v>
      </c>
      <c r="D87" s="3">
        <v>4</v>
      </c>
      <c r="E87" s="3"/>
      <c r="F87" s="3"/>
      <c r="G87" s="5">
        <v>-378260</v>
      </c>
      <c r="H87" s="3"/>
      <c r="I87" s="3"/>
      <c r="J87" s="3"/>
    </row>
    <row r="88" spans="1:10">
      <c r="A88" s="3">
        <v>103</v>
      </c>
      <c r="B88" s="3" t="s">
        <v>174</v>
      </c>
      <c r="C88" s="4" t="s">
        <v>175</v>
      </c>
      <c r="D88" s="3">
        <v>5</v>
      </c>
      <c r="E88" s="3"/>
      <c r="F88" s="5">
        <v>-378260</v>
      </c>
      <c r="G88" s="3"/>
      <c r="H88" s="3"/>
      <c r="I88" s="3"/>
      <c r="J88" s="3"/>
    </row>
    <row r="89" spans="1:10">
      <c r="A89">
        <v>104</v>
      </c>
      <c r="B89" t="s">
        <v>176</v>
      </c>
      <c r="C89" s="1" t="s">
        <v>177</v>
      </c>
      <c r="D89">
        <v>6</v>
      </c>
      <c r="E89" s="2">
        <v>-378260</v>
      </c>
    </row>
    <row r="90" spans="1:10">
      <c r="A90" s="3">
        <v>106</v>
      </c>
      <c r="B90" s="3" t="s">
        <v>178</v>
      </c>
      <c r="C90" s="4" t="s">
        <v>179</v>
      </c>
      <c r="D90" s="3">
        <v>1</v>
      </c>
      <c r="E90" s="3"/>
      <c r="F90" s="3"/>
      <c r="G90" s="3"/>
      <c r="H90" s="3"/>
      <c r="I90" s="3"/>
      <c r="J90" s="5">
        <v>264271.33</v>
      </c>
    </row>
    <row r="91" spans="1:10">
      <c r="A91" s="3">
        <v>107</v>
      </c>
      <c r="B91" s="3" t="s">
        <v>180</v>
      </c>
      <c r="C91" s="4" t="s">
        <v>181</v>
      </c>
      <c r="D91" s="3">
        <v>2</v>
      </c>
      <c r="E91" s="3"/>
      <c r="F91" s="3"/>
      <c r="G91" s="3"/>
      <c r="H91" s="3"/>
      <c r="I91" s="5">
        <v>264271.33</v>
      </c>
      <c r="J91" s="3"/>
    </row>
    <row r="92" spans="1:10">
      <c r="A92" s="3">
        <v>108</v>
      </c>
      <c r="B92" s="3" t="s">
        <v>182</v>
      </c>
      <c r="C92" s="4" t="s">
        <v>183</v>
      </c>
      <c r="D92" s="3">
        <v>3</v>
      </c>
      <c r="E92" s="3"/>
      <c r="F92" s="3"/>
      <c r="G92" s="3"/>
      <c r="H92" s="5">
        <v>264271.33</v>
      </c>
      <c r="I92" s="3"/>
      <c r="J92" s="3"/>
    </row>
    <row r="93" spans="1:10">
      <c r="A93" s="3">
        <v>109</v>
      </c>
      <c r="B93" s="3" t="s">
        <v>184</v>
      </c>
      <c r="C93" s="4" t="s">
        <v>185</v>
      </c>
      <c r="D93" s="3">
        <v>4</v>
      </c>
      <c r="E93" s="3"/>
      <c r="F93" s="3"/>
      <c r="G93" s="5">
        <v>264271.33</v>
      </c>
      <c r="H93" s="3"/>
      <c r="I93" s="3"/>
      <c r="J93" s="3"/>
    </row>
    <row r="94" spans="1:10">
      <c r="A94" s="3">
        <v>110</v>
      </c>
      <c r="B94" s="3" t="s">
        <v>186</v>
      </c>
      <c r="C94" s="4" t="s">
        <v>187</v>
      </c>
      <c r="D94" s="3">
        <v>5</v>
      </c>
      <c r="E94" s="3"/>
      <c r="F94" s="5">
        <v>264271.33</v>
      </c>
      <c r="G94" s="3"/>
      <c r="H94" s="3"/>
      <c r="I94" s="3"/>
      <c r="J94" s="3"/>
    </row>
    <row r="95" spans="1:10">
      <c r="A95">
        <v>111</v>
      </c>
      <c r="B95" t="s">
        <v>188</v>
      </c>
      <c r="C95" s="1" t="s">
        <v>189</v>
      </c>
      <c r="D95">
        <v>6</v>
      </c>
      <c r="E95" s="2">
        <v>264271.33</v>
      </c>
    </row>
    <row r="96" spans="1:10">
      <c r="A96" s="3">
        <v>113</v>
      </c>
      <c r="B96" s="3" t="s">
        <v>190</v>
      </c>
      <c r="C96" s="4" t="s">
        <v>191</v>
      </c>
      <c r="D96" s="3">
        <v>1</v>
      </c>
      <c r="E96" s="3"/>
      <c r="F96" s="3"/>
      <c r="G96" s="3"/>
      <c r="H96" s="3"/>
      <c r="I96" s="3"/>
      <c r="J96" s="5">
        <v>78113.88</v>
      </c>
    </row>
    <row r="97" spans="1:10">
      <c r="A97" s="3">
        <v>114</v>
      </c>
      <c r="B97" s="3" t="s">
        <v>192</v>
      </c>
      <c r="C97" s="4" t="s">
        <v>193</v>
      </c>
      <c r="D97" s="3">
        <v>2</v>
      </c>
      <c r="E97" s="3"/>
      <c r="F97" s="3"/>
      <c r="G97" s="3"/>
      <c r="H97" s="3"/>
      <c r="I97" s="5">
        <v>78113.88</v>
      </c>
      <c r="J97" s="3"/>
    </row>
    <row r="98" spans="1:10">
      <c r="A98" s="3">
        <v>115</v>
      </c>
      <c r="B98" s="3" t="s">
        <v>194</v>
      </c>
      <c r="C98" s="4" t="s">
        <v>195</v>
      </c>
      <c r="D98" s="3">
        <v>3</v>
      </c>
      <c r="E98" s="3"/>
      <c r="F98" s="3"/>
      <c r="G98" s="3"/>
      <c r="H98" s="5">
        <v>77808.240000000005</v>
      </c>
      <c r="I98" s="3"/>
      <c r="J98" s="3"/>
    </row>
    <row r="99" spans="1:10">
      <c r="A99" s="3">
        <v>116</v>
      </c>
      <c r="B99" s="3" t="s">
        <v>196</v>
      </c>
      <c r="C99" s="4" t="s">
        <v>197</v>
      </c>
      <c r="D99" s="3">
        <v>4</v>
      </c>
      <c r="E99" s="3"/>
      <c r="F99" s="3"/>
      <c r="G99" s="5">
        <v>77808.240000000005</v>
      </c>
      <c r="H99" s="3"/>
      <c r="I99" s="3"/>
      <c r="J99" s="3"/>
    </row>
    <row r="100" spans="1:10">
      <c r="A100" s="3">
        <v>117</v>
      </c>
      <c r="B100" s="3" t="s">
        <v>198</v>
      </c>
      <c r="C100" s="4" t="s">
        <v>199</v>
      </c>
      <c r="D100" s="3">
        <v>5</v>
      </c>
      <c r="E100" s="3"/>
      <c r="F100" s="5">
        <v>77808.240000000005</v>
      </c>
      <c r="G100" s="3"/>
      <c r="H100" s="3"/>
      <c r="I100" s="3"/>
      <c r="J100" s="3"/>
    </row>
    <row r="101" spans="1:10">
      <c r="A101">
        <v>118</v>
      </c>
      <c r="B101" t="s">
        <v>438</v>
      </c>
      <c r="C101" s="1" t="s">
        <v>439</v>
      </c>
      <c r="D101">
        <v>6</v>
      </c>
      <c r="E101" s="2">
        <v>4777.47</v>
      </c>
    </row>
    <row r="102" spans="1:10">
      <c r="A102">
        <v>120</v>
      </c>
      <c r="B102" t="s">
        <v>200</v>
      </c>
      <c r="C102" s="1" t="s">
        <v>201</v>
      </c>
      <c r="D102">
        <v>6</v>
      </c>
      <c r="E102" s="2">
        <v>1361.25</v>
      </c>
    </row>
    <row r="103" spans="1:10">
      <c r="A103">
        <v>122</v>
      </c>
      <c r="B103" t="s">
        <v>206</v>
      </c>
      <c r="C103" s="1" t="s">
        <v>207</v>
      </c>
      <c r="D103">
        <v>6</v>
      </c>
      <c r="E103">
        <v>590.04999999999995</v>
      </c>
    </row>
    <row r="104" spans="1:10">
      <c r="A104">
        <v>124</v>
      </c>
      <c r="B104" t="s">
        <v>208</v>
      </c>
      <c r="C104" s="1" t="s">
        <v>209</v>
      </c>
      <c r="D104">
        <v>6</v>
      </c>
      <c r="E104" s="2">
        <v>67657.78</v>
      </c>
    </row>
    <row r="105" spans="1:10">
      <c r="A105">
        <v>126</v>
      </c>
      <c r="B105" t="s">
        <v>440</v>
      </c>
      <c r="C105" s="1" t="s">
        <v>411</v>
      </c>
      <c r="D105">
        <v>6</v>
      </c>
      <c r="E105">
        <v>22</v>
      </c>
    </row>
    <row r="106" spans="1:10">
      <c r="A106">
        <v>128</v>
      </c>
      <c r="B106" t="s">
        <v>210</v>
      </c>
      <c r="C106" s="1" t="s">
        <v>211</v>
      </c>
      <c r="D106">
        <v>6</v>
      </c>
      <c r="E106" s="2">
        <v>3245.59</v>
      </c>
    </row>
    <row r="107" spans="1:10">
      <c r="A107">
        <v>130</v>
      </c>
      <c r="B107" t="s">
        <v>441</v>
      </c>
      <c r="C107" s="1" t="s">
        <v>442</v>
      </c>
      <c r="D107">
        <v>6</v>
      </c>
      <c r="E107">
        <v>154.1</v>
      </c>
    </row>
    <row r="108" spans="1:10">
      <c r="A108" s="3">
        <v>132</v>
      </c>
      <c r="B108" s="3" t="s">
        <v>214</v>
      </c>
      <c r="C108" s="4" t="s">
        <v>215</v>
      </c>
      <c r="D108" s="3">
        <v>3</v>
      </c>
      <c r="E108" s="3"/>
      <c r="F108" s="3"/>
      <c r="G108" s="3"/>
      <c r="H108" s="3">
        <v>305.64</v>
      </c>
      <c r="I108" s="3"/>
      <c r="J108" s="3"/>
    </row>
    <row r="109" spans="1:10">
      <c r="A109" s="3">
        <v>133</v>
      </c>
      <c r="B109" s="3" t="s">
        <v>196</v>
      </c>
      <c r="C109" s="4" t="s">
        <v>216</v>
      </c>
      <c r="D109" s="3">
        <v>4</v>
      </c>
      <c r="E109" s="3"/>
      <c r="F109" s="3"/>
      <c r="G109" s="3">
        <v>305.64</v>
      </c>
      <c r="H109" s="3"/>
      <c r="I109" s="3"/>
      <c r="J109" s="3"/>
    </row>
    <row r="110" spans="1:10">
      <c r="A110" s="3">
        <v>134</v>
      </c>
      <c r="B110" s="3" t="s">
        <v>198</v>
      </c>
      <c r="C110" s="4" t="s">
        <v>217</v>
      </c>
      <c r="D110" s="3">
        <v>5</v>
      </c>
      <c r="E110" s="3"/>
      <c r="F110" s="3">
        <v>305.64</v>
      </c>
      <c r="G110" s="3"/>
      <c r="H110" s="3"/>
      <c r="I110" s="3"/>
      <c r="J110" s="3"/>
    </row>
    <row r="111" spans="1:10">
      <c r="A111">
        <v>135</v>
      </c>
      <c r="B111" t="s">
        <v>220</v>
      </c>
      <c r="C111" s="1" t="s">
        <v>221</v>
      </c>
      <c r="D111">
        <v>6</v>
      </c>
      <c r="E111">
        <v>305.64</v>
      </c>
    </row>
    <row r="112" spans="1:10">
      <c r="A112" s="3">
        <v>137</v>
      </c>
      <c r="B112" s="3" t="s">
        <v>443</v>
      </c>
      <c r="C112" s="4" t="s">
        <v>444</v>
      </c>
      <c r="D112" s="3">
        <v>1</v>
      </c>
      <c r="E112" s="3"/>
      <c r="F112" s="3"/>
      <c r="G112" s="3"/>
      <c r="H112" s="3"/>
      <c r="I112" s="3"/>
      <c r="J112" s="3">
        <v>-941.58</v>
      </c>
    </row>
    <row r="113" spans="1:10">
      <c r="A113" s="3">
        <v>138</v>
      </c>
      <c r="B113" s="3" t="s">
        <v>445</v>
      </c>
      <c r="C113" s="4" t="s">
        <v>446</v>
      </c>
      <c r="D113" s="3">
        <v>2</v>
      </c>
      <c r="E113" s="3"/>
      <c r="F113" s="3"/>
      <c r="G113" s="3"/>
      <c r="H113" s="3"/>
      <c r="I113" s="3">
        <v>-950.14</v>
      </c>
      <c r="J113" s="3"/>
    </row>
    <row r="114" spans="1:10">
      <c r="A114" s="3">
        <v>139</v>
      </c>
      <c r="B114" s="3" t="s">
        <v>447</v>
      </c>
      <c r="C114" s="4" t="s">
        <v>448</v>
      </c>
      <c r="D114" s="3">
        <v>3</v>
      </c>
      <c r="E114" s="3"/>
      <c r="F114" s="3"/>
      <c r="G114" s="3"/>
      <c r="H114" s="3">
        <v>-950.14</v>
      </c>
      <c r="I114" s="3"/>
      <c r="J114" s="3"/>
    </row>
    <row r="115" spans="1:10">
      <c r="A115" s="3">
        <v>140</v>
      </c>
      <c r="B115" s="3" t="s">
        <v>449</v>
      </c>
      <c r="C115" s="4" t="s">
        <v>425</v>
      </c>
      <c r="D115" s="3">
        <v>4</v>
      </c>
      <c r="E115" s="3"/>
      <c r="F115" s="3"/>
      <c r="G115" s="3">
        <v>-950.14</v>
      </c>
      <c r="H115" s="3"/>
      <c r="I115" s="3"/>
      <c r="J115" s="3"/>
    </row>
    <row r="116" spans="1:10">
      <c r="A116" s="3">
        <v>141</v>
      </c>
      <c r="B116" s="3" t="s">
        <v>450</v>
      </c>
      <c r="C116" s="4" t="s">
        <v>426</v>
      </c>
      <c r="D116" s="3">
        <v>5</v>
      </c>
      <c r="E116" s="3"/>
      <c r="F116" s="3">
        <v>-950.14</v>
      </c>
      <c r="G116" s="3"/>
      <c r="H116" s="3"/>
      <c r="I116" s="3"/>
      <c r="J116" s="3"/>
    </row>
    <row r="117" spans="1:10">
      <c r="A117">
        <v>142</v>
      </c>
      <c r="B117" t="s">
        <v>451</v>
      </c>
      <c r="C117" s="1" t="s">
        <v>428</v>
      </c>
      <c r="D117">
        <v>6</v>
      </c>
      <c r="E117">
        <v>-950.14</v>
      </c>
    </row>
    <row r="118" spans="1:10">
      <c r="A118" s="3">
        <v>144</v>
      </c>
      <c r="B118" s="3" t="s">
        <v>452</v>
      </c>
      <c r="C118" s="4" t="s">
        <v>453</v>
      </c>
      <c r="D118" s="3">
        <v>2</v>
      </c>
      <c r="E118" s="3"/>
      <c r="F118" s="3"/>
      <c r="G118" s="3"/>
      <c r="H118" s="3"/>
      <c r="I118" s="3">
        <v>8.56</v>
      </c>
      <c r="J118" s="3"/>
    </row>
    <row r="119" spans="1:10">
      <c r="A119" s="3">
        <v>145</v>
      </c>
      <c r="B119" s="3" t="s">
        <v>454</v>
      </c>
      <c r="C119" s="4" t="s">
        <v>455</v>
      </c>
      <c r="D119" s="3">
        <v>3</v>
      </c>
      <c r="E119" s="3"/>
      <c r="F119" s="3"/>
      <c r="G119" s="3"/>
      <c r="H119" s="3">
        <v>8.56</v>
      </c>
      <c r="I119" s="3"/>
      <c r="J119" s="3"/>
    </row>
    <row r="120" spans="1:10">
      <c r="A120" s="3">
        <v>146</v>
      </c>
      <c r="B120" s="3" t="s">
        <v>456</v>
      </c>
      <c r="C120" s="4" t="s">
        <v>457</v>
      </c>
      <c r="D120" s="3">
        <v>4</v>
      </c>
      <c r="E120" s="3"/>
      <c r="F120" s="3"/>
      <c r="G120" s="3">
        <v>8.56</v>
      </c>
      <c r="H120" s="3"/>
      <c r="I120" s="3"/>
      <c r="J120" s="3"/>
    </row>
    <row r="121" spans="1:10">
      <c r="A121" s="3">
        <v>147</v>
      </c>
      <c r="B121" s="3" t="s">
        <v>458</v>
      </c>
      <c r="C121" s="4" t="s">
        <v>459</v>
      </c>
      <c r="D121" s="3">
        <v>5</v>
      </c>
      <c r="E121" s="3"/>
      <c r="F121" s="3">
        <v>8.56</v>
      </c>
      <c r="G121" s="3"/>
      <c r="H121" s="3"/>
      <c r="I121" s="3"/>
      <c r="J121" s="3"/>
    </row>
    <row r="122" spans="1:10">
      <c r="A122">
        <v>148</v>
      </c>
      <c r="B122" t="s">
        <v>460</v>
      </c>
      <c r="C122" s="1" t="s">
        <v>461</v>
      </c>
      <c r="D122">
        <v>6</v>
      </c>
      <c r="E122">
        <v>8.56</v>
      </c>
    </row>
    <row r="124" spans="1:10">
      <c r="B124" s="7" t="s">
        <v>436</v>
      </c>
      <c r="C124" s="7"/>
      <c r="D124" s="7"/>
      <c r="E124" s="7"/>
      <c r="F124" s="7"/>
      <c r="G124" s="7"/>
      <c r="H124" s="7"/>
      <c r="I124" s="7"/>
      <c r="J124" s="8">
        <f>SUM(J84:J123)</f>
        <v>-36816.369999999981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27"/>
  <sheetViews>
    <sheetView topLeftCell="A12" workbookViewId="0">
      <selection activeCell="B127" sqref="B127"/>
    </sheetView>
  </sheetViews>
  <sheetFormatPr defaultColWidth="11.42578125" defaultRowHeight="15"/>
  <cols>
    <col min="1" max="1" width="4" bestFit="1" customWidth="1"/>
    <col min="2" max="2" width="41.42578125" bestFit="1" customWidth="1"/>
    <col min="3" max="3" width="14.5703125" bestFit="1" customWidth="1"/>
    <col min="4" max="4" width="2" bestFit="1" customWidth="1"/>
    <col min="5" max="10" width="10.85546875" bestFit="1" customWidth="1"/>
  </cols>
  <sheetData>
    <row r="2" spans="1:10" ht="26.25">
      <c r="B2" s="6" t="s">
        <v>228</v>
      </c>
    </row>
    <row r="3" spans="1:10">
      <c r="B3" s="3" t="s">
        <v>226</v>
      </c>
    </row>
    <row r="4" spans="1:10">
      <c r="B4" t="s">
        <v>227</v>
      </c>
    </row>
    <row r="6" spans="1:10" s="3" customFormat="1">
      <c r="A6" s="3">
        <v>1</v>
      </c>
      <c r="B6" s="3" t="s">
        <v>0</v>
      </c>
      <c r="C6" s="4" t="s">
        <v>1</v>
      </c>
      <c r="D6" s="3">
        <v>1</v>
      </c>
      <c r="J6" s="5">
        <v>593860.39</v>
      </c>
    </row>
    <row r="7" spans="1:10" s="3" customFormat="1">
      <c r="A7" s="3">
        <v>2</v>
      </c>
      <c r="B7" s="3" t="s">
        <v>2</v>
      </c>
      <c r="C7" s="4" t="s">
        <v>3</v>
      </c>
      <c r="D7" s="3">
        <v>2</v>
      </c>
      <c r="I7" s="5">
        <v>512146.38</v>
      </c>
    </row>
    <row r="8" spans="1:10" s="3" customFormat="1">
      <c r="A8" s="3">
        <v>3</v>
      </c>
      <c r="B8" s="3" t="s">
        <v>4</v>
      </c>
      <c r="C8" s="4" t="s">
        <v>5</v>
      </c>
      <c r="D8" s="3">
        <v>3</v>
      </c>
      <c r="H8" s="5">
        <v>512146.38</v>
      </c>
    </row>
    <row r="9" spans="1:10" s="3" customFormat="1">
      <c r="A9" s="3">
        <v>4</v>
      </c>
      <c r="B9" s="3" t="s">
        <v>6</v>
      </c>
      <c r="C9" s="4" t="s">
        <v>7</v>
      </c>
      <c r="D9" s="3">
        <v>4</v>
      </c>
      <c r="G9" s="5">
        <v>3671.75</v>
      </c>
    </row>
    <row r="10" spans="1:10" s="3" customFormat="1">
      <c r="A10" s="3">
        <v>5</v>
      </c>
      <c r="B10" s="3" t="s">
        <v>8</v>
      </c>
      <c r="C10" s="4" t="s">
        <v>9</v>
      </c>
      <c r="D10" s="3">
        <v>5</v>
      </c>
      <c r="F10" s="5">
        <v>3671.75</v>
      </c>
    </row>
    <row r="11" spans="1:10" s="3" customFormat="1">
      <c r="A11">
        <v>6</v>
      </c>
      <c r="B11" t="s">
        <v>10</v>
      </c>
      <c r="C11" s="1" t="s">
        <v>11</v>
      </c>
      <c r="D11">
        <v>6</v>
      </c>
      <c r="E11" s="2">
        <v>3671.75</v>
      </c>
      <c r="F11"/>
      <c r="G11"/>
      <c r="H11"/>
      <c r="I11"/>
      <c r="J11"/>
    </row>
    <row r="12" spans="1:10" s="3" customFormat="1">
      <c r="A12" s="3">
        <v>8</v>
      </c>
      <c r="B12" s="3" t="s">
        <v>12</v>
      </c>
      <c r="C12" s="4" t="s">
        <v>13</v>
      </c>
      <c r="D12" s="3">
        <v>4</v>
      </c>
      <c r="G12" s="5">
        <v>273474.17</v>
      </c>
    </row>
    <row r="13" spans="1:10" s="3" customFormat="1">
      <c r="A13" s="3">
        <v>9</v>
      </c>
      <c r="B13" s="3" t="s">
        <v>14</v>
      </c>
      <c r="C13" s="4" t="s">
        <v>15</v>
      </c>
      <c r="D13" s="3">
        <v>5</v>
      </c>
      <c r="F13" s="5">
        <v>189984</v>
      </c>
    </row>
    <row r="14" spans="1:10" s="3" customFormat="1">
      <c r="A14">
        <v>10</v>
      </c>
      <c r="B14" t="s">
        <v>16</v>
      </c>
      <c r="C14" s="1" t="s">
        <v>17</v>
      </c>
      <c r="D14">
        <v>6</v>
      </c>
      <c r="E14" s="2">
        <v>189984</v>
      </c>
      <c r="F14"/>
      <c r="G14"/>
      <c r="H14"/>
      <c r="I14"/>
      <c r="J14"/>
    </row>
    <row r="15" spans="1:10" s="3" customFormat="1">
      <c r="A15" s="3">
        <v>12</v>
      </c>
      <c r="B15" s="3" t="s">
        <v>18</v>
      </c>
      <c r="C15" s="4" t="s">
        <v>19</v>
      </c>
      <c r="D15" s="3">
        <v>5</v>
      </c>
      <c r="F15" s="5">
        <v>83490.17</v>
      </c>
    </row>
    <row r="16" spans="1:10" s="3" customFormat="1">
      <c r="A16">
        <v>13</v>
      </c>
      <c r="B16" t="s">
        <v>20</v>
      </c>
      <c r="C16" s="1" t="s">
        <v>21</v>
      </c>
      <c r="D16">
        <v>6</v>
      </c>
      <c r="E16" s="2">
        <v>78620.17</v>
      </c>
      <c r="F16"/>
      <c r="G16"/>
      <c r="H16"/>
      <c r="I16"/>
      <c r="J16"/>
    </row>
    <row r="17" spans="1:10" s="3" customFormat="1">
      <c r="A17">
        <v>15</v>
      </c>
      <c r="B17" t="s">
        <v>22</v>
      </c>
      <c r="C17" s="1" t="s">
        <v>23</v>
      </c>
      <c r="D17">
        <v>6</v>
      </c>
      <c r="E17" s="2">
        <v>4870</v>
      </c>
      <c r="F17"/>
      <c r="G17"/>
      <c r="H17"/>
      <c r="I17"/>
      <c r="J17"/>
    </row>
    <row r="18" spans="1:10" s="3" customFormat="1">
      <c r="A18" s="3">
        <v>17</v>
      </c>
      <c r="B18" s="3" t="s">
        <v>24</v>
      </c>
      <c r="C18" s="4" t="s">
        <v>25</v>
      </c>
      <c r="D18" s="3">
        <v>4</v>
      </c>
      <c r="G18" s="5">
        <v>173645.56</v>
      </c>
    </row>
    <row r="19" spans="1:10" s="3" customFormat="1">
      <c r="A19" s="3">
        <v>18</v>
      </c>
      <c r="B19" s="3" t="s">
        <v>26</v>
      </c>
      <c r="C19" s="4" t="s">
        <v>27</v>
      </c>
      <c r="D19" s="3">
        <v>5</v>
      </c>
      <c r="F19" s="5">
        <v>173645.56</v>
      </c>
    </row>
    <row r="20" spans="1:10" s="3" customFormat="1">
      <c r="A20">
        <v>19</v>
      </c>
      <c r="B20" t="s">
        <v>28</v>
      </c>
      <c r="C20" s="1" t="s">
        <v>29</v>
      </c>
      <c r="D20">
        <v>6</v>
      </c>
      <c r="E20" s="2">
        <v>74515.399999999994</v>
      </c>
      <c r="F20"/>
      <c r="G20"/>
      <c r="H20"/>
      <c r="I20"/>
      <c r="J20"/>
    </row>
    <row r="21" spans="1:10" s="3" customFormat="1">
      <c r="A21">
        <v>21</v>
      </c>
      <c r="B21" t="s">
        <v>30</v>
      </c>
      <c r="C21" s="1" t="s">
        <v>31</v>
      </c>
      <c r="D21">
        <v>6</v>
      </c>
      <c r="E21" s="2">
        <v>72044.740000000005</v>
      </c>
      <c r="F21"/>
      <c r="G21"/>
      <c r="H21"/>
      <c r="I21"/>
      <c r="J21"/>
    </row>
    <row r="22" spans="1:10" s="3" customFormat="1">
      <c r="A22">
        <v>23</v>
      </c>
      <c r="B22" t="s">
        <v>32</v>
      </c>
      <c r="C22" s="1" t="s">
        <v>33</v>
      </c>
      <c r="D22">
        <v>6</v>
      </c>
      <c r="E22" s="2">
        <v>5211.1000000000004</v>
      </c>
      <c r="F22"/>
      <c r="G22"/>
      <c r="H22"/>
      <c r="I22"/>
      <c r="J22"/>
    </row>
    <row r="23" spans="1:10" s="3" customFormat="1">
      <c r="A23">
        <v>25</v>
      </c>
      <c r="B23" t="s">
        <v>34</v>
      </c>
      <c r="C23" s="1" t="s">
        <v>35</v>
      </c>
      <c r="D23">
        <v>6</v>
      </c>
      <c r="E23">
        <v>885</v>
      </c>
      <c r="F23"/>
      <c r="G23"/>
      <c r="H23"/>
      <c r="I23"/>
      <c r="J23"/>
    </row>
    <row r="24" spans="1:10" s="3" customFormat="1">
      <c r="A24">
        <v>27</v>
      </c>
      <c r="B24" t="s">
        <v>36</v>
      </c>
      <c r="C24" s="1" t="s">
        <v>37</v>
      </c>
      <c r="D24">
        <v>6</v>
      </c>
      <c r="E24">
        <v>0</v>
      </c>
      <c r="F24"/>
      <c r="G24"/>
      <c r="H24"/>
      <c r="I24"/>
      <c r="J24"/>
    </row>
    <row r="25" spans="1:10" s="3" customFormat="1">
      <c r="A25">
        <v>29</v>
      </c>
      <c r="B25" t="s">
        <v>38</v>
      </c>
      <c r="C25" s="1" t="s">
        <v>39</v>
      </c>
      <c r="D25">
        <v>6</v>
      </c>
      <c r="E25">
        <v>-0.01</v>
      </c>
      <c r="F25"/>
      <c r="G25"/>
      <c r="H25"/>
      <c r="I25"/>
      <c r="J25"/>
    </row>
    <row r="26" spans="1:10" s="3" customFormat="1">
      <c r="A26">
        <v>31</v>
      </c>
      <c r="B26" t="s">
        <v>40</v>
      </c>
      <c r="C26" s="1" t="s">
        <v>41</v>
      </c>
      <c r="D26">
        <v>6</v>
      </c>
      <c r="E26">
        <v>0</v>
      </c>
      <c r="F26"/>
      <c r="G26"/>
      <c r="H26"/>
      <c r="I26"/>
      <c r="J26"/>
    </row>
    <row r="27" spans="1:10" s="3" customFormat="1">
      <c r="A27">
        <v>33</v>
      </c>
      <c r="B27" t="s">
        <v>42</v>
      </c>
      <c r="C27" s="1" t="s">
        <v>43</v>
      </c>
      <c r="D27">
        <v>6</v>
      </c>
      <c r="E27">
        <v>0</v>
      </c>
      <c r="F27"/>
      <c r="G27"/>
      <c r="H27"/>
      <c r="I27"/>
      <c r="J27"/>
    </row>
    <row r="28" spans="1:10" s="3" customFormat="1">
      <c r="A28">
        <v>35</v>
      </c>
      <c r="B28" t="s">
        <v>44</v>
      </c>
      <c r="C28" s="1" t="s">
        <v>45</v>
      </c>
      <c r="D28">
        <v>6</v>
      </c>
      <c r="E28" s="2">
        <v>20989.33</v>
      </c>
      <c r="F28"/>
      <c r="G28"/>
      <c r="H28"/>
      <c r="I28"/>
      <c r="J28"/>
    </row>
    <row r="29" spans="1:10" s="3" customFormat="1">
      <c r="A29" s="3">
        <v>37</v>
      </c>
      <c r="B29" s="3" t="s">
        <v>46</v>
      </c>
      <c r="C29" s="4" t="s">
        <v>47</v>
      </c>
      <c r="D29" s="3">
        <v>4</v>
      </c>
      <c r="G29" s="5">
        <v>61354.9</v>
      </c>
    </row>
    <row r="30" spans="1:10" s="3" customFormat="1">
      <c r="A30" s="3">
        <v>38</v>
      </c>
      <c r="B30" s="3" t="s">
        <v>48</v>
      </c>
      <c r="C30" s="4" t="s">
        <v>49</v>
      </c>
      <c r="D30" s="3">
        <v>5</v>
      </c>
      <c r="F30" s="5">
        <v>61354.9</v>
      </c>
    </row>
    <row r="31" spans="1:10" s="3" customFormat="1">
      <c r="A31">
        <v>39</v>
      </c>
      <c r="B31" t="s">
        <v>50</v>
      </c>
      <c r="C31" s="1" t="s">
        <v>51</v>
      </c>
      <c r="D31">
        <v>6</v>
      </c>
      <c r="E31" s="2">
        <v>61156.94</v>
      </c>
      <c r="F31"/>
      <c r="G31"/>
      <c r="H31"/>
      <c r="I31"/>
      <c r="J31"/>
    </row>
    <row r="32" spans="1:10" s="3" customFormat="1">
      <c r="A32">
        <v>41</v>
      </c>
      <c r="B32" t="s">
        <v>52</v>
      </c>
      <c r="C32" s="1" t="s">
        <v>53</v>
      </c>
      <c r="D32">
        <v>6</v>
      </c>
      <c r="E32">
        <v>197.96</v>
      </c>
      <c r="F32"/>
      <c r="G32"/>
      <c r="H32"/>
      <c r="I32"/>
      <c r="J32"/>
    </row>
    <row r="33" spans="1:10" s="3" customFormat="1">
      <c r="A33" s="3">
        <v>43</v>
      </c>
      <c r="B33" s="3" t="s">
        <v>54</v>
      </c>
      <c r="C33" s="4" t="s">
        <v>55</v>
      </c>
      <c r="D33" s="3">
        <v>2</v>
      </c>
      <c r="I33" s="5">
        <v>81714.009999999995</v>
      </c>
    </row>
    <row r="34" spans="1:10" s="3" customFormat="1">
      <c r="A34" s="3">
        <v>44</v>
      </c>
      <c r="B34" s="3" t="s">
        <v>56</v>
      </c>
      <c r="C34" s="4" t="s">
        <v>57</v>
      </c>
      <c r="D34" s="3">
        <v>3</v>
      </c>
      <c r="H34" s="5">
        <v>81714.009999999995</v>
      </c>
    </row>
    <row r="35" spans="1:10" s="3" customFormat="1">
      <c r="A35" s="3">
        <v>45</v>
      </c>
      <c r="B35" s="3" t="s">
        <v>58</v>
      </c>
      <c r="C35" s="4" t="s">
        <v>59</v>
      </c>
      <c r="D35" s="3">
        <v>4</v>
      </c>
      <c r="G35" s="5">
        <v>80964.009999999995</v>
      </c>
    </row>
    <row r="36" spans="1:10" s="3" customFormat="1">
      <c r="A36" s="3">
        <v>46</v>
      </c>
      <c r="B36" s="3" t="s">
        <v>60</v>
      </c>
      <c r="C36" s="4" t="s">
        <v>61</v>
      </c>
      <c r="D36" s="3">
        <v>5</v>
      </c>
      <c r="F36" s="5">
        <v>80964.009999999995</v>
      </c>
    </row>
    <row r="37" spans="1:10" s="3" customFormat="1">
      <c r="A37">
        <v>47</v>
      </c>
      <c r="B37" t="s">
        <v>62</v>
      </c>
      <c r="C37" s="1" t="s">
        <v>63</v>
      </c>
      <c r="D37">
        <v>6</v>
      </c>
      <c r="E37" s="2">
        <v>80964.009999999995</v>
      </c>
      <c r="F37"/>
      <c r="G37"/>
      <c r="H37"/>
      <c r="I37"/>
      <c r="J37"/>
    </row>
    <row r="38" spans="1:10" s="3" customFormat="1">
      <c r="A38">
        <v>49</v>
      </c>
      <c r="B38" t="s">
        <v>64</v>
      </c>
      <c r="C38" s="1" t="s">
        <v>65</v>
      </c>
      <c r="D38">
        <v>6</v>
      </c>
      <c r="E38">
        <v>0</v>
      </c>
      <c r="F38"/>
      <c r="G38"/>
      <c r="H38"/>
      <c r="I38"/>
      <c r="J38"/>
    </row>
    <row r="39" spans="1:10" s="3" customFormat="1">
      <c r="A39" s="3">
        <v>51</v>
      </c>
      <c r="B39" s="3" t="s">
        <v>66</v>
      </c>
      <c r="C39" s="4" t="s">
        <v>67</v>
      </c>
      <c r="D39" s="3">
        <v>4</v>
      </c>
      <c r="G39" s="3">
        <v>750</v>
      </c>
    </row>
    <row r="40" spans="1:10" s="3" customFormat="1">
      <c r="A40" s="3">
        <v>52</v>
      </c>
      <c r="B40" s="3" t="s">
        <v>68</v>
      </c>
      <c r="C40" s="4" t="s">
        <v>69</v>
      </c>
      <c r="D40" s="3">
        <v>5</v>
      </c>
      <c r="F40" s="3">
        <v>750</v>
      </c>
    </row>
    <row r="41" spans="1:10" s="3" customFormat="1">
      <c r="A41">
        <v>53</v>
      </c>
      <c r="B41" t="s">
        <v>70</v>
      </c>
      <c r="C41" s="1" t="s">
        <v>71</v>
      </c>
      <c r="D41">
        <v>6</v>
      </c>
      <c r="E41">
        <v>750</v>
      </c>
      <c r="F41"/>
      <c r="G41"/>
      <c r="H41"/>
      <c r="I41"/>
      <c r="J41"/>
    </row>
    <row r="42" spans="1:10" s="3" customFormat="1">
      <c r="A42">
        <v>55</v>
      </c>
      <c r="B42" t="s">
        <v>72</v>
      </c>
      <c r="C42" s="1" t="s">
        <v>73</v>
      </c>
      <c r="D42">
        <v>6</v>
      </c>
      <c r="E42">
        <v>0</v>
      </c>
      <c r="F42"/>
      <c r="G42"/>
      <c r="H42"/>
      <c r="I42"/>
      <c r="J42"/>
    </row>
    <row r="43" spans="1:10" s="3" customFormat="1">
      <c r="A43" s="3">
        <v>57</v>
      </c>
      <c r="B43" s="3" t="s">
        <v>74</v>
      </c>
      <c r="C43" s="4" t="s">
        <v>75</v>
      </c>
      <c r="D43" s="3">
        <v>1</v>
      </c>
      <c r="J43" s="5">
        <v>-170316.01</v>
      </c>
    </row>
    <row r="44" spans="1:10" s="3" customFormat="1">
      <c r="A44" s="3">
        <v>58</v>
      </c>
      <c r="B44" s="3" t="s">
        <v>76</v>
      </c>
      <c r="C44" s="4" t="s">
        <v>77</v>
      </c>
      <c r="D44" s="3">
        <v>2</v>
      </c>
      <c r="I44" s="5">
        <v>-170316.01</v>
      </c>
    </row>
    <row r="45" spans="1:10" s="3" customFormat="1">
      <c r="A45" s="3">
        <v>59</v>
      </c>
      <c r="B45" s="3" t="s">
        <v>78</v>
      </c>
      <c r="C45" s="4" t="s">
        <v>79</v>
      </c>
      <c r="D45" s="3">
        <v>3</v>
      </c>
      <c r="H45" s="5">
        <v>-170316.01</v>
      </c>
    </row>
    <row r="46" spans="1:10" s="3" customFormat="1">
      <c r="A46" s="3">
        <v>60</v>
      </c>
      <c r="B46" s="3" t="s">
        <v>80</v>
      </c>
      <c r="C46" s="4" t="s">
        <v>81</v>
      </c>
      <c r="D46" s="3">
        <v>4</v>
      </c>
      <c r="G46" s="5">
        <v>-42010.11</v>
      </c>
    </row>
    <row r="47" spans="1:10" s="3" customFormat="1">
      <c r="A47" s="3">
        <v>61</v>
      </c>
      <c r="B47" s="3" t="s">
        <v>82</v>
      </c>
      <c r="C47" s="4" t="s">
        <v>83</v>
      </c>
      <c r="D47" s="3">
        <v>5</v>
      </c>
      <c r="F47" s="3">
        <v>-799.19</v>
      </c>
    </row>
    <row r="48" spans="1:10" s="3" customFormat="1">
      <c r="A48">
        <v>62</v>
      </c>
      <c r="B48" t="s">
        <v>84</v>
      </c>
      <c r="C48" s="1" t="s">
        <v>85</v>
      </c>
      <c r="D48">
        <v>6</v>
      </c>
      <c r="E48">
        <v>0</v>
      </c>
      <c r="F48"/>
      <c r="G48"/>
      <c r="H48"/>
      <c r="I48"/>
      <c r="J48"/>
    </row>
    <row r="49" spans="1:10" s="3" customFormat="1">
      <c r="A49">
        <v>64</v>
      </c>
      <c r="B49" t="s">
        <v>86</v>
      </c>
      <c r="C49" s="1" t="s">
        <v>87</v>
      </c>
      <c r="D49">
        <v>6</v>
      </c>
      <c r="E49">
        <v>0</v>
      </c>
      <c r="F49"/>
      <c r="G49"/>
      <c r="H49"/>
      <c r="I49"/>
      <c r="J49"/>
    </row>
    <row r="50" spans="1:10" s="3" customFormat="1">
      <c r="A50">
        <v>66</v>
      </c>
      <c r="B50" t="s">
        <v>88</v>
      </c>
      <c r="C50" s="1" t="s">
        <v>89</v>
      </c>
      <c r="D50">
        <v>6</v>
      </c>
      <c r="E50">
        <v>0</v>
      </c>
      <c r="F50"/>
      <c r="G50"/>
      <c r="H50"/>
      <c r="I50"/>
      <c r="J50"/>
    </row>
    <row r="51" spans="1:10" s="3" customFormat="1">
      <c r="A51">
        <v>68</v>
      </c>
      <c r="B51" t="s">
        <v>90</v>
      </c>
      <c r="C51" s="1" t="s">
        <v>91</v>
      </c>
      <c r="D51">
        <v>6</v>
      </c>
      <c r="E51">
        <v>0</v>
      </c>
      <c r="F51"/>
      <c r="G51"/>
      <c r="H51"/>
      <c r="I51"/>
      <c r="J51"/>
    </row>
    <row r="52" spans="1:10" s="3" customFormat="1">
      <c r="A52">
        <v>70</v>
      </c>
      <c r="B52" t="s">
        <v>92</v>
      </c>
      <c r="C52" s="1" t="s">
        <v>93</v>
      </c>
      <c r="D52">
        <v>6</v>
      </c>
      <c r="E52">
        <v>-799.19</v>
      </c>
      <c r="F52"/>
      <c r="G52"/>
      <c r="H52"/>
      <c r="I52"/>
      <c r="J52"/>
    </row>
    <row r="53" spans="1:10" s="3" customFormat="1">
      <c r="A53" s="3">
        <v>72</v>
      </c>
      <c r="B53" s="3" t="s">
        <v>94</v>
      </c>
      <c r="C53" s="4" t="s">
        <v>95</v>
      </c>
      <c r="D53" s="3">
        <v>5</v>
      </c>
      <c r="F53" s="3">
        <v>-606.80999999999995</v>
      </c>
    </row>
    <row r="54" spans="1:10" s="3" customFormat="1">
      <c r="A54">
        <v>73</v>
      </c>
      <c r="B54" t="s">
        <v>96</v>
      </c>
      <c r="C54" s="1" t="s">
        <v>97</v>
      </c>
      <c r="D54">
        <v>6</v>
      </c>
      <c r="E54">
        <v>0</v>
      </c>
      <c r="F54"/>
      <c r="G54"/>
      <c r="H54"/>
      <c r="I54"/>
      <c r="J54"/>
    </row>
    <row r="55" spans="1:10" s="3" customFormat="1">
      <c r="A55">
        <v>75</v>
      </c>
      <c r="B55" t="s">
        <v>98</v>
      </c>
      <c r="C55" s="1" t="s">
        <v>99</v>
      </c>
      <c r="D55">
        <v>6</v>
      </c>
      <c r="E55">
        <v>0</v>
      </c>
      <c r="F55"/>
      <c r="G55"/>
      <c r="H55"/>
      <c r="I55"/>
      <c r="J55"/>
    </row>
    <row r="56" spans="1:10" s="3" customFormat="1">
      <c r="A56">
        <v>77</v>
      </c>
      <c r="B56" t="s">
        <v>100</v>
      </c>
      <c r="C56" s="1" t="s">
        <v>101</v>
      </c>
      <c r="D56">
        <v>6</v>
      </c>
      <c r="E56">
        <v>0</v>
      </c>
      <c r="F56"/>
      <c r="G56"/>
      <c r="H56"/>
      <c r="I56"/>
      <c r="J56"/>
    </row>
    <row r="57" spans="1:10" s="3" customFormat="1">
      <c r="A57">
        <v>79</v>
      </c>
      <c r="B57" t="s">
        <v>102</v>
      </c>
      <c r="C57" s="1" t="s">
        <v>103</v>
      </c>
      <c r="D57">
        <v>6</v>
      </c>
      <c r="E57">
        <v>-606.80999999999995</v>
      </c>
      <c r="F57"/>
      <c r="G57"/>
      <c r="H57"/>
      <c r="I57"/>
      <c r="J57"/>
    </row>
    <row r="58" spans="1:10" s="3" customFormat="1">
      <c r="A58" s="3">
        <v>81</v>
      </c>
      <c r="B58" s="3" t="s">
        <v>104</v>
      </c>
      <c r="C58" s="4" t="s">
        <v>105</v>
      </c>
      <c r="D58" s="3">
        <v>5</v>
      </c>
      <c r="F58" s="5">
        <v>-40604.11</v>
      </c>
    </row>
    <row r="59" spans="1:10" s="3" customFormat="1">
      <c r="A59">
        <v>82</v>
      </c>
      <c r="B59" t="s">
        <v>106</v>
      </c>
      <c r="C59" s="1" t="s">
        <v>107</v>
      </c>
      <c r="D59">
        <v>6</v>
      </c>
      <c r="E59" s="2">
        <v>-40604.11</v>
      </c>
      <c r="F59"/>
      <c r="G59"/>
      <c r="H59"/>
      <c r="I59"/>
      <c r="J59"/>
    </row>
    <row r="60" spans="1:10" s="3" customFormat="1">
      <c r="A60" s="3">
        <v>84</v>
      </c>
      <c r="B60" s="3" t="s">
        <v>108</v>
      </c>
      <c r="C60" s="4" t="s">
        <v>109</v>
      </c>
      <c r="D60" s="3">
        <v>4</v>
      </c>
      <c r="G60" s="5">
        <v>-22901.919999999998</v>
      </c>
    </row>
    <row r="61" spans="1:10" s="3" customFormat="1">
      <c r="A61" s="3">
        <v>85</v>
      </c>
      <c r="B61" s="3" t="s">
        <v>110</v>
      </c>
      <c r="C61" s="4" t="s">
        <v>111</v>
      </c>
      <c r="D61" s="3">
        <v>5</v>
      </c>
      <c r="F61" s="3">
        <v>-76.989999999999995</v>
      </c>
    </row>
    <row r="62" spans="1:10" s="3" customFormat="1">
      <c r="A62">
        <v>86</v>
      </c>
      <c r="B62" t="s">
        <v>112</v>
      </c>
      <c r="C62" s="1" t="s">
        <v>113</v>
      </c>
      <c r="D62">
        <v>6</v>
      </c>
      <c r="E62">
        <v>-76.989999999999995</v>
      </c>
      <c r="F62"/>
      <c r="G62"/>
      <c r="H62"/>
      <c r="I62"/>
      <c r="J62"/>
    </row>
    <row r="63" spans="1:10" s="3" customFormat="1">
      <c r="A63" s="3">
        <v>88</v>
      </c>
      <c r="B63" s="3" t="s">
        <v>114</v>
      </c>
      <c r="C63" s="4" t="s">
        <v>115</v>
      </c>
      <c r="D63" s="3">
        <v>5</v>
      </c>
      <c r="F63" s="5">
        <v>-22824.93</v>
      </c>
    </row>
    <row r="64" spans="1:10" s="3" customFormat="1">
      <c r="A64">
        <v>89</v>
      </c>
      <c r="B64" t="s">
        <v>116</v>
      </c>
      <c r="C64" s="1" t="s">
        <v>117</v>
      </c>
      <c r="D64">
        <v>6</v>
      </c>
      <c r="E64" s="2">
        <v>-22824.93</v>
      </c>
      <c r="F64"/>
      <c r="G64"/>
      <c r="H64"/>
      <c r="I64"/>
      <c r="J64"/>
    </row>
    <row r="65" spans="1:10" s="3" customFormat="1">
      <c r="A65" s="3">
        <v>91</v>
      </c>
      <c r="B65" s="3" t="s">
        <v>118</v>
      </c>
      <c r="C65" s="4" t="s">
        <v>119</v>
      </c>
      <c r="D65" s="3">
        <v>4</v>
      </c>
      <c r="G65" s="5">
        <v>-57027.839999999997</v>
      </c>
    </row>
    <row r="66" spans="1:10" s="3" customFormat="1">
      <c r="A66" s="3">
        <v>92</v>
      </c>
      <c r="B66" s="3" t="s">
        <v>120</v>
      </c>
      <c r="C66" s="4" t="s">
        <v>121</v>
      </c>
      <c r="D66" s="3">
        <v>5</v>
      </c>
      <c r="F66" s="5">
        <v>-57027.839999999997</v>
      </c>
    </row>
    <row r="67" spans="1:10" s="3" customFormat="1">
      <c r="A67">
        <v>93</v>
      </c>
      <c r="B67" t="s">
        <v>122</v>
      </c>
      <c r="C67" s="1" t="s">
        <v>123</v>
      </c>
      <c r="D67">
        <v>6</v>
      </c>
      <c r="E67" s="2">
        <v>-57027.839999999997</v>
      </c>
      <c r="F67"/>
      <c r="G67"/>
      <c r="H67"/>
      <c r="I67"/>
      <c r="J67"/>
    </row>
    <row r="68" spans="1:10" s="3" customFormat="1">
      <c r="A68" s="3">
        <v>95</v>
      </c>
      <c r="B68" s="3" t="s">
        <v>124</v>
      </c>
      <c r="C68" s="4" t="s">
        <v>125</v>
      </c>
      <c r="D68" s="3">
        <v>4</v>
      </c>
      <c r="G68" s="5">
        <v>-48376.14</v>
      </c>
    </row>
    <row r="69" spans="1:10">
      <c r="A69" s="3">
        <v>96</v>
      </c>
      <c r="B69" s="3" t="s">
        <v>126</v>
      </c>
      <c r="C69" s="4" t="s">
        <v>127</v>
      </c>
      <c r="D69" s="3">
        <v>5</v>
      </c>
      <c r="E69" s="3"/>
      <c r="F69" s="5">
        <v>-48376.14</v>
      </c>
      <c r="G69" s="3"/>
      <c r="H69" s="3"/>
      <c r="I69" s="3"/>
      <c r="J69" s="3"/>
    </row>
    <row r="70" spans="1:10">
      <c r="A70">
        <v>97</v>
      </c>
      <c r="B70" t="s">
        <v>128</v>
      </c>
      <c r="C70" s="1" t="s">
        <v>129</v>
      </c>
      <c r="D70">
        <v>6</v>
      </c>
      <c r="E70" s="2">
        <v>-48376.14</v>
      </c>
    </row>
    <row r="71" spans="1:10">
      <c r="A71" s="3">
        <v>99</v>
      </c>
      <c r="B71" s="3" t="s">
        <v>130</v>
      </c>
      <c r="C71" s="4" t="s">
        <v>131</v>
      </c>
      <c r="D71" s="3">
        <v>1</v>
      </c>
      <c r="E71" s="3"/>
      <c r="F71" s="3"/>
      <c r="G71" s="3"/>
      <c r="H71" s="3"/>
      <c r="I71" s="3"/>
      <c r="J71" s="5">
        <v>-301732.03999999998</v>
      </c>
    </row>
    <row r="72" spans="1:10">
      <c r="A72" s="3">
        <v>100</v>
      </c>
      <c r="B72" s="3" t="s">
        <v>132</v>
      </c>
      <c r="C72" s="4" t="s">
        <v>133</v>
      </c>
      <c r="D72" s="3">
        <v>2</v>
      </c>
      <c r="E72" s="3"/>
      <c r="F72" s="3"/>
      <c r="G72" s="3"/>
      <c r="H72" s="3"/>
      <c r="I72" s="5">
        <v>-20000</v>
      </c>
      <c r="J72" s="3"/>
    </row>
    <row r="73" spans="1:10">
      <c r="A73" s="3">
        <v>101</v>
      </c>
      <c r="B73" s="3" t="s">
        <v>134</v>
      </c>
      <c r="C73" s="4" t="s">
        <v>135</v>
      </c>
      <c r="D73" s="3">
        <v>3</v>
      </c>
      <c r="E73" s="3"/>
      <c r="F73" s="3"/>
      <c r="G73" s="3"/>
      <c r="H73" s="5">
        <v>-20000</v>
      </c>
      <c r="I73" s="3"/>
      <c r="J73" s="3"/>
    </row>
    <row r="74" spans="1:10">
      <c r="A74" s="3">
        <v>102</v>
      </c>
      <c r="B74" s="3" t="s">
        <v>136</v>
      </c>
      <c r="C74" s="4" t="s">
        <v>137</v>
      </c>
      <c r="D74" s="3">
        <v>4</v>
      </c>
      <c r="E74" s="3"/>
      <c r="F74" s="3"/>
      <c r="G74" s="5">
        <v>-20000</v>
      </c>
      <c r="H74" s="3"/>
      <c r="I74" s="3"/>
      <c r="J74" s="3"/>
    </row>
    <row r="75" spans="1:10">
      <c r="A75" s="3">
        <v>103</v>
      </c>
      <c r="B75" s="3" t="s">
        <v>138</v>
      </c>
      <c r="C75" s="4" t="s">
        <v>139</v>
      </c>
      <c r="D75" s="3">
        <v>5</v>
      </c>
      <c r="E75" s="3"/>
      <c r="F75" s="5">
        <v>-20000</v>
      </c>
      <c r="G75" s="3"/>
      <c r="H75" s="3"/>
      <c r="I75" s="3"/>
      <c r="J75" s="3"/>
    </row>
    <row r="76" spans="1:10">
      <c r="A76">
        <v>104</v>
      </c>
      <c r="B76" t="s">
        <v>140</v>
      </c>
      <c r="C76" s="1" t="s">
        <v>141</v>
      </c>
      <c r="D76">
        <v>6</v>
      </c>
      <c r="E76" s="2">
        <v>-20000</v>
      </c>
    </row>
    <row r="77" spans="1:10">
      <c r="A77" s="3">
        <v>106</v>
      </c>
      <c r="B77" s="3" t="s">
        <v>142</v>
      </c>
      <c r="C77" s="4" t="s">
        <v>143</v>
      </c>
      <c r="D77" s="3">
        <v>2</v>
      </c>
      <c r="E77" s="3"/>
      <c r="F77" s="3"/>
      <c r="G77" s="3"/>
      <c r="H77" s="3"/>
      <c r="I77" s="5">
        <v>-346584.46</v>
      </c>
      <c r="J77" s="3"/>
    </row>
    <row r="78" spans="1:10">
      <c r="A78" s="3">
        <v>107</v>
      </c>
      <c r="B78" s="3" t="s">
        <v>144</v>
      </c>
      <c r="C78" s="4" t="s">
        <v>145</v>
      </c>
      <c r="D78" s="3">
        <v>3</v>
      </c>
      <c r="E78" s="3"/>
      <c r="F78" s="3"/>
      <c r="G78" s="3"/>
      <c r="H78" s="5">
        <v>-346584.46</v>
      </c>
      <c r="I78" s="3"/>
      <c r="J78" s="3"/>
    </row>
    <row r="79" spans="1:10">
      <c r="A79" s="3">
        <v>108</v>
      </c>
      <c r="B79" s="3" t="s">
        <v>146</v>
      </c>
      <c r="C79" s="4" t="s">
        <v>147</v>
      </c>
      <c r="D79" s="3">
        <v>4</v>
      </c>
      <c r="E79" s="3"/>
      <c r="F79" s="3"/>
      <c r="G79" s="5">
        <v>-346584.46</v>
      </c>
      <c r="H79" s="3"/>
      <c r="I79" s="3"/>
      <c r="J79" s="3"/>
    </row>
    <row r="80" spans="1:10">
      <c r="A80" s="3">
        <v>109</v>
      </c>
      <c r="B80" s="3" t="s">
        <v>148</v>
      </c>
      <c r="C80" s="4" t="s">
        <v>149</v>
      </c>
      <c r="D80" s="3">
        <v>5</v>
      </c>
      <c r="E80" s="3"/>
      <c r="F80" s="5">
        <v>-346584.46</v>
      </c>
      <c r="G80" s="3"/>
      <c r="H80" s="3"/>
      <c r="I80" s="3"/>
      <c r="J80" s="3"/>
    </row>
    <row r="81" spans="1:10">
      <c r="A81">
        <v>110</v>
      </c>
      <c r="B81" t="s">
        <v>150</v>
      </c>
      <c r="C81" s="1" t="s">
        <v>151</v>
      </c>
      <c r="D81">
        <v>6</v>
      </c>
      <c r="E81" s="2">
        <v>-142203.51</v>
      </c>
    </row>
    <row r="82" spans="1:10">
      <c r="A82">
        <v>112</v>
      </c>
      <c r="B82" t="s">
        <v>152</v>
      </c>
      <c r="C82" s="1" t="s">
        <v>153</v>
      </c>
      <c r="D82">
        <v>6</v>
      </c>
      <c r="E82" s="2">
        <v>-204380.95</v>
      </c>
    </row>
    <row r="83" spans="1:10">
      <c r="A83" s="3">
        <v>114</v>
      </c>
      <c r="B83" s="3" t="s">
        <v>154</v>
      </c>
      <c r="C83" s="4" t="s">
        <v>155</v>
      </c>
      <c r="D83" s="3">
        <v>2</v>
      </c>
      <c r="E83" s="3"/>
      <c r="F83" s="3"/>
      <c r="G83" s="3"/>
      <c r="H83" s="3"/>
      <c r="I83" s="5">
        <v>64852.42</v>
      </c>
      <c r="J83" s="3"/>
    </row>
    <row r="84" spans="1:10">
      <c r="A84" s="3">
        <v>115</v>
      </c>
      <c r="B84" s="3" t="s">
        <v>156</v>
      </c>
      <c r="C84" s="4" t="s">
        <v>157</v>
      </c>
      <c r="D84" s="3">
        <v>3</v>
      </c>
      <c r="E84" s="3"/>
      <c r="F84" s="3"/>
      <c r="G84" s="3"/>
      <c r="H84" s="5">
        <v>64852.42</v>
      </c>
      <c r="I84" s="3"/>
      <c r="J84" s="3"/>
    </row>
    <row r="85" spans="1:10">
      <c r="A85" s="3">
        <v>116</v>
      </c>
      <c r="B85" s="3" t="s">
        <v>158</v>
      </c>
      <c r="C85" s="4" t="s">
        <v>159</v>
      </c>
      <c r="D85" s="3">
        <v>4</v>
      </c>
      <c r="E85" s="3"/>
      <c r="F85" s="3"/>
      <c r="G85" s="5">
        <v>64852.42</v>
      </c>
      <c r="H85" s="3"/>
      <c r="I85" s="3"/>
      <c r="J85" s="3"/>
    </row>
    <row r="86" spans="1:10">
      <c r="A86" s="3">
        <v>117</v>
      </c>
      <c r="B86" s="3" t="s">
        <v>160</v>
      </c>
      <c r="C86" s="4" t="s">
        <v>161</v>
      </c>
      <c r="D86" s="3">
        <v>5</v>
      </c>
      <c r="E86" s="3"/>
      <c r="F86" s="5">
        <v>64852.42</v>
      </c>
      <c r="G86" s="3"/>
      <c r="H86" s="3"/>
      <c r="I86" s="3"/>
      <c r="J86" s="3"/>
    </row>
    <row r="87" spans="1:10">
      <c r="A87">
        <v>118</v>
      </c>
      <c r="B87" t="s">
        <v>162</v>
      </c>
      <c r="C87" s="1" t="s">
        <v>163</v>
      </c>
      <c r="D87">
        <v>6</v>
      </c>
      <c r="E87" s="2">
        <v>126625.06</v>
      </c>
    </row>
    <row r="88" spans="1:10">
      <c r="A88">
        <v>120</v>
      </c>
      <c r="B88" t="s">
        <v>164</v>
      </c>
      <c r="C88" s="1" t="s">
        <v>165</v>
      </c>
      <c r="D88">
        <v>6</v>
      </c>
      <c r="E88" s="2">
        <v>-61772.639999999999</v>
      </c>
    </row>
    <row r="89" spans="1:10">
      <c r="C89" s="1"/>
      <c r="E89" s="2"/>
    </row>
    <row r="90" spans="1:10">
      <c r="B90" s="7" t="s">
        <v>229</v>
      </c>
      <c r="C90" s="9"/>
      <c r="D90" s="7"/>
      <c r="E90" s="8"/>
      <c r="F90" s="7"/>
      <c r="G90" s="7"/>
      <c r="H90" s="7"/>
      <c r="I90" s="7"/>
      <c r="J90" s="8">
        <f>+J127</f>
        <v>-121812.33999999997</v>
      </c>
    </row>
    <row r="91" spans="1:10">
      <c r="C91" s="1"/>
      <c r="E91" s="2"/>
    </row>
    <row r="92" spans="1:10">
      <c r="B92" s="3" t="s">
        <v>226</v>
      </c>
    </row>
    <row r="93" spans="1:10">
      <c r="B93" t="s">
        <v>227</v>
      </c>
    </row>
    <row r="95" spans="1:10">
      <c r="A95" s="3">
        <v>122</v>
      </c>
      <c r="B95" s="3" t="s">
        <v>166</v>
      </c>
      <c r="C95" s="4" t="s">
        <v>167</v>
      </c>
      <c r="D95" s="3">
        <v>1</v>
      </c>
      <c r="E95" s="3"/>
      <c r="F95" s="3"/>
      <c r="G95" s="3"/>
      <c r="H95" s="3"/>
      <c r="I95" s="3"/>
      <c r="J95" s="5">
        <v>-565360</v>
      </c>
    </row>
    <row r="96" spans="1:10">
      <c r="A96" s="3">
        <v>123</v>
      </c>
      <c r="B96" s="3" t="s">
        <v>168</v>
      </c>
      <c r="C96" s="4" t="s">
        <v>169</v>
      </c>
      <c r="D96" s="3">
        <v>2</v>
      </c>
      <c r="E96" s="3"/>
      <c r="F96" s="3"/>
      <c r="G96" s="3"/>
      <c r="H96" s="3"/>
      <c r="I96" s="5">
        <v>-565360</v>
      </c>
      <c r="J96" s="3"/>
    </row>
    <row r="97" spans="1:10">
      <c r="A97" s="3">
        <v>124</v>
      </c>
      <c r="B97" s="3" t="s">
        <v>170</v>
      </c>
      <c r="C97" s="4" t="s">
        <v>171</v>
      </c>
      <c r="D97" s="3">
        <v>3</v>
      </c>
      <c r="E97" s="3"/>
      <c r="F97" s="3"/>
      <c r="G97" s="3"/>
      <c r="H97" s="5">
        <v>-565360</v>
      </c>
      <c r="I97" s="3"/>
      <c r="J97" s="3"/>
    </row>
    <row r="98" spans="1:10">
      <c r="A98" s="3">
        <v>125</v>
      </c>
      <c r="B98" s="3" t="s">
        <v>172</v>
      </c>
      <c r="C98" s="4" t="s">
        <v>173</v>
      </c>
      <c r="D98" s="3">
        <v>4</v>
      </c>
      <c r="E98" s="3"/>
      <c r="F98" s="3"/>
      <c r="G98" s="5">
        <v>-565360</v>
      </c>
      <c r="H98" s="3"/>
      <c r="I98" s="3"/>
      <c r="J98" s="3"/>
    </row>
    <row r="99" spans="1:10">
      <c r="A99" s="3">
        <v>126</v>
      </c>
      <c r="B99" s="3" t="s">
        <v>174</v>
      </c>
      <c r="C99" s="4" t="s">
        <v>175</v>
      </c>
      <c r="D99" s="3">
        <v>5</v>
      </c>
      <c r="E99" s="3"/>
      <c r="F99" s="5">
        <v>-565360</v>
      </c>
      <c r="G99" s="3"/>
      <c r="H99" s="3"/>
      <c r="I99" s="3"/>
      <c r="J99" s="3"/>
    </row>
    <row r="100" spans="1:10">
      <c r="A100">
        <v>127</v>
      </c>
      <c r="B100" t="s">
        <v>176</v>
      </c>
      <c r="C100" s="1" t="s">
        <v>177</v>
      </c>
      <c r="D100">
        <v>6</v>
      </c>
      <c r="E100" s="2">
        <v>-565360</v>
      </c>
    </row>
    <row r="101" spans="1:10">
      <c r="A101" s="3">
        <v>129</v>
      </c>
      <c r="B101" s="3" t="s">
        <v>178</v>
      </c>
      <c r="C101" s="4" t="s">
        <v>179</v>
      </c>
      <c r="D101" s="3">
        <v>1</v>
      </c>
      <c r="E101" s="3"/>
      <c r="F101" s="3"/>
      <c r="G101" s="3"/>
      <c r="H101" s="3"/>
      <c r="I101" s="3"/>
      <c r="J101" s="5">
        <v>254206.53</v>
      </c>
    </row>
    <row r="102" spans="1:10">
      <c r="A102" s="3">
        <v>130</v>
      </c>
      <c r="B102" s="3" t="s">
        <v>180</v>
      </c>
      <c r="C102" s="4" t="s">
        <v>181</v>
      </c>
      <c r="D102" s="3">
        <v>2</v>
      </c>
      <c r="E102" s="3"/>
      <c r="F102" s="3"/>
      <c r="G102" s="3"/>
      <c r="H102" s="3"/>
      <c r="I102" s="5">
        <v>254206.53</v>
      </c>
      <c r="J102" s="3"/>
    </row>
    <row r="103" spans="1:10">
      <c r="A103" s="3">
        <v>131</v>
      </c>
      <c r="B103" s="3" t="s">
        <v>182</v>
      </c>
      <c r="C103" s="4" t="s">
        <v>183</v>
      </c>
      <c r="D103" s="3">
        <v>3</v>
      </c>
      <c r="E103" s="3"/>
      <c r="F103" s="3"/>
      <c r="G103" s="3"/>
      <c r="H103" s="5">
        <v>254206.53</v>
      </c>
      <c r="I103" s="3"/>
      <c r="J103" s="3"/>
    </row>
    <row r="104" spans="1:10">
      <c r="A104" s="3">
        <v>132</v>
      </c>
      <c r="B104" s="3" t="s">
        <v>184</v>
      </c>
      <c r="C104" s="4" t="s">
        <v>185</v>
      </c>
      <c r="D104" s="3">
        <v>4</v>
      </c>
      <c r="E104" s="3"/>
      <c r="F104" s="3"/>
      <c r="G104" s="5">
        <v>254206.53</v>
      </c>
      <c r="H104" s="3"/>
      <c r="I104" s="3"/>
      <c r="J104" s="3"/>
    </row>
    <row r="105" spans="1:10">
      <c r="A105" s="3">
        <v>133</v>
      </c>
      <c r="B105" s="3" t="s">
        <v>186</v>
      </c>
      <c r="C105" s="4" t="s">
        <v>187</v>
      </c>
      <c r="D105" s="3">
        <v>5</v>
      </c>
      <c r="E105" s="3"/>
      <c r="F105" s="5">
        <v>254206.53</v>
      </c>
      <c r="G105" s="3"/>
      <c r="H105" s="3"/>
      <c r="I105" s="3"/>
      <c r="J105" s="3"/>
    </row>
    <row r="106" spans="1:10">
      <c r="A106">
        <v>134</v>
      </c>
      <c r="B106" t="s">
        <v>188</v>
      </c>
      <c r="C106" s="1" t="s">
        <v>189</v>
      </c>
      <c r="D106">
        <v>6</v>
      </c>
      <c r="E106" s="2">
        <v>254206.53</v>
      </c>
    </row>
    <row r="107" spans="1:10">
      <c r="A107" s="3">
        <v>136</v>
      </c>
      <c r="B107" s="3" t="s">
        <v>190</v>
      </c>
      <c r="C107" s="4" t="s">
        <v>191</v>
      </c>
      <c r="D107" s="3">
        <v>1</v>
      </c>
      <c r="E107" s="3"/>
      <c r="F107" s="3"/>
      <c r="G107" s="3"/>
      <c r="H107" s="3"/>
      <c r="I107" s="3"/>
      <c r="J107" s="5">
        <v>189341.13</v>
      </c>
    </row>
    <row r="108" spans="1:10">
      <c r="A108" s="3">
        <v>137</v>
      </c>
      <c r="B108" s="3" t="s">
        <v>192</v>
      </c>
      <c r="C108" s="4" t="s">
        <v>193</v>
      </c>
      <c r="D108" s="3">
        <v>2</v>
      </c>
      <c r="E108" s="3"/>
      <c r="F108" s="3"/>
      <c r="G108" s="3"/>
      <c r="H108" s="3"/>
      <c r="I108" s="5">
        <v>189341.13</v>
      </c>
      <c r="J108" s="3"/>
    </row>
    <row r="109" spans="1:10">
      <c r="A109" s="3">
        <v>138</v>
      </c>
      <c r="B109" s="3" t="s">
        <v>194</v>
      </c>
      <c r="C109" s="4" t="s">
        <v>195</v>
      </c>
      <c r="D109" s="3">
        <v>3</v>
      </c>
      <c r="E109" s="3"/>
      <c r="F109" s="3"/>
      <c r="G109" s="3"/>
      <c r="H109" s="5">
        <v>188528.43</v>
      </c>
      <c r="I109" s="3"/>
      <c r="J109" s="3"/>
    </row>
    <row r="110" spans="1:10">
      <c r="A110" s="3">
        <v>139</v>
      </c>
      <c r="B110" s="3" t="s">
        <v>196</v>
      </c>
      <c r="C110" s="4" t="s">
        <v>197</v>
      </c>
      <c r="D110" s="3">
        <v>4</v>
      </c>
      <c r="E110" s="3"/>
      <c r="F110" s="3"/>
      <c r="G110" s="5">
        <v>188528.43</v>
      </c>
      <c r="H110" s="3"/>
      <c r="I110" s="3"/>
      <c r="J110" s="3"/>
    </row>
    <row r="111" spans="1:10">
      <c r="A111" s="3">
        <v>140</v>
      </c>
      <c r="B111" s="3" t="s">
        <v>198</v>
      </c>
      <c r="C111" s="4" t="s">
        <v>199</v>
      </c>
      <c r="D111" s="3">
        <v>5</v>
      </c>
      <c r="E111" s="3"/>
      <c r="F111" s="5">
        <v>188528.43</v>
      </c>
      <c r="G111" s="3"/>
      <c r="H111" s="3"/>
      <c r="I111" s="3"/>
      <c r="J111" s="3"/>
    </row>
    <row r="112" spans="1:10">
      <c r="A112">
        <v>141</v>
      </c>
      <c r="B112" t="s">
        <v>200</v>
      </c>
      <c r="C112" s="1" t="s">
        <v>201</v>
      </c>
      <c r="D112">
        <v>6</v>
      </c>
      <c r="E112" s="2">
        <v>3002.96</v>
      </c>
    </row>
    <row r="113" spans="1:10">
      <c r="A113">
        <v>143</v>
      </c>
      <c r="B113" t="s">
        <v>202</v>
      </c>
      <c r="C113" s="1" t="s">
        <v>203</v>
      </c>
      <c r="D113">
        <v>6</v>
      </c>
      <c r="E113" s="2">
        <v>30111.61</v>
      </c>
    </row>
    <row r="114" spans="1:10">
      <c r="A114">
        <v>145</v>
      </c>
      <c r="B114" t="s">
        <v>204</v>
      </c>
      <c r="C114" s="1" t="s">
        <v>205</v>
      </c>
      <c r="D114">
        <v>6</v>
      </c>
      <c r="E114">
        <v>42.19</v>
      </c>
    </row>
    <row r="115" spans="1:10">
      <c r="A115">
        <v>147</v>
      </c>
      <c r="B115" t="s">
        <v>206</v>
      </c>
      <c r="C115" s="1" t="s">
        <v>207</v>
      </c>
      <c r="D115">
        <v>6</v>
      </c>
      <c r="E115">
        <v>0.54</v>
      </c>
    </row>
    <row r="116" spans="1:10">
      <c r="A116">
        <v>149</v>
      </c>
      <c r="B116" t="s">
        <v>208</v>
      </c>
      <c r="C116" s="1" t="s">
        <v>209</v>
      </c>
      <c r="D116">
        <v>6</v>
      </c>
      <c r="E116" s="2">
        <v>108881.12</v>
      </c>
    </row>
    <row r="117" spans="1:10">
      <c r="A117">
        <v>151</v>
      </c>
      <c r="B117" t="s">
        <v>210</v>
      </c>
      <c r="C117" s="1" t="s">
        <v>211</v>
      </c>
      <c r="D117">
        <v>6</v>
      </c>
      <c r="E117" s="2">
        <v>5885.9</v>
      </c>
    </row>
    <row r="118" spans="1:10">
      <c r="A118">
        <v>153</v>
      </c>
      <c r="B118" t="s">
        <v>212</v>
      </c>
      <c r="C118" s="1" t="s">
        <v>213</v>
      </c>
      <c r="D118">
        <v>6</v>
      </c>
      <c r="E118" s="2">
        <v>40604.11</v>
      </c>
    </row>
    <row r="119" spans="1:10">
      <c r="A119" s="3">
        <v>155</v>
      </c>
      <c r="B119" s="3" t="s">
        <v>214</v>
      </c>
      <c r="C119" s="4" t="s">
        <v>215</v>
      </c>
      <c r="D119" s="3">
        <v>3</v>
      </c>
      <c r="E119" s="3"/>
      <c r="F119" s="3"/>
      <c r="G119" s="3"/>
      <c r="H119" s="3">
        <v>812.7</v>
      </c>
      <c r="I119" s="3"/>
      <c r="J119" s="3"/>
    </row>
    <row r="120" spans="1:10">
      <c r="A120" s="3">
        <v>156</v>
      </c>
      <c r="B120" s="3" t="s">
        <v>196</v>
      </c>
      <c r="C120" s="4" t="s">
        <v>216</v>
      </c>
      <c r="D120" s="3">
        <v>4</v>
      </c>
      <c r="E120" s="3"/>
      <c r="F120" s="3"/>
      <c r="G120" s="3">
        <v>812.7</v>
      </c>
      <c r="H120" s="3"/>
      <c r="I120" s="3"/>
      <c r="J120" s="3"/>
    </row>
    <row r="121" spans="1:10">
      <c r="A121" s="3">
        <v>157</v>
      </c>
      <c r="B121" s="3" t="s">
        <v>198</v>
      </c>
      <c r="C121" s="4" t="s">
        <v>217</v>
      </c>
      <c r="D121" s="3">
        <v>5</v>
      </c>
      <c r="E121" s="3"/>
      <c r="F121" s="3">
        <v>812.7</v>
      </c>
      <c r="G121" s="3"/>
      <c r="H121" s="3"/>
      <c r="I121" s="3"/>
      <c r="J121" s="3"/>
    </row>
    <row r="122" spans="1:10">
      <c r="A122">
        <v>158</v>
      </c>
      <c r="B122" t="s">
        <v>218</v>
      </c>
      <c r="C122" s="1" t="s">
        <v>219</v>
      </c>
      <c r="D122">
        <v>6</v>
      </c>
      <c r="E122">
        <v>656.84</v>
      </c>
    </row>
    <row r="123" spans="1:10">
      <c r="A123">
        <v>160</v>
      </c>
      <c r="B123" t="s">
        <v>220</v>
      </c>
      <c r="C123" s="1" t="s">
        <v>221</v>
      </c>
      <c r="D123">
        <v>6</v>
      </c>
      <c r="E123">
        <v>106.09</v>
      </c>
    </row>
    <row r="124" spans="1:10">
      <c r="A124">
        <v>162</v>
      </c>
      <c r="B124" t="s">
        <v>222</v>
      </c>
      <c r="C124" s="1" t="s">
        <v>223</v>
      </c>
      <c r="D124">
        <v>6</v>
      </c>
      <c r="E124">
        <v>13.41</v>
      </c>
    </row>
    <row r="125" spans="1:10">
      <c r="A125">
        <v>164</v>
      </c>
      <c r="B125" t="s">
        <v>224</v>
      </c>
      <c r="C125" s="1" t="s">
        <v>225</v>
      </c>
      <c r="D125">
        <v>6</v>
      </c>
      <c r="E125">
        <v>36.36</v>
      </c>
    </row>
    <row r="127" spans="1:10">
      <c r="B127" s="7" t="s">
        <v>229</v>
      </c>
      <c r="C127" s="7"/>
      <c r="D127" s="7"/>
      <c r="E127" s="7"/>
      <c r="F127" s="7"/>
      <c r="G127" s="7"/>
      <c r="H127" s="7"/>
      <c r="I127" s="7"/>
      <c r="J127" s="8">
        <f>SUM(J95:J126)</f>
        <v>-121812.33999999997</v>
      </c>
    </row>
  </sheetData>
  <sortState xmlns:xlrd2="http://schemas.microsoft.com/office/spreadsheetml/2017/richdata2" ref="A1:J166">
    <sortCondition ref="A1:A16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62C6-0379-43F4-AE2C-4C3DECA054F9}">
  <dimension ref="A2:C140"/>
  <sheetViews>
    <sheetView workbookViewId="0">
      <selection activeCell="C24" sqref="C24"/>
    </sheetView>
  </sheetViews>
  <sheetFormatPr defaultColWidth="11.42578125" defaultRowHeight="12"/>
  <cols>
    <col min="1" max="1" width="16.42578125" style="36" customWidth="1"/>
    <col min="2" max="2" width="42.140625" style="36" customWidth="1"/>
    <col min="3" max="3" width="15.7109375" style="36" customWidth="1"/>
    <col min="4" max="16384" width="11.42578125" style="36"/>
  </cols>
  <sheetData>
    <row r="2" spans="1:3">
      <c r="A2" s="35" t="s">
        <v>270</v>
      </c>
    </row>
    <row r="3" spans="1:3">
      <c r="A3" s="37" t="s">
        <v>271</v>
      </c>
      <c r="B3" s="37" t="s">
        <v>272</v>
      </c>
      <c r="C3" s="37" t="s">
        <v>273</v>
      </c>
    </row>
    <row r="4" spans="1:3">
      <c r="A4" s="38">
        <v>1</v>
      </c>
      <c r="B4" s="36" t="s">
        <v>230</v>
      </c>
      <c r="C4" s="39">
        <v>6126291.1699999999</v>
      </c>
    </row>
    <row r="5" spans="1:3">
      <c r="A5" s="40" t="s">
        <v>274</v>
      </c>
      <c r="B5" s="36" t="s">
        <v>275</v>
      </c>
      <c r="C5" s="39">
        <v>339278.36</v>
      </c>
    </row>
    <row r="6" spans="1:3">
      <c r="A6" s="41" t="s">
        <v>276</v>
      </c>
      <c r="B6" s="36" t="s">
        <v>275</v>
      </c>
      <c r="C6" s="39">
        <v>339278.36</v>
      </c>
    </row>
    <row r="7" spans="1:3">
      <c r="A7" s="38" t="s">
        <v>7</v>
      </c>
      <c r="B7" s="36" t="s">
        <v>277</v>
      </c>
      <c r="C7" s="39">
        <v>51822.17</v>
      </c>
    </row>
    <row r="8" spans="1:3">
      <c r="A8" s="38" t="s">
        <v>9</v>
      </c>
      <c r="B8" s="36" t="s">
        <v>278</v>
      </c>
      <c r="C8" s="39">
        <v>51822.17</v>
      </c>
    </row>
    <row r="9" spans="1:3">
      <c r="A9" s="38" t="s">
        <v>279</v>
      </c>
      <c r="B9" s="36" t="s">
        <v>280</v>
      </c>
      <c r="C9" s="39">
        <v>199.81</v>
      </c>
    </row>
    <row r="10" spans="1:3">
      <c r="A10" s="38" t="s">
        <v>11</v>
      </c>
      <c r="B10" s="36" t="s">
        <v>281</v>
      </c>
      <c r="C10" s="39">
        <v>51622.36</v>
      </c>
    </row>
    <row r="11" spans="1:3">
      <c r="A11" s="38" t="s">
        <v>13</v>
      </c>
      <c r="B11" s="36" t="s">
        <v>282</v>
      </c>
      <c r="C11" s="39">
        <v>72370.17</v>
      </c>
    </row>
    <row r="12" spans="1:3">
      <c r="A12" s="38" t="s">
        <v>15</v>
      </c>
      <c r="B12" s="36" t="s">
        <v>283</v>
      </c>
      <c r="C12" s="39">
        <v>0</v>
      </c>
    </row>
    <row r="13" spans="1:3">
      <c r="A13" s="38" t="s">
        <v>17</v>
      </c>
      <c r="B13" s="36" t="s">
        <v>284</v>
      </c>
      <c r="C13" s="39">
        <v>0</v>
      </c>
    </row>
    <row r="14" spans="1:3">
      <c r="A14" s="38" t="s">
        <v>19</v>
      </c>
      <c r="B14" s="36" t="s">
        <v>285</v>
      </c>
      <c r="C14" s="39">
        <v>72370.17</v>
      </c>
    </row>
    <row r="15" spans="1:3">
      <c r="A15" s="38" t="s">
        <v>21</v>
      </c>
      <c r="B15" s="36" t="s">
        <v>286</v>
      </c>
      <c r="C15" s="39">
        <v>72370.17</v>
      </c>
    </row>
    <row r="16" spans="1:3">
      <c r="A16" s="38" t="s">
        <v>25</v>
      </c>
      <c r="B16" s="36" t="s">
        <v>287</v>
      </c>
      <c r="C16" s="39">
        <v>153179.07999999999</v>
      </c>
    </row>
    <row r="17" spans="1:3">
      <c r="A17" s="38" t="s">
        <v>27</v>
      </c>
      <c r="B17" s="36" t="s">
        <v>287</v>
      </c>
      <c r="C17" s="39">
        <v>153179.07999999999</v>
      </c>
    </row>
    <row r="18" spans="1:3">
      <c r="A18" s="38" t="s">
        <v>29</v>
      </c>
      <c r="B18" s="36" t="s">
        <v>288</v>
      </c>
      <c r="C18" s="39">
        <v>81134.34</v>
      </c>
    </row>
    <row r="19" spans="1:3">
      <c r="A19" s="38" t="s">
        <v>31</v>
      </c>
      <c r="B19" s="36" t="s">
        <v>289</v>
      </c>
      <c r="C19" s="39">
        <v>72044.740000000005</v>
      </c>
    </row>
    <row r="20" spans="1:3">
      <c r="A20" s="38" t="s">
        <v>33</v>
      </c>
      <c r="B20" s="36" t="s">
        <v>290</v>
      </c>
      <c r="C20" s="39">
        <v>0</v>
      </c>
    </row>
    <row r="21" spans="1:3">
      <c r="A21" s="38" t="s">
        <v>35</v>
      </c>
      <c r="B21" s="36" t="s">
        <v>291</v>
      </c>
      <c r="C21" s="39">
        <v>0</v>
      </c>
    </row>
    <row r="22" spans="1:3">
      <c r="A22" s="38" t="s">
        <v>37</v>
      </c>
      <c r="B22" s="36" t="s">
        <v>292</v>
      </c>
      <c r="C22" s="39">
        <v>0</v>
      </c>
    </row>
    <row r="23" spans="1:3">
      <c r="A23" s="38" t="s">
        <v>39</v>
      </c>
      <c r="B23" s="36" t="s">
        <v>293</v>
      </c>
      <c r="C23" s="39">
        <v>0</v>
      </c>
    </row>
    <row r="24" spans="1:3">
      <c r="A24" s="38" t="s">
        <v>294</v>
      </c>
      <c r="B24" s="36" t="s">
        <v>295</v>
      </c>
      <c r="C24" s="39">
        <v>0</v>
      </c>
    </row>
    <row r="25" spans="1:3">
      <c r="A25" s="38" t="s">
        <v>45</v>
      </c>
      <c r="B25" s="36" t="s">
        <v>296</v>
      </c>
      <c r="C25" s="39">
        <v>0</v>
      </c>
    </row>
    <row r="26" spans="1:3">
      <c r="A26" s="38" t="s">
        <v>47</v>
      </c>
      <c r="B26" s="36" t="s">
        <v>297</v>
      </c>
      <c r="C26" s="39">
        <v>61156.94</v>
      </c>
    </row>
    <row r="27" spans="1:3">
      <c r="A27" s="38" t="s">
        <v>49</v>
      </c>
      <c r="B27" s="36" t="s">
        <v>298</v>
      </c>
      <c r="C27" s="39">
        <v>61156.94</v>
      </c>
    </row>
    <row r="28" spans="1:3">
      <c r="A28" s="38" t="s">
        <v>51</v>
      </c>
      <c r="B28" s="36" t="s">
        <v>299</v>
      </c>
      <c r="C28" s="39">
        <v>61156.94</v>
      </c>
    </row>
    <row r="29" spans="1:3">
      <c r="A29" s="38" t="s">
        <v>300</v>
      </c>
      <c r="B29" s="36" t="s">
        <v>301</v>
      </c>
      <c r="C29" s="39">
        <v>750</v>
      </c>
    </row>
    <row r="30" spans="1:3">
      <c r="A30" s="38" t="s">
        <v>302</v>
      </c>
      <c r="B30" s="36" t="s">
        <v>303</v>
      </c>
      <c r="C30" s="39">
        <v>750</v>
      </c>
    </row>
    <row r="31" spans="1:3">
      <c r="A31" s="38" t="s">
        <v>304</v>
      </c>
      <c r="B31" s="36" t="s">
        <v>305</v>
      </c>
      <c r="C31" s="39">
        <v>750</v>
      </c>
    </row>
    <row r="32" spans="1:3">
      <c r="A32" s="40" t="s">
        <v>306</v>
      </c>
      <c r="B32" s="36" t="s">
        <v>307</v>
      </c>
      <c r="C32" s="39">
        <v>199832.32000000001</v>
      </c>
    </row>
    <row r="33" spans="1:3">
      <c r="A33" s="41" t="s">
        <v>308</v>
      </c>
      <c r="B33" s="36" t="s">
        <v>307</v>
      </c>
      <c r="C33" s="39">
        <v>199832.32000000001</v>
      </c>
    </row>
    <row r="34" spans="1:3">
      <c r="A34" s="38" t="s">
        <v>59</v>
      </c>
      <c r="B34" s="36" t="s">
        <v>309</v>
      </c>
      <c r="C34" s="39">
        <v>199832.32000000001</v>
      </c>
    </row>
    <row r="35" spans="1:3">
      <c r="A35" s="38" t="s">
        <v>61</v>
      </c>
      <c r="B35" s="36" t="s">
        <v>310</v>
      </c>
      <c r="C35" s="39">
        <v>199832.32000000001</v>
      </c>
    </row>
    <row r="36" spans="1:3">
      <c r="A36" s="38" t="s">
        <v>63</v>
      </c>
      <c r="B36" s="36" t="s">
        <v>311</v>
      </c>
      <c r="C36" s="39">
        <v>155556.31</v>
      </c>
    </row>
    <row r="37" spans="1:3">
      <c r="A37" s="38" t="s">
        <v>65</v>
      </c>
      <c r="B37" s="36" t="s">
        <v>312</v>
      </c>
      <c r="C37" s="39">
        <v>44276.01</v>
      </c>
    </row>
    <row r="38" spans="1:3">
      <c r="A38" s="38" t="s">
        <v>67</v>
      </c>
      <c r="B38" s="36" t="s">
        <v>313</v>
      </c>
      <c r="C38" s="39">
        <v>0</v>
      </c>
    </row>
    <row r="39" spans="1:3">
      <c r="A39" s="38" t="s">
        <v>69</v>
      </c>
      <c r="B39" s="36" t="s">
        <v>314</v>
      </c>
      <c r="C39" s="39">
        <v>0</v>
      </c>
    </row>
    <row r="40" spans="1:3">
      <c r="A40" s="38" t="s">
        <v>71</v>
      </c>
      <c r="B40" s="36" t="s">
        <v>315</v>
      </c>
      <c r="C40" s="39">
        <v>0</v>
      </c>
    </row>
    <row r="41" spans="1:3">
      <c r="A41" s="40" t="s">
        <v>316</v>
      </c>
      <c r="B41" s="36" t="s">
        <v>317</v>
      </c>
      <c r="C41" s="39">
        <v>5587180.4900000002</v>
      </c>
    </row>
    <row r="42" spans="1:3">
      <c r="A42" s="41" t="s">
        <v>318</v>
      </c>
      <c r="B42" s="36" t="s">
        <v>317</v>
      </c>
      <c r="C42" s="39">
        <v>5587180.4900000002</v>
      </c>
    </row>
    <row r="43" spans="1:3">
      <c r="A43" s="38" t="s">
        <v>319</v>
      </c>
      <c r="B43" s="36" t="s">
        <v>317</v>
      </c>
      <c r="C43" s="39">
        <v>5587180.4900000002</v>
      </c>
    </row>
    <row r="44" spans="1:3">
      <c r="A44" s="38" t="s">
        <v>320</v>
      </c>
      <c r="B44" s="36" t="s">
        <v>321</v>
      </c>
      <c r="C44" s="39">
        <v>5587180.4900000002</v>
      </c>
    </row>
    <row r="45" spans="1:3">
      <c r="A45" s="38" t="s">
        <v>322</v>
      </c>
      <c r="B45" s="36" t="s">
        <v>323</v>
      </c>
      <c r="C45" s="39">
        <v>5587180.4900000002</v>
      </c>
    </row>
    <row r="46" spans="1:3">
      <c r="A46" s="38">
        <v>2</v>
      </c>
      <c r="B46" s="36" t="s">
        <v>324</v>
      </c>
      <c r="C46" s="39">
        <v>-5824559.1299999999</v>
      </c>
    </row>
    <row r="47" spans="1:3">
      <c r="A47" s="40" t="s">
        <v>325</v>
      </c>
      <c r="B47" s="36" t="s">
        <v>326</v>
      </c>
      <c r="C47" s="39">
        <v>-5824559.1299999999</v>
      </c>
    </row>
    <row r="48" spans="1:3">
      <c r="A48" s="41" t="s">
        <v>327</v>
      </c>
      <c r="B48" s="36" t="s">
        <v>326</v>
      </c>
      <c r="C48" s="39">
        <v>-5824559.1299999999</v>
      </c>
    </row>
    <row r="49" spans="1:3">
      <c r="A49" s="38" t="s">
        <v>81</v>
      </c>
      <c r="B49" s="36" t="s">
        <v>328</v>
      </c>
      <c r="C49" s="39">
        <v>-1162.17</v>
      </c>
    </row>
    <row r="50" spans="1:3">
      <c r="A50" s="38" t="s">
        <v>83</v>
      </c>
      <c r="B50" s="36" t="s">
        <v>329</v>
      </c>
      <c r="C50" s="39">
        <v>-624.79</v>
      </c>
    </row>
    <row r="51" spans="1:3">
      <c r="A51" s="38" t="s">
        <v>85</v>
      </c>
      <c r="B51" s="36" t="s">
        <v>330</v>
      </c>
      <c r="C51" s="39">
        <v>0</v>
      </c>
    </row>
    <row r="52" spans="1:3">
      <c r="A52" s="38" t="s">
        <v>89</v>
      </c>
      <c r="B52" s="36" t="s">
        <v>331</v>
      </c>
      <c r="C52" s="39">
        <v>0</v>
      </c>
    </row>
    <row r="53" spans="1:3">
      <c r="A53" s="38" t="s">
        <v>91</v>
      </c>
      <c r="B53" s="36" t="s">
        <v>332</v>
      </c>
      <c r="C53" s="39">
        <v>0</v>
      </c>
    </row>
    <row r="54" spans="1:3">
      <c r="A54" s="38" t="s">
        <v>93</v>
      </c>
      <c r="B54" s="36" t="s">
        <v>329</v>
      </c>
      <c r="C54" s="39">
        <v>-624.79</v>
      </c>
    </row>
    <row r="55" spans="1:3">
      <c r="A55" s="38" t="s">
        <v>95</v>
      </c>
      <c r="B55" s="36" t="s">
        <v>333</v>
      </c>
      <c r="C55" s="39">
        <v>-537.38</v>
      </c>
    </row>
    <row r="56" spans="1:3">
      <c r="A56" s="38" t="s">
        <v>334</v>
      </c>
      <c r="B56" s="36" t="s">
        <v>335</v>
      </c>
      <c r="C56" s="39">
        <v>0</v>
      </c>
    </row>
    <row r="57" spans="1:3">
      <c r="A57" s="38" t="s">
        <v>97</v>
      </c>
      <c r="B57" s="36" t="s">
        <v>336</v>
      </c>
      <c r="C57" s="39">
        <v>0</v>
      </c>
    </row>
    <row r="58" spans="1:3">
      <c r="A58" s="38" t="s">
        <v>101</v>
      </c>
      <c r="B58" s="36" t="s">
        <v>337</v>
      </c>
      <c r="C58" s="39">
        <v>0</v>
      </c>
    </row>
    <row r="59" spans="1:3">
      <c r="A59" s="38" t="s">
        <v>103</v>
      </c>
      <c r="B59" s="36" t="s">
        <v>338</v>
      </c>
      <c r="C59" s="39">
        <v>-537.38</v>
      </c>
    </row>
    <row r="60" spans="1:3">
      <c r="A60" s="38" t="s">
        <v>105</v>
      </c>
      <c r="B60" s="36" t="s">
        <v>339</v>
      </c>
      <c r="C60" s="39">
        <v>0</v>
      </c>
    </row>
    <row r="61" spans="1:3">
      <c r="A61" s="38" t="s">
        <v>107</v>
      </c>
      <c r="B61" s="36" t="s">
        <v>340</v>
      </c>
      <c r="C61" s="39">
        <v>0</v>
      </c>
    </row>
    <row r="62" spans="1:3">
      <c r="A62" s="38" t="s">
        <v>109</v>
      </c>
      <c r="B62" s="36" t="s">
        <v>341</v>
      </c>
      <c r="C62" s="39">
        <v>-149771.10999999999</v>
      </c>
    </row>
    <row r="63" spans="1:3">
      <c r="A63" s="38" t="s">
        <v>111</v>
      </c>
      <c r="B63" s="36" t="s">
        <v>342</v>
      </c>
      <c r="C63" s="39">
        <v>-3851.11</v>
      </c>
    </row>
    <row r="64" spans="1:3">
      <c r="A64" s="38" t="s">
        <v>113</v>
      </c>
      <c r="B64" s="36" t="s">
        <v>343</v>
      </c>
      <c r="C64" s="39">
        <v>-3851.11</v>
      </c>
    </row>
    <row r="65" spans="1:3">
      <c r="A65" s="38" t="s">
        <v>115</v>
      </c>
      <c r="B65" s="36" t="s">
        <v>344</v>
      </c>
      <c r="C65" s="39">
        <v>-145920</v>
      </c>
    </row>
    <row r="66" spans="1:3">
      <c r="A66" s="38" t="s">
        <v>117</v>
      </c>
      <c r="B66" s="36" t="s">
        <v>345</v>
      </c>
      <c r="C66" s="39">
        <v>-145920</v>
      </c>
    </row>
    <row r="67" spans="1:3">
      <c r="A67" s="38" t="s">
        <v>346</v>
      </c>
      <c r="B67" s="36" t="s">
        <v>347</v>
      </c>
      <c r="C67" s="39">
        <v>0</v>
      </c>
    </row>
    <row r="68" spans="1:3">
      <c r="A68" s="38" t="s">
        <v>348</v>
      </c>
      <c r="B68" s="36" t="s">
        <v>349</v>
      </c>
      <c r="C68" s="39">
        <v>0</v>
      </c>
    </row>
    <row r="69" spans="1:3">
      <c r="A69" s="38" t="s">
        <v>350</v>
      </c>
      <c r="B69" s="36" t="s">
        <v>351</v>
      </c>
      <c r="C69" s="39">
        <v>0</v>
      </c>
    </row>
    <row r="70" spans="1:3">
      <c r="A70" s="38" t="s">
        <v>119</v>
      </c>
      <c r="B70" s="36" t="s">
        <v>352</v>
      </c>
      <c r="C70" s="39">
        <v>-57027.839999999997</v>
      </c>
    </row>
    <row r="71" spans="1:3">
      <c r="A71" s="38" t="s">
        <v>121</v>
      </c>
      <c r="B71" s="36" t="s">
        <v>352</v>
      </c>
      <c r="C71" s="39">
        <v>-57027.839999999997</v>
      </c>
    </row>
    <row r="72" spans="1:3">
      <c r="A72" s="38" t="s">
        <v>123</v>
      </c>
      <c r="B72" s="36" t="s">
        <v>353</v>
      </c>
      <c r="C72" s="39">
        <v>-57027.839999999997</v>
      </c>
    </row>
    <row r="73" spans="1:3">
      <c r="A73" s="38" t="s">
        <v>125</v>
      </c>
      <c r="B73" s="36" t="s">
        <v>354</v>
      </c>
      <c r="C73" s="39">
        <v>-5616598.0099999998</v>
      </c>
    </row>
    <row r="74" spans="1:3">
      <c r="A74" s="38" t="s">
        <v>355</v>
      </c>
      <c r="B74" s="36" t="s">
        <v>356</v>
      </c>
      <c r="C74" s="39">
        <v>-18610.169999999998</v>
      </c>
    </row>
    <row r="75" spans="1:3">
      <c r="A75" s="38" t="s">
        <v>357</v>
      </c>
      <c r="B75" s="36" t="s">
        <v>358</v>
      </c>
      <c r="C75" s="39">
        <v>-18610.169999999998</v>
      </c>
    </row>
    <row r="76" spans="1:3">
      <c r="A76" s="38" t="s">
        <v>127</v>
      </c>
      <c r="B76" s="36" t="s">
        <v>359</v>
      </c>
      <c r="C76" s="39">
        <v>-5597987.8399999999</v>
      </c>
    </row>
    <row r="77" spans="1:3">
      <c r="A77" s="38" t="s">
        <v>129</v>
      </c>
      <c r="B77" s="36" t="s">
        <v>360</v>
      </c>
      <c r="C77" s="39">
        <v>-5597987.8399999999</v>
      </c>
    </row>
    <row r="78" spans="1:3">
      <c r="A78" s="38">
        <v>3</v>
      </c>
      <c r="B78" s="36" t="s">
        <v>361</v>
      </c>
      <c r="C78" s="39">
        <v>-239959.4</v>
      </c>
    </row>
    <row r="79" spans="1:3">
      <c r="A79" s="40" t="s">
        <v>362</v>
      </c>
      <c r="B79" s="36" t="s">
        <v>363</v>
      </c>
      <c r="C79" s="39">
        <v>-20000</v>
      </c>
    </row>
    <row r="80" spans="1:3">
      <c r="A80" s="41" t="s">
        <v>364</v>
      </c>
      <c r="B80" s="36" t="s">
        <v>363</v>
      </c>
      <c r="C80" s="39">
        <v>-20000</v>
      </c>
    </row>
    <row r="81" spans="1:3">
      <c r="A81" s="38" t="s">
        <v>137</v>
      </c>
      <c r="B81" s="36" t="s">
        <v>363</v>
      </c>
      <c r="C81" s="39">
        <v>-20000</v>
      </c>
    </row>
    <row r="82" spans="1:3">
      <c r="A82" s="38" t="s">
        <v>139</v>
      </c>
      <c r="B82" s="36" t="s">
        <v>365</v>
      </c>
      <c r="C82" s="39">
        <v>-20000</v>
      </c>
    </row>
    <row r="83" spans="1:3">
      <c r="A83" s="38" t="s">
        <v>141</v>
      </c>
      <c r="B83" s="36" t="s">
        <v>366</v>
      </c>
      <c r="C83" s="39">
        <v>-20000</v>
      </c>
    </row>
    <row r="84" spans="1:3">
      <c r="A84" s="40" t="s">
        <v>367</v>
      </c>
      <c r="B84" s="36" t="s">
        <v>368</v>
      </c>
      <c r="C84" s="39">
        <v>-346584.46</v>
      </c>
    </row>
    <row r="85" spans="1:3">
      <c r="A85" s="41" t="s">
        <v>369</v>
      </c>
      <c r="B85" s="36" t="s">
        <v>368</v>
      </c>
      <c r="C85" s="39">
        <v>-346584.46</v>
      </c>
    </row>
    <row r="86" spans="1:3">
      <c r="A86" s="38" t="s">
        <v>147</v>
      </c>
      <c r="B86" s="36" t="s">
        <v>368</v>
      </c>
      <c r="C86" s="39">
        <v>-346584.46</v>
      </c>
    </row>
    <row r="87" spans="1:3">
      <c r="A87" s="38" t="s">
        <v>149</v>
      </c>
      <c r="B87" s="36" t="s">
        <v>368</v>
      </c>
      <c r="C87" s="39">
        <v>-346584.46</v>
      </c>
    </row>
    <row r="88" spans="1:3">
      <c r="A88" s="38" t="s">
        <v>151</v>
      </c>
      <c r="B88" s="36" t="s">
        <v>370</v>
      </c>
      <c r="C88" s="39">
        <v>-142203.51</v>
      </c>
    </row>
    <row r="89" spans="1:3">
      <c r="A89" s="38" t="s">
        <v>153</v>
      </c>
      <c r="B89" s="36" t="s">
        <v>371</v>
      </c>
      <c r="C89" s="39">
        <v>-204380.95</v>
      </c>
    </row>
    <row r="90" spans="1:3">
      <c r="A90" s="40" t="s">
        <v>372</v>
      </c>
      <c r="B90" s="36" t="s">
        <v>373</v>
      </c>
      <c r="C90" s="39">
        <v>126625.06</v>
      </c>
    </row>
    <row r="91" spans="1:3">
      <c r="A91" s="41" t="s">
        <v>374</v>
      </c>
      <c r="B91" s="36" t="s">
        <v>373</v>
      </c>
      <c r="C91" s="39">
        <v>126625.06</v>
      </c>
    </row>
    <row r="92" spans="1:3">
      <c r="A92" s="38" t="s">
        <v>159</v>
      </c>
      <c r="B92" s="36" t="s">
        <v>373</v>
      </c>
      <c r="C92" s="39">
        <v>126625.06</v>
      </c>
    </row>
    <row r="93" spans="1:3">
      <c r="A93" s="38" t="s">
        <v>161</v>
      </c>
      <c r="B93" s="36" t="s">
        <v>373</v>
      </c>
      <c r="C93" s="39">
        <v>126625.06</v>
      </c>
    </row>
    <row r="94" spans="1:3">
      <c r="A94" s="38" t="s">
        <v>163</v>
      </c>
      <c r="B94" s="36" t="s">
        <v>375</v>
      </c>
      <c r="C94" s="39">
        <v>126625.06</v>
      </c>
    </row>
    <row r="95" spans="1:3">
      <c r="A95" s="38" t="s">
        <v>165</v>
      </c>
      <c r="B95" s="36" t="s">
        <v>376</v>
      </c>
      <c r="C95" s="39">
        <v>0</v>
      </c>
    </row>
    <row r="96" spans="1:3">
      <c r="A96" s="38">
        <v>4</v>
      </c>
      <c r="B96" s="36" t="s">
        <v>377</v>
      </c>
      <c r="C96" s="39">
        <v>-773977</v>
      </c>
    </row>
    <row r="97" spans="1:3">
      <c r="A97" s="40" t="s">
        <v>378</v>
      </c>
      <c r="B97" s="36" t="s">
        <v>379</v>
      </c>
      <c r="C97" s="39">
        <v>-773977</v>
      </c>
    </row>
    <row r="98" spans="1:3">
      <c r="A98" s="41" t="s">
        <v>380</v>
      </c>
      <c r="B98" s="36" t="s">
        <v>381</v>
      </c>
      <c r="C98" s="39">
        <v>-773977</v>
      </c>
    </row>
    <row r="99" spans="1:3">
      <c r="A99" s="38" t="s">
        <v>173</v>
      </c>
      <c r="B99" s="36" t="s">
        <v>382</v>
      </c>
      <c r="C99" s="39">
        <v>-773977</v>
      </c>
    </row>
    <row r="100" spans="1:3">
      <c r="A100" s="38" t="s">
        <v>175</v>
      </c>
      <c r="B100" s="36" t="s">
        <v>383</v>
      </c>
      <c r="C100" s="39">
        <v>-773977</v>
      </c>
    </row>
    <row r="101" spans="1:3">
      <c r="A101" s="38" t="s">
        <v>177</v>
      </c>
      <c r="B101" s="36" t="s">
        <v>382</v>
      </c>
      <c r="C101" s="39">
        <v>-773977</v>
      </c>
    </row>
    <row r="102" spans="1:3">
      <c r="A102" s="38">
        <v>5</v>
      </c>
      <c r="B102" s="36" t="s">
        <v>384</v>
      </c>
      <c r="C102" s="39">
        <v>596244.65</v>
      </c>
    </row>
    <row r="103" spans="1:3">
      <c r="A103" s="40" t="s">
        <v>385</v>
      </c>
      <c r="B103" s="36" t="s">
        <v>386</v>
      </c>
      <c r="C103" s="39">
        <v>14500</v>
      </c>
    </row>
    <row r="104" spans="1:3">
      <c r="A104" s="41" t="s">
        <v>387</v>
      </c>
      <c r="B104" s="36" t="s">
        <v>388</v>
      </c>
      <c r="C104" s="39">
        <v>14500</v>
      </c>
    </row>
    <row r="105" spans="1:3">
      <c r="A105" s="38" t="s">
        <v>389</v>
      </c>
      <c r="B105" s="36" t="s">
        <v>390</v>
      </c>
      <c r="C105" s="39">
        <v>14500</v>
      </c>
    </row>
    <row r="106" spans="1:3">
      <c r="A106" s="38" t="s">
        <v>391</v>
      </c>
      <c r="B106" s="36" t="s">
        <v>392</v>
      </c>
      <c r="C106" s="39">
        <v>14500</v>
      </c>
    </row>
    <row r="107" spans="1:3">
      <c r="A107" s="38" t="s">
        <v>393</v>
      </c>
      <c r="B107" s="36" t="s">
        <v>394</v>
      </c>
      <c r="C107" s="39">
        <v>14500</v>
      </c>
    </row>
    <row r="108" spans="1:3">
      <c r="A108" s="40" t="s">
        <v>395</v>
      </c>
      <c r="B108" s="36" t="s">
        <v>396</v>
      </c>
      <c r="C108" s="39">
        <v>581744.65</v>
      </c>
    </row>
    <row r="109" spans="1:3">
      <c r="A109" s="41" t="s">
        <v>397</v>
      </c>
      <c r="B109" s="36" t="s">
        <v>396</v>
      </c>
      <c r="C109" s="39">
        <v>581744.65</v>
      </c>
    </row>
    <row r="110" spans="1:3">
      <c r="A110" s="38" t="s">
        <v>185</v>
      </c>
      <c r="B110" s="36" t="s">
        <v>396</v>
      </c>
      <c r="C110" s="39">
        <v>581744.65</v>
      </c>
    </row>
    <row r="111" spans="1:3">
      <c r="A111" s="38" t="s">
        <v>187</v>
      </c>
      <c r="B111" s="36" t="s">
        <v>396</v>
      </c>
      <c r="C111" s="39">
        <v>581744.65</v>
      </c>
    </row>
    <row r="112" spans="1:3">
      <c r="A112" s="38" t="s">
        <v>189</v>
      </c>
      <c r="B112" s="36" t="s">
        <v>398</v>
      </c>
      <c r="C112" s="39">
        <v>581744.65</v>
      </c>
    </row>
    <row r="113" spans="1:3">
      <c r="A113" s="38">
        <v>6</v>
      </c>
      <c r="B113" s="36" t="s">
        <v>399</v>
      </c>
      <c r="C113" s="39">
        <v>128475.32</v>
      </c>
    </row>
    <row r="114" spans="1:3">
      <c r="A114" s="40" t="s">
        <v>400</v>
      </c>
      <c r="B114" s="36" t="s">
        <v>399</v>
      </c>
      <c r="C114" s="39">
        <v>128475.32</v>
      </c>
    </row>
    <row r="115" spans="1:3">
      <c r="A115" s="41" t="s">
        <v>401</v>
      </c>
      <c r="B115" s="36" t="s">
        <v>379</v>
      </c>
      <c r="C115" s="39">
        <v>121430.27</v>
      </c>
    </row>
    <row r="116" spans="1:3">
      <c r="A116" s="38" t="s">
        <v>197</v>
      </c>
      <c r="B116" s="36" t="s">
        <v>399</v>
      </c>
      <c r="C116" s="39">
        <v>121430.27</v>
      </c>
    </row>
    <row r="117" spans="1:3">
      <c r="A117" s="38" t="s">
        <v>199</v>
      </c>
      <c r="B117" s="36" t="s">
        <v>399</v>
      </c>
      <c r="C117" s="39">
        <v>121430.27</v>
      </c>
    </row>
    <row r="118" spans="1:3">
      <c r="A118" s="38" t="s">
        <v>402</v>
      </c>
      <c r="B118" s="36" t="s">
        <v>403</v>
      </c>
      <c r="C118" s="39">
        <v>1394.26</v>
      </c>
    </row>
    <row r="119" spans="1:3">
      <c r="A119" s="38" t="s">
        <v>201</v>
      </c>
      <c r="B119" s="36" t="s">
        <v>404</v>
      </c>
      <c r="C119" s="39">
        <v>849</v>
      </c>
    </row>
    <row r="120" spans="1:3">
      <c r="A120" s="38" t="s">
        <v>405</v>
      </c>
      <c r="B120" s="36" t="s">
        <v>406</v>
      </c>
      <c r="C120" s="39">
        <v>2696.04</v>
      </c>
    </row>
    <row r="121" spans="1:3">
      <c r="A121" s="38" t="s">
        <v>203</v>
      </c>
      <c r="B121" s="36" t="s">
        <v>407</v>
      </c>
      <c r="C121" s="39">
        <v>11750.04</v>
      </c>
    </row>
    <row r="122" spans="1:3">
      <c r="A122" s="38" t="s">
        <v>205</v>
      </c>
      <c r="B122" s="36" t="s">
        <v>408</v>
      </c>
      <c r="C122" s="39">
        <v>361.08</v>
      </c>
    </row>
    <row r="123" spans="1:3">
      <c r="A123" s="38" t="s">
        <v>207</v>
      </c>
      <c r="B123" s="36" t="s">
        <v>409</v>
      </c>
      <c r="C123" s="39">
        <v>0</v>
      </c>
    </row>
    <row r="124" spans="1:3">
      <c r="A124" s="38" t="s">
        <v>209</v>
      </c>
      <c r="B124" s="36" t="s">
        <v>410</v>
      </c>
      <c r="C124" s="39">
        <v>71369.69</v>
      </c>
    </row>
    <row r="125" spans="1:3">
      <c r="A125" s="38" t="s">
        <v>411</v>
      </c>
      <c r="B125" s="36" t="s">
        <v>412</v>
      </c>
      <c r="C125" s="39">
        <v>292.60000000000002</v>
      </c>
    </row>
    <row r="126" spans="1:3">
      <c r="A126" s="38" t="s">
        <v>211</v>
      </c>
      <c r="B126" s="36" t="s">
        <v>413</v>
      </c>
      <c r="C126" s="39">
        <v>5432.95</v>
      </c>
    </row>
    <row r="127" spans="1:3">
      <c r="A127" s="38" t="s">
        <v>213</v>
      </c>
      <c r="B127" s="36" t="s">
        <v>414</v>
      </c>
      <c r="C127" s="39">
        <v>27284.61</v>
      </c>
    </row>
    <row r="128" spans="1:3">
      <c r="A128" s="41" t="s">
        <v>415</v>
      </c>
      <c r="B128" s="36" t="s">
        <v>416</v>
      </c>
      <c r="C128" s="39">
        <v>7045.05</v>
      </c>
    </row>
    <row r="129" spans="1:3">
      <c r="A129" s="38" t="s">
        <v>216</v>
      </c>
      <c r="B129" s="36" t="s">
        <v>399</v>
      </c>
      <c r="C129" s="39">
        <v>7045.05</v>
      </c>
    </row>
    <row r="130" spans="1:3">
      <c r="A130" s="38" t="s">
        <v>217</v>
      </c>
      <c r="B130" s="36" t="s">
        <v>399</v>
      </c>
      <c r="C130" s="39">
        <v>7045.05</v>
      </c>
    </row>
    <row r="131" spans="1:3">
      <c r="A131" s="38" t="s">
        <v>219</v>
      </c>
      <c r="B131" s="36" t="s">
        <v>417</v>
      </c>
      <c r="C131" s="39">
        <v>4542.84</v>
      </c>
    </row>
    <row r="132" spans="1:3">
      <c r="A132" s="38" t="s">
        <v>221</v>
      </c>
      <c r="B132" s="36" t="s">
        <v>418</v>
      </c>
      <c r="C132" s="39">
        <v>624.38</v>
      </c>
    </row>
    <row r="133" spans="1:3">
      <c r="A133" s="38" t="s">
        <v>223</v>
      </c>
      <c r="B133" s="36" t="s">
        <v>419</v>
      </c>
      <c r="C133" s="39">
        <v>1877.83</v>
      </c>
    </row>
    <row r="134" spans="1:3">
      <c r="A134" s="38">
        <v>7</v>
      </c>
      <c r="B134" s="36" t="s">
        <v>420</v>
      </c>
      <c r="C134" s="39">
        <v>-12515.61</v>
      </c>
    </row>
    <row r="135" spans="1:3">
      <c r="A135" s="40" t="s">
        <v>421</v>
      </c>
      <c r="B135" s="36" t="s">
        <v>422</v>
      </c>
      <c r="C135" s="39">
        <v>-12515.61</v>
      </c>
    </row>
    <row r="136" spans="1:3">
      <c r="A136" s="41" t="s">
        <v>423</v>
      </c>
      <c r="B136" s="36" t="s">
        <v>424</v>
      </c>
      <c r="C136" s="39">
        <v>-12515.61</v>
      </c>
    </row>
    <row r="137" spans="1:3">
      <c r="A137" s="38" t="s">
        <v>425</v>
      </c>
      <c r="B137" s="36" t="s">
        <v>424</v>
      </c>
      <c r="C137" s="39">
        <v>-12515.61</v>
      </c>
    </row>
    <row r="138" spans="1:3">
      <c r="A138" s="38" t="s">
        <v>426</v>
      </c>
      <c r="B138" s="36" t="s">
        <v>427</v>
      </c>
      <c r="C138" s="39">
        <v>-12515.61</v>
      </c>
    </row>
    <row r="139" spans="1:3">
      <c r="A139" s="38" t="s">
        <v>428</v>
      </c>
      <c r="B139" s="36" t="s">
        <v>429</v>
      </c>
      <c r="C139" s="39">
        <v>-12515.61</v>
      </c>
    </row>
    <row r="140" spans="1:3">
      <c r="A140" s="38"/>
      <c r="B140"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Trabajo realizado</vt:lpstr>
      <vt:lpstr>BG</vt:lpstr>
      <vt:lpstr>ER</vt:lpstr>
      <vt:lpstr>BC20</vt:lpstr>
      <vt:lpstr>BC19</vt:lpstr>
      <vt:lpstr>BC18</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fvalarezo</dc:creator>
  <cp:lastModifiedBy>Carlos Almeida</cp:lastModifiedBy>
  <dcterms:created xsi:type="dcterms:W3CDTF">2020-03-12T20:33:46Z</dcterms:created>
  <dcterms:modified xsi:type="dcterms:W3CDTF">2021-03-02T19:18:37Z</dcterms:modified>
</cp:coreProperties>
</file>