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 Planeacion y Riesgos\"/>
    </mc:Choice>
  </mc:AlternateContent>
  <xr:revisionPtr revIDLastSave="0" documentId="13_ncr:1_{A2273E6F-6C9C-4B57-9606-0A658CD4CD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G" sheetId="3" r:id="rId1"/>
    <sheet name="ER" sheetId="2" r:id="rId2"/>
    <sheet name="BC19" sheetId="1" r:id="rId3"/>
    <sheet name="BC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3" l="1"/>
  <c r="C37" i="3"/>
  <c r="E34" i="3" l="1"/>
  <c r="E35" i="3"/>
  <c r="E33" i="3"/>
  <c r="D35" i="3"/>
  <c r="C35" i="3"/>
  <c r="D34" i="3"/>
  <c r="C34" i="3"/>
  <c r="D33" i="3"/>
  <c r="C33" i="3"/>
  <c r="F26" i="3" l="1"/>
  <c r="F27" i="3"/>
  <c r="F28" i="3"/>
  <c r="F29" i="3"/>
  <c r="F30" i="3"/>
  <c r="F31" i="3"/>
  <c r="F25" i="3"/>
  <c r="F22" i="3"/>
  <c r="F19" i="3"/>
  <c r="F20" i="3"/>
  <c r="F21" i="3"/>
  <c r="F18" i="3"/>
  <c r="F8" i="3"/>
  <c r="F9" i="3"/>
  <c r="F10" i="3"/>
  <c r="F11" i="3"/>
  <c r="F12" i="3"/>
  <c r="F13" i="3"/>
  <c r="F14" i="3"/>
  <c r="F7" i="3"/>
  <c r="F7" i="2"/>
  <c r="F8" i="2"/>
  <c r="F11" i="2"/>
  <c r="F13" i="2"/>
  <c r="F15" i="2"/>
  <c r="F18" i="2"/>
  <c r="F19" i="2"/>
  <c r="F6" i="2"/>
  <c r="D16" i="2"/>
  <c r="D20" i="2"/>
  <c r="D12" i="2"/>
  <c r="C12" i="2"/>
  <c r="D9" i="2"/>
  <c r="C9" i="2"/>
  <c r="D11" i="2" l="1"/>
  <c r="D9" i="3"/>
  <c r="E17" i="2" l="1"/>
  <c r="E18" i="2"/>
  <c r="E6" i="2"/>
  <c r="E11" i="2"/>
  <c r="C13" i="2"/>
  <c r="C15" i="2" s="1"/>
  <c r="C16" i="2" s="1"/>
  <c r="D15" i="2"/>
  <c r="C8" i="2"/>
  <c r="D8" i="2"/>
  <c r="E10" i="2"/>
  <c r="E8" i="2"/>
  <c r="E7" i="2"/>
  <c r="D29" i="3"/>
  <c r="D30" i="3"/>
  <c r="D31" i="3" s="1"/>
  <c r="D22" i="3"/>
  <c r="E13" i="3"/>
  <c r="D12" i="3"/>
  <c r="C19" i="2" l="1"/>
  <c r="E15" i="2"/>
  <c r="E13" i="2"/>
  <c r="D14" i="3"/>
  <c r="C29" i="3"/>
  <c r="E29" i="3" s="1"/>
  <c r="C28" i="3"/>
  <c r="E28" i="3" s="1"/>
  <c r="C27" i="3"/>
  <c r="E27" i="3" s="1"/>
  <c r="C26" i="3"/>
  <c r="E26" i="3" s="1"/>
  <c r="C25" i="3"/>
  <c r="E25" i="3" s="1"/>
  <c r="C21" i="3"/>
  <c r="E21" i="3" s="1"/>
  <c r="C20" i="3"/>
  <c r="E20" i="3" s="1"/>
  <c r="C18" i="3"/>
  <c r="E18" i="3" s="1"/>
  <c r="C19" i="3"/>
  <c r="C10" i="3"/>
  <c r="E10" i="3" s="1"/>
  <c r="C11" i="3"/>
  <c r="E11" i="3" s="1"/>
  <c r="C9" i="3"/>
  <c r="E9" i="3" s="1"/>
  <c r="C8" i="3"/>
  <c r="E8" i="3" s="1"/>
  <c r="C7" i="3"/>
  <c r="E7" i="3" s="1"/>
  <c r="C22" i="3" l="1"/>
  <c r="E22" i="3" s="1"/>
  <c r="E19" i="3"/>
  <c r="E19" i="2"/>
  <c r="C20" i="2"/>
  <c r="C30" i="3"/>
  <c r="C12" i="3"/>
  <c r="J127" i="1"/>
  <c r="J90" i="1" s="1"/>
  <c r="C14" i="3" l="1"/>
  <c r="E14" i="3" s="1"/>
  <c r="E12" i="3"/>
  <c r="C31" i="3"/>
  <c r="E31" i="3" s="1"/>
  <c r="E30" i="3"/>
</calcChain>
</file>

<file path=xl/sharedStrings.xml><?xml version="1.0" encoding="utf-8"?>
<sst xmlns="http://schemas.openxmlformats.org/spreadsheetml/2006/main" count="556" uniqueCount="434">
  <si>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</si>
  <si>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</si>
  <si>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</si>
  <si>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</si>
  <si>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</si>
  <si>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</si>
  <si>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</si>
  <si>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</si>
  <si>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</si>
  <si>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</si>
  <si>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</si>
  <si>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</si>
  <si>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</si>
  <si>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</si>
  <si>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</si>
  <si>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</si>
  <si>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</si>
  <si>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</si>
  <si>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</si>
  <si>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</si>
  <si>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</si>
  <si>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</si>
  <si>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</si>
  <si>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</si>
  <si>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</si>
  <si>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</si>
  <si>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</si>
  <si>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</si>
  <si>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</si>
  <si>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</si>
  <si>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</si>
  <si>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</si>
  <si>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</si>
  <si>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</si>
  <si>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</si>
  <si>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</si>
  <si>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</si>
  <si>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</si>
  <si>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</si>
  <si>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</si>
  <si>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</si>
  <si>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</si>
  <si>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</si>
  <si>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</si>
  <si>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</si>
  <si>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</si>
  <si>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</si>
  <si>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</si>
  <si>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</si>
  <si>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</si>
  <si>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</si>
  <si>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</si>
  <si>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</si>
  <si>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</si>
  <si>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</si>
  <si>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</si>
  <si>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</si>
  <si>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</si>
  <si>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</si>
  <si>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</si>
  <si>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</si>
  <si>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</si>
  <si>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</si>
  <si>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</si>
  <si>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</si>
  <si>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</si>
  <si>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</si>
  <si>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</si>
  <si>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</si>
  <si>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</si>
  <si>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</si>
  <si>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</si>
  <si>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</si>
  <si>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</si>
  <si>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</si>
  <si>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</si>
  <si>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</si>
  <si>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</si>
  <si>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</si>
  <si>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</si>
  <si>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</si>
  <si>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</si>
  <si>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</si>
  <si>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</si>
  <si>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</si>
  <si>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</si>
  <si>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</si>
  <si>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</si>
  <si>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</si>
  <si>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</si>
  <si>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</si>
  <si>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</si>
  <si>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</si>
  <si>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</si>
  <si>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</si>
  <si>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</si>
  <si>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</si>
  <si>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</si>
  <si>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</si>
  <si>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</si>
  <si>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</si>
  <si>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</si>
  <si>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</si>
  <si>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</si>
  <si>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</si>
  <si>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</si>
  <si>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</si>
  <si>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</si>
  <si>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</si>
  <si>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</si>
  <si>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</si>
  <si>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</si>
  <si>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</si>
  <si>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</si>
  <si>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</si>
  <si>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</si>
  <si>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</si>
  <si>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</si>
  <si>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</si>
  <si>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</si>
  <si>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</si>
  <si>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</si>
  <si>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</si>
  <si>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</si>
  <si>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</si>
  <si>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</si>
  <si>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</si>
  <si>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</si>
  <si>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</si>
  <si>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</si>
  <si>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</si>
  <si>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</si>
  <si>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</si>
  <si>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</si>
  <si>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</si>
  <si>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</si>
  <si>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</si>
  <si>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</si>
  <si>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</si>
  <si>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</si>
  <si>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</si>
  <si>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</si>
  <si>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</si>
  <si>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</si>
  <si>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</si>
  <si>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</si>
  <si>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</si>
  <si>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</si>
  <si>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</si>
  <si>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</si>
  <si>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</si>
  <si>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</si>
  <si>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</si>
  <si>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</si>
  <si>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</si>
  <si>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</si>
  <si>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</si>
  <si>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</si>
  <si>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</si>
  <si>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</si>
  <si>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</si>
  <si>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</si>
  <si>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</si>
  <si>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</si>
  <si>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</si>
  <si>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</si>
  <si>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</si>
  <si>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</si>
  <si>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</si>
  <si>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</si>
  <si>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</si>
  <si>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</si>
  <si>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</si>
  <si>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</si>
  <si>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</si>
  <si>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</si>
  <si>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</si>
  <si>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</si>
  <si>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</si>
  <si>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</si>
  <si>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</si>
  <si>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</si>
  <si>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</si>
  <si>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</si>
  <si>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</si>
  <si>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</si>
  <si>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</si>
  <si>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</si>
  <si>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</si>
  <si>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</si>
  <si>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</si>
  <si>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</si>
  <si>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</si>
  <si>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</si>
  <si>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</si>
  <si>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</si>
  <si>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</si>
  <si>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</si>
  <si>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</si>
  <si>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</si>
  <si>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</si>
  <si>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</si>
  <si>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</si>
  <si>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</si>
  <si>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</si>
  <si>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</si>
  <si>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</si>
  <si>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</si>
  <si>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</si>
  <si>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</si>
  <si>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</si>
  <si>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</si>
  <si>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</si>
  <si>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</si>
  <si>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</si>
  <si>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</si>
  <si>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</si>
  <si>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</si>
  <si>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</si>
  <si>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</si>
  <si>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</si>
  <si>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</si>
  <si>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</si>
  <si>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</si>
  <si>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</si>
  <si>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</si>
  <si>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</si>
  <si>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</si>
  <si>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</si>
  <si>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</si>
  <si>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</si>
  <si>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</si>
  <si>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</si>
  <si>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</si>
  <si>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</si>
  <si>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</si>
  <si>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</si>
  <si>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…Otros créditos tributarios</t>
  </si>
  <si>
    <t>TOTAL ACTIVOS</t>
  </si>
  <si>
    <t>PASIVOS Y PATRIMONIO</t>
  </si>
  <si>
    <t>…Obligaciones financieras, corto plazo</t>
  </si>
  <si>
    <t>…Cuentas por pagar, partes relacionadas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</si>
  <si>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</si>
  <si>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</si>
  <si>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</si>
  <si>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</si>
  <si>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</si>
  <si>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</si>
  <si>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</si>
  <si>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</si>
  <si>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</si>
  <si>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</si>
  <si>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</si>
  <si>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</si>
  <si>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</si>
  <si>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</si>
  <si>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</si>
  <si>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Activos no corrientes</t>
  </si>
  <si>
    <t>ESTADO DE RESULTADOS</t>
  </si>
  <si>
    <t>Costo de ventas</t>
  </si>
  <si>
    <t>Margen bruto</t>
  </si>
  <si>
    <t>Gastos de administracion y ventas</t>
  </si>
  <si>
    <t>Gastos financieros</t>
  </si>
  <si>
    <t>Otros egresos (ingresos)</t>
  </si>
  <si>
    <t>Utilidad antes de IR</t>
  </si>
  <si>
    <t>15% PT</t>
  </si>
  <si>
    <t>Impuesto a la renta</t>
  </si>
  <si>
    <t>…Proveedores y otras cuentas por pagar</t>
  </si>
  <si>
    <t>%</t>
  </si>
  <si>
    <t>Indice de liquidez</t>
  </si>
  <si>
    <t>Pasivos totales / Patrimonio</t>
  </si>
  <si>
    <t>Deuda financiera / Activos totales</t>
  </si>
  <si>
    <t>BALANCE DE COMPROBACION A DICIEMBRE 2018</t>
  </si>
  <si>
    <t>Código Contable</t>
  </si>
  <si>
    <t>Descripción</t>
  </si>
  <si>
    <t>Saldo Actual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</si>
  <si>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</si>
  <si>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</si>
  <si>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</si>
  <si>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</si>
  <si>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</si>
  <si>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</si>
  <si>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</si>
  <si>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</si>
  <si>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</si>
  <si>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</si>
  <si>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</si>
  <si>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</si>
  <si>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</si>
  <si>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</si>
  <si>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</si>
  <si>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</si>
  <si>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</si>
  <si>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</si>
  <si>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</si>
  <si>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</si>
  <si>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</si>
  <si>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</si>
  <si>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</si>
  <si>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</si>
  <si>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</si>
  <si>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</si>
  <si>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</si>
  <si>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</si>
  <si>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</si>
  <si>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</si>
  <si>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</si>
  <si>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</si>
  <si>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</si>
  <si>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</si>
  <si>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</si>
  <si>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</si>
  <si>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</si>
  <si>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</si>
  <si>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</si>
  <si>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</si>
  <si>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</si>
  <si>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</si>
  <si>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</si>
  <si>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</si>
  <si>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</si>
  <si>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</si>
  <si>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</si>
  <si>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</si>
  <si>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</si>
  <si>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</si>
  <si>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</si>
  <si>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</si>
  <si>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</si>
  <si>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</si>
  <si>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</si>
  <si>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</si>
  <si>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</si>
  <si>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</si>
  <si>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</si>
  <si>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</si>
  <si>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</si>
  <si>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</si>
  <si>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</si>
  <si>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</si>
  <si>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</si>
  <si>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</si>
  <si>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</si>
  <si>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</si>
  <si>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</si>
  <si>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</si>
  <si>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</si>
  <si>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</si>
  <si>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</si>
  <si>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</si>
  <si>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</si>
  <si>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</si>
  <si>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</si>
  <si>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</si>
  <si>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</si>
  <si>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</si>
  <si>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</si>
  <si>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</si>
  <si>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</si>
  <si>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</si>
  <si>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</si>
  <si>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</si>
  <si>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</si>
  <si>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</si>
  <si>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</si>
  <si>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</si>
  <si>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</si>
  <si>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</si>
  <si>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</si>
  <si>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</si>
  <si>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</si>
  <si>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</si>
  <si>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</si>
  <si>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</si>
  <si>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</si>
  <si>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</si>
  <si>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</si>
  <si>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</si>
  <si>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</si>
  <si>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</si>
  <si>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</si>
  <si>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</si>
  <si>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</si>
  <si>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</si>
  <si>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</si>
  <si>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</si>
  <si>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</si>
  <si>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</si>
  <si>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</si>
  <si>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</si>
  <si>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</si>
  <si>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</si>
  <si>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</si>
  <si>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</si>
  <si>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</si>
  <si>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</si>
  <si>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</si>
  <si>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</si>
  <si>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</si>
  <si>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</si>
  <si>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</si>
  <si>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</si>
  <si>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</si>
  <si>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</si>
  <si>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</si>
  <si>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</si>
  <si>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</si>
  <si>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</si>
  <si>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</si>
  <si>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</si>
  <si>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</si>
  <si>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</si>
  <si>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</si>
  <si>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</si>
  <si>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</si>
  <si>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</si>
  <si>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</si>
  <si>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</si>
  <si>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</si>
  <si>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</si>
  <si>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</si>
  <si>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</si>
  <si>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</si>
  <si>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</si>
  <si>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</si>
  <si>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</si>
  <si>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</si>
  <si>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</si>
  <si>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</si>
  <si>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</si>
  <si>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</si>
  <si>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</si>
  <si>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Dias de cartera</t>
  </si>
  <si>
    <t>Ingresos por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</si>
</sst>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5" xfId="2" applyNumberFormat="1" applyFont="1" applyBorder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4" fontId="8" fillId="0" borderId="0" xfId="3" applyFont="1"/>
    <xf numFmtId="16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topLeftCell="A5" workbookViewId="0">
      <pane xSplit="2" ySplit="1" topLeftCell="C20" activePane="bottomRight" state="frozen"/>
      <selection activeCell="A5" sqref="A5"/>
      <selection pane="topRight" activeCell="C5" sqref="C5"/>
      <selection pane="bottomLeft" activeCell="A6" sqref="A6"/>
      <selection pane="bottomRight" activeCell="C40" sqref="C40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7.140625" bestFit="1" customWidth="1"/>
    <col min="7" max="7" width="58.7109375" customWidth="1"/>
  </cols>
  <sheetData>
    <row r="1" spans="1:7" x14ac:dyDescent="0.25">
      <c r="A1" s="11" t="s">
        <v>228</v>
      </c>
    </row>
    <row r="2" spans="1:7" x14ac:dyDescent="0.25">
      <c r="A2" s="3" t="s">
        <v>233</v>
      </c>
    </row>
    <row r="3" spans="1:7" x14ac:dyDescent="0.25">
      <c r="A3" s="3" t="s">
        <v>234</v>
      </c>
    </row>
    <row r="5" spans="1:7" x14ac:dyDescent="0.25">
      <c r="B5" s="15" t="s">
        <v>230</v>
      </c>
      <c r="C5" s="12">
        <v>2019</v>
      </c>
      <c r="D5" s="12">
        <v>2018</v>
      </c>
      <c r="E5" s="12" t="s">
        <v>232</v>
      </c>
      <c r="F5" s="12" t="s">
        <v>268</v>
      </c>
      <c r="G5" s="12" t="s">
        <v>256</v>
      </c>
    </row>
    <row r="6" spans="1:7" x14ac:dyDescent="0.25">
      <c r="B6" s="16" t="s">
        <v>248</v>
      </c>
      <c r="C6" s="16"/>
      <c r="D6" s="16"/>
      <c r="E6" s="16"/>
      <c r="F6" s="16"/>
      <c r="G6" s="16"/>
    </row>
    <row r="7" spans="1:7" x14ac:dyDescent="0.25">
      <c r="B7" s="16" t="s">
        <v>231</v>
      </c>
      <c r="C7" s="17">
        <f>+'BC19'!G9</f>
        <v>3671.75</v>
      </c>
      <c r="D7" s="17">
        <v>51822</v>
      </c>
      <c r="E7" s="17">
        <f>+C7-D7</f>
        <v>-48150.25</v>
      </c>
      <c r="F7" s="28">
        <f>+E7/D7</f>
        <v>-0.92914688742233031</v>
      </c>
      <c r="G7" s="16"/>
    </row>
    <row r="8" spans="1:7" x14ac:dyDescent="0.25">
      <c r="B8" s="16" t="s">
        <v>235</v>
      </c>
      <c r="C8" s="17">
        <f>+'BC19'!F13+'BC19'!E32</f>
        <v>190181.96</v>
      </c>
      <c r="D8" s="17">
        <v>750</v>
      </c>
      <c r="E8" s="17">
        <f t="shared" ref="E8:E14" si="0">+C8-D8</f>
        <v>189431.96</v>
      </c>
      <c r="F8" s="28">
        <f t="shared" ref="F8:F14" si="1">+E8/D8</f>
        <v>252.57594666666665</v>
      </c>
      <c r="G8" s="16"/>
    </row>
    <row r="9" spans="1:7" x14ac:dyDescent="0.25">
      <c r="B9" s="16" t="s">
        <v>242</v>
      </c>
      <c r="C9" s="17">
        <f>+'BC19'!F15+'BC19'!E31</f>
        <v>144647.10999999999</v>
      </c>
      <c r="D9" s="17">
        <f>134277-750</f>
        <v>133527</v>
      </c>
      <c r="E9" s="17">
        <f t="shared" si="0"/>
        <v>11120.109999999986</v>
      </c>
      <c r="F9" s="28">
        <f t="shared" si="1"/>
        <v>8.3279861001894648E-2</v>
      </c>
      <c r="G9" s="16"/>
    </row>
    <row r="10" spans="1:7" x14ac:dyDescent="0.25">
      <c r="B10" s="16" t="s">
        <v>237</v>
      </c>
      <c r="C10" s="17">
        <f>+'BC19'!G18</f>
        <v>173645.56</v>
      </c>
      <c r="D10" s="17">
        <v>153179</v>
      </c>
      <c r="E10" s="17">
        <f t="shared" si="0"/>
        <v>20466.559999999998</v>
      </c>
      <c r="F10" s="28">
        <f t="shared" si="1"/>
        <v>0.13361204864896623</v>
      </c>
      <c r="G10" s="16"/>
    </row>
    <row r="11" spans="1:7" x14ac:dyDescent="0.25">
      <c r="B11" s="16" t="s">
        <v>236</v>
      </c>
      <c r="C11" s="17">
        <f>+'BC19'!H34</f>
        <v>81714.009999999995</v>
      </c>
      <c r="D11" s="17">
        <v>199832</v>
      </c>
      <c r="E11" s="17">
        <f t="shared" si="0"/>
        <v>-118117.99</v>
      </c>
      <c r="F11" s="28">
        <f t="shared" si="1"/>
        <v>-0.59108646262860809</v>
      </c>
      <c r="G11" s="16"/>
    </row>
    <row r="12" spans="1:7" x14ac:dyDescent="0.25">
      <c r="B12" s="13" t="s">
        <v>245</v>
      </c>
      <c r="C12" s="14">
        <f>SUM(C7:C11)</f>
        <v>593860.3899999999</v>
      </c>
      <c r="D12" s="14">
        <f>SUM(D7:D11)</f>
        <v>539110</v>
      </c>
      <c r="E12" s="14">
        <f t="shared" si="0"/>
        <v>54750.389999999898</v>
      </c>
      <c r="F12" s="30">
        <f t="shared" si="1"/>
        <v>0.10155699207953831</v>
      </c>
      <c r="G12" s="16"/>
    </row>
    <row r="13" spans="1:7" x14ac:dyDescent="0.25">
      <c r="B13" s="13" t="s">
        <v>257</v>
      </c>
      <c r="C13" s="14">
        <v>0</v>
      </c>
      <c r="D13" s="14">
        <v>5587181</v>
      </c>
      <c r="E13" s="14">
        <f t="shared" si="0"/>
        <v>-5587181</v>
      </c>
      <c r="F13" s="30">
        <f t="shared" si="1"/>
        <v>-1</v>
      </c>
      <c r="G13" s="16"/>
    </row>
    <row r="14" spans="1:7" x14ac:dyDescent="0.25">
      <c r="B14" s="13" t="s">
        <v>238</v>
      </c>
      <c r="C14" s="14">
        <f>+C12</f>
        <v>593860.3899999999</v>
      </c>
      <c r="D14" s="14">
        <f>+D12+D13</f>
        <v>6126291</v>
      </c>
      <c r="E14" s="14">
        <f t="shared" si="0"/>
        <v>-5532430.6100000003</v>
      </c>
      <c r="F14" s="30">
        <f t="shared" si="1"/>
        <v>-0.90306363344477114</v>
      </c>
      <c r="G14" s="16"/>
    </row>
    <row r="15" spans="1:7" x14ac:dyDescent="0.25">
      <c r="B15" s="16"/>
      <c r="C15" s="17"/>
      <c r="D15" s="17"/>
      <c r="E15" s="17"/>
      <c r="F15" s="17"/>
      <c r="G15" s="16"/>
    </row>
    <row r="16" spans="1:7" x14ac:dyDescent="0.25">
      <c r="B16" s="21" t="s">
        <v>239</v>
      </c>
      <c r="C16" s="17"/>
      <c r="D16" s="17"/>
      <c r="E16" s="17"/>
      <c r="F16" s="17"/>
      <c r="G16" s="16"/>
    </row>
    <row r="17" spans="2:7" x14ac:dyDescent="0.25">
      <c r="B17" s="16" t="s">
        <v>247</v>
      </c>
      <c r="C17" s="17"/>
      <c r="D17" s="17"/>
      <c r="E17" s="17"/>
      <c r="F17" s="17"/>
      <c r="G17" s="16"/>
    </row>
    <row r="18" spans="2:7" x14ac:dyDescent="0.25">
      <c r="B18" s="16" t="s">
        <v>240</v>
      </c>
      <c r="C18" s="17">
        <f>-'BC19'!G65</f>
        <v>57027.839999999997</v>
      </c>
      <c r="D18" s="17">
        <v>57028</v>
      </c>
      <c r="E18" s="17">
        <f>+C18-D18</f>
        <v>-0.16000000000349246</v>
      </c>
      <c r="F18" s="28">
        <f t="shared" ref="F18:F22" si="2">+E18/D18</f>
        <v>-2.8056393351247188E-6</v>
      </c>
      <c r="G18" s="16"/>
    </row>
    <row r="19" spans="2:7" x14ac:dyDescent="0.25">
      <c r="B19" s="16" t="s">
        <v>267</v>
      </c>
      <c r="C19" s="17">
        <f>-'BC19'!G60</f>
        <v>22901.919999999998</v>
      </c>
      <c r="D19" s="17">
        <v>168381</v>
      </c>
      <c r="E19" s="17">
        <f t="shared" ref="E19:E22" si="3">+C19-D19</f>
        <v>-145479.08000000002</v>
      </c>
      <c r="F19" s="28">
        <f t="shared" si="2"/>
        <v>-0.86398750452842077</v>
      </c>
      <c r="G19" s="16"/>
    </row>
    <row r="20" spans="2:7" x14ac:dyDescent="0.25">
      <c r="B20" s="16" t="s">
        <v>241</v>
      </c>
      <c r="C20" s="17">
        <f>-'BC19'!G68</f>
        <v>48376.14</v>
      </c>
      <c r="D20" s="17">
        <v>5597988</v>
      </c>
      <c r="E20" s="17">
        <f t="shared" si="3"/>
        <v>-5549611.8600000003</v>
      </c>
      <c r="F20" s="28">
        <f t="shared" si="2"/>
        <v>-0.99135829873161574</v>
      </c>
      <c r="G20" s="16"/>
    </row>
    <row r="21" spans="2:7" x14ac:dyDescent="0.25">
      <c r="B21" s="16" t="s">
        <v>243</v>
      </c>
      <c r="C21" s="17">
        <f>-'BC19'!G46</f>
        <v>42010.11</v>
      </c>
      <c r="D21" s="17">
        <v>1162</v>
      </c>
      <c r="E21" s="17">
        <f t="shared" si="3"/>
        <v>40848.11</v>
      </c>
      <c r="F21" s="28">
        <f t="shared" si="2"/>
        <v>35.153278829604133</v>
      </c>
      <c r="G21" s="16"/>
    </row>
    <row r="22" spans="2:7" x14ac:dyDescent="0.25">
      <c r="B22" s="13" t="s">
        <v>244</v>
      </c>
      <c r="C22" s="14">
        <f>SUM(C18:C21)</f>
        <v>170316.01</v>
      </c>
      <c r="D22" s="14">
        <f>SUM(D18:D21)</f>
        <v>5824559</v>
      </c>
      <c r="E22" s="14">
        <f t="shared" si="3"/>
        <v>-5654242.9900000002</v>
      </c>
      <c r="F22" s="30">
        <f t="shared" si="2"/>
        <v>-0.97075898621681067</v>
      </c>
      <c r="G22" s="16"/>
    </row>
    <row r="23" spans="2:7" x14ac:dyDescent="0.25">
      <c r="B23" s="16"/>
      <c r="C23" s="17"/>
      <c r="D23" s="17"/>
      <c r="E23" s="17"/>
      <c r="F23" s="17"/>
      <c r="G23" s="16"/>
    </row>
    <row r="24" spans="2:7" x14ac:dyDescent="0.25">
      <c r="B24" s="16" t="s">
        <v>246</v>
      </c>
      <c r="C24" s="17"/>
      <c r="D24" s="17"/>
      <c r="E24" s="17"/>
      <c r="F24" s="17"/>
      <c r="G24" s="16"/>
    </row>
    <row r="25" spans="2:7" x14ac:dyDescent="0.25">
      <c r="B25" s="16" t="s">
        <v>249</v>
      </c>
      <c r="C25" s="17">
        <f>-'BC19'!E76</f>
        <v>20000</v>
      </c>
      <c r="D25" s="17">
        <v>20000</v>
      </c>
      <c r="E25" s="17">
        <f>+C25-D25</f>
        <v>0</v>
      </c>
      <c r="F25" s="28">
        <f t="shared" ref="F25:F31" si="4">+E25/D25</f>
        <v>0</v>
      </c>
      <c r="G25" s="16"/>
    </row>
    <row r="26" spans="2:7" x14ac:dyDescent="0.25">
      <c r="B26" s="16" t="s">
        <v>250</v>
      </c>
      <c r="C26" s="17">
        <f>-'BC19'!E81</f>
        <v>142203.51</v>
      </c>
      <c r="D26" s="17">
        <v>142204</v>
      </c>
      <c r="E26" s="17">
        <f t="shared" ref="E26:E31" si="5">+C26-D26</f>
        <v>-0.48999999999068677</v>
      </c>
      <c r="F26" s="28">
        <f t="shared" si="4"/>
        <v>-3.4457539871641217E-6</v>
      </c>
      <c r="G26" s="16"/>
    </row>
    <row r="27" spans="2:7" x14ac:dyDescent="0.25">
      <c r="B27" s="16" t="s">
        <v>251</v>
      </c>
      <c r="C27" s="17">
        <f>-'BC19'!E82</f>
        <v>204380.95</v>
      </c>
      <c r="D27" s="17">
        <v>204381</v>
      </c>
      <c r="E27" s="17">
        <f t="shared" si="5"/>
        <v>-4.9999999988358468E-2</v>
      </c>
      <c r="F27" s="28">
        <f t="shared" si="4"/>
        <v>-2.4464113586076233E-7</v>
      </c>
      <c r="G27" s="16"/>
    </row>
    <row r="28" spans="2:7" x14ac:dyDescent="0.25">
      <c r="B28" s="16" t="s">
        <v>252</v>
      </c>
      <c r="C28" s="17">
        <f>-'BC19'!J90</f>
        <v>121812.33999999997</v>
      </c>
      <c r="D28" s="17">
        <v>61773</v>
      </c>
      <c r="E28" s="17">
        <f t="shared" si="5"/>
        <v>60039.339999999967</v>
      </c>
      <c r="F28" s="28">
        <f t="shared" si="4"/>
        <v>0.97193498777783116</v>
      </c>
      <c r="G28" s="16"/>
    </row>
    <row r="29" spans="2:7" x14ac:dyDescent="0.25">
      <c r="B29" s="16" t="s">
        <v>253</v>
      </c>
      <c r="C29" s="17">
        <f>-'BC19'!F86</f>
        <v>-64852.42</v>
      </c>
      <c r="D29" s="17">
        <f>-428358+301732</f>
        <v>-126626</v>
      </c>
      <c r="E29" s="17">
        <f t="shared" si="5"/>
        <v>61773.58</v>
      </c>
      <c r="F29" s="28">
        <f t="shared" si="4"/>
        <v>-0.4878427811034069</v>
      </c>
      <c r="G29" s="16"/>
    </row>
    <row r="30" spans="2:7" x14ac:dyDescent="0.25">
      <c r="B30" s="13" t="s">
        <v>254</v>
      </c>
      <c r="C30" s="14">
        <f>SUM(C25:C29)</f>
        <v>423544.38</v>
      </c>
      <c r="D30" s="14">
        <f>SUM(D25:D29)</f>
        <v>301732</v>
      </c>
      <c r="E30" s="14">
        <f t="shared" si="5"/>
        <v>121812.38</v>
      </c>
      <c r="F30" s="30">
        <f t="shared" si="4"/>
        <v>0.40371051131467661</v>
      </c>
      <c r="G30" s="16"/>
    </row>
    <row r="31" spans="2:7" x14ac:dyDescent="0.25">
      <c r="B31" s="19" t="s">
        <v>255</v>
      </c>
      <c r="C31" s="18">
        <f>+C22+C30</f>
        <v>593860.39</v>
      </c>
      <c r="D31" s="18">
        <f>+D22+D30</f>
        <v>6126291</v>
      </c>
      <c r="E31" s="14">
        <f t="shared" si="5"/>
        <v>-5532430.6100000003</v>
      </c>
      <c r="F31" s="29">
        <f t="shared" si="4"/>
        <v>-0.90306363344477114</v>
      </c>
      <c r="G31" s="19"/>
    </row>
    <row r="32" spans="2:7" x14ac:dyDescent="0.25">
      <c r="C32" s="10"/>
      <c r="D32" s="10"/>
      <c r="E32" s="10"/>
      <c r="F32" s="10"/>
    </row>
    <row r="33" spans="2:6" x14ac:dyDescent="0.25">
      <c r="B33" s="31" t="s">
        <v>269</v>
      </c>
      <c r="C33" s="32">
        <f>+C12/C22</f>
        <v>3.4868148332032898</v>
      </c>
      <c r="D33" s="32">
        <f>+D12/D22</f>
        <v>9.2558080362822315E-2</v>
      </c>
      <c r="E33" s="32">
        <f>+C33-D33</f>
        <v>3.3942567528404677</v>
      </c>
      <c r="F33" s="10"/>
    </row>
    <row r="34" spans="2:6" x14ac:dyDescent="0.25">
      <c r="B34" s="16" t="s">
        <v>270</v>
      </c>
      <c r="C34" s="33">
        <f>+C22/C30</f>
        <v>0.40212081199141397</v>
      </c>
      <c r="D34" s="33">
        <f>+D22/D30</f>
        <v>19.303749685151061</v>
      </c>
      <c r="E34" s="33">
        <f t="shared" ref="E34:E35" si="6">+C34-D34</f>
        <v>-18.901628873159648</v>
      </c>
      <c r="F34" s="10"/>
    </row>
    <row r="35" spans="2:6" x14ac:dyDescent="0.25">
      <c r="B35" s="19" t="s">
        <v>271</v>
      </c>
      <c r="C35" s="34">
        <f>+C18/C31</f>
        <v>9.6029034702920651E-2</v>
      </c>
      <c r="D35" s="34">
        <f>+D18/D31</f>
        <v>9.3087318248512851E-3</v>
      </c>
      <c r="E35" s="34">
        <f t="shared" si="6"/>
        <v>8.6720302878069366E-2</v>
      </c>
      <c r="F35" s="10"/>
    </row>
    <row r="36" spans="2:6" x14ac:dyDescent="0.25">
      <c r="C36" s="10"/>
      <c r="D36" s="10"/>
      <c r="E36" s="10"/>
      <c r="F36" s="10"/>
    </row>
    <row r="37" spans="2:6" x14ac:dyDescent="0.25">
      <c r="B37" t="s">
        <v>432</v>
      </c>
      <c r="C37" s="10">
        <f>360/(+ER!C6/((BG!D8+BG!C8)/2))</f>
        <v>60.789148153388986</v>
      </c>
      <c r="D37" s="10">
        <f>360/(+ER!D6/((BG!E8+72370)/2))</f>
        <v>59.917065759008665</v>
      </c>
      <c r="E37" s="10"/>
      <c r="F37" s="10"/>
    </row>
    <row r="38" spans="2:6" x14ac:dyDescent="0.25">
      <c r="C38" s="10"/>
      <c r="D38" s="10"/>
      <c r="E38" s="10"/>
      <c r="F3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B7" sqref="B7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8.42578125" bestFit="1" customWidth="1"/>
    <col min="4" max="4" width="9.140625" bestFit="1" customWidth="1"/>
    <col min="5" max="5" width="9.28515625" bestFit="1" customWidth="1"/>
    <col min="6" max="6" width="9.28515625" customWidth="1"/>
    <col min="7" max="7" width="47.5703125" customWidth="1"/>
  </cols>
  <sheetData>
    <row r="1" spans="1:7" x14ac:dyDescent="0.25">
      <c r="A1" s="11" t="s">
        <v>228</v>
      </c>
    </row>
    <row r="2" spans="1:7" x14ac:dyDescent="0.25">
      <c r="A2" s="3" t="s">
        <v>233</v>
      </c>
    </row>
    <row r="3" spans="1:7" x14ac:dyDescent="0.25">
      <c r="A3" s="3" t="s">
        <v>234</v>
      </c>
    </row>
    <row r="5" spans="1:7" x14ac:dyDescent="0.25">
      <c r="B5" s="15" t="s">
        <v>258</v>
      </c>
      <c r="C5" s="12">
        <v>2019</v>
      </c>
      <c r="D5" s="12">
        <v>2018</v>
      </c>
      <c r="E5" s="12" t="s">
        <v>232</v>
      </c>
      <c r="F5" s="12" t="s">
        <v>268</v>
      </c>
      <c r="G5" s="12" t="s">
        <v>256</v>
      </c>
    </row>
    <row r="6" spans="1:7" x14ac:dyDescent="0.25">
      <c r="B6" s="16" t="s">
        <v>433</v>
      </c>
      <c r="C6" s="17">
        <v>565360</v>
      </c>
      <c r="D6" s="17">
        <v>786493</v>
      </c>
      <c r="E6" s="17">
        <f>+C6-D6</f>
        <v>-221133</v>
      </c>
      <c r="F6" s="26">
        <f>+E6/C6</f>
        <v>-0.39113662091410784</v>
      </c>
      <c r="G6" s="16"/>
    </row>
    <row r="7" spans="1:7" x14ac:dyDescent="0.25">
      <c r="B7" s="16" t="s">
        <v>259</v>
      </c>
      <c r="C7" s="17">
        <v>254206</v>
      </c>
      <c r="D7" s="17">
        <v>596245</v>
      </c>
      <c r="E7" s="17">
        <f>+C7-D7</f>
        <v>-342039</v>
      </c>
      <c r="F7" s="26">
        <f t="shared" ref="F7:F19" si="0">+E7/C7</f>
        <v>-1.3455189885368559</v>
      </c>
      <c r="G7" s="16"/>
    </row>
    <row r="8" spans="1:7" x14ac:dyDescent="0.25">
      <c r="B8" s="16" t="s">
        <v>260</v>
      </c>
      <c r="C8" s="20">
        <f>+C6-C7</f>
        <v>311154</v>
      </c>
      <c r="D8" s="20">
        <f>+D6-D7</f>
        <v>190248</v>
      </c>
      <c r="E8" s="20">
        <f t="shared" ref="E8:E17" si="1">+C8-D8</f>
        <v>120906</v>
      </c>
      <c r="F8" s="26">
        <f t="shared" si="0"/>
        <v>0.38857286102701555</v>
      </c>
      <c r="G8" s="16"/>
    </row>
    <row r="9" spans="1:7" x14ac:dyDescent="0.25">
      <c r="B9" s="16"/>
      <c r="C9" s="24">
        <f>+C8/C6</f>
        <v>0.55036436960520729</v>
      </c>
      <c r="D9" s="24">
        <f>+D8/D6</f>
        <v>0.24189407915900077</v>
      </c>
      <c r="E9" s="17"/>
      <c r="F9" s="26"/>
      <c r="G9" s="16"/>
    </row>
    <row r="10" spans="1:7" x14ac:dyDescent="0.25">
      <c r="B10" s="16"/>
      <c r="C10" s="17"/>
      <c r="D10" s="17"/>
      <c r="E10" s="17">
        <f t="shared" si="1"/>
        <v>0</v>
      </c>
      <c r="F10" s="26"/>
      <c r="G10" s="16"/>
    </row>
    <row r="11" spans="1:7" x14ac:dyDescent="0.25">
      <c r="B11" s="16" t="s">
        <v>261</v>
      </c>
      <c r="C11" s="17">
        <v>148619</v>
      </c>
      <c r="D11" s="17">
        <f>125973-19672</f>
        <v>106301</v>
      </c>
      <c r="E11" s="17">
        <f t="shared" si="1"/>
        <v>42318</v>
      </c>
      <c r="F11" s="26">
        <f t="shared" si="0"/>
        <v>0.28474152026322341</v>
      </c>
      <c r="G11" s="16"/>
    </row>
    <row r="12" spans="1:7" x14ac:dyDescent="0.25">
      <c r="B12" s="16"/>
      <c r="C12" s="24">
        <f>+C11/C6</f>
        <v>0.26287498231215511</v>
      </c>
      <c r="D12" s="24">
        <f>+D11/D6</f>
        <v>0.13515822772739236</v>
      </c>
      <c r="E12" s="17"/>
      <c r="F12" s="26"/>
      <c r="G12" s="16"/>
    </row>
    <row r="13" spans="1:7" x14ac:dyDescent="0.25">
      <c r="B13" s="22" t="s">
        <v>262</v>
      </c>
      <c r="C13" s="17">
        <f>+'BC19'!E123+'BC19'!E124</f>
        <v>119.5</v>
      </c>
      <c r="D13" s="17">
        <v>2502</v>
      </c>
      <c r="E13" s="17">
        <f t="shared" si="1"/>
        <v>-2382.5</v>
      </c>
      <c r="F13" s="26">
        <f t="shared" si="0"/>
        <v>-19.93723849372385</v>
      </c>
      <c r="G13" s="23"/>
    </row>
    <row r="14" spans="1:7" x14ac:dyDescent="0.25">
      <c r="B14" s="22" t="s">
        <v>263</v>
      </c>
      <c r="C14" s="17"/>
      <c r="D14" s="17"/>
      <c r="E14" s="17"/>
      <c r="F14" s="26"/>
      <c r="G14" s="16"/>
    </row>
    <row r="15" spans="1:7" x14ac:dyDescent="0.25">
      <c r="B15" s="22" t="s">
        <v>264</v>
      </c>
      <c r="C15" s="20">
        <f>+C8-C11-C13</f>
        <v>162415.5</v>
      </c>
      <c r="D15" s="20">
        <f>+D19+D18</f>
        <v>81445</v>
      </c>
      <c r="E15" s="20">
        <f t="shared" si="1"/>
        <v>80970.5</v>
      </c>
      <c r="F15" s="26">
        <f t="shared" si="0"/>
        <v>0.49853924040501063</v>
      </c>
      <c r="G15" s="16"/>
    </row>
    <row r="16" spans="1:7" x14ac:dyDescent="0.25">
      <c r="B16" s="16"/>
      <c r="C16" s="24">
        <f>+C15/C6</f>
        <v>0.28727801754634213</v>
      </c>
      <c r="D16" s="24">
        <f>+D15/D6</f>
        <v>0.10355464066431615</v>
      </c>
      <c r="E16" s="17"/>
      <c r="F16" s="26"/>
      <c r="G16" s="16"/>
    </row>
    <row r="17" spans="2:7" x14ac:dyDescent="0.25">
      <c r="B17" s="16" t="s">
        <v>265</v>
      </c>
      <c r="C17" s="17">
        <v>0</v>
      </c>
      <c r="D17" s="17">
        <v>0</v>
      </c>
      <c r="E17" s="17">
        <f t="shared" si="1"/>
        <v>0</v>
      </c>
      <c r="F17" s="26"/>
      <c r="G17" s="16"/>
    </row>
    <row r="18" spans="2:7" x14ac:dyDescent="0.25">
      <c r="B18" s="16" t="s">
        <v>266</v>
      </c>
      <c r="C18" s="17">
        <v>40604</v>
      </c>
      <c r="D18" s="17">
        <v>19672</v>
      </c>
      <c r="E18" s="17">
        <f t="shared" ref="E18:E19" si="2">+C18-D18</f>
        <v>20932</v>
      </c>
      <c r="F18" s="26">
        <f t="shared" si="0"/>
        <v>0.51551571273766128</v>
      </c>
      <c r="G18" s="16"/>
    </row>
    <row r="19" spans="2:7" x14ac:dyDescent="0.25">
      <c r="B19" s="19" t="s">
        <v>252</v>
      </c>
      <c r="C19" s="14">
        <f>+C15-C18</f>
        <v>121811.5</v>
      </c>
      <c r="D19" s="14">
        <v>61773</v>
      </c>
      <c r="E19" s="14">
        <f t="shared" si="2"/>
        <v>60038.5</v>
      </c>
      <c r="F19" s="26">
        <f t="shared" si="0"/>
        <v>0.49288039306633608</v>
      </c>
      <c r="G19" s="19"/>
    </row>
    <row r="20" spans="2:7" x14ac:dyDescent="0.25">
      <c r="C20" s="25">
        <f>+C19/C6</f>
        <v>0.2154582920616952</v>
      </c>
      <c r="D20" s="25">
        <f>+D19/D6</f>
        <v>7.8542339219802332E-2</v>
      </c>
      <c r="F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7" sqref="B127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2C6-0379-43F4-AE2C-4C3DECA054F9}">
  <dimension ref="A2:C140"/>
  <sheetViews>
    <sheetView workbookViewId="0">
      <selection activeCell="C24" sqref="C24"/>
    </sheetView>
  </sheetViews>
  <sheetFormatPr defaultColWidth="11.42578125" defaultRowHeight="12" x14ac:dyDescent="0.2"/>
  <cols>
    <col min="1" max="1" width="16.42578125" style="36" customWidth="1"/>
    <col min="2" max="2" width="42.140625" style="36" customWidth="1"/>
    <col min="3" max="3" width="15.7109375" style="36" customWidth="1"/>
    <col min="4" max="16384" width="11.42578125" style="36"/>
  </cols>
  <sheetData>
    <row r="2" spans="1:3" x14ac:dyDescent="0.2">
      <c r="A2" s="35" t="s">
        <v>272</v>
      </c>
    </row>
    <row r="3" spans="1:3" x14ac:dyDescent="0.2">
      <c r="A3" s="37" t="s">
        <v>273</v>
      </c>
      <c r="B3" s="37" t="s">
        <v>274</v>
      </c>
      <c r="C3" s="37" t="s">
        <v>275</v>
      </c>
    </row>
    <row r="4" spans="1:3" x14ac:dyDescent="0.2">
      <c r="A4" s="38">
        <v>1</v>
      </c>
      <c r="B4" s="36" t="s">
        <v>230</v>
      </c>
      <c r="C4" s="39">
        <v>6126291.1699999999</v>
      </c>
    </row>
    <row r="5" spans="1:3" x14ac:dyDescent="0.2">
      <c r="A5" s="40" t="s">
        <v>276</v>
      </c>
      <c r="B5" s="36" t="s">
        <v>277</v>
      </c>
      <c r="C5" s="39">
        <v>339278.36</v>
      </c>
    </row>
    <row r="6" spans="1:3" x14ac:dyDescent="0.2">
      <c r="A6" s="41" t="s">
        <v>278</v>
      </c>
      <c r="B6" s="36" t="s">
        <v>277</v>
      </c>
      <c r="C6" s="39">
        <v>339278.36</v>
      </c>
    </row>
    <row r="7" spans="1:3" x14ac:dyDescent="0.2">
      <c r="A7" s="38" t="s">
        <v>7</v>
      </c>
      <c r="B7" s="36" t="s">
        <v>279</v>
      </c>
      <c r="C7" s="39">
        <v>51822.17</v>
      </c>
    </row>
    <row r="8" spans="1:3" x14ac:dyDescent="0.2">
      <c r="A8" s="38" t="s">
        <v>9</v>
      </c>
      <c r="B8" s="36" t="s">
        <v>280</v>
      </c>
      <c r="C8" s="39">
        <v>51822.17</v>
      </c>
    </row>
    <row r="9" spans="1:3" x14ac:dyDescent="0.2">
      <c r="A9" s="38" t="s">
        <v>281</v>
      </c>
      <c r="B9" s="36" t="s">
        <v>282</v>
      </c>
      <c r="C9" s="39">
        <v>199.81</v>
      </c>
    </row>
    <row r="10" spans="1:3" x14ac:dyDescent="0.2">
      <c r="A10" s="38" t="s">
        <v>11</v>
      </c>
      <c r="B10" s="36" t="s">
        <v>283</v>
      </c>
      <c r="C10" s="39">
        <v>51622.36</v>
      </c>
    </row>
    <row r="11" spans="1:3" x14ac:dyDescent="0.2">
      <c r="A11" s="38" t="s">
        <v>13</v>
      </c>
      <c r="B11" s="36" t="s">
        <v>284</v>
      </c>
      <c r="C11" s="39">
        <v>72370.17</v>
      </c>
    </row>
    <row r="12" spans="1:3" x14ac:dyDescent="0.2">
      <c r="A12" s="38" t="s">
        <v>15</v>
      </c>
      <c r="B12" s="36" t="s">
        <v>285</v>
      </c>
      <c r="C12" s="39">
        <v>0</v>
      </c>
    </row>
    <row r="13" spans="1:3" x14ac:dyDescent="0.2">
      <c r="A13" s="38" t="s">
        <v>17</v>
      </c>
      <c r="B13" s="36" t="s">
        <v>286</v>
      </c>
      <c r="C13" s="39">
        <v>0</v>
      </c>
    </row>
    <row r="14" spans="1:3" x14ac:dyDescent="0.2">
      <c r="A14" s="38" t="s">
        <v>19</v>
      </c>
      <c r="B14" s="36" t="s">
        <v>287</v>
      </c>
      <c r="C14" s="39">
        <v>72370.17</v>
      </c>
    </row>
    <row r="15" spans="1:3" x14ac:dyDescent="0.2">
      <c r="A15" s="38" t="s">
        <v>21</v>
      </c>
      <c r="B15" s="36" t="s">
        <v>288</v>
      </c>
      <c r="C15" s="39">
        <v>72370.17</v>
      </c>
    </row>
    <row r="16" spans="1:3" x14ac:dyDescent="0.2">
      <c r="A16" s="38" t="s">
        <v>25</v>
      </c>
      <c r="B16" s="36" t="s">
        <v>289</v>
      </c>
      <c r="C16" s="39">
        <v>153179.07999999999</v>
      </c>
    </row>
    <row r="17" spans="1:3" x14ac:dyDescent="0.2">
      <c r="A17" s="38" t="s">
        <v>27</v>
      </c>
      <c r="B17" s="36" t="s">
        <v>289</v>
      </c>
      <c r="C17" s="39">
        <v>153179.07999999999</v>
      </c>
    </row>
    <row r="18" spans="1:3" x14ac:dyDescent="0.2">
      <c r="A18" s="38" t="s">
        <v>29</v>
      </c>
      <c r="B18" s="36" t="s">
        <v>290</v>
      </c>
      <c r="C18" s="39">
        <v>81134.34</v>
      </c>
    </row>
    <row r="19" spans="1:3" x14ac:dyDescent="0.2">
      <c r="A19" s="38" t="s">
        <v>31</v>
      </c>
      <c r="B19" s="36" t="s">
        <v>291</v>
      </c>
      <c r="C19" s="39">
        <v>72044.740000000005</v>
      </c>
    </row>
    <row r="20" spans="1:3" x14ac:dyDescent="0.2">
      <c r="A20" s="38" t="s">
        <v>33</v>
      </c>
      <c r="B20" s="36" t="s">
        <v>292</v>
      </c>
      <c r="C20" s="39">
        <v>0</v>
      </c>
    </row>
    <row r="21" spans="1:3" x14ac:dyDescent="0.2">
      <c r="A21" s="38" t="s">
        <v>35</v>
      </c>
      <c r="B21" s="36" t="s">
        <v>293</v>
      </c>
      <c r="C21" s="39">
        <v>0</v>
      </c>
    </row>
    <row r="22" spans="1:3" x14ac:dyDescent="0.2">
      <c r="A22" s="38" t="s">
        <v>37</v>
      </c>
      <c r="B22" s="36" t="s">
        <v>294</v>
      </c>
      <c r="C22" s="39">
        <v>0</v>
      </c>
    </row>
    <row r="23" spans="1:3" x14ac:dyDescent="0.2">
      <c r="A23" s="38" t="s">
        <v>39</v>
      </c>
      <c r="B23" s="36" t="s">
        <v>295</v>
      </c>
      <c r="C23" s="39">
        <v>0</v>
      </c>
    </row>
    <row r="24" spans="1:3" x14ac:dyDescent="0.2">
      <c r="A24" s="38" t="s">
        <v>296</v>
      </c>
      <c r="B24" s="36" t="s">
        <v>297</v>
      </c>
      <c r="C24" s="39">
        <v>0</v>
      </c>
    </row>
    <row r="25" spans="1:3" x14ac:dyDescent="0.2">
      <c r="A25" s="38" t="s">
        <v>45</v>
      </c>
      <c r="B25" s="36" t="s">
        <v>298</v>
      </c>
      <c r="C25" s="39">
        <v>0</v>
      </c>
    </row>
    <row r="26" spans="1:3" x14ac:dyDescent="0.2">
      <c r="A26" s="38" t="s">
        <v>47</v>
      </c>
      <c r="B26" s="36" t="s">
        <v>299</v>
      </c>
      <c r="C26" s="39">
        <v>61156.94</v>
      </c>
    </row>
    <row r="27" spans="1:3" x14ac:dyDescent="0.2">
      <c r="A27" s="38" t="s">
        <v>49</v>
      </c>
      <c r="B27" s="36" t="s">
        <v>300</v>
      </c>
      <c r="C27" s="39">
        <v>61156.94</v>
      </c>
    </row>
    <row r="28" spans="1:3" x14ac:dyDescent="0.2">
      <c r="A28" s="38" t="s">
        <v>51</v>
      </c>
      <c r="B28" s="36" t="s">
        <v>301</v>
      </c>
      <c r="C28" s="39">
        <v>61156.94</v>
      </c>
    </row>
    <row r="29" spans="1:3" x14ac:dyDescent="0.2">
      <c r="A29" s="38" t="s">
        <v>302</v>
      </c>
      <c r="B29" s="36" t="s">
        <v>303</v>
      </c>
      <c r="C29" s="39">
        <v>750</v>
      </c>
    </row>
    <row r="30" spans="1:3" x14ac:dyDescent="0.2">
      <c r="A30" s="38" t="s">
        <v>304</v>
      </c>
      <c r="B30" s="36" t="s">
        <v>305</v>
      </c>
      <c r="C30" s="39">
        <v>750</v>
      </c>
    </row>
    <row r="31" spans="1:3" x14ac:dyDescent="0.2">
      <c r="A31" s="38" t="s">
        <v>306</v>
      </c>
      <c r="B31" s="36" t="s">
        <v>307</v>
      </c>
      <c r="C31" s="39">
        <v>750</v>
      </c>
    </row>
    <row r="32" spans="1:3" x14ac:dyDescent="0.2">
      <c r="A32" s="40" t="s">
        <v>308</v>
      </c>
      <c r="B32" s="36" t="s">
        <v>309</v>
      </c>
      <c r="C32" s="39">
        <v>199832.32000000001</v>
      </c>
    </row>
    <row r="33" spans="1:3" x14ac:dyDescent="0.2">
      <c r="A33" s="41" t="s">
        <v>310</v>
      </c>
      <c r="B33" s="36" t="s">
        <v>309</v>
      </c>
      <c r="C33" s="39">
        <v>199832.32000000001</v>
      </c>
    </row>
    <row r="34" spans="1:3" x14ac:dyDescent="0.2">
      <c r="A34" s="38" t="s">
        <v>59</v>
      </c>
      <c r="B34" s="36" t="s">
        <v>311</v>
      </c>
      <c r="C34" s="39">
        <v>199832.32000000001</v>
      </c>
    </row>
    <row r="35" spans="1:3" x14ac:dyDescent="0.2">
      <c r="A35" s="38" t="s">
        <v>61</v>
      </c>
      <c r="B35" s="36" t="s">
        <v>312</v>
      </c>
      <c r="C35" s="39">
        <v>199832.32000000001</v>
      </c>
    </row>
    <row r="36" spans="1:3" x14ac:dyDescent="0.2">
      <c r="A36" s="38" t="s">
        <v>63</v>
      </c>
      <c r="B36" s="36" t="s">
        <v>313</v>
      </c>
      <c r="C36" s="39">
        <v>155556.31</v>
      </c>
    </row>
    <row r="37" spans="1:3" x14ac:dyDescent="0.2">
      <c r="A37" s="38" t="s">
        <v>65</v>
      </c>
      <c r="B37" s="36" t="s">
        <v>314</v>
      </c>
      <c r="C37" s="39">
        <v>44276.01</v>
      </c>
    </row>
    <row r="38" spans="1:3" x14ac:dyDescent="0.2">
      <c r="A38" s="38" t="s">
        <v>67</v>
      </c>
      <c r="B38" s="36" t="s">
        <v>315</v>
      </c>
      <c r="C38" s="39">
        <v>0</v>
      </c>
    </row>
    <row r="39" spans="1:3" x14ac:dyDescent="0.2">
      <c r="A39" s="38" t="s">
        <v>69</v>
      </c>
      <c r="B39" s="36" t="s">
        <v>316</v>
      </c>
      <c r="C39" s="39">
        <v>0</v>
      </c>
    </row>
    <row r="40" spans="1:3" x14ac:dyDescent="0.2">
      <c r="A40" s="38" t="s">
        <v>71</v>
      </c>
      <c r="B40" s="36" t="s">
        <v>317</v>
      </c>
      <c r="C40" s="39">
        <v>0</v>
      </c>
    </row>
    <row r="41" spans="1:3" x14ac:dyDescent="0.2">
      <c r="A41" s="40" t="s">
        <v>318</v>
      </c>
      <c r="B41" s="36" t="s">
        <v>319</v>
      </c>
      <c r="C41" s="39">
        <v>5587180.4900000002</v>
      </c>
    </row>
    <row r="42" spans="1:3" x14ac:dyDescent="0.2">
      <c r="A42" s="41" t="s">
        <v>320</v>
      </c>
      <c r="B42" s="36" t="s">
        <v>319</v>
      </c>
      <c r="C42" s="39">
        <v>5587180.4900000002</v>
      </c>
    </row>
    <row r="43" spans="1:3" x14ac:dyDescent="0.2">
      <c r="A43" s="38" t="s">
        <v>321</v>
      </c>
      <c r="B43" s="36" t="s">
        <v>319</v>
      </c>
      <c r="C43" s="39">
        <v>5587180.4900000002</v>
      </c>
    </row>
    <row r="44" spans="1:3" x14ac:dyDescent="0.2">
      <c r="A44" s="38" t="s">
        <v>322</v>
      </c>
      <c r="B44" s="36" t="s">
        <v>323</v>
      </c>
      <c r="C44" s="39">
        <v>5587180.4900000002</v>
      </c>
    </row>
    <row r="45" spans="1:3" x14ac:dyDescent="0.2">
      <c r="A45" s="38" t="s">
        <v>324</v>
      </c>
      <c r="B45" s="36" t="s">
        <v>325</v>
      </c>
      <c r="C45" s="39">
        <v>5587180.4900000002</v>
      </c>
    </row>
    <row r="46" spans="1:3" x14ac:dyDescent="0.2">
      <c r="A46" s="38">
        <v>2</v>
      </c>
      <c r="B46" s="36" t="s">
        <v>326</v>
      </c>
      <c r="C46" s="39">
        <v>-5824559.1299999999</v>
      </c>
    </row>
    <row r="47" spans="1:3" x14ac:dyDescent="0.2">
      <c r="A47" s="40" t="s">
        <v>327</v>
      </c>
      <c r="B47" s="36" t="s">
        <v>328</v>
      </c>
      <c r="C47" s="39">
        <v>-5824559.1299999999</v>
      </c>
    </row>
    <row r="48" spans="1:3" x14ac:dyDescent="0.2">
      <c r="A48" s="41" t="s">
        <v>329</v>
      </c>
      <c r="B48" s="36" t="s">
        <v>328</v>
      </c>
      <c r="C48" s="39">
        <v>-5824559.1299999999</v>
      </c>
    </row>
    <row r="49" spans="1:3" x14ac:dyDescent="0.2">
      <c r="A49" s="38" t="s">
        <v>81</v>
      </c>
      <c r="B49" s="36" t="s">
        <v>330</v>
      </c>
      <c r="C49" s="39">
        <v>-1162.17</v>
      </c>
    </row>
    <row r="50" spans="1:3" x14ac:dyDescent="0.2">
      <c r="A50" s="38" t="s">
        <v>83</v>
      </c>
      <c r="B50" s="36" t="s">
        <v>331</v>
      </c>
      <c r="C50" s="39">
        <v>-624.79</v>
      </c>
    </row>
    <row r="51" spans="1:3" x14ac:dyDescent="0.2">
      <c r="A51" s="38" t="s">
        <v>85</v>
      </c>
      <c r="B51" s="36" t="s">
        <v>332</v>
      </c>
      <c r="C51" s="39">
        <v>0</v>
      </c>
    </row>
    <row r="52" spans="1:3" x14ac:dyDescent="0.2">
      <c r="A52" s="38" t="s">
        <v>89</v>
      </c>
      <c r="B52" s="36" t="s">
        <v>333</v>
      </c>
      <c r="C52" s="39">
        <v>0</v>
      </c>
    </row>
    <row r="53" spans="1:3" x14ac:dyDescent="0.2">
      <c r="A53" s="38" t="s">
        <v>91</v>
      </c>
      <c r="B53" s="36" t="s">
        <v>334</v>
      </c>
      <c r="C53" s="39">
        <v>0</v>
      </c>
    </row>
    <row r="54" spans="1:3" x14ac:dyDescent="0.2">
      <c r="A54" s="38" t="s">
        <v>93</v>
      </c>
      <c r="B54" s="36" t="s">
        <v>331</v>
      </c>
      <c r="C54" s="39">
        <v>-624.79</v>
      </c>
    </row>
    <row r="55" spans="1:3" x14ac:dyDescent="0.2">
      <c r="A55" s="38" t="s">
        <v>95</v>
      </c>
      <c r="B55" s="36" t="s">
        <v>335</v>
      </c>
      <c r="C55" s="39">
        <v>-537.38</v>
      </c>
    </row>
    <row r="56" spans="1:3" x14ac:dyDescent="0.2">
      <c r="A56" s="38" t="s">
        <v>336</v>
      </c>
      <c r="B56" s="36" t="s">
        <v>337</v>
      </c>
      <c r="C56" s="39">
        <v>0</v>
      </c>
    </row>
    <row r="57" spans="1:3" x14ac:dyDescent="0.2">
      <c r="A57" s="38" t="s">
        <v>97</v>
      </c>
      <c r="B57" s="36" t="s">
        <v>338</v>
      </c>
      <c r="C57" s="39">
        <v>0</v>
      </c>
    </row>
    <row r="58" spans="1:3" x14ac:dyDescent="0.2">
      <c r="A58" s="38" t="s">
        <v>101</v>
      </c>
      <c r="B58" s="36" t="s">
        <v>339</v>
      </c>
      <c r="C58" s="39">
        <v>0</v>
      </c>
    </row>
    <row r="59" spans="1:3" x14ac:dyDescent="0.2">
      <c r="A59" s="38" t="s">
        <v>103</v>
      </c>
      <c r="B59" s="36" t="s">
        <v>340</v>
      </c>
      <c r="C59" s="39">
        <v>-537.38</v>
      </c>
    </row>
    <row r="60" spans="1:3" x14ac:dyDescent="0.2">
      <c r="A60" s="38" t="s">
        <v>105</v>
      </c>
      <c r="B60" s="36" t="s">
        <v>341</v>
      </c>
      <c r="C60" s="39">
        <v>0</v>
      </c>
    </row>
    <row r="61" spans="1:3" x14ac:dyDescent="0.2">
      <c r="A61" s="38" t="s">
        <v>107</v>
      </c>
      <c r="B61" s="36" t="s">
        <v>342</v>
      </c>
      <c r="C61" s="39">
        <v>0</v>
      </c>
    </row>
    <row r="62" spans="1:3" x14ac:dyDescent="0.2">
      <c r="A62" s="38" t="s">
        <v>109</v>
      </c>
      <c r="B62" s="36" t="s">
        <v>343</v>
      </c>
      <c r="C62" s="39">
        <v>-149771.10999999999</v>
      </c>
    </row>
    <row r="63" spans="1:3" x14ac:dyDescent="0.2">
      <c r="A63" s="38" t="s">
        <v>111</v>
      </c>
      <c r="B63" s="36" t="s">
        <v>344</v>
      </c>
      <c r="C63" s="39">
        <v>-3851.11</v>
      </c>
    </row>
    <row r="64" spans="1:3" x14ac:dyDescent="0.2">
      <c r="A64" s="38" t="s">
        <v>113</v>
      </c>
      <c r="B64" s="36" t="s">
        <v>345</v>
      </c>
      <c r="C64" s="39">
        <v>-3851.11</v>
      </c>
    </row>
    <row r="65" spans="1:3" x14ac:dyDescent="0.2">
      <c r="A65" s="38" t="s">
        <v>115</v>
      </c>
      <c r="B65" s="36" t="s">
        <v>346</v>
      </c>
      <c r="C65" s="39">
        <v>-145920</v>
      </c>
    </row>
    <row r="66" spans="1:3" x14ac:dyDescent="0.2">
      <c r="A66" s="38" t="s">
        <v>117</v>
      </c>
      <c r="B66" s="36" t="s">
        <v>347</v>
      </c>
      <c r="C66" s="39">
        <v>-145920</v>
      </c>
    </row>
    <row r="67" spans="1:3" x14ac:dyDescent="0.2">
      <c r="A67" s="38" t="s">
        <v>348</v>
      </c>
      <c r="B67" s="36" t="s">
        <v>349</v>
      </c>
      <c r="C67" s="39">
        <v>0</v>
      </c>
    </row>
    <row r="68" spans="1:3" x14ac:dyDescent="0.2">
      <c r="A68" s="38" t="s">
        <v>350</v>
      </c>
      <c r="B68" s="36" t="s">
        <v>351</v>
      </c>
      <c r="C68" s="39">
        <v>0</v>
      </c>
    </row>
    <row r="69" spans="1:3" x14ac:dyDescent="0.2">
      <c r="A69" s="38" t="s">
        <v>352</v>
      </c>
      <c r="B69" s="36" t="s">
        <v>353</v>
      </c>
      <c r="C69" s="39">
        <v>0</v>
      </c>
    </row>
    <row r="70" spans="1:3" x14ac:dyDescent="0.2">
      <c r="A70" s="38" t="s">
        <v>119</v>
      </c>
      <c r="B70" s="36" t="s">
        <v>354</v>
      </c>
      <c r="C70" s="39">
        <v>-57027.839999999997</v>
      </c>
    </row>
    <row r="71" spans="1:3" x14ac:dyDescent="0.2">
      <c r="A71" s="38" t="s">
        <v>121</v>
      </c>
      <c r="B71" s="36" t="s">
        <v>354</v>
      </c>
      <c r="C71" s="39">
        <v>-57027.839999999997</v>
      </c>
    </row>
    <row r="72" spans="1:3" x14ac:dyDescent="0.2">
      <c r="A72" s="38" t="s">
        <v>123</v>
      </c>
      <c r="B72" s="36" t="s">
        <v>355</v>
      </c>
      <c r="C72" s="39">
        <v>-57027.839999999997</v>
      </c>
    </row>
    <row r="73" spans="1:3" x14ac:dyDescent="0.2">
      <c r="A73" s="38" t="s">
        <v>125</v>
      </c>
      <c r="B73" s="36" t="s">
        <v>356</v>
      </c>
      <c r="C73" s="39">
        <v>-5616598.0099999998</v>
      </c>
    </row>
    <row r="74" spans="1:3" x14ac:dyDescent="0.2">
      <c r="A74" s="38" t="s">
        <v>357</v>
      </c>
      <c r="B74" s="36" t="s">
        <v>358</v>
      </c>
      <c r="C74" s="39">
        <v>-18610.169999999998</v>
      </c>
    </row>
    <row r="75" spans="1:3" x14ac:dyDescent="0.2">
      <c r="A75" s="38" t="s">
        <v>359</v>
      </c>
      <c r="B75" s="36" t="s">
        <v>360</v>
      </c>
      <c r="C75" s="39">
        <v>-18610.169999999998</v>
      </c>
    </row>
    <row r="76" spans="1:3" x14ac:dyDescent="0.2">
      <c r="A76" s="38" t="s">
        <v>127</v>
      </c>
      <c r="B76" s="36" t="s">
        <v>361</v>
      </c>
      <c r="C76" s="39">
        <v>-5597987.8399999999</v>
      </c>
    </row>
    <row r="77" spans="1:3" x14ac:dyDescent="0.2">
      <c r="A77" s="38" t="s">
        <v>129</v>
      </c>
      <c r="B77" s="36" t="s">
        <v>362</v>
      </c>
      <c r="C77" s="39">
        <v>-5597987.8399999999</v>
      </c>
    </row>
    <row r="78" spans="1:3" x14ac:dyDescent="0.2">
      <c r="A78" s="38">
        <v>3</v>
      </c>
      <c r="B78" s="36" t="s">
        <v>363</v>
      </c>
      <c r="C78" s="39">
        <v>-239959.4</v>
      </c>
    </row>
    <row r="79" spans="1:3" x14ac:dyDescent="0.2">
      <c r="A79" s="40" t="s">
        <v>364</v>
      </c>
      <c r="B79" s="36" t="s">
        <v>365</v>
      </c>
      <c r="C79" s="39">
        <v>-20000</v>
      </c>
    </row>
    <row r="80" spans="1:3" x14ac:dyDescent="0.2">
      <c r="A80" s="41" t="s">
        <v>366</v>
      </c>
      <c r="B80" s="36" t="s">
        <v>365</v>
      </c>
      <c r="C80" s="39">
        <v>-20000</v>
      </c>
    </row>
    <row r="81" spans="1:3" x14ac:dyDescent="0.2">
      <c r="A81" s="38" t="s">
        <v>137</v>
      </c>
      <c r="B81" s="36" t="s">
        <v>365</v>
      </c>
      <c r="C81" s="39">
        <v>-20000</v>
      </c>
    </row>
    <row r="82" spans="1:3" x14ac:dyDescent="0.2">
      <c r="A82" s="38" t="s">
        <v>139</v>
      </c>
      <c r="B82" s="36" t="s">
        <v>367</v>
      </c>
      <c r="C82" s="39">
        <v>-20000</v>
      </c>
    </row>
    <row r="83" spans="1:3" x14ac:dyDescent="0.2">
      <c r="A83" s="38" t="s">
        <v>141</v>
      </c>
      <c r="B83" s="36" t="s">
        <v>368</v>
      </c>
      <c r="C83" s="39">
        <v>-20000</v>
      </c>
    </row>
    <row r="84" spans="1:3" x14ac:dyDescent="0.2">
      <c r="A84" s="40" t="s">
        <v>369</v>
      </c>
      <c r="B84" s="36" t="s">
        <v>370</v>
      </c>
      <c r="C84" s="39">
        <v>-346584.46</v>
      </c>
    </row>
    <row r="85" spans="1:3" x14ac:dyDescent="0.2">
      <c r="A85" s="41" t="s">
        <v>371</v>
      </c>
      <c r="B85" s="36" t="s">
        <v>370</v>
      </c>
      <c r="C85" s="39">
        <v>-346584.46</v>
      </c>
    </row>
    <row r="86" spans="1:3" x14ac:dyDescent="0.2">
      <c r="A86" s="38" t="s">
        <v>147</v>
      </c>
      <c r="B86" s="36" t="s">
        <v>370</v>
      </c>
      <c r="C86" s="39">
        <v>-346584.46</v>
      </c>
    </row>
    <row r="87" spans="1:3" x14ac:dyDescent="0.2">
      <c r="A87" s="38" t="s">
        <v>149</v>
      </c>
      <c r="B87" s="36" t="s">
        <v>370</v>
      </c>
      <c r="C87" s="39">
        <v>-346584.46</v>
      </c>
    </row>
    <row r="88" spans="1:3" x14ac:dyDescent="0.2">
      <c r="A88" s="38" t="s">
        <v>151</v>
      </c>
      <c r="B88" s="36" t="s">
        <v>372</v>
      </c>
      <c r="C88" s="39">
        <v>-142203.51</v>
      </c>
    </row>
    <row r="89" spans="1:3" x14ac:dyDescent="0.2">
      <c r="A89" s="38" t="s">
        <v>153</v>
      </c>
      <c r="B89" s="36" t="s">
        <v>373</v>
      </c>
      <c r="C89" s="39">
        <v>-204380.95</v>
      </c>
    </row>
    <row r="90" spans="1:3" x14ac:dyDescent="0.2">
      <c r="A90" s="40" t="s">
        <v>374</v>
      </c>
      <c r="B90" s="36" t="s">
        <v>375</v>
      </c>
      <c r="C90" s="39">
        <v>126625.06</v>
      </c>
    </row>
    <row r="91" spans="1:3" x14ac:dyDescent="0.2">
      <c r="A91" s="41" t="s">
        <v>376</v>
      </c>
      <c r="B91" s="36" t="s">
        <v>375</v>
      </c>
      <c r="C91" s="39">
        <v>126625.06</v>
      </c>
    </row>
    <row r="92" spans="1:3" x14ac:dyDescent="0.2">
      <c r="A92" s="38" t="s">
        <v>159</v>
      </c>
      <c r="B92" s="36" t="s">
        <v>375</v>
      </c>
      <c r="C92" s="39">
        <v>126625.06</v>
      </c>
    </row>
    <row r="93" spans="1:3" x14ac:dyDescent="0.2">
      <c r="A93" s="38" t="s">
        <v>161</v>
      </c>
      <c r="B93" s="36" t="s">
        <v>375</v>
      </c>
      <c r="C93" s="39">
        <v>126625.06</v>
      </c>
    </row>
    <row r="94" spans="1:3" x14ac:dyDescent="0.2">
      <c r="A94" s="38" t="s">
        <v>163</v>
      </c>
      <c r="B94" s="36" t="s">
        <v>377</v>
      </c>
      <c r="C94" s="39">
        <v>126625.06</v>
      </c>
    </row>
    <row r="95" spans="1:3" x14ac:dyDescent="0.2">
      <c r="A95" s="38" t="s">
        <v>165</v>
      </c>
      <c r="B95" s="36" t="s">
        <v>378</v>
      </c>
      <c r="C95" s="39">
        <v>0</v>
      </c>
    </row>
    <row r="96" spans="1:3" x14ac:dyDescent="0.2">
      <c r="A96" s="38">
        <v>4</v>
      </c>
      <c r="B96" s="36" t="s">
        <v>379</v>
      </c>
      <c r="C96" s="39">
        <v>-773977</v>
      </c>
    </row>
    <row r="97" spans="1:3" x14ac:dyDescent="0.2">
      <c r="A97" s="40" t="s">
        <v>380</v>
      </c>
      <c r="B97" s="36" t="s">
        <v>381</v>
      </c>
      <c r="C97" s="39">
        <v>-773977</v>
      </c>
    </row>
    <row r="98" spans="1:3" x14ac:dyDescent="0.2">
      <c r="A98" s="41" t="s">
        <v>382</v>
      </c>
      <c r="B98" s="36" t="s">
        <v>383</v>
      </c>
      <c r="C98" s="39">
        <v>-773977</v>
      </c>
    </row>
    <row r="99" spans="1:3" x14ac:dyDescent="0.2">
      <c r="A99" s="38" t="s">
        <v>173</v>
      </c>
      <c r="B99" s="36" t="s">
        <v>384</v>
      </c>
      <c r="C99" s="39">
        <v>-773977</v>
      </c>
    </row>
    <row r="100" spans="1:3" x14ac:dyDescent="0.2">
      <c r="A100" s="38" t="s">
        <v>175</v>
      </c>
      <c r="B100" s="36" t="s">
        <v>385</v>
      </c>
      <c r="C100" s="39">
        <v>-773977</v>
      </c>
    </row>
    <row r="101" spans="1:3" x14ac:dyDescent="0.2">
      <c r="A101" s="38" t="s">
        <v>177</v>
      </c>
      <c r="B101" s="36" t="s">
        <v>384</v>
      </c>
      <c r="C101" s="39">
        <v>-773977</v>
      </c>
    </row>
    <row r="102" spans="1:3" x14ac:dyDescent="0.2">
      <c r="A102" s="38">
        <v>5</v>
      </c>
      <c r="B102" s="36" t="s">
        <v>386</v>
      </c>
      <c r="C102" s="39">
        <v>596244.65</v>
      </c>
    </row>
    <row r="103" spans="1:3" x14ac:dyDescent="0.2">
      <c r="A103" s="40" t="s">
        <v>387</v>
      </c>
      <c r="B103" s="36" t="s">
        <v>388</v>
      </c>
      <c r="C103" s="39">
        <v>14500</v>
      </c>
    </row>
    <row r="104" spans="1:3" x14ac:dyDescent="0.2">
      <c r="A104" s="41" t="s">
        <v>389</v>
      </c>
      <c r="B104" s="36" t="s">
        <v>390</v>
      </c>
      <c r="C104" s="39">
        <v>14500</v>
      </c>
    </row>
    <row r="105" spans="1:3" x14ac:dyDescent="0.2">
      <c r="A105" s="38" t="s">
        <v>391</v>
      </c>
      <c r="B105" s="36" t="s">
        <v>392</v>
      </c>
      <c r="C105" s="39">
        <v>14500</v>
      </c>
    </row>
    <row r="106" spans="1:3" x14ac:dyDescent="0.2">
      <c r="A106" s="38" t="s">
        <v>393</v>
      </c>
      <c r="B106" s="36" t="s">
        <v>394</v>
      </c>
      <c r="C106" s="39">
        <v>14500</v>
      </c>
    </row>
    <row r="107" spans="1:3" x14ac:dyDescent="0.2">
      <c r="A107" s="38" t="s">
        <v>395</v>
      </c>
      <c r="B107" s="36" t="s">
        <v>396</v>
      </c>
      <c r="C107" s="39">
        <v>14500</v>
      </c>
    </row>
    <row r="108" spans="1:3" x14ac:dyDescent="0.2">
      <c r="A108" s="40" t="s">
        <v>397</v>
      </c>
      <c r="B108" s="36" t="s">
        <v>398</v>
      </c>
      <c r="C108" s="39">
        <v>581744.65</v>
      </c>
    </row>
    <row r="109" spans="1:3" x14ac:dyDescent="0.2">
      <c r="A109" s="41" t="s">
        <v>399</v>
      </c>
      <c r="B109" s="36" t="s">
        <v>398</v>
      </c>
      <c r="C109" s="39">
        <v>581744.65</v>
      </c>
    </row>
    <row r="110" spans="1:3" x14ac:dyDescent="0.2">
      <c r="A110" s="38" t="s">
        <v>185</v>
      </c>
      <c r="B110" s="36" t="s">
        <v>398</v>
      </c>
      <c r="C110" s="39">
        <v>581744.65</v>
      </c>
    </row>
    <row r="111" spans="1:3" x14ac:dyDescent="0.2">
      <c r="A111" s="38" t="s">
        <v>187</v>
      </c>
      <c r="B111" s="36" t="s">
        <v>398</v>
      </c>
      <c r="C111" s="39">
        <v>581744.65</v>
      </c>
    </row>
    <row r="112" spans="1:3" x14ac:dyDescent="0.2">
      <c r="A112" s="38" t="s">
        <v>189</v>
      </c>
      <c r="B112" s="36" t="s">
        <v>400</v>
      </c>
      <c r="C112" s="39">
        <v>581744.65</v>
      </c>
    </row>
    <row r="113" spans="1:3" x14ac:dyDescent="0.2">
      <c r="A113" s="38">
        <v>6</v>
      </c>
      <c r="B113" s="36" t="s">
        <v>401</v>
      </c>
      <c r="C113" s="39">
        <v>128475.32</v>
      </c>
    </row>
    <row r="114" spans="1:3" x14ac:dyDescent="0.2">
      <c r="A114" s="40" t="s">
        <v>402</v>
      </c>
      <c r="B114" s="36" t="s">
        <v>401</v>
      </c>
      <c r="C114" s="39">
        <v>128475.32</v>
      </c>
    </row>
    <row r="115" spans="1:3" x14ac:dyDescent="0.2">
      <c r="A115" s="41" t="s">
        <v>403</v>
      </c>
      <c r="B115" s="36" t="s">
        <v>381</v>
      </c>
      <c r="C115" s="39">
        <v>121430.27</v>
      </c>
    </row>
    <row r="116" spans="1:3" x14ac:dyDescent="0.2">
      <c r="A116" s="38" t="s">
        <v>197</v>
      </c>
      <c r="B116" s="36" t="s">
        <v>401</v>
      </c>
      <c r="C116" s="39">
        <v>121430.27</v>
      </c>
    </row>
    <row r="117" spans="1:3" x14ac:dyDescent="0.2">
      <c r="A117" s="38" t="s">
        <v>199</v>
      </c>
      <c r="B117" s="36" t="s">
        <v>401</v>
      </c>
      <c r="C117" s="39">
        <v>121430.27</v>
      </c>
    </row>
    <row r="118" spans="1:3" x14ac:dyDescent="0.2">
      <c r="A118" s="38" t="s">
        <v>404</v>
      </c>
      <c r="B118" s="36" t="s">
        <v>405</v>
      </c>
      <c r="C118" s="39">
        <v>1394.26</v>
      </c>
    </row>
    <row r="119" spans="1:3" x14ac:dyDescent="0.2">
      <c r="A119" s="38" t="s">
        <v>201</v>
      </c>
      <c r="B119" s="36" t="s">
        <v>406</v>
      </c>
      <c r="C119" s="39">
        <v>849</v>
      </c>
    </row>
    <row r="120" spans="1:3" x14ac:dyDescent="0.2">
      <c r="A120" s="38" t="s">
        <v>407</v>
      </c>
      <c r="B120" s="36" t="s">
        <v>408</v>
      </c>
      <c r="C120" s="39">
        <v>2696.04</v>
      </c>
    </row>
    <row r="121" spans="1:3" x14ac:dyDescent="0.2">
      <c r="A121" s="38" t="s">
        <v>203</v>
      </c>
      <c r="B121" s="36" t="s">
        <v>409</v>
      </c>
      <c r="C121" s="39">
        <v>11750.04</v>
      </c>
    </row>
    <row r="122" spans="1:3" x14ac:dyDescent="0.2">
      <c r="A122" s="38" t="s">
        <v>205</v>
      </c>
      <c r="B122" s="36" t="s">
        <v>410</v>
      </c>
      <c r="C122" s="39">
        <v>361.08</v>
      </c>
    </row>
    <row r="123" spans="1:3" x14ac:dyDescent="0.2">
      <c r="A123" s="38" t="s">
        <v>207</v>
      </c>
      <c r="B123" s="36" t="s">
        <v>411</v>
      </c>
      <c r="C123" s="39">
        <v>0</v>
      </c>
    </row>
    <row r="124" spans="1:3" x14ac:dyDescent="0.2">
      <c r="A124" s="38" t="s">
        <v>209</v>
      </c>
      <c r="B124" s="36" t="s">
        <v>412</v>
      </c>
      <c r="C124" s="39">
        <v>71369.69</v>
      </c>
    </row>
    <row r="125" spans="1:3" x14ac:dyDescent="0.2">
      <c r="A125" s="38" t="s">
        <v>413</v>
      </c>
      <c r="B125" s="36" t="s">
        <v>414</v>
      </c>
      <c r="C125" s="39">
        <v>292.60000000000002</v>
      </c>
    </row>
    <row r="126" spans="1:3" x14ac:dyDescent="0.2">
      <c r="A126" s="38" t="s">
        <v>211</v>
      </c>
      <c r="B126" s="36" t="s">
        <v>415</v>
      </c>
      <c r="C126" s="39">
        <v>5432.95</v>
      </c>
    </row>
    <row r="127" spans="1:3" x14ac:dyDescent="0.2">
      <c r="A127" s="38" t="s">
        <v>213</v>
      </c>
      <c r="B127" s="36" t="s">
        <v>416</v>
      </c>
      <c r="C127" s="39">
        <v>27284.61</v>
      </c>
    </row>
    <row r="128" spans="1:3" x14ac:dyDescent="0.2">
      <c r="A128" s="41" t="s">
        <v>417</v>
      </c>
      <c r="B128" s="36" t="s">
        <v>418</v>
      </c>
      <c r="C128" s="39">
        <v>7045.05</v>
      </c>
    </row>
    <row r="129" spans="1:3" x14ac:dyDescent="0.2">
      <c r="A129" s="38" t="s">
        <v>216</v>
      </c>
      <c r="B129" s="36" t="s">
        <v>401</v>
      </c>
      <c r="C129" s="39">
        <v>7045.05</v>
      </c>
    </row>
    <row r="130" spans="1:3" x14ac:dyDescent="0.2">
      <c r="A130" s="38" t="s">
        <v>217</v>
      </c>
      <c r="B130" s="36" t="s">
        <v>401</v>
      </c>
      <c r="C130" s="39">
        <v>7045.05</v>
      </c>
    </row>
    <row r="131" spans="1:3" x14ac:dyDescent="0.2">
      <c r="A131" s="38" t="s">
        <v>219</v>
      </c>
      <c r="B131" s="36" t="s">
        <v>419</v>
      </c>
      <c r="C131" s="39">
        <v>4542.84</v>
      </c>
    </row>
    <row r="132" spans="1:3" x14ac:dyDescent="0.2">
      <c r="A132" s="38" t="s">
        <v>221</v>
      </c>
      <c r="B132" s="36" t="s">
        <v>420</v>
      </c>
      <c r="C132" s="39">
        <v>624.38</v>
      </c>
    </row>
    <row r="133" spans="1:3" x14ac:dyDescent="0.2">
      <c r="A133" s="38" t="s">
        <v>223</v>
      </c>
      <c r="B133" s="36" t="s">
        <v>421</v>
      </c>
      <c r="C133" s="39">
        <v>1877.83</v>
      </c>
    </row>
    <row r="134" spans="1:3" x14ac:dyDescent="0.2">
      <c r="A134" s="38">
        <v>7</v>
      </c>
      <c r="B134" s="36" t="s">
        <v>422</v>
      </c>
      <c r="C134" s="39">
        <v>-12515.61</v>
      </c>
    </row>
    <row r="135" spans="1:3" x14ac:dyDescent="0.2">
      <c r="A135" s="40" t="s">
        <v>423</v>
      </c>
      <c r="B135" s="36" t="s">
        <v>424</v>
      </c>
      <c r="C135" s="39">
        <v>-12515.61</v>
      </c>
    </row>
    <row r="136" spans="1:3" x14ac:dyDescent="0.2">
      <c r="A136" s="41" t="s">
        <v>425</v>
      </c>
      <c r="B136" s="36" t="s">
        <v>426</v>
      </c>
      <c r="C136" s="39">
        <v>-12515.61</v>
      </c>
    </row>
    <row r="137" spans="1:3" x14ac:dyDescent="0.2">
      <c r="A137" s="38" t="s">
        <v>427</v>
      </c>
      <c r="B137" s="36" t="s">
        <v>426</v>
      </c>
      <c r="C137" s="39">
        <v>-12515.61</v>
      </c>
    </row>
    <row r="138" spans="1:3" x14ac:dyDescent="0.2">
      <c r="A138" s="38" t="s">
        <v>428</v>
      </c>
      <c r="B138" s="36" t="s">
        <v>429</v>
      </c>
      <c r="C138" s="39">
        <v>-12515.61</v>
      </c>
    </row>
    <row r="139" spans="1:3" x14ac:dyDescent="0.2">
      <c r="A139" s="38" t="s">
        <v>430</v>
      </c>
      <c r="B139" s="36" t="s">
        <v>431</v>
      </c>
      <c r="C139" s="39">
        <v>-12515.61</v>
      </c>
    </row>
    <row r="140" spans="1:3" x14ac:dyDescent="0.2">
      <c r="A140" s="38"/>
      <c r="B14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BG</vt:lpstr>
      <vt:lpstr>ER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2020-05-22T16:50:20Z</dcterms:modified>
</cp:coreProperties>
</file>