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onidas\Desktop\escritorio\trabajo\Finales\Telcodata\Fase II Ejecucion\6000 Pruebas de Pasivos\"/>
    </mc:Choice>
  </mc:AlternateContent>
  <bookViews>
    <workbookView xWindow="0" yWindow="0" windowWidth="16170" windowHeight="6060" activeTab="3"/>
  </bookViews>
  <sheets>
    <sheet name="CEDULA RESUMEN" sheetId="1" r:id="rId1"/>
    <sheet name="PRUEBA DE IMPUESTOS" sheetId="2" r:id="rId2"/>
    <sheet name="BG VS 101" sheetId="3" r:id="rId3"/>
    <sheet name="ERI VS 101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4" l="1"/>
  <c r="G18" i="4"/>
  <c r="F18" i="4" s="1"/>
  <c r="H38" i="3"/>
  <c r="G38" i="3" s="1"/>
  <c r="H39" i="3"/>
  <c r="G39" i="3" s="1"/>
  <c r="E40" i="3"/>
  <c r="F26" i="3"/>
  <c r="H27" i="3"/>
  <c r="F12" i="3" l="1"/>
  <c r="F14" i="3" l="1"/>
  <c r="G24" i="4" l="1"/>
  <c r="F24" i="4" s="1"/>
  <c r="G23" i="4"/>
  <c r="E16" i="4"/>
  <c r="D16" i="4"/>
  <c r="G15" i="4"/>
  <c r="F15" i="4" s="1"/>
  <c r="E12" i="4"/>
  <c r="E13" i="4" s="1"/>
  <c r="D12" i="4"/>
  <c r="D13" i="4" s="1"/>
  <c r="G11" i="4"/>
  <c r="F11" i="4" s="1"/>
  <c r="G10" i="4"/>
  <c r="F10" i="4" s="1"/>
  <c r="F40" i="3"/>
  <c r="H37" i="3"/>
  <c r="G37" i="3" s="1"/>
  <c r="H36" i="3"/>
  <c r="G36" i="3" s="1"/>
  <c r="H35" i="3"/>
  <c r="G35" i="3" s="1"/>
  <c r="F31" i="3"/>
  <c r="H30" i="3"/>
  <c r="G30" i="3" s="1"/>
  <c r="G27" i="3"/>
  <c r="H26" i="3"/>
  <c r="G26" i="3" s="1"/>
  <c r="H25" i="3"/>
  <c r="G25" i="3" s="1"/>
  <c r="H19" i="3"/>
  <c r="F20" i="3"/>
  <c r="F16" i="3"/>
  <c r="H15" i="3"/>
  <c r="G15" i="3" s="1"/>
  <c r="H14" i="3"/>
  <c r="G14" i="3" s="1"/>
  <c r="H13" i="3"/>
  <c r="G13" i="3" s="1"/>
  <c r="H12" i="3"/>
  <c r="G12" i="3" s="1"/>
  <c r="H11" i="3"/>
  <c r="G11" i="3" s="1"/>
  <c r="F14" i="2"/>
  <c r="G14" i="2" s="1"/>
  <c r="F12" i="2"/>
  <c r="G12" i="2" s="1"/>
  <c r="F11" i="2"/>
  <c r="G11" i="2" s="1"/>
  <c r="F9" i="2"/>
  <c r="G9" i="2" s="1"/>
  <c r="F8" i="2"/>
  <c r="G8" i="2" s="1"/>
  <c r="D20" i="4" l="1"/>
  <c r="D25" i="4" s="1"/>
  <c r="F21" i="3"/>
  <c r="H21" i="3" s="1"/>
  <c r="G21" i="3" s="1"/>
  <c r="D26" i="4"/>
  <c r="G12" i="4"/>
  <c r="F12" i="4" s="1"/>
  <c r="E20" i="4"/>
  <c r="D21" i="4"/>
  <c r="H18" i="3"/>
  <c r="E21" i="4" l="1"/>
  <c r="E25" i="4"/>
  <c r="G20" i="4"/>
  <c r="F20" i="4" s="1"/>
  <c r="E26" i="4" l="1"/>
  <c r="G25" i="4"/>
  <c r="F25" i="4" s="1"/>
  <c r="F14" i="1" l="1"/>
  <c r="F15" i="1"/>
  <c r="F13" i="1"/>
  <c r="F8" i="1"/>
  <c r="F9" i="1"/>
  <c r="F10" i="1"/>
  <c r="F7" i="1"/>
  <c r="E7" i="1" l="1"/>
  <c r="E8" i="1"/>
  <c r="E9" i="1"/>
  <c r="E10" i="1"/>
  <c r="E11" i="1"/>
  <c r="F11" i="1" s="1"/>
  <c r="E13" i="1"/>
  <c r="E14" i="1"/>
  <c r="E15" i="1"/>
  <c r="E16" i="1"/>
  <c r="F16" i="1" s="1"/>
  <c r="E18" i="1"/>
  <c r="F18" i="1" s="1"/>
  <c r="D21" i="1"/>
  <c r="C21" i="1"/>
  <c r="E21" i="1" l="1"/>
  <c r="F21" i="1" s="1"/>
  <c r="F28" i="3"/>
  <c r="F32" i="3" s="1"/>
  <c r="F42" i="3" s="1"/>
  <c r="H42" i="3" s="1"/>
  <c r="G42" i="3" s="1"/>
</calcChain>
</file>

<file path=xl/sharedStrings.xml><?xml version="1.0" encoding="utf-8"?>
<sst xmlns="http://schemas.openxmlformats.org/spreadsheetml/2006/main" count="121" uniqueCount="92">
  <si>
    <t>CEDULA RESUMEN PASIVOS POR IMPUESTOS CORRIENTES</t>
  </si>
  <si>
    <t>Al 31 de diciembre del 2019</t>
  </si>
  <si>
    <t>Codigo</t>
  </si>
  <si>
    <t>Cuenta contable</t>
  </si>
  <si>
    <t>Variacion</t>
  </si>
  <si>
    <t>%</t>
  </si>
  <si>
    <t>Comentarios</t>
  </si>
  <si>
    <t>2-1-1-01-01-002</t>
  </si>
  <si>
    <t>2-1-1-01-01-003</t>
  </si>
  <si>
    <t xml:space="preserve">      70% IVA RETENIDO PROVEEDORES</t>
  </si>
  <si>
    <t>2-1-1-01-01-004</t>
  </si>
  <si>
    <t>2-1-1-01-01-005</t>
  </si>
  <si>
    <t>2-1-1-01-02-002</t>
  </si>
  <si>
    <t>2-1-1-01-02-003</t>
  </si>
  <si>
    <t>2-1-1-01-02-004</t>
  </si>
  <si>
    <t xml:space="preserve">      10% RETENCION FUENTE</t>
  </si>
  <si>
    <t>TOTAL</t>
  </si>
  <si>
    <t>SERVICIOS TELCODATA S.A.</t>
  </si>
  <si>
    <t>2-1-1-01-01-001</t>
  </si>
  <si>
    <t xml:space="preserve">      12% IVA VENTAS</t>
  </si>
  <si>
    <t xml:space="preserve">      30% IVA RETENIDO PROVEEDORES</t>
  </si>
  <si>
    <t xml:space="preserve">      100% IVA RETENIDO PERSONA NATURAL</t>
  </si>
  <si>
    <t xml:space="preserve">      IVA POR PAGAR</t>
  </si>
  <si>
    <t xml:space="preserve">      2% RETENCION FUENTE</t>
  </si>
  <si>
    <t xml:space="preserve">      8% RETENCION FUENTE</t>
  </si>
  <si>
    <t>2-1-1-01-02-007</t>
  </si>
  <si>
    <t xml:space="preserve">      RET. FUENTE POR PAGAR</t>
  </si>
  <si>
    <t>2-1-1-01-03-001</t>
  </si>
  <si>
    <t xml:space="preserve">      IMPUESTO A LA RENTA POR  PAGAR</t>
  </si>
  <si>
    <t>Detalle</t>
  </si>
  <si>
    <t>SEGÚN</t>
  </si>
  <si>
    <t>DIFERENCIA</t>
  </si>
  <si>
    <t>PORCENTAJE</t>
  </si>
  <si>
    <t>COMENTARIOS</t>
  </si>
  <si>
    <t>BALANCE GENERAL</t>
  </si>
  <si>
    <t>DECLARACION</t>
  </si>
  <si>
    <t xml:space="preserve">      I.V.A. POR PAGAR</t>
  </si>
  <si>
    <t xml:space="preserve">      RETENCIONES EN LA FUENTE POR PAGAR</t>
  </si>
  <si>
    <t xml:space="preserve">Saldo de Credito Tributario para el Proximo Mes por Adquisiciones </t>
  </si>
  <si>
    <t>Saldo de Credito Tributario para el Proximo Mes por retenciones a la fuente</t>
  </si>
  <si>
    <t xml:space="preserve">      IMPTO. RENTA POR PAGAR</t>
  </si>
  <si>
    <t>Cuentas</t>
  </si>
  <si>
    <t>Según</t>
  </si>
  <si>
    <t>Nombres</t>
  </si>
  <si>
    <t>REF TP</t>
  </si>
  <si>
    <t>Balance</t>
  </si>
  <si>
    <t>Formulario 101</t>
  </si>
  <si>
    <t>US $</t>
  </si>
  <si>
    <t>ACTIVOS</t>
  </si>
  <si>
    <t>ACTIVOS CORRIENTES</t>
  </si>
  <si>
    <t>Efectivos y equivalentes de efectivo</t>
  </si>
  <si>
    <t>Cuentas por cobrar comerciales y otras</t>
  </si>
  <si>
    <t>Cuentas por cobrar, partes relacionadas</t>
  </si>
  <si>
    <t>Otros créditos tributarios</t>
  </si>
  <si>
    <t>Inventarios</t>
  </si>
  <si>
    <t>TOTAL ACTIVOS CORRIENTES</t>
  </si>
  <si>
    <t>Proiedad, planta y equipo</t>
  </si>
  <si>
    <t>Otros activos no corrientes</t>
  </si>
  <si>
    <t>TOTAL ACTIVOS NO CORRIENTES</t>
  </si>
  <si>
    <t>TOTAL ACTIVOS</t>
  </si>
  <si>
    <t>PASIVOS</t>
  </si>
  <si>
    <t>PASIVOS CORRIENTES</t>
  </si>
  <si>
    <t>Proveedores y otras cuentas por pagar</t>
  </si>
  <si>
    <t>Impuestos por pagar</t>
  </si>
  <si>
    <t>TOTAL PASIVOS CORRIENTES</t>
  </si>
  <si>
    <t>Cuentas por pagar a partes relacionadas</t>
  </si>
  <si>
    <t>TOTAL PASIVOS NO CORRIENTES</t>
  </si>
  <si>
    <t>TOTAL PASIVOS</t>
  </si>
  <si>
    <t>PATRIMONIO</t>
  </si>
  <si>
    <t>Capital social</t>
  </si>
  <si>
    <t>Aportes para futura capitalizacion</t>
  </si>
  <si>
    <t>Resultado del ejercicio</t>
  </si>
  <si>
    <t>Resultados acumulados</t>
  </si>
  <si>
    <t>TOTAL PATRIMONIO</t>
  </si>
  <si>
    <t>TOTAL PASIVO &amp; PATRIMONIO</t>
  </si>
  <si>
    <t>según</t>
  </si>
  <si>
    <t>Ventas de equipos</t>
  </si>
  <si>
    <t>Costo de ventas</t>
  </si>
  <si>
    <t>Margen bruto</t>
  </si>
  <si>
    <t>Gastos de administracion y ventas</t>
  </si>
  <si>
    <t>Gastos financieros</t>
  </si>
  <si>
    <t>Otros ingresos (egresos)</t>
  </si>
  <si>
    <t>Utilidad antes de IR</t>
  </si>
  <si>
    <t>15% PT</t>
  </si>
  <si>
    <t>Impuesto a la renta</t>
  </si>
  <si>
    <t>Prestamos bancarios</t>
  </si>
  <si>
    <t>Reserva de Capital</t>
  </si>
  <si>
    <t>Informacion obtenida de la declaracion de impuestos de Enero</t>
  </si>
  <si>
    <t>Comparativa entre el Balance General y los datos presentados en el Formulario 101</t>
  </si>
  <si>
    <t>Comparativa entre el Estado de Resultado y los datos presentados en el Formulario 101</t>
  </si>
  <si>
    <r>
      <t xml:space="preserve">informacion del formulario 101 del 2019 - revisar en la pestaña </t>
    </r>
    <r>
      <rPr>
        <b/>
        <sz val="11"/>
        <color theme="1"/>
        <rFont val="Calibri"/>
        <family val="2"/>
        <scheme val="minor"/>
      </rPr>
      <t>ERI vs 101</t>
    </r>
  </si>
  <si>
    <t xml:space="preserve">Prueba de Impuestos corrientes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</si>
</sst>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rgb="FFFFF200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91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43" fontId="0" fillId="2" borderId="2" xfId="1" applyFont="1" applyFill="1" applyBorder="1"/>
    <xf numFmtId="9" fontId="0" fillId="2" borderId="2" xfId="2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0" fillId="0" borderId="2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43" fontId="0" fillId="2" borderId="1" xfId="1" applyFont="1" applyFill="1" applyBorder="1"/>
    <xf numFmtId="9" fontId="0" fillId="2" borderId="1" xfId="2" applyFont="1" applyFill="1" applyBorder="1"/>
    <xf numFmtId="43" fontId="0" fillId="0" borderId="1" xfId="1" applyFont="1" applyBorder="1" applyAlignment="1">
      <alignment vertical="center" wrapText="1"/>
    </xf>
    <xf numFmtId="0" fontId="0" fillId="0" borderId="4" xfId="0" applyBorder="1"/>
    <xf numFmtId="43" fontId="0" fillId="0" borderId="4" xfId="1" applyFont="1" applyBorder="1"/>
    <xf numFmtId="43" fontId="0" fillId="0" borderId="2" xfId="1" applyFont="1" applyBorder="1"/>
    <xf numFmtId="9" fontId="0" fillId="0" borderId="2" xfId="2" applyFont="1" applyBorder="1"/>
    <xf numFmtId="43" fontId="4" fillId="0" borderId="2" xfId="1" applyFont="1" applyBorder="1"/>
    <xf numFmtId="9" fontId="4" fillId="0" borderId="2" xfId="2" applyFont="1" applyBorder="1"/>
    <xf numFmtId="0" fontId="0" fillId="4" borderId="2" xfId="0" applyFill="1" applyBorder="1"/>
    <xf numFmtId="0" fontId="0" fillId="0" borderId="3" xfId="0" applyBorder="1"/>
    <xf numFmtId="43" fontId="0" fillId="0" borderId="3" xfId="1" applyFont="1" applyBorder="1"/>
    <xf numFmtId="43" fontId="0" fillId="0" borderId="0" xfId="1" applyFont="1"/>
    <xf numFmtId="0" fontId="1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43" fontId="0" fillId="3" borderId="1" xfId="1" applyFont="1" applyFill="1" applyBorder="1" applyAlignment="1">
      <alignment horizontal="center" vertical="center" wrapText="1"/>
    </xf>
    <xf numFmtId="164" fontId="1" fillId="3" borderId="1" xfId="2" applyNumberFormat="1" applyFill="1" applyBorder="1" applyAlignment="1">
      <alignment horizontal="center" vertical="center"/>
    </xf>
    <xf numFmtId="43" fontId="1" fillId="3" borderId="1" xfId="1" applyFill="1" applyBorder="1" applyAlignment="1">
      <alignment horizontal="center" vertical="center"/>
    </xf>
    <xf numFmtId="164" fontId="0" fillId="0" borderId="4" xfId="2" applyNumberFormat="1" applyFont="1" applyBorder="1"/>
    <xf numFmtId="0" fontId="2" fillId="0" borderId="2" xfId="0" applyFont="1" applyBorder="1"/>
    <xf numFmtId="164" fontId="0" fillId="0" borderId="2" xfId="2" applyNumberFormat="1" applyFont="1" applyBorder="1"/>
    <xf numFmtId="164" fontId="0" fillId="0" borderId="3" xfId="2" applyNumberFormat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/>
    <xf numFmtId="43" fontId="0" fillId="0" borderId="11" xfId="1" applyFont="1" applyBorder="1"/>
    <xf numFmtId="0" fontId="2" fillId="0" borderId="9" xfId="0" applyFont="1" applyBorder="1"/>
    <xf numFmtId="0" fontId="2" fillId="0" borderId="8" xfId="0" applyFont="1" applyBorder="1"/>
    <xf numFmtId="43" fontId="0" fillId="0" borderId="8" xfId="1" applyFont="1" applyBorder="1"/>
    <xf numFmtId="0" fontId="0" fillId="0" borderId="13" xfId="0" applyBorder="1"/>
    <xf numFmtId="43" fontId="0" fillId="0" borderId="13" xfId="1" applyFont="1" applyBorder="1"/>
    <xf numFmtId="9" fontId="1" fillId="3" borderId="1" xfId="2" applyFill="1" applyBorder="1" applyAlignment="1">
      <alignment horizontal="center" vertical="center"/>
    </xf>
    <xf numFmtId="9" fontId="0" fillId="0" borderId="4" xfId="2" applyFont="1" applyBorder="1"/>
    <xf numFmtId="9" fontId="0" fillId="0" borderId="13" xfId="2" applyFont="1" applyBorder="1"/>
    <xf numFmtId="0" fontId="5" fillId="0" borderId="2" xfId="0" applyFont="1" applyBorder="1" applyAlignment="1">
      <alignment horizontal="right"/>
    </xf>
    <xf numFmtId="0" fontId="0" fillId="0" borderId="2" xfId="0" applyFill="1" applyBorder="1"/>
    <xf numFmtId="0" fontId="0" fillId="0" borderId="13" xfId="0" applyFill="1" applyBorder="1"/>
    <xf numFmtId="0" fontId="5" fillId="0" borderId="3" xfId="0" applyFont="1" applyBorder="1" applyAlignment="1">
      <alignment horizontal="right"/>
    </xf>
    <xf numFmtId="9" fontId="0" fillId="0" borderId="3" xfId="2" applyFont="1" applyBorder="1"/>
    <xf numFmtId="164" fontId="0" fillId="0" borderId="2" xfId="2" applyNumberFormat="1" applyFont="1" applyFill="1" applyBorder="1"/>
    <xf numFmtId="43" fontId="0" fillId="0" borderId="2" xfId="1" applyFont="1" applyFill="1" applyBorder="1"/>
    <xf numFmtId="164" fontId="0" fillId="0" borderId="3" xfId="2" applyNumberFormat="1" applyFont="1" applyFill="1" applyBorder="1"/>
    <xf numFmtId="43" fontId="0" fillId="0" borderId="3" xfId="1" applyFont="1" applyFill="1" applyBorder="1"/>
    <xf numFmtId="164" fontId="0" fillId="0" borderId="11" xfId="2" applyNumberFormat="1" applyFont="1" applyFill="1" applyBorder="1"/>
    <xf numFmtId="43" fontId="0" fillId="0" borderId="11" xfId="1" applyFont="1" applyFill="1" applyBorder="1"/>
    <xf numFmtId="164" fontId="0" fillId="0" borderId="9" xfId="2" applyNumberFormat="1" applyFont="1" applyFill="1" applyBorder="1"/>
    <xf numFmtId="164" fontId="0" fillId="0" borderId="13" xfId="2" applyNumberFormat="1" applyFont="1" applyFill="1" applyBorder="1"/>
    <xf numFmtId="43" fontId="0" fillId="0" borderId="13" xfId="1" applyFont="1" applyFill="1" applyBorder="1"/>
    <xf numFmtId="9" fontId="0" fillId="0" borderId="2" xfId="2" applyFont="1" applyFill="1" applyBorder="1"/>
    <xf numFmtId="9" fontId="0" fillId="0" borderId="8" xfId="2" applyFont="1" applyFill="1" applyBorder="1"/>
    <xf numFmtId="43" fontId="0" fillId="0" borderId="8" xfId="1" applyFont="1" applyFill="1" applyBorder="1"/>
    <xf numFmtId="43" fontId="0" fillId="5" borderId="2" xfId="1" applyFont="1" applyFill="1" applyBorder="1"/>
    <xf numFmtId="164" fontId="0" fillId="5" borderId="2" xfId="2" applyNumberFormat="1" applyFont="1" applyFill="1" applyBorder="1"/>
    <xf numFmtId="43" fontId="0" fillId="0" borderId="9" xfId="1" applyFont="1" applyBorder="1"/>
    <xf numFmtId="0" fontId="0" fillId="0" borderId="14" xfId="0" applyBorder="1"/>
    <xf numFmtId="43" fontId="0" fillId="0" borderId="10" xfId="1" applyFont="1" applyBorder="1"/>
    <xf numFmtId="0" fontId="0" fillId="0" borderId="15" xfId="0" applyBorder="1"/>
    <xf numFmtId="43" fontId="0" fillId="0" borderId="16" xfId="1" applyFont="1" applyBorder="1"/>
    <xf numFmtId="43" fontId="0" fillId="5" borderId="9" xfId="1" applyFont="1" applyFill="1" applyBorder="1"/>
    <xf numFmtId="164" fontId="0" fillId="5" borderId="9" xfId="2" applyNumberFormat="1" applyFont="1" applyFill="1" applyBorder="1"/>
    <xf numFmtId="43" fontId="0" fillId="5" borderId="10" xfId="1" applyFont="1" applyFill="1" applyBorder="1"/>
    <xf numFmtId="164" fontId="0" fillId="5" borderId="10" xfId="2" applyNumberFormat="1" applyFont="1" applyFill="1" applyBorder="1"/>
    <xf numFmtId="43" fontId="0" fillId="2" borderId="8" xfId="1" applyFont="1" applyFill="1" applyBorder="1"/>
    <xf numFmtId="43" fontId="0" fillId="5" borderId="13" xfId="1" applyFont="1" applyFill="1" applyBorder="1"/>
    <xf numFmtId="9" fontId="0" fillId="5" borderId="13" xfId="2" applyFont="1" applyFill="1" applyBorder="1"/>
    <xf numFmtId="43" fontId="6" fillId="2" borderId="2" xfId="1" applyFont="1" applyFill="1" applyBorder="1"/>
    <xf numFmtId="9" fontId="6" fillId="2" borderId="2" xfId="2" applyFont="1" applyFill="1" applyBorder="1"/>
    <xf numFmtId="0" fontId="0" fillId="0" borderId="1" xfId="0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 wrapText="1"/>
    </xf>
    <xf numFmtId="0" fontId="1" fillId="3" borderId="5" xfId="3" applyBorder="1" applyAlignment="1">
      <alignment horizontal="center"/>
    </xf>
    <xf numFmtId="0" fontId="1" fillId="3" borderId="6" xfId="3" applyBorder="1" applyAlignment="1">
      <alignment horizontal="center"/>
    </xf>
    <xf numFmtId="0" fontId="1" fillId="3" borderId="7" xfId="3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43" fontId="1" fillId="3" borderId="1" xfId="1" applyFill="1" applyBorder="1" applyAlignment="1">
      <alignment horizontal="center"/>
    </xf>
    <xf numFmtId="0" fontId="1" fillId="3" borderId="1" xfId="3" applyBorder="1" applyAlignment="1">
      <alignment horizontal="center"/>
    </xf>
  </cellXfs>
  <cellStyles count="4">
    <cellStyle name="40% - Énfasis1" xfId="3" builtinId="31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>
      <selection sqref="A1:XFD3"/>
    </sheetView>
  </sheetViews>
  <sheetFormatPr baseColWidth="10" defaultColWidth="9.140625" defaultRowHeight="15" x14ac:dyDescent="0.25"/>
  <cols>
    <col min="1" max="1" width="15.7109375" style="2" customWidth="1"/>
    <col min="2" max="2" width="40.85546875" style="2" customWidth="1"/>
    <col min="3" max="6" width="15" style="2" customWidth="1"/>
    <col min="7" max="7" width="43.28515625" style="2" customWidth="1"/>
    <col min="8" max="16384" width="9.140625" style="2"/>
  </cols>
  <sheetData>
    <row r="1" spans="1:8" x14ac:dyDescent="0.25">
      <c r="A1" s="1" t="s">
        <v>17</v>
      </c>
    </row>
    <row r="2" spans="1:8" x14ac:dyDescent="0.25">
      <c r="A2" s="3" t="s">
        <v>0</v>
      </c>
    </row>
    <row r="3" spans="1:8" x14ac:dyDescent="0.25">
      <c r="A3" s="3" t="s">
        <v>1</v>
      </c>
    </row>
    <row r="5" spans="1:8" x14ac:dyDescent="0.25">
      <c r="A5" s="4" t="s">
        <v>2</v>
      </c>
      <c r="B5" s="4" t="s">
        <v>3</v>
      </c>
      <c r="C5" s="5">
        <v>43830</v>
      </c>
      <c r="D5" s="5">
        <v>43465</v>
      </c>
      <c r="E5" s="4" t="s">
        <v>4</v>
      </c>
      <c r="F5" s="4" t="s">
        <v>5</v>
      </c>
      <c r="G5" s="4" t="s">
        <v>6</v>
      </c>
    </row>
    <row r="6" spans="1:8" s="3" customFormat="1" x14ac:dyDescent="0.25">
      <c r="A6" s="9"/>
      <c r="B6" s="10"/>
      <c r="C6" s="6"/>
      <c r="D6" s="6"/>
      <c r="E6" s="6"/>
      <c r="F6" s="7"/>
      <c r="G6" s="8"/>
      <c r="H6" s="2"/>
    </row>
    <row r="7" spans="1:8" s="3" customFormat="1" x14ac:dyDescent="0.25">
      <c r="A7" s="9" t="s">
        <v>18</v>
      </c>
      <c r="B7" s="10" t="s">
        <v>19</v>
      </c>
      <c r="C7" s="6">
        <v>0</v>
      </c>
      <c r="D7" s="6">
        <v>0</v>
      </c>
      <c r="E7" s="6">
        <f t="shared" ref="E7:E18" si="0">C7-D7</f>
        <v>0</v>
      </c>
      <c r="F7" s="7">
        <f>E7/1</f>
        <v>0</v>
      </c>
      <c r="G7" s="8"/>
      <c r="H7" s="2"/>
    </row>
    <row r="8" spans="1:8" s="3" customFormat="1" x14ac:dyDescent="0.25">
      <c r="A8" s="9" t="s">
        <v>7</v>
      </c>
      <c r="B8" s="10" t="s">
        <v>20</v>
      </c>
      <c r="C8" s="6">
        <v>0</v>
      </c>
      <c r="D8" s="6">
        <v>0</v>
      </c>
      <c r="E8" s="6">
        <f t="shared" si="0"/>
        <v>0</v>
      </c>
      <c r="F8" s="7">
        <f t="shared" ref="F8:F10" si="1">E8/1</f>
        <v>0</v>
      </c>
      <c r="G8" s="8"/>
      <c r="H8" s="2"/>
    </row>
    <row r="9" spans="1:8" s="3" customFormat="1" x14ac:dyDescent="0.25">
      <c r="A9" s="9" t="s">
        <v>8</v>
      </c>
      <c r="B9" s="10" t="s">
        <v>9</v>
      </c>
      <c r="C9" s="6">
        <v>0</v>
      </c>
      <c r="D9" s="6">
        <v>0</v>
      </c>
      <c r="E9" s="6">
        <f t="shared" si="0"/>
        <v>0</v>
      </c>
      <c r="F9" s="7">
        <f t="shared" si="1"/>
        <v>0</v>
      </c>
      <c r="G9" s="8"/>
      <c r="H9" s="2"/>
    </row>
    <row r="10" spans="1:8" s="3" customFormat="1" x14ac:dyDescent="0.25">
      <c r="A10" s="9" t="s">
        <v>10</v>
      </c>
      <c r="B10" s="10" t="s">
        <v>21</v>
      </c>
      <c r="C10" s="6">
        <v>0</v>
      </c>
      <c r="D10" s="6">
        <v>0</v>
      </c>
      <c r="E10" s="6">
        <f t="shared" si="0"/>
        <v>0</v>
      </c>
      <c r="F10" s="7">
        <f t="shared" si="1"/>
        <v>0</v>
      </c>
      <c r="G10" s="8"/>
      <c r="H10" s="2"/>
    </row>
    <row r="11" spans="1:8" s="3" customFormat="1" x14ac:dyDescent="0.25">
      <c r="A11" s="9" t="s">
        <v>11</v>
      </c>
      <c r="B11" s="10" t="s">
        <v>22</v>
      </c>
      <c r="C11" s="6">
        <v>799.19</v>
      </c>
      <c r="D11" s="6">
        <v>624.79</v>
      </c>
      <c r="E11" s="6">
        <f t="shared" si="0"/>
        <v>174.40000000000009</v>
      </c>
      <c r="F11" s="7">
        <f t="shared" ref="F11:F16" si="2">E11/D11</f>
        <v>0.27913378895308838</v>
      </c>
      <c r="G11" s="8"/>
      <c r="H11" s="2"/>
    </row>
    <row r="12" spans="1:8" s="3" customFormat="1" x14ac:dyDescent="0.25">
      <c r="A12" s="9"/>
      <c r="B12" s="10"/>
      <c r="C12" s="6"/>
      <c r="D12" s="6"/>
      <c r="E12" s="6"/>
      <c r="F12" s="7"/>
      <c r="G12" s="8"/>
      <c r="H12" s="2"/>
    </row>
    <row r="13" spans="1:8" s="3" customFormat="1" x14ac:dyDescent="0.25">
      <c r="A13" s="9" t="s">
        <v>12</v>
      </c>
      <c r="B13" s="10" t="s">
        <v>23</v>
      </c>
      <c r="C13" s="6">
        <v>0</v>
      </c>
      <c r="D13" s="6">
        <v>0</v>
      </c>
      <c r="E13" s="6">
        <f t="shared" si="0"/>
        <v>0</v>
      </c>
      <c r="F13" s="7">
        <f>E13/1</f>
        <v>0</v>
      </c>
      <c r="G13" s="8"/>
      <c r="H13" s="2"/>
    </row>
    <row r="14" spans="1:8" s="3" customFormat="1" x14ac:dyDescent="0.25">
      <c r="A14" s="9" t="s">
        <v>13</v>
      </c>
      <c r="B14" s="10" t="s">
        <v>24</v>
      </c>
      <c r="C14" s="6">
        <v>0</v>
      </c>
      <c r="D14" s="6">
        <v>0</v>
      </c>
      <c r="E14" s="6">
        <f t="shared" si="0"/>
        <v>0</v>
      </c>
      <c r="F14" s="7">
        <f t="shared" ref="F14:F15" si="3">E14/1</f>
        <v>0</v>
      </c>
      <c r="G14" s="8"/>
      <c r="H14" s="2"/>
    </row>
    <row r="15" spans="1:8" s="3" customFormat="1" x14ac:dyDescent="0.25">
      <c r="A15" s="9" t="s">
        <v>14</v>
      </c>
      <c r="B15" s="10" t="s">
        <v>15</v>
      </c>
      <c r="C15" s="6">
        <v>0</v>
      </c>
      <c r="D15" s="6">
        <v>0</v>
      </c>
      <c r="E15" s="6">
        <f t="shared" si="0"/>
        <v>0</v>
      </c>
      <c r="F15" s="7">
        <f t="shared" si="3"/>
        <v>0</v>
      </c>
      <c r="G15" s="8"/>
      <c r="H15" s="2"/>
    </row>
    <row r="16" spans="1:8" s="3" customFormat="1" x14ac:dyDescent="0.25">
      <c r="A16" s="9" t="s">
        <v>25</v>
      </c>
      <c r="B16" s="10" t="s">
        <v>26</v>
      </c>
      <c r="C16" s="6">
        <v>606.80999999999995</v>
      </c>
      <c r="D16" s="6">
        <v>537.38</v>
      </c>
      <c r="E16" s="6">
        <f t="shared" si="0"/>
        <v>69.42999999999995</v>
      </c>
      <c r="F16" s="7">
        <f t="shared" si="2"/>
        <v>0.12920093788380652</v>
      </c>
      <c r="G16" s="8"/>
      <c r="H16" s="2"/>
    </row>
    <row r="17" spans="1:8" s="3" customFormat="1" x14ac:dyDescent="0.25">
      <c r="A17" s="9"/>
      <c r="B17" s="10"/>
      <c r="C17" s="6"/>
      <c r="D17" s="6"/>
      <c r="E17" s="6"/>
      <c r="F17" s="7"/>
      <c r="G17" s="8"/>
      <c r="H17" s="2"/>
    </row>
    <row r="18" spans="1:8" s="3" customFormat="1" x14ac:dyDescent="0.25">
      <c r="A18" s="9" t="s">
        <v>27</v>
      </c>
      <c r="B18" s="10" t="s">
        <v>28</v>
      </c>
      <c r="C18" s="6">
        <v>40604.11</v>
      </c>
      <c r="D18" s="6">
        <v>0</v>
      </c>
      <c r="E18" s="6">
        <f t="shared" si="0"/>
        <v>40604.11</v>
      </c>
      <c r="F18" s="7">
        <f>E18/1</f>
        <v>40604.11</v>
      </c>
      <c r="G18" s="8"/>
      <c r="H18" s="2"/>
    </row>
    <row r="19" spans="1:8" s="3" customFormat="1" x14ac:dyDescent="0.25">
      <c r="A19" s="9"/>
      <c r="B19" s="10"/>
      <c r="C19" s="6"/>
      <c r="D19" s="6"/>
      <c r="E19" s="6"/>
      <c r="F19" s="7"/>
      <c r="G19" s="8"/>
      <c r="H19" s="2"/>
    </row>
    <row r="20" spans="1:8" x14ac:dyDescent="0.25">
      <c r="A20" s="8"/>
      <c r="B20" s="11"/>
      <c r="C20" s="6"/>
      <c r="D20" s="6"/>
      <c r="E20" s="6"/>
      <c r="F20" s="8"/>
      <c r="G20" s="8"/>
    </row>
    <row r="21" spans="1:8" x14ac:dyDescent="0.25">
      <c r="A21" s="12"/>
      <c r="B21" s="13" t="s">
        <v>16</v>
      </c>
      <c r="C21" s="14">
        <f>SUM(C6:C20)</f>
        <v>42010.11</v>
      </c>
      <c r="D21" s="14">
        <f t="shared" ref="D21:E21" si="4">SUM(D6:D20)</f>
        <v>1162.17</v>
      </c>
      <c r="E21" s="14">
        <f t="shared" si="4"/>
        <v>40847.94</v>
      </c>
      <c r="F21" s="15">
        <f t="shared" ref="F21" si="5">+E21/D21</f>
        <v>35.147990397274064</v>
      </c>
      <c r="G2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workbookViewId="0">
      <selection sqref="A1:XFD3"/>
    </sheetView>
  </sheetViews>
  <sheetFormatPr baseColWidth="10" defaultRowHeight="15" x14ac:dyDescent="0.25"/>
  <cols>
    <col min="2" max="2" width="14.5703125" bestFit="1" customWidth="1"/>
    <col min="3" max="3" width="69" bestFit="1" customWidth="1"/>
    <col min="4" max="6" width="18.7109375" style="26" customWidth="1"/>
    <col min="7" max="7" width="18.7109375" customWidth="1"/>
    <col min="8" max="8" width="66.28515625" bestFit="1" customWidth="1"/>
  </cols>
  <sheetData>
    <row r="1" spans="1:8" s="2" customFormat="1" x14ac:dyDescent="0.25">
      <c r="A1" s="1" t="s">
        <v>17</v>
      </c>
    </row>
    <row r="2" spans="1:8" s="2" customFormat="1" x14ac:dyDescent="0.25">
      <c r="A2" s="3" t="s">
        <v>91</v>
      </c>
    </row>
    <row r="3" spans="1:8" s="2" customFormat="1" x14ac:dyDescent="0.25">
      <c r="A3" s="3" t="s">
        <v>1</v>
      </c>
    </row>
    <row r="5" spans="1:8" x14ac:dyDescent="0.25">
      <c r="B5" s="83" t="s">
        <v>2</v>
      </c>
      <c r="C5" s="83" t="s">
        <v>29</v>
      </c>
      <c r="D5" s="84" t="s">
        <v>30</v>
      </c>
      <c r="E5" s="84"/>
      <c r="F5" s="84" t="s">
        <v>31</v>
      </c>
      <c r="G5" s="83" t="s">
        <v>32</v>
      </c>
      <c r="H5" s="83" t="s">
        <v>33</v>
      </c>
    </row>
    <row r="6" spans="1:8" x14ac:dyDescent="0.25">
      <c r="B6" s="83"/>
      <c r="C6" s="83"/>
      <c r="D6" s="16" t="s">
        <v>34</v>
      </c>
      <c r="E6" s="16" t="s">
        <v>35</v>
      </c>
      <c r="F6" s="84"/>
      <c r="G6" s="83"/>
      <c r="H6" s="83"/>
    </row>
    <row r="7" spans="1:8" x14ac:dyDescent="0.25">
      <c r="B7" s="17"/>
      <c r="C7" s="17"/>
      <c r="D7" s="18"/>
      <c r="E7" s="18"/>
      <c r="F7" s="18"/>
      <c r="G7" s="17"/>
      <c r="H7" s="17"/>
    </row>
    <row r="8" spans="1:8" x14ac:dyDescent="0.25">
      <c r="B8" s="9" t="s">
        <v>11</v>
      </c>
      <c r="C8" s="11" t="s">
        <v>36</v>
      </c>
      <c r="D8" s="6">
        <v>799.19</v>
      </c>
      <c r="E8" s="19"/>
      <c r="F8" s="81">
        <f>D8-E8</f>
        <v>799.19</v>
      </c>
      <c r="G8" s="82" t="e">
        <f>F8/E8</f>
        <v>#DIV/0!</v>
      </c>
      <c r="H8" s="10"/>
    </row>
    <row r="9" spans="1:8" x14ac:dyDescent="0.25">
      <c r="B9" s="9" t="s">
        <v>25</v>
      </c>
      <c r="C9" s="10" t="s">
        <v>37</v>
      </c>
      <c r="D9" s="6">
        <v>606.80999999999995</v>
      </c>
      <c r="E9" s="21"/>
      <c r="F9" s="81">
        <f>D9-E9</f>
        <v>606.80999999999995</v>
      </c>
      <c r="G9" s="82" t="e">
        <f>F9/E9</f>
        <v>#DIV/0!</v>
      </c>
      <c r="H9" s="10"/>
    </row>
    <row r="10" spans="1:8" x14ac:dyDescent="0.25">
      <c r="B10" s="8"/>
      <c r="C10" s="11"/>
      <c r="D10" s="6"/>
      <c r="E10" s="19"/>
      <c r="F10" s="19"/>
      <c r="G10" s="20"/>
      <c r="H10" s="10"/>
    </row>
    <row r="11" spans="1:8" x14ac:dyDescent="0.25">
      <c r="B11" s="10"/>
      <c r="C11" s="23" t="s">
        <v>38</v>
      </c>
      <c r="D11" s="19"/>
      <c r="E11" s="19">
        <v>0</v>
      </c>
      <c r="F11" s="19">
        <f t="shared" ref="F11:F12" si="0">D11-E11</f>
        <v>0</v>
      </c>
      <c r="G11" s="20" t="e">
        <f t="shared" ref="G11:G12" si="1">F11/E11</f>
        <v>#DIV/0!</v>
      </c>
      <c r="H11" s="10" t="s">
        <v>87</v>
      </c>
    </row>
    <row r="12" spans="1:8" x14ac:dyDescent="0.25">
      <c r="B12" s="10"/>
      <c r="C12" s="23" t="s">
        <v>39</v>
      </c>
      <c r="D12" s="19"/>
      <c r="E12" s="19">
        <v>6808.57</v>
      </c>
      <c r="F12" s="19">
        <f t="shared" si="0"/>
        <v>-6808.57</v>
      </c>
      <c r="G12" s="20">
        <f t="shared" si="1"/>
        <v>-1</v>
      </c>
      <c r="H12" s="10" t="s">
        <v>87</v>
      </c>
    </row>
    <row r="13" spans="1:8" x14ac:dyDescent="0.25">
      <c r="B13" s="10"/>
      <c r="C13" s="8"/>
      <c r="D13" s="19"/>
      <c r="E13" s="19"/>
      <c r="F13" s="19"/>
      <c r="G13" s="20"/>
      <c r="H13" s="10"/>
    </row>
    <row r="14" spans="1:8" x14ac:dyDescent="0.25">
      <c r="B14" s="9" t="s">
        <v>27</v>
      </c>
      <c r="C14" s="11" t="s">
        <v>40</v>
      </c>
      <c r="D14" s="78">
        <v>40604.11</v>
      </c>
      <c r="E14" s="44">
        <v>35748.9</v>
      </c>
      <c r="F14" s="21">
        <f t="shared" ref="F14" si="2">D14-E14</f>
        <v>4855.2099999999991</v>
      </c>
      <c r="G14" s="22">
        <f t="shared" ref="G14" si="3">F14/E14</f>
        <v>0.1358142488300339</v>
      </c>
      <c r="H14" s="10" t="s">
        <v>90</v>
      </c>
    </row>
    <row r="15" spans="1:8" x14ac:dyDescent="0.25">
      <c r="B15" s="24"/>
      <c r="C15" s="24"/>
      <c r="D15" s="25"/>
      <c r="E15" s="25"/>
      <c r="F15" s="25"/>
      <c r="G15" s="24"/>
      <c r="H15" s="24"/>
    </row>
  </sheetData>
  <mergeCells count="6">
    <mergeCell ref="H5:H6"/>
    <mergeCell ref="B5:B6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XFD3"/>
    </sheetView>
  </sheetViews>
  <sheetFormatPr baseColWidth="10" defaultRowHeight="15" x14ac:dyDescent="0.25"/>
  <cols>
    <col min="2" max="2" width="7.140625" bestFit="1" customWidth="1"/>
    <col min="3" max="3" width="36.42578125" bestFit="1" customWidth="1"/>
    <col min="4" max="4" width="6.7109375" bestFit="1" customWidth="1"/>
    <col min="5" max="6" width="15.7109375" customWidth="1"/>
    <col min="7" max="8" width="15.140625" customWidth="1"/>
    <col min="9" max="9" width="12.28515625" bestFit="1" customWidth="1"/>
  </cols>
  <sheetData>
    <row r="1" spans="1:9" s="2" customFormat="1" x14ac:dyDescent="0.25">
      <c r="A1" s="1" t="s">
        <v>17</v>
      </c>
    </row>
    <row r="2" spans="1:9" s="2" customFormat="1" x14ac:dyDescent="0.25">
      <c r="A2" s="3" t="s">
        <v>88</v>
      </c>
    </row>
    <row r="3" spans="1:9" s="2" customFormat="1" x14ac:dyDescent="0.25">
      <c r="A3" s="3" t="s">
        <v>1</v>
      </c>
    </row>
    <row r="6" spans="1:9" x14ac:dyDescent="0.25">
      <c r="B6" s="85" t="s">
        <v>41</v>
      </c>
      <c r="C6" s="86"/>
      <c r="D6" s="87"/>
      <c r="E6" s="88" t="s">
        <v>42</v>
      </c>
      <c r="F6" s="89"/>
      <c r="G6" s="90" t="s">
        <v>4</v>
      </c>
      <c r="H6" s="90"/>
    </row>
    <row r="7" spans="1:9" x14ac:dyDescent="0.25">
      <c r="B7" s="27" t="s">
        <v>2</v>
      </c>
      <c r="C7" s="27" t="s">
        <v>43</v>
      </c>
      <c r="D7" s="28" t="s">
        <v>44</v>
      </c>
      <c r="E7" s="29" t="s">
        <v>45</v>
      </c>
      <c r="F7" s="29" t="s">
        <v>46</v>
      </c>
      <c r="G7" s="30" t="s">
        <v>5</v>
      </c>
      <c r="H7" s="31" t="s">
        <v>47</v>
      </c>
      <c r="I7" s="27" t="s">
        <v>6</v>
      </c>
    </row>
    <row r="8" spans="1:9" x14ac:dyDescent="0.25">
      <c r="B8" s="17"/>
      <c r="C8" s="17"/>
      <c r="D8" s="17"/>
      <c r="E8" s="18"/>
      <c r="F8" s="18"/>
      <c r="G8" s="32"/>
      <c r="H8" s="18"/>
      <c r="I8" s="17"/>
    </row>
    <row r="9" spans="1:9" x14ac:dyDescent="0.25">
      <c r="B9" s="10"/>
      <c r="C9" s="33" t="s">
        <v>48</v>
      </c>
      <c r="D9" s="33"/>
      <c r="E9" s="19"/>
      <c r="F9" s="19"/>
      <c r="G9" s="34"/>
      <c r="H9" s="19"/>
      <c r="I9" s="10"/>
    </row>
    <row r="10" spans="1:9" x14ac:dyDescent="0.25">
      <c r="B10" s="10"/>
      <c r="C10" s="33" t="s">
        <v>49</v>
      </c>
      <c r="D10" s="33"/>
      <c r="E10" s="19"/>
      <c r="F10" s="19"/>
      <c r="G10" s="55"/>
      <c r="H10" s="56"/>
      <c r="I10" s="10"/>
    </row>
    <row r="11" spans="1:9" x14ac:dyDescent="0.25">
      <c r="B11" s="10"/>
      <c r="C11" s="10" t="s">
        <v>50</v>
      </c>
      <c r="D11" s="10"/>
      <c r="E11" s="19">
        <v>3671.75</v>
      </c>
      <c r="F11" s="19">
        <v>3671.75</v>
      </c>
      <c r="G11" s="55">
        <f>H11/F11</f>
        <v>0</v>
      </c>
      <c r="H11" s="56">
        <f>E11-F11</f>
        <v>0</v>
      </c>
      <c r="I11" s="10"/>
    </row>
    <row r="12" spans="1:9" x14ac:dyDescent="0.25">
      <c r="B12" s="10"/>
      <c r="C12" s="10" t="s">
        <v>51</v>
      </c>
      <c r="D12" s="10"/>
      <c r="E12" s="19">
        <v>190181.96</v>
      </c>
      <c r="F12" s="19">
        <f>189984+197.96</f>
        <v>190181.96</v>
      </c>
      <c r="G12" s="55">
        <f>H12/F12</f>
        <v>0</v>
      </c>
      <c r="H12" s="56">
        <f>E12-F12</f>
        <v>0</v>
      </c>
      <c r="I12" s="10"/>
    </row>
    <row r="13" spans="1:9" x14ac:dyDescent="0.25">
      <c r="B13" s="10"/>
      <c r="C13" s="10" t="s">
        <v>52</v>
      </c>
      <c r="D13" s="10"/>
      <c r="E13" s="19">
        <v>144647.10999999999</v>
      </c>
      <c r="F13" s="19">
        <v>144647.10999999999</v>
      </c>
      <c r="G13" s="55">
        <f>H13/1</f>
        <v>0</v>
      </c>
      <c r="H13" s="56">
        <f>E13-F13</f>
        <v>0</v>
      </c>
      <c r="I13" s="10"/>
    </row>
    <row r="14" spans="1:9" x14ac:dyDescent="0.25">
      <c r="B14" s="10"/>
      <c r="C14" s="10" t="s">
        <v>53</v>
      </c>
      <c r="D14" s="10"/>
      <c r="E14" s="67">
        <v>173645.56</v>
      </c>
      <c r="F14" s="67">
        <f>74515.39+63293.07</f>
        <v>137808.46</v>
      </c>
      <c r="G14" s="68">
        <f>H14/F14</f>
        <v>0.26005007239758726</v>
      </c>
      <c r="H14" s="67">
        <f>E14-F14</f>
        <v>35837.100000000006</v>
      </c>
      <c r="I14" s="10"/>
    </row>
    <row r="15" spans="1:9" x14ac:dyDescent="0.25">
      <c r="B15" s="10"/>
      <c r="C15" s="24" t="s">
        <v>54</v>
      </c>
      <c r="D15" s="24"/>
      <c r="E15" s="25">
        <v>81714.009999999995</v>
      </c>
      <c r="F15" s="25">
        <v>81714.009999999995</v>
      </c>
      <c r="G15" s="57">
        <f>H15/F15</f>
        <v>0</v>
      </c>
      <c r="H15" s="58">
        <f>E15-F15</f>
        <v>0</v>
      </c>
      <c r="I15" s="10"/>
    </row>
    <row r="16" spans="1:9" x14ac:dyDescent="0.25">
      <c r="B16" s="10"/>
      <c r="C16" s="33" t="s">
        <v>55</v>
      </c>
      <c r="D16" s="33"/>
      <c r="E16" s="19">
        <v>593860.3899999999</v>
      </c>
      <c r="F16" s="19">
        <f>SUM(F11:F15)</f>
        <v>558023.28999999992</v>
      </c>
      <c r="G16" s="55"/>
      <c r="H16" s="56"/>
      <c r="I16" s="10"/>
    </row>
    <row r="17" spans="2:9" x14ac:dyDescent="0.25">
      <c r="B17" s="36"/>
      <c r="C17" s="10"/>
      <c r="D17" s="37"/>
      <c r="E17" s="19"/>
      <c r="F17" s="19"/>
      <c r="G17" s="55"/>
      <c r="H17" s="56"/>
      <c r="I17" s="10"/>
    </row>
    <row r="18" spans="2:9" x14ac:dyDescent="0.25">
      <c r="B18" s="36"/>
      <c r="C18" s="10" t="s">
        <v>56</v>
      </c>
      <c r="D18" s="37"/>
      <c r="E18" s="19">
        <v>0</v>
      </c>
      <c r="F18" s="19">
        <v>0</v>
      </c>
      <c r="G18" s="55">
        <v>0</v>
      </c>
      <c r="H18" s="56">
        <f>E18-F18</f>
        <v>0</v>
      </c>
      <c r="I18" s="10"/>
    </row>
    <row r="19" spans="2:9" x14ac:dyDescent="0.25">
      <c r="B19" s="36"/>
      <c r="C19" s="24" t="s">
        <v>57</v>
      </c>
      <c r="D19" s="38"/>
      <c r="E19" s="25">
        <v>0</v>
      </c>
      <c r="F19" s="25">
        <v>0</v>
      </c>
      <c r="G19" s="57">
        <v>0</v>
      </c>
      <c r="H19" s="58">
        <f>E19-F19</f>
        <v>0</v>
      </c>
      <c r="I19" s="10"/>
    </row>
    <row r="20" spans="2:9" ht="15.75" thickBot="1" x14ac:dyDescent="0.3">
      <c r="B20" s="36"/>
      <c r="C20" s="39" t="s">
        <v>58</v>
      </c>
      <c r="D20" s="40"/>
      <c r="E20" s="41">
        <v>0</v>
      </c>
      <c r="F20" s="41">
        <f>SUM(F18:F19)</f>
        <v>0</v>
      </c>
      <c r="G20" s="59"/>
      <c r="H20" s="60"/>
      <c r="I20" s="10"/>
    </row>
    <row r="21" spans="2:9" ht="15.75" thickTop="1" x14ac:dyDescent="0.25">
      <c r="B21" s="36"/>
      <c r="C21" s="33" t="s">
        <v>59</v>
      </c>
      <c r="D21" s="42"/>
      <c r="E21" s="19">
        <v>593860.3899999999</v>
      </c>
      <c r="F21" s="19">
        <f>F16+F20</f>
        <v>558023.28999999992</v>
      </c>
      <c r="G21" s="55">
        <f>H21/F21</f>
        <v>6.4221513048317358E-2</v>
      </c>
      <c r="H21" s="56">
        <f t="shared" ref="H21" si="0">E21-F21</f>
        <v>35837.099999999977</v>
      </c>
      <c r="I21" s="10"/>
    </row>
    <row r="22" spans="2:9" x14ac:dyDescent="0.25">
      <c r="B22" s="10"/>
      <c r="C22" s="10"/>
      <c r="D22" s="10"/>
      <c r="E22" s="19"/>
      <c r="F22" s="19"/>
      <c r="G22" s="55"/>
      <c r="H22" s="56"/>
      <c r="I22" s="10"/>
    </row>
    <row r="23" spans="2:9" x14ac:dyDescent="0.25">
      <c r="B23" s="10"/>
      <c r="C23" s="33" t="s">
        <v>60</v>
      </c>
      <c r="D23" s="33"/>
      <c r="E23" s="19"/>
      <c r="F23" s="19"/>
      <c r="G23" s="55"/>
      <c r="H23" s="56"/>
      <c r="I23" s="10"/>
    </row>
    <row r="24" spans="2:9" x14ac:dyDescent="0.25">
      <c r="B24" s="10"/>
      <c r="C24" s="33" t="s">
        <v>61</v>
      </c>
      <c r="D24" s="43"/>
      <c r="E24" s="44"/>
      <c r="F24" s="19"/>
      <c r="G24" s="61"/>
      <c r="H24" s="56"/>
      <c r="I24" s="10"/>
    </row>
    <row r="25" spans="2:9" x14ac:dyDescent="0.25">
      <c r="B25" s="10"/>
      <c r="C25" s="10" t="s">
        <v>85</v>
      </c>
      <c r="D25" s="36"/>
      <c r="E25" s="19">
        <v>57027.839999999997</v>
      </c>
      <c r="F25" s="69">
        <v>57027.839999999997</v>
      </c>
      <c r="G25" s="61">
        <f>H25/F25</f>
        <v>0</v>
      </c>
      <c r="H25" s="56">
        <f>E25-F25</f>
        <v>0</v>
      </c>
      <c r="I25" s="10"/>
    </row>
    <row r="26" spans="2:9" x14ac:dyDescent="0.25">
      <c r="B26" s="10"/>
      <c r="C26" s="10" t="s">
        <v>62</v>
      </c>
      <c r="D26" s="36"/>
      <c r="E26" s="19">
        <v>22901.920000000002</v>
      </c>
      <c r="F26" s="74">
        <f>76.99+22824.93+1406</f>
        <v>24307.920000000002</v>
      </c>
      <c r="G26" s="75">
        <f>H26/F26</f>
        <v>-5.784123034796889E-2</v>
      </c>
      <c r="H26" s="67">
        <f>E26-F26</f>
        <v>-1406</v>
      </c>
      <c r="I26" s="10"/>
    </row>
    <row r="27" spans="2:9" x14ac:dyDescent="0.25">
      <c r="B27" s="10"/>
      <c r="C27" s="24" t="s">
        <v>63</v>
      </c>
      <c r="D27" s="70"/>
      <c r="E27" s="25">
        <v>42010.11</v>
      </c>
      <c r="F27" s="76"/>
      <c r="G27" s="77" t="e">
        <f>H27/F27</f>
        <v>#DIV/0!</v>
      </c>
      <c r="H27" s="67">
        <f>E27-F27</f>
        <v>42010.11</v>
      </c>
      <c r="I27" s="10"/>
    </row>
    <row r="28" spans="2:9" x14ac:dyDescent="0.25">
      <c r="B28" s="10"/>
      <c r="C28" s="33" t="s">
        <v>64</v>
      </c>
      <c r="D28" s="43"/>
      <c r="E28" s="19">
        <v>121939.87</v>
      </c>
      <c r="F28" s="69">
        <f>SUM(F25:F27)</f>
        <v>81335.759999999995</v>
      </c>
      <c r="G28" s="55"/>
      <c r="H28" s="56"/>
      <c r="I28" s="10"/>
    </row>
    <row r="29" spans="2:9" x14ac:dyDescent="0.25">
      <c r="B29" s="10"/>
      <c r="C29" s="10"/>
      <c r="D29" s="36"/>
      <c r="E29" s="19"/>
      <c r="F29" s="69"/>
      <c r="G29" s="55"/>
      <c r="H29" s="56"/>
      <c r="I29" s="10"/>
    </row>
    <row r="30" spans="2:9" x14ac:dyDescent="0.25">
      <c r="B30" s="10"/>
      <c r="C30" s="24" t="s">
        <v>65</v>
      </c>
      <c r="D30" s="24"/>
      <c r="E30" s="25">
        <v>48376.14</v>
      </c>
      <c r="F30" s="71">
        <v>48376.14</v>
      </c>
      <c r="G30" s="57">
        <f>H30/F30</f>
        <v>0</v>
      </c>
      <c r="H30" s="58">
        <f>E30-F30</f>
        <v>0</v>
      </c>
      <c r="I30" s="10"/>
    </row>
    <row r="31" spans="2:9" ht="15.75" thickBot="1" x14ac:dyDescent="0.3">
      <c r="B31" s="10"/>
      <c r="C31" s="39" t="s">
        <v>66</v>
      </c>
      <c r="D31" s="39"/>
      <c r="E31" s="41">
        <v>48376.14</v>
      </c>
      <c r="F31" s="41">
        <f>F30</f>
        <v>48376.14</v>
      </c>
      <c r="G31" s="59"/>
      <c r="H31" s="60"/>
      <c r="I31" s="10"/>
    </row>
    <row r="32" spans="2:9" ht="15.75" thickTop="1" x14ac:dyDescent="0.25">
      <c r="B32" s="10"/>
      <c r="C32" s="33" t="s">
        <v>67</v>
      </c>
      <c r="D32" s="33"/>
      <c r="E32" s="19">
        <v>170316.01</v>
      </c>
      <c r="F32" s="19">
        <f>F28+F31</f>
        <v>129711.9</v>
      </c>
      <c r="G32" s="57"/>
      <c r="H32" s="58"/>
      <c r="I32" s="10"/>
    </row>
    <row r="33" spans="2:9" x14ac:dyDescent="0.25">
      <c r="B33" s="10"/>
      <c r="C33" s="10"/>
      <c r="D33" s="10"/>
      <c r="E33" s="19"/>
      <c r="F33" s="19"/>
      <c r="G33" s="55"/>
      <c r="H33" s="56"/>
      <c r="I33" s="10"/>
    </row>
    <row r="34" spans="2:9" x14ac:dyDescent="0.25">
      <c r="B34" s="10"/>
      <c r="C34" s="33" t="s">
        <v>68</v>
      </c>
      <c r="D34" s="33"/>
      <c r="E34" s="19"/>
      <c r="F34" s="19"/>
      <c r="G34" s="55"/>
      <c r="H34" s="56"/>
      <c r="I34" s="10"/>
    </row>
    <row r="35" spans="2:9" x14ac:dyDescent="0.25">
      <c r="B35" s="10"/>
      <c r="C35" s="10" t="s">
        <v>69</v>
      </c>
      <c r="D35" s="10"/>
      <c r="E35" s="19">
        <v>20000</v>
      </c>
      <c r="F35" s="19">
        <v>20000</v>
      </c>
      <c r="G35" s="55">
        <f>H35/F35</f>
        <v>0</v>
      </c>
      <c r="H35" s="56">
        <f>E35-F35</f>
        <v>0</v>
      </c>
      <c r="I35" s="10"/>
    </row>
    <row r="36" spans="2:9" x14ac:dyDescent="0.25">
      <c r="B36" s="10"/>
      <c r="C36" s="10" t="s">
        <v>70</v>
      </c>
      <c r="D36" s="10"/>
      <c r="E36" s="19">
        <v>142203.51</v>
      </c>
      <c r="F36" s="19">
        <v>142203.51</v>
      </c>
      <c r="G36" s="55">
        <f>H36/F36</f>
        <v>0</v>
      </c>
      <c r="H36" s="56">
        <f>E36-F36</f>
        <v>0</v>
      </c>
      <c r="I36" s="10"/>
    </row>
    <row r="37" spans="2:9" x14ac:dyDescent="0.25">
      <c r="B37" s="10"/>
      <c r="C37" s="10" t="s">
        <v>86</v>
      </c>
      <c r="D37" s="36"/>
      <c r="E37" s="19">
        <v>204380.95</v>
      </c>
      <c r="F37" s="69">
        <v>204380.95</v>
      </c>
      <c r="G37" s="55">
        <f>H37/F37</f>
        <v>0</v>
      </c>
      <c r="H37" s="56">
        <f>E37-F37</f>
        <v>0</v>
      </c>
      <c r="I37" s="10"/>
    </row>
    <row r="38" spans="2:9" x14ac:dyDescent="0.25">
      <c r="B38" s="10"/>
      <c r="C38" s="10" t="s">
        <v>71</v>
      </c>
      <c r="D38" s="36"/>
      <c r="E38" s="19">
        <v>121812.34</v>
      </c>
      <c r="F38" s="74">
        <v>126579.35</v>
      </c>
      <c r="G38" s="68">
        <f t="shared" ref="G38:G39" si="1">H38/F38</f>
        <v>-3.7660250269890068E-2</v>
      </c>
      <c r="H38" s="67">
        <f t="shared" ref="H38:H39" si="2">E38-F38</f>
        <v>-4767.0100000000093</v>
      </c>
      <c r="I38" s="10"/>
    </row>
    <row r="39" spans="2:9" ht="15.75" thickBot="1" x14ac:dyDescent="0.3">
      <c r="B39" s="10"/>
      <c r="C39" s="45" t="s">
        <v>72</v>
      </c>
      <c r="D39" s="72"/>
      <c r="E39" s="46">
        <v>-64852.42</v>
      </c>
      <c r="F39" s="73">
        <v>-64852.42</v>
      </c>
      <c r="G39" s="55">
        <f t="shared" si="1"/>
        <v>0</v>
      </c>
      <c r="H39" s="56">
        <f t="shared" si="2"/>
        <v>0</v>
      </c>
      <c r="I39" s="10"/>
    </row>
    <row r="40" spans="2:9" ht="15.75" thickTop="1" x14ac:dyDescent="0.25">
      <c r="B40" s="10"/>
      <c r="C40" s="33" t="s">
        <v>73</v>
      </c>
      <c r="D40" s="43"/>
      <c r="E40" s="19">
        <f>SUM(E35:E39)</f>
        <v>423544.38000000006</v>
      </c>
      <c r="F40" s="69">
        <f>SUM(F35:F39)</f>
        <v>428311.39000000007</v>
      </c>
      <c r="G40" s="55"/>
      <c r="H40" s="56"/>
      <c r="I40" s="10"/>
    </row>
    <row r="41" spans="2:9" ht="15.75" thickBot="1" x14ac:dyDescent="0.3">
      <c r="B41" s="10"/>
      <c r="C41" s="45"/>
      <c r="D41" s="45"/>
      <c r="E41" s="46"/>
      <c r="F41" s="46"/>
      <c r="G41" s="62"/>
      <c r="H41" s="63"/>
      <c r="I41" s="10"/>
    </row>
    <row r="42" spans="2:9" ht="15.75" thickTop="1" x14ac:dyDescent="0.25">
      <c r="B42" s="10"/>
      <c r="C42" s="33" t="s">
        <v>74</v>
      </c>
      <c r="D42" s="33"/>
      <c r="E42" s="19"/>
      <c r="F42" s="19">
        <f>F32+F40</f>
        <v>558023.29</v>
      </c>
      <c r="G42" s="55">
        <f>H42/F42</f>
        <v>-1</v>
      </c>
      <c r="H42" s="56">
        <f t="shared" ref="H42" si="3">E42-F42</f>
        <v>-558023.29</v>
      </c>
      <c r="I42" s="10"/>
    </row>
    <row r="43" spans="2:9" x14ac:dyDescent="0.25">
      <c r="B43" s="24"/>
      <c r="C43" s="24"/>
      <c r="D43" s="24"/>
      <c r="E43" s="25">
        <v>593860.39000000013</v>
      </c>
      <c r="F43" s="25"/>
      <c r="G43" s="35"/>
      <c r="H43" s="25"/>
      <c r="I43" s="24"/>
    </row>
  </sheetData>
  <mergeCells count="3">
    <mergeCell ref="B6:D6"/>
    <mergeCell ref="E6:F6"/>
    <mergeCell ref="G6:H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XFD3"/>
    </sheetView>
  </sheetViews>
  <sheetFormatPr baseColWidth="10" defaultRowHeight="15" x14ac:dyDescent="0.25"/>
  <cols>
    <col min="2" max="2" width="7.140625" bestFit="1" customWidth="1"/>
    <col min="3" max="3" width="35" customWidth="1"/>
    <col min="4" max="4" width="13.28515625" bestFit="1" customWidth="1"/>
    <col min="5" max="5" width="12.5703125" bestFit="1" customWidth="1"/>
    <col min="6" max="6" width="11.5703125" customWidth="1"/>
    <col min="7" max="7" width="12.5703125" bestFit="1" customWidth="1"/>
    <col min="8" max="8" width="12.28515625" bestFit="1" customWidth="1"/>
  </cols>
  <sheetData>
    <row r="1" spans="1:8" s="2" customFormat="1" x14ac:dyDescent="0.25">
      <c r="A1" s="1" t="s">
        <v>17</v>
      </c>
    </row>
    <row r="2" spans="1:8" s="2" customFormat="1" x14ac:dyDescent="0.25">
      <c r="A2" s="3" t="s">
        <v>89</v>
      </c>
    </row>
    <row r="3" spans="1:8" s="2" customFormat="1" x14ac:dyDescent="0.25">
      <c r="A3" s="3" t="s">
        <v>1</v>
      </c>
    </row>
    <row r="7" spans="1:8" x14ac:dyDescent="0.25">
      <c r="B7" s="90" t="s">
        <v>41</v>
      </c>
      <c r="C7" s="90"/>
      <c r="D7" s="88" t="s">
        <v>75</v>
      </c>
      <c r="E7" s="89"/>
      <c r="F7" s="90" t="s">
        <v>4</v>
      </c>
      <c r="G7" s="90"/>
    </row>
    <row r="8" spans="1:8" ht="30" x14ac:dyDescent="0.25">
      <c r="B8" s="27" t="s">
        <v>2</v>
      </c>
      <c r="C8" s="27" t="s">
        <v>43</v>
      </c>
      <c r="D8" s="29" t="s">
        <v>45</v>
      </c>
      <c r="E8" s="29" t="s">
        <v>46</v>
      </c>
      <c r="F8" s="47" t="s">
        <v>5</v>
      </c>
      <c r="G8" s="31" t="s">
        <v>47</v>
      </c>
      <c r="H8" s="27" t="s">
        <v>6</v>
      </c>
    </row>
    <row r="9" spans="1:8" x14ac:dyDescent="0.25">
      <c r="B9" s="17"/>
      <c r="C9" s="17"/>
      <c r="D9" s="18"/>
      <c r="E9" s="18"/>
      <c r="F9" s="48"/>
      <c r="G9" s="18"/>
      <c r="H9" s="17"/>
    </row>
    <row r="10" spans="1:8" x14ac:dyDescent="0.25">
      <c r="B10" s="10"/>
      <c r="C10" s="10" t="s">
        <v>76</v>
      </c>
      <c r="D10" s="19">
        <v>565360</v>
      </c>
      <c r="E10" s="19">
        <v>565360</v>
      </c>
      <c r="F10" s="20">
        <f>G10/E10</f>
        <v>0</v>
      </c>
      <c r="G10" s="19">
        <f>D10-E10</f>
        <v>0</v>
      </c>
      <c r="H10" s="10"/>
    </row>
    <row r="11" spans="1:8" ht="15.75" thickBot="1" x14ac:dyDescent="0.3">
      <c r="B11" s="10"/>
      <c r="C11" s="45" t="s">
        <v>77</v>
      </c>
      <c r="D11" s="46">
        <v>-254206.53</v>
      </c>
      <c r="E11" s="46">
        <v>-254206.53</v>
      </c>
      <c r="F11" s="49">
        <f t="shared" ref="F11:F12" si="0">G11/E11</f>
        <v>0</v>
      </c>
      <c r="G11" s="46">
        <f t="shared" ref="G11:G12" si="1">D11-E11</f>
        <v>0</v>
      </c>
      <c r="H11" s="10"/>
    </row>
    <row r="12" spans="1:8" ht="15.75" thickTop="1" x14ac:dyDescent="0.25">
      <c r="B12" s="10"/>
      <c r="C12" s="10" t="s">
        <v>78</v>
      </c>
      <c r="D12" s="19">
        <f>SUM(D10:D11)</f>
        <v>311153.46999999997</v>
      </c>
      <c r="E12" s="19">
        <f>SUM(E10:E11)</f>
        <v>311153.46999999997</v>
      </c>
      <c r="F12" s="20">
        <f t="shared" si="0"/>
        <v>0</v>
      </c>
      <c r="G12" s="19">
        <f t="shared" si="1"/>
        <v>0</v>
      </c>
      <c r="H12" s="10"/>
    </row>
    <row r="13" spans="1:8" x14ac:dyDescent="0.25">
      <c r="B13" s="10"/>
      <c r="C13" s="50" t="s">
        <v>5</v>
      </c>
      <c r="D13" s="20">
        <f>D12/D10</f>
        <v>0.55036343214942685</v>
      </c>
      <c r="E13" s="20">
        <f>E12/E10</f>
        <v>0.55036343214942685</v>
      </c>
      <c r="F13" s="20"/>
      <c r="G13" s="19"/>
      <c r="H13" s="10"/>
    </row>
    <row r="14" spans="1:8" x14ac:dyDescent="0.25">
      <c r="B14" s="10"/>
      <c r="C14" s="10"/>
      <c r="D14" s="19"/>
      <c r="E14" s="19"/>
      <c r="F14" s="20"/>
      <c r="G14" s="19"/>
      <c r="H14" s="10"/>
    </row>
    <row r="15" spans="1:8" x14ac:dyDescent="0.25">
      <c r="B15" s="10"/>
      <c r="C15" s="10" t="s">
        <v>79</v>
      </c>
      <c r="D15" s="19">
        <v>-148617.51999999996</v>
      </c>
      <c r="E15" s="19">
        <v>-148705.72</v>
      </c>
      <c r="F15" s="20">
        <f t="shared" ref="F15:F25" si="2">G15/E15</f>
        <v>-5.9311773615729603E-4</v>
      </c>
      <c r="G15" s="19">
        <f>D15-E15</f>
        <v>88.200000000040745</v>
      </c>
      <c r="H15" s="10"/>
    </row>
    <row r="16" spans="1:8" x14ac:dyDescent="0.25">
      <c r="B16" s="10"/>
      <c r="C16" s="50" t="s">
        <v>5</v>
      </c>
      <c r="D16" s="20">
        <f>D15/D10</f>
        <v>-0.2628723645111079</v>
      </c>
      <c r="E16" s="20">
        <f>E15/E10</f>
        <v>-0.26302837130324042</v>
      </c>
      <c r="F16" s="20"/>
      <c r="G16" s="19"/>
      <c r="H16" s="10"/>
    </row>
    <row r="17" spans="2:8" x14ac:dyDescent="0.25">
      <c r="B17" s="10"/>
      <c r="C17" s="50"/>
      <c r="D17" s="19"/>
      <c r="E17" s="19"/>
      <c r="F17" s="64"/>
      <c r="G17" s="56"/>
      <c r="H17" s="10"/>
    </row>
    <row r="18" spans="2:8" x14ac:dyDescent="0.25">
      <c r="B18" s="10"/>
      <c r="C18" s="51" t="s">
        <v>80</v>
      </c>
      <c r="D18" s="19">
        <v>-119.5</v>
      </c>
      <c r="E18" s="19">
        <v>-119.5</v>
      </c>
      <c r="F18" s="20">
        <f t="shared" ref="F18" si="3">G18/E18</f>
        <v>0</v>
      </c>
      <c r="G18" s="19">
        <f>D18-E18</f>
        <v>0</v>
      </c>
      <c r="H18" s="10"/>
    </row>
    <row r="19" spans="2:8" ht="15.75" thickBot="1" x14ac:dyDescent="0.3">
      <c r="B19" s="10"/>
      <c r="C19" s="52" t="s">
        <v>81</v>
      </c>
      <c r="D19" s="46">
        <v>0</v>
      </c>
      <c r="E19" s="46">
        <v>0</v>
      </c>
      <c r="F19" s="20">
        <v>0</v>
      </c>
      <c r="G19" s="19">
        <f>D19-E19</f>
        <v>0</v>
      </c>
      <c r="H19" s="10"/>
    </row>
    <row r="20" spans="2:8" ht="15.75" thickTop="1" x14ac:dyDescent="0.25">
      <c r="B20" s="10"/>
      <c r="C20" s="51" t="s">
        <v>82</v>
      </c>
      <c r="D20" s="19">
        <f>D12+D15+D18+D19</f>
        <v>162416.45000000001</v>
      </c>
      <c r="E20" s="19">
        <f>E12+E15+E18+E19</f>
        <v>162328.24999999997</v>
      </c>
      <c r="F20" s="64">
        <f t="shared" si="2"/>
        <v>5.4334350305655827E-4</v>
      </c>
      <c r="G20" s="56">
        <f t="shared" ref="G20" si="4">D20-E20</f>
        <v>88.200000000040745</v>
      </c>
      <c r="H20" s="10"/>
    </row>
    <row r="21" spans="2:8" x14ac:dyDescent="0.25">
      <c r="B21" s="10"/>
      <c r="C21" s="50" t="s">
        <v>5</v>
      </c>
      <c r="D21" s="20">
        <f>D20/D10</f>
        <v>0.2872796978916089</v>
      </c>
      <c r="E21" s="20">
        <f>E20/E10</f>
        <v>0.28712369109947639</v>
      </c>
      <c r="F21" s="64"/>
      <c r="G21" s="56"/>
      <c r="H21" s="10"/>
    </row>
    <row r="22" spans="2:8" x14ac:dyDescent="0.25">
      <c r="B22" s="10"/>
      <c r="C22" s="50"/>
      <c r="D22" s="20"/>
      <c r="E22" s="20"/>
      <c r="F22" s="64"/>
      <c r="G22" s="56"/>
      <c r="H22" s="10"/>
    </row>
    <row r="23" spans="2:8" x14ac:dyDescent="0.25">
      <c r="B23" s="10"/>
      <c r="C23" s="36" t="s">
        <v>83</v>
      </c>
      <c r="D23" s="44">
        <v>0</v>
      </c>
      <c r="E23" s="44">
        <v>0</v>
      </c>
      <c r="F23" s="65">
        <v>0</v>
      </c>
      <c r="G23" s="66">
        <f t="shared" ref="G23:G25" si="5">D23-E23</f>
        <v>0</v>
      </c>
      <c r="H23" s="10"/>
    </row>
    <row r="24" spans="2:8" ht="15.75" thickBot="1" x14ac:dyDescent="0.3">
      <c r="B24" s="10"/>
      <c r="C24" s="45" t="s">
        <v>84</v>
      </c>
      <c r="D24" s="79">
        <v>-40604.11</v>
      </c>
      <c r="E24" s="79">
        <v>35748.9</v>
      </c>
      <c r="F24" s="80">
        <f t="shared" si="2"/>
        <v>-2.1358142488300342</v>
      </c>
      <c r="G24" s="79">
        <f t="shared" si="5"/>
        <v>-76353.010000000009</v>
      </c>
      <c r="H24" s="10"/>
    </row>
    <row r="25" spans="2:8" ht="15.75" thickTop="1" x14ac:dyDescent="0.25">
      <c r="B25" s="10"/>
      <c r="C25" s="10" t="s">
        <v>71</v>
      </c>
      <c r="D25" s="19">
        <f>D20+D23+D24</f>
        <v>121812.34000000001</v>
      </c>
      <c r="E25" s="19">
        <f>E20+E23+E24</f>
        <v>198077.14999999997</v>
      </c>
      <c r="F25" s="64">
        <f t="shared" si="2"/>
        <v>-0.38502578414521799</v>
      </c>
      <c r="G25" s="56">
        <f t="shared" si="5"/>
        <v>-76264.809999999954</v>
      </c>
      <c r="H25" s="10"/>
    </row>
    <row r="26" spans="2:8" x14ac:dyDescent="0.25">
      <c r="B26" s="24"/>
      <c r="C26" s="53" t="s">
        <v>5</v>
      </c>
      <c r="D26" s="54">
        <f>D25/D10</f>
        <v>0.21545977784066792</v>
      </c>
      <c r="E26" s="54">
        <f>E25/E10</f>
        <v>0.35035579100042447</v>
      </c>
      <c r="F26" s="54"/>
      <c r="G26" s="25"/>
      <c r="H26" s="24"/>
    </row>
    <row r="31" spans="2:8" x14ac:dyDescent="0.25">
      <c r="E31" s="26"/>
    </row>
  </sheetData>
  <mergeCells count="3">
    <mergeCell ref="B7:C7"/>
    <mergeCell ref="D7:E7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CEDULA RESUMEN</vt:lpstr>
      <vt:lpstr>PRUEBA DE IMPUESTOS</vt:lpstr>
      <vt:lpstr>BG VS 101</vt:lpstr>
      <vt:lpstr>ERI VS 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Leonidas</cp:lastModifiedBy>
  <dcterms:created xsi:type="dcterms:W3CDTF">2020-03-21T16:10:02Z</dcterms:created>
  <dcterms:modified xsi:type="dcterms:W3CDTF">2020-05-22T15:26:33Z</dcterms:modified>
</cp:coreProperties>
</file>