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idas\Desktop\escritorio\trabajo\Finales\Telcodata\Fase II Ejecucion\6000 Pruebas de Pasivos\6300 Impuestos Corrientes\"/>
    </mc:Choice>
  </mc:AlternateContent>
  <bookViews>
    <workbookView xWindow="0" yWindow="0" windowWidth="16380" windowHeight="8190" tabRatio="500" activeTab="1"/>
  </bookViews>
  <sheets>
    <sheet name="IVA 2019" sheetId="1" r:id="rId1"/>
    <sheet name="RETENCIONES 2019" sheetId="2" r:id="rId2"/>
    <sheet name="IVA 2020" sheetId="3" r:id="rId3"/>
    <sheet name="RETENCIONES 2020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6" i="2" l="1"/>
  <c r="Z6" i="2"/>
  <c r="X6" i="2"/>
  <c r="V6" i="2"/>
  <c r="T14" i="2"/>
  <c r="T6" i="2"/>
  <c r="P6" i="2"/>
  <c r="N6" i="2"/>
  <c r="L14" i="2"/>
  <c r="L6" i="2"/>
  <c r="L5" i="2"/>
  <c r="J6" i="2"/>
  <c r="J5" i="2"/>
  <c r="H6" i="2"/>
  <c r="H5" i="2"/>
  <c r="F14" i="2"/>
  <c r="F5" i="2"/>
  <c r="L12" i="4" l="1"/>
  <c r="L14" i="4"/>
  <c r="L6" i="4"/>
  <c r="L5" i="4"/>
  <c r="AB31" i="4"/>
  <c r="AA31" i="4"/>
  <c r="Z31" i="4"/>
  <c r="Y31" i="4"/>
  <c r="X31" i="4"/>
  <c r="W31" i="4"/>
  <c r="W33" i="4" s="1"/>
  <c r="W36" i="4" s="1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E33" i="4" s="1"/>
  <c r="E36" i="4" s="1"/>
  <c r="AA19" i="4"/>
  <c r="AA33" i="4" s="1"/>
  <c r="AA36" i="4" s="1"/>
  <c r="Y19" i="4"/>
  <c r="Y33" i="4" s="1"/>
  <c r="Y36" i="4" s="1"/>
  <c r="X19" i="4"/>
  <c r="X33" i="4" s="1"/>
  <c r="X36" i="4" s="1"/>
  <c r="W19" i="4"/>
  <c r="U19" i="4"/>
  <c r="U33" i="4" s="1"/>
  <c r="U36" i="4" s="1"/>
  <c r="S19" i="4"/>
  <c r="S33" i="4" s="1"/>
  <c r="S36" i="4" s="1"/>
  <c r="R19" i="4"/>
  <c r="R33" i="4" s="1"/>
  <c r="R36" i="4" s="1"/>
  <c r="Q19" i="4"/>
  <c r="Q33" i="4" s="1"/>
  <c r="Q36" i="4" s="1"/>
  <c r="O19" i="4"/>
  <c r="O33" i="4" s="1"/>
  <c r="O36" i="4" s="1"/>
  <c r="M19" i="4"/>
  <c r="M33" i="4" s="1"/>
  <c r="M36" i="4" s="1"/>
  <c r="K19" i="4"/>
  <c r="K33" i="4" s="1"/>
  <c r="K36" i="4" s="1"/>
  <c r="I19" i="4"/>
  <c r="I33" i="4" s="1"/>
  <c r="I36" i="4" s="1"/>
  <c r="G19" i="4"/>
  <c r="G33" i="4" s="1"/>
  <c r="G36" i="4" s="1"/>
  <c r="F19" i="4"/>
  <c r="F33" i="4" s="1"/>
  <c r="F36" i="4" s="1"/>
  <c r="E19" i="4"/>
  <c r="AB18" i="4"/>
  <c r="Z18" i="4"/>
  <c r="X18" i="4"/>
  <c r="V18" i="4"/>
  <c r="T18" i="4"/>
  <c r="R18" i="4"/>
  <c r="P18" i="4"/>
  <c r="N18" i="4"/>
  <c r="L18" i="4"/>
  <c r="J18" i="4"/>
  <c r="H18" i="4"/>
  <c r="F18" i="4"/>
  <c r="AB17" i="4"/>
  <c r="Z17" i="4"/>
  <c r="X17" i="4"/>
  <c r="V17" i="4"/>
  <c r="T17" i="4"/>
  <c r="R17" i="4"/>
  <c r="P17" i="4"/>
  <c r="N17" i="4"/>
  <c r="L17" i="4"/>
  <c r="J17" i="4"/>
  <c r="H17" i="4"/>
  <c r="F17" i="4"/>
  <c r="AB16" i="4"/>
  <c r="Z16" i="4"/>
  <c r="X16" i="4"/>
  <c r="V16" i="4"/>
  <c r="T16" i="4"/>
  <c r="R16" i="4"/>
  <c r="P16" i="4"/>
  <c r="N16" i="4"/>
  <c r="L16" i="4"/>
  <c r="J16" i="4"/>
  <c r="H16" i="4"/>
  <c r="F16" i="4"/>
  <c r="AB15" i="4"/>
  <c r="Z15" i="4"/>
  <c r="X15" i="4"/>
  <c r="V15" i="4"/>
  <c r="T15" i="4"/>
  <c r="R15" i="4"/>
  <c r="P15" i="4"/>
  <c r="N15" i="4"/>
  <c r="L15" i="4"/>
  <c r="J15" i="4"/>
  <c r="H15" i="4"/>
  <c r="F15" i="4"/>
  <c r="AB12" i="4"/>
  <c r="Z12" i="4"/>
  <c r="X12" i="4"/>
  <c r="V12" i="4"/>
  <c r="T12" i="4"/>
  <c r="R12" i="4"/>
  <c r="P12" i="4"/>
  <c r="N12" i="4"/>
  <c r="J12" i="4"/>
  <c r="H12" i="4"/>
  <c r="F12" i="4"/>
  <c r="AB10" i="4"/>
  <c r="Z10" i="4"/>
  <c r="X10" i="4"/>
  <c r="V10" i="4"/>
  <c r="T10" i="4"/>
  <c r="R10" i="4"/>
  <c r="P10" i="4"/>
  <c r="N10" i="4"/>
  <c r="L10" i="4"/>
  <c r="J10" i="4"/>
  <c r="H10" i="4"/>
  <c r="F10" i="4"/>
  <c r="AB7" i="4"/>
  <c r="Z7" i="4"/>
  <c r="X7" i="4"/>
  <c r="V7" i="4"/>
  <c r="T7" i="4"/>
  <c r="R7" i="4"/>
  <c r="P7" i="4"/>
  <c r="N7" i="4"/>
  <c r="L7" i="4"/>
  <c r="J7" i="4"/>
  <c r="J19" i="4" s="1"/>
  <c r="J33" i="4" s="1"/>
  <c r="J36" i="4" s="1"/>
  <c r="H7" i="4"/>
  <c r="F7" i="4"/>
  <c r="F6" i="4"/>
  <c r="AB5" i="4"/>
  <c r="Z5" i="4"/>
  <c r="X5" i="4"/>
  <c r="V5" i="4"/>
  <c r="V19" i="4" s="1"/>
  <c r="V33" i="4" s="1"/>
  <c r="V36" i="4" s="1"/>
  <c r="T5" i="4"/>
  <c r="R5" i="4"/>
  <c r="P5" i="4"/>
  <c r="N5" i="4"/>
  <c r="F5" i="4"/>
  <c r="AB4" i="4"/>
  <c r="AB19" i="4" s="1"/>
  <c r="AB33" i="4" s="1"/>
  <c r="AB36" i="4" s="1"/>
  <c r="Z4" i="4"/>
  <c r="Z19" i="4" s="1"/>
  <c r="Z33" i="4" s="1"/>
  <c r="Z36" i="4" s="1"/>
  <c r="X4" i="4"/>
  <c r="V4" i="4"/>
  <c r="T4" i="4"/>
  <c r="R4" i="4"/>
  <c r="P4" i="4"/>
  <c r="P19" i="4" s="1"/>
  <c r="P33" i="4" s="1"/>
  <c r="P36" i="4" s="1"/>
  <c r="N4" i="4"/>
  <c r="N19" i="4" s="1"/>
  <c r="N33" i="4" s="1"/>
  <c r="N36" i="4" s="1"/>
  <c r="L4" i="4"/>
  <c r="J4" i="4"/>
  <c r="H4" i="4"/>
  <c r="F4" i="4"/>
  <c r="P38" i="3"/>
  <c r="P36" i="3"/>
  <c r="O36" i="3"/>
  <c r="O38" i="3" s="1"/>
  <c r="J36" i="3"/>
  <c r="J38" i="3" s="1"/>
  <c r="P34" i="3"/>
  <c r="O34" i="3"/>
  <c r="N34" i="3"/>
  <c r="N36" i="3" s="1"/>
  <c r="N38" i="3" s="1"/>
  <c r="M34" i="3"/>
  <c r="M36" i="3" s="1"/>
  <c r="M38" i="3" s="1"/>
  <c r="L34" i="3"/>
  <c r="L36" i="3" s="1"/>
  <c r="L38" i="3" s="1"/>
  <c r="K34" i="3"/>
  <c r="K36" i="3" s="1"/>
  <c r="K38" i="3" s="1"/>
  <c r="J34" i="3"/>
  <c r="I34" i="3"/>
  <c r="I36" i="3" s="1"/>
  <c r="I38" i="3" s="1"/>
  <c r="H34" i="3"/>
  <c r="H36" i="3" s="1"/>
  <c r="H38" i="3" s="1"/>
  <c r="G34" i="3"/>
  <c r="G36" i="3" s="1"/>
  <c r="G38" i="3" s="1"/>
  <c r="F34" i="3"/>
  <c r="F36" i="3" s="1"/>
  <c r="F38" i="3" s="1"/>
  <c r="E34" i="3"/>
  <c r="E36" i="3" s="1"/>
  <c r="E38" i="3" s="1"/>
  <c r="H14" i="3"/>
  <c r="G14" i="3"/>
  <c r="P10" i="3"/>
  <c r="P14" i="3" s="1"/>
  <c r="O10" i="3"/>
  <c r="O14" i="3" s="1"/>
  <c r="N10" i="3"/>
  <c r="N14" i="3" s="1"/>
  <c r="M10" i="3"/>
  <c r="M14" i="3" s="1"/>
  <c r="L10" i="3"/>
  <c r="L14" i="3" s="1"/>
  <c r="K10" i="3"/>
  <c r="K14" i="3" s="1"/>
  <c r="J10" i="3"/>
  <c r="J14" i="3" s="1"/>
  <c r="I10" i="3"/>
  <c r="I14" i="3" s="1"/>
  <c r="H10" i="3"/>
  <c r="G10" i="3"/>
  <c r="F10" i="3"/>
  <c r="F14" i="3" s="1"/>
  <c r="E10" i="3"/>
  <c r="E14" i="3" s="1"/>
  <c r="G6" i="3"/>
  <c r="G15" i="3" s="1"/>
  <c r="P5" i="3"/>
  <c r="P6" i="3" s="1"/>
  <c r="O5" i="3"/>
  <c r="O6" i="3" s="1"/>
  <c r="N5" i="3"/>
  <c r="N6" i="3" s="1"/>
  <c r="M5" i="3"/>
  <c r="M6" i="3" s="1"/>
  <c r="L5" i="3"/>
  <c r="L6" i="3" s="1"/>
  <c r="K5" i="3"/>
  <c r="K6" i="3" s="1"/>
  <c r="J5" i="3"/>
  <c r="J6" i="3" s="1"/>
  <c r="I5" i="3"/>
  <c r="I6" i="3" s="1"/>
  <c r="H5" i="3"/>
  <c r="H6" i="3" s="1"/>
  <c r="G5" i="3"/>
  <c r="F5" i="3"/>
  <c r="F6" i="3" s="1"/>
  <c r="E5" i="3"/>
  <c r="E6" i="3" s="1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A20" i="2"/>
  <c r="AA34" i="2" s="1"/>
  <c r="AA37" i="2" s="1"/>
  <c r="Y20" i="2"/>
  <c r="Y34" i="2" s="1"/>
  <c r="Y37" i="2" s="1"/>
  <c r="W20" i="2"/>
  <c r="W34" i="2" s="1"/>
  <c r="W37" i="2" s="1"/>
  <c r="U20" i="2"/>
  <c r="U34" i="2" s="1"/>
  <c r="U37" i="2" s="1"/>
  <c r="S20" i="2"/>
  <c r="Q20" i="2"/>
  <c r="Q34" i="2" s="1"/>
  <c r="Q37" i="2" s="1"/>
  <c r="O20" i="2"/>
  <c r="O34" i="2" s="1"/>
  <c r="O37" i="2" s="1"/>
  <c r="M20" i="2"/>
  <c r="M34" i="2" s="1"/>
  <c r="M37" i="2" s="1"/>
  <c r="K20" i="2"/>
  <c r="K34" i="2" s="1"/>
  <c r="K37" i="2" s="1"/>
  <c r="I20" i="2"/>
  <c r="I34" i="2" s="1"/>
  <c r="I37" i="2" s="1"/>
  <c r="G20" i="2"/>
  <c r="G34" i="2" s="1"/>
  <c r="G37" i="2" s="1"/>
  <c r="E20" i="2"/>
  <c r="E34" i="2" s="1"/>
  <c r="E37" i="2" s="1"/>
  <c r="AB19" i="2"/>
  <c r="Z19" i="2"/>
  <c r="X19" i="2"/>
  <c r="V19" i="2"/>
  <c r="T19" i="2"/>
  <c r="R19" i="2"/>
  <c r="P19" i="2"/>
  <c r="N19" i="2"/>
  <c r="L19" i="2"/>
  <c r="J19" i="2"/>
  <c r="H19" i="2"/>
  <c r="F19" i="2"/>
  <c r="AB18" i="2"/>
  <c r="Z18" i="2"/>
  <c r="X18" i="2"/>
  <c r="V18" i="2"/>
  <c r="T18" i="2"/>
  <c r="R18" i="2"/>
  <c r="P18" i="2"/>
  <c r="N18" i="2"/>
  <c r="L18" i="2"/>
  <c r="J18" i="2"/>
  <c r="H18" i="2"/>
  <c r="F18" i="2"/>
  <c r="AB17" i="2"/>
  <c r="Z17" i="2"/>
  <c r="X17" i="2"/>
  <c r="V17" i="2"/>
  <c r="T17" i="2"/>
  <c r="R17" i="2"/>
  <c r="P17" i="2"/>
  <c r="N17" i="2"/>
  <c r="L17" i="2"/>
  <c r="J17" i="2"/>
  <c r="H17" i="2"/>
  <c r="H20" i="2" s="1"/>
  <c r="H34" i="2" s="1"/>
  <c r="H37" i="2" s="1"/>
  <c r="F17" i="2"/>
  <c r="AB16" i="2"/>
  <c r="Z16" i="2"/>
  <c r="X16" i="2"/>
  <c r="V16" i="2"/>
  <c r="T16" i="2"/>
  <c r="R16" i="2"/>
  <c r="P16" i="2"/>
  <c r="N16" i="2"/>
  <c r="L16" i="2"/>
  <c r="J16" i="2"/>
  <c r="H16" i="2"/>
  <c r="F16" i="2"/>
  <c r="AB12" i="2"/>
  <c r="Z12" i="2"/>
  <c r="X12" i="2"/>
  <c r="V12" i="2"/>
  <c r="T12" i="2"/>
  <c r="R12" i="2"/>
  <c r="P12" i="2"/>
  <c r="N12" i="2"/>
  <c r="L12" i="2"/>
  <c r="J12" i="2"/>
  <c r="H12" i="2"/>
  <c r="F12" i="2"/>
  <c r="AB10" i="2"/>
  <c r="Z10" i="2"/>
  <c r="X10" i="2"/>
  <c r="V10" i="2"/>
  <c r="T10" i="2"/>
  <c r="R10" i="2"/>
  <c r="P10" i="2"/>
  <c r="N10" i="2"/>
  <c r="L10" i="2"/>
  <c r="J10" i="2"/>
  <c r="H10" i="2"/>
  <c r="F10" i="2"/>
  <c r="AB7" i="2"/>
  <c r="Z7" i="2"/>
  <c r="X7" i="2"/>
  <c r="V7" i="2"/>
  <c r="T7" i="2"/>
  <c r="R7" i="2"/>
  <c r="P7" i="2"/>
  <c r="N7" i="2"/>
  <c r="L7" i="2"/>
  <c r="J7" i="2"/>
  <c r="H7" i="2"/>
  <c r="F7" i="2"/>
  <c r="AB5" i="2"/>
  <c r="Z5" i="2"/>
  <c r="X5" i="2"/>
  <c r="V5" i="2"/>
  <c r="T5" i="2"/>
  <c r="R5" i="2"/>
  <c r="P5" i="2"/>
  <c r="N5" i="2"/>
  <c r="AB4" i="2"/>
  <c r="Z4" i="2"/>
  <c r="X4" i="2"/>
  <c r="X20" i="2" s="1"/>
  <c r="X34" i="2" s="1"/>
  <c r="X37" i="2" s="1"/>
  <c r="V4" i="2"/>
  <c r="T4" i="2"/>
  <c r="R4" i="2"/>
  <c r="P4" i="2"/>
  <c r="N4" i="2"/>
  <c r="L4" i="2"/>
  <c r="L20" i="2" s="1"/>
  <c r="L34" i="2" s="1"/>
  <c r="L37" i="2" s="1"/>
  <c r="J4" i="2"/>
  <c r="J20" i="2" s="1"/>
  <c r="J34" i="2" s="1"/>
  <c r="J37" i="2" s="1"/>
  <c r="H4" i="2"/>
  <c r="F4" i="2"/>
  <c r="P36" i="1"/>
  <c r="P38" i="1" s="1"/>
  <c r="P34" i="1"/>
  <c r="O34" i="1"/>
  <c r="O36" i="1" s="1"/>
  <c r="O38" i="1" s="1"/>
  <c r="N34" i="1"/>
  <c r="N36" i="1" s="1"/>
  <c r="N38" i="1" s="1"/>
  <c r="M34" i="1"/>
  <c r="M36" i="1" s="1"/>
  <c r="M38" i="1" s="1"/>
  <c r="L34" i="1"/>
  <c r="L36" i="1" s="1"/>
  <c r="L38" i="1" s="1"/>
  <c r="K34" i="1"/>
  <c r="K36" i="1" s="1"/>
  <c r="K38" i="1" s="1"/>
  <c r="J34" i="1"/>
  <c r="J36" i="1" s="1"/>
  <c r="J38" i="1" s="1"/>
  <c r="I34" i="1"/>
  <c r="I36" i="1" s="1"/>
  <c r="I38" i="1" s="1"/>
  <c r="H34" i="1"/>
  <c r="H36" i="1" s="1"/>
  <c r="H38" i="1" s="1"/>
  <c r="G34" i="1"/>
  <c r="G36" i="1" s="1"/>
  <c r="G38" i="1" s="1"/>
  <c r="F34" i="1"/>
  <c r="F36" i="1" s="1"/>
  <c r="F38" i="1" s="1"/>
  <c r="E34" i="1"/>
  <c r="E36" i="1" s="1"/>
  <c r="E38" i="1" s="1"/>
  <c r="N14" i="1"/>
  <c r="H14" i="1"/>
  <c r="G14" i="1"/>
  <c r="P10" i="1"/>
  <c r="P14" i="1" s="1"/>
  <c r="O10" i="1"/>
  <c r="O14" i="1" s="1"/>
  <c r="N10" i="1"/>
  <c r="M10" i="1"/>
  <c r="M14" i="1" s="1"/>
  <c r="L10" i="1"/>
  <c r="L14" i="1" s="1"/>
  <c r="K10" i="1"/>
  <c r="K14" i="1" s="1"/>
  <c r="J10" i="1"/>
  <c r="J14" i="1" s="1"/>
  <c r="I10" i="1"/>
  <c r="I14" i="1" s="1"/>
  <c r="H10" i="1"/>
  <c r="G10" i="1"/>
  <c r="F10" i="1"/>
  <c r="F14" i="1" s="1"/>
  <c r="E10" i="1"/>
  <c r="E14" i="1" s="1"/>
  <c r="N6" i="1"/>
  <c r="N15" i="1" s="1"/>
  <c r="H6" i="1"/>
  <c r="H15" i="1" s="1"/>
  <c r="G6" i="1"/>
  <c r="G15" i="1" s="1"/>
  <c r="P5" i="1"/>
  <c r="P6" i="1" s="1"/>
  <c r="O5" i="1"/>
  <c r="O6" i="1" s="1"/>
  <c r="N5" i="1"/>
  <c r="M5" i="1"/>
  <c r="M6" i="1" s="1"/>
  <c r="L5" i="1"/>
  <c r="L6" i="1" s="1"/>
  <c r="K5" i="1"/>
  <c r="K6" i="1" s="1"/>
  <c r="J5" i="1"/>
  <c r="J6" i="1" s="1"/>
  <c r="I5" i="1"/>
  <c r="I6" i="1" s="1"/>
  <c r="H5" i="1"/>
  <c r="G5" i="1"/>
  <c r="F5" i="1"/>
  <c r="F6" i="1" s="1"/>
  <c r="E5" i="1"/>
  <c r="E6" i="1" s="1"/>
  <c r="AB20" i="2" l="1"/>
  <c r="AB34" i="2" s="1"/>
  <c r="AB37" i="2" s="1"/>
  <c r="Z20" i="2"/>
  <c r="Z34" i="2" s="1"/>
  <c r="Z37" i="2" s="1"/>
  <c r="V20" i="2"/>
  <c r="V34" i="2" s="1"/>
  <c r="V37" i="2" s="1"/>
  <c r="T20" i="2"/>
  <c r="T34" i="2"/>
  <c r="T37" i="2" s="1"/>
  <c r="S34" i="2"/>
  <c r="S37" i="2" s="1"/>
  <c r="R20" i="2"/>
  <c r="R34" i="2" s="1"/>
  <c r="R37" i="2" s="1"/>
  <c r="P20" i="2"/>
  <c r="P34" i="2" s="1"/>
  <c r="P37" i="2" s="1"/>
  <c r="N20" i="2"/>
  <c r="N34" i="2"/>
  <c r="N37" i="2" s="1"/>
  <c r="F20" i="2"/>
  <c r="F34" i="2" s="1"/>
  <c r="F37" i="2" s="1"/>
  <c r="L19" i="4"/>
  <c r="L33" i="4" s="1"/>
  <c r="L36" i="4" s="1"/>
  <c r="M16" i="3"/>
  <c r="M15" i="3"/>
  <c r="M16" i="1"/>
  <c r="M15" i="1"/>
  <c r="I16" i="1"/>
  <c r="I15" i="1"/>
  <c r="O16" i="1"/>
  <c r="O15" i="1"/>
  <c r="H16" i="3"/>
  <c r="H15" i="3"/>
  <c r="N15" i="3"/>
  <c r="N16" i="3"/>
  <c r="N16" i="1"/>
  <c r="J16" i="1"/>
  <c r="J15" i="1"/>
  <c r="P16" i="1"/>
  <c r="P15" i="1"/>
  <c r="I16" i="3"/>
  <c r="I15" i="3"/>
  <c r="O16" i="3"/>
  <c r="O15" i="3"/>
  <c r="E16" i="1"/>
  <c r="E15" i="1"/>
  <c r="K16" i="1"/>
  <c r="K15" i="1"/>
  <c r="G16" i="1"/>
  <c r="J16" i="3"/>
  <c r="J15" i="3"/>
  <c r="T19" i="4"/>
  <c r="T33" i="4" s="1"/>
  <c r="T36" i="4" s="1"/>
  <c r="L16" i="1"/>
  <c r="L15" i="1"/>
  <c r="H16" i="1"/>
  <c r="K16" i="3"/>
  <c r="K15" i="3"/>
  <c r="F16" i="3"/>
  <c r="F15" i="3"/>
  <c r="L16" i="3"/>
  <c r="L15" i="3"/>
  <c r="P16" i="3"/>
  <c r="P15" i="3"/>
  <c r="H19" i="4"/>
  <c r="H33" i="4" s="1"/>
  <c r="H36" i="4" s="1"/>
  <c r="F16" i="1"/>
  <c r="F15" i="1"/>
  <c r="E16" i="3"/>
  <c r="E19" i="3" s="1"/>
  <c r="E15" i="3"/>
  <c r="G16" i="3"/>
  <c r="E19" i="1" l="1"/>
  <c r="F18" i="3"/>
  <c r="F19" i="3" s="1"/>
  <c r="E24" i="3"/>
  <c r="F23" i="3" s="1"/>
  <c r="G18" i="3" l="1"/>
  <c r="G19" i="3" s="1"/>
  <c r="F24" i="3"/>
  <c r="G23" i="3" s="1"/>
  <c r="F18" i="1"/>
  <c r="F19" i="1" s="1"/>
  <c r="E24" i="1"/>
  <c r="F23" i="1" s="1"/>
  <c r="G18" i="1" l="1"/>
  <c r="G19" i="1" s="1"/>
  <c r="F24" i="1"/>
  <c r="G23" i="1" s="1"/>
  <c r="G24" i="3"/>
  <c r="H23" i="3" s="1"/>
  <c r="H18" i="3"/>
  <c r="H19" i="3" s="1"/>
  <c r="H24" i="3" l="1"/>
  <c r="I23" i="3" s="1"/>
  <c r="I18" i="3"/>
  <c r="I19" i="3" s="1"/>
  <c r="G24" i="1"/>
  <c r="H23" i="1" s="1"/>
  <c r="H18" i="1"/>
  <c r="H19" i="1" s="1"/>
  <c r="H24" i="1" l="1"/>
  <c r="I23" i="1" s="1"/>
  <c r="I18" i="1"/>
  <c r="I19" i="1" s="1"/>
  <c r="J18" i="3"/>
  <c r="J19" i="3" s="1"/>
  <c r="I24" i="3"/>
  <c r="J23" i="3" s="1"/>
  <c r="K18" i="3" l="1"/>
  <c r="K19" i="3" s="1"/>
  <c r="J24" i="3"/>
  <c r="K23" i="3" s="1"/>
  <c r="I24" i="1"/>
  <c r="J23" i="1" s="1"/>
  <c r="J18" i="1"/>
  <c r="J19" i="1" s="1"/>
  <c r="K18" i="1" l="1"/>
  <c r="K19" i="1" s="1"/>
  <c r="J24" i="1"/>
  <c r="K23" i="1" s="1"/>
  <c r="L18" i="3"/>
  <c r="L19" i="3" s="1"/>
  <c r="K24" i="3"/>
  <c r="L23" i="3" s="1"/>
  <c r="M18" i="3" l="1"/>
  <c r="M19" i="3" s="1"/>
  <c r="L24" i="3"/>
  <c r="M23" i="3" s="1"/>
  <c r="L18" i="1"/>
  <c r="L19" i="1" s="1"/>
  <c r="K24" i="1"/>
  <c r="L23" i="1" s="1"/>
  <c r="M18" i="1" l="1"/>
  <c r="M19" i="1" s="1"/>
  <c r="L24" i="1"/>
  <c r="M23" i="1" s="1"/>
  <c r="M24" i="3"/>
  <c r="N23" i="3" s="1"/>
  <c r="N18" i="3"/>
  <c r="N19" i="3" s="1"/>
  <c r="N24" i="3" l="1"/>
  <c r="O23" i="3" s="1"/>
  <c r="O18" i="3"/>
  <c r="O19" i="3" s="1"/>
  <c r="M24" i="1"/>
  <c r="N23" i="1" s="1"/>
  <c r="N18" i="1"/>
  <c r="N19" i="1" s="1"/>
  <c r="N24" i="1" l="1"/>
  <c r="O23" i="1" s="1"/>
  <c r="O18" i="1"/>
  <c r="O19" i="1" s="1"/>
  <c r="P18" i="3"/>
  <c r="P19" i="3" s="1"/>
  <c r="O24" i="3"/>
  <c r="P23" i="3" s="1"/>
  <c r="P24" i="3" l="1"/>
  <c r="O24" i="1"/>
  <c r="P23" i="1" s="1"/>
  <c r="P18" i="1"/>
  <c r="P19" i="1" s="1"/>
  <c r="P24" i="1" s="1"/>
</calcChain>
</file>

<file path=xl/sharedStrings.xml><?xml version="1.0" encoding="utf-8"?>
<sst xmlns="http://schemas.openxmlformats.org/spreadsheetml/2006/main" count="219" uniqueCount="83">
  <si>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</si>
  <si>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</si>
  <si>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</si>
  <si>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</si>
  <si>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</si>
  <si>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</si>
  <si>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</si>
  <si>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</si>
  <si>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</si>
  <si>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</si>
  <si>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</si>
  <si>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</si>
  <si>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</si>
  <si>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Valor Bruto de Operaciones</t>
  </si>
  <si>
    <t>Valor diferencia entre V. Bruto y V. Neto</t>
  </si>
  <si>
    <t>Total Ventas y operaciones (tarifa diferente 0)</t>
  </si>
  <si>
    <t>Impuesto Generado</t>
  </si>
  <si>
    <t>Total Ventas y operaciones (tarifa 0)</t>
  </si>
  <si>
    <t>Gastos</t>
  </si>
  <si>
    <t>Total de Adquisiciones y Pagos</t>
  </si>
  <si>
    <t>Total de Adquisiciones y Pagos (tarifa 0)</t>
  </si>
  <si>
    <t>Factor de Proporcionalidad</t>
  </si>
  <si>
    <t>Credito Tributario aplicable para este periodo</t>
  </si>
  <si>
    <t>Impuesto Causado</t>
  </si>
  <si>
    <t>Impuestos</t>
  </si>
  <si>
    <t>Saldo de Credito Tributario para el mes anterior</t>
  </si>
  <si>
    <t>Saldo de Credito Tributario para el Proximo Mes</t>
  </si>
  <si>
    <t>Total de Impuesto a Pagar por Recepcion</t>
  </si>
  <si>
    <t>Retenciones
Recibidas</t>
  </si>
  <si>
    <t>Retenciones efectuadas en este periodo</t>
  </si>
  <si>
    <t>Total de Impuesto a Pagar por Retencion</t>
  </si>
  <si>
    <t>Retenciones
Emitidas</t>
  </si>
  <si>
    <t>Agente de Retencion al Impuesto al IVA</t>
  </si>
  <si>
    <t>Retencion del 10%</t>
  </si>
  <si>
    <t>Retencion del 20%</t>
  </si>
  <si>
    <t>Retencion del 30%</t>
  </si>
  <si>
    <t>Retencion del 50%</t>
  </si>
  <si>
    <t>Retencion del 70%</t>
  </si>
  <si>
    <t>Retencion del 100%</t>
  </si>
  <si>
    <t>Total a
Pagar</t>
  </si>
  <si>
    <t>Total de Impuesto a Pagar</t>
  </si>
  <si>
    <t>Multa</t>
  </si>
  <si>
    <t>Total Pagado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</si>
  <si>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</si>
  <si>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</si>
  <si>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</si>
  <si>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</si>
  <si>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</si>
  <si>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</si>
  <si>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</si>
  <si>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</si>
  <si>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</si>
  <si>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</si>
  <si>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</si>
  <si>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</si>
  <si>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CASILLA</t>
  </si>
  <si>
    <t>DETALLE DE PAGO Y RETENCION POR IMPUSTO A LA RENTA</t>
  </si>
  <si>
    <t>Base Imponible</t>
  </si>
  <si>
    <t>Retenido</t>
  </si>
  <si>
    <t>Operaciones efectuadas dentro del pais</t>
  </si>
  <si>
    <t>En relacion de dependencia que supera o no la base desgravada</t>
  </si>
  <si>
    <t>Honorarios Profesionales</t>
  </si>
  <si>
    <t>Predomina Intelecto</t>
  </si>
  <si>
    <t>Predomina la mano de obra</t>
  </si>
  <si>
    <t xml:space="preserve">Utilizacion o aprovechamiento de la imagen </t>
  </si>
  <si>
    <t>Puublicidad y comunicación</t>
  </si>
  <si>
    <t>Transporte privado de pasajeros o servicio publico o de carga</t>
  </si>
  <si>
    <t>A traves de liquidacion de compra</t>
  </si>
  <si>
    <t>Transferencia de bienes muebles de naturaleza corporal</t>
  </si>
  <si>
    <t>Por regalias, derechos de autor, marcas, patentes</t>
  </si>
  <si>
    <t>Pagos de bienes y servicios no sujetos a retencion</t>
  </si>
  <si>
    <t>Otra Retencion aplicable 1%</t>
  </si>
  <si>
    <t>Otra Retencion aplicable 2%</t>
  </si>
  <si>
    <t>Otra Retencion aplicable 8%</t>
  </si>
  <si>
    <t>Otra Retencion aplicable a diferente valor</t>
  </si>
  <si>
    <t>TOTAL DE OPERACIONES DENTRO DEL PAIS</t>
  </si>
  <si>
    <t>Operaciones efectuadas fuera del pais</t>
  </si>
  <si>
    <t>TOTAL DE OPERACIONES FUERA DEL PAIS</t>
  </si>
  <si>
    <t>TOTAL GENERAL</t>
  </si>
  <si>
    <t>INTERES POR MORA</t>
  </si>
  <si>
    <t xml:space="preserve">MULTA </t>
  </si>
  <si>
    <t>TOTAL A PAGAR</t>
  </si>
  <si>
    <t>Segurus y reaseguros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</si>
</sst>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\-??_ ;_ @_ "/>
  </numFmts>
  <fonts count="3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2E0AE"/>
        <bgColor rgb="FFCCFFCC"/>
      </patternFill>
    </fill>
    <fill>
      <patternFill patternType="solid">
        <fgColor rgb="FFFFFF0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23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2" borderId="1" xfId="0" applyFill="1" applyBorder="1"/>
    <xf numFmtId="4" fontId="1" fillId="2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wrapText="1"/>
    </xf>
    <xf numFmtId="4" fontId="0" fillId="0" borderId="2" xfId="0" applyNumberFormat="1" applyBorder="1"/>
    <xf numFmtId="4" fontId="0" fillId="3" borderId="1" xfId="0" applyNumberFormat="1" applyFill="1" applyBorder="1"/>
    <xf numFmtId="0" fontId="0" fillId="0" borderId="0" xfId="0" applyAlignment="1">
      <alignment horizontal="center"/>
    </xf>
    <xf numFmtId="164" fontId="0" fillId="0" borderId="0" xfId="1" applyFont="1" applyBorder="1" applyAlignment="1" applyProtection="1"/>
    <xf numFmtId="0" fontId="0" fillId="0" borderId="1" xfId="0" applyBorder="1" applyAlignment="1">
      <alignment vertical="center" textRotation="90" wrapText="1"/>
    </xf>
    <xf numFmtId="0" fontId="0" fillId="0" borderId="1" xfId="0" applyFont="1" applyBorder="1" applyAlignment="1">
      <alignment horizontal="center"/>
    </xf>
    <xf numFmtId="164" fontId="0" fillId="0" borderId="1" xfId="1" applyFont="1" applyBorder="1" applyAlignment="1" applyProtection="1"/>
    <xf numFmtId="164" fontId="0" fillId="4" borderId="1" xfId="1" applyFont="1" applyFill="1" applyBorder="1" applyAlignment="1" applyProtection="1"/>
    <xf numFmtId="0" fontId="0" fillId="4" borderId="1" xfId="0" applyFont="1" applyFill="1" applyBorder="1"/>
    <xf numFmtId="0" fontId="0" fillId="0" borderId="1" xfId="0" applyFont="1" applyBorder="1" applyAlignment="1">
      <alignment horizontal="center" vertical="center" wrapText="1"/>
    </xf>
    <xf numFmtId="164" fontId="0" fillId="0" borderId="1" xfId="1" applyFont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textRotation="90" wrapText="1"/>
    </xf>
    <xf numFmtId="0" fontId="0" fillId="4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zoomScaleNormal="100" workbookViewId="0">
      <selection activeCell="R13" sqref="R13"/>
    </sheetView>
  </sheetViews>
  <sheetFormatPr baseColWidth="10" defaultColWidth="9.140625" defaultRowHeight="15" x14ac:dyDescent="0.25"/>
  <cols>
    <col min="1" max="1" width="12.140625" customWidth="1"/>
    <col min="2" max="2" width="13.28515625" customWidth="1"/>
    <col min="3" max="3" width="12.140625" customWidth="1"/>
    <col min="4" max="4" width="44.140625" customWidth="1"/>
    <col min="5" max="16" width="17.28515625" style="1" customWidth="1"/>
    <col min="17" max="1023" width="12.140625" customWidth="1"/>
    <col min="1024" max="1025" width="10.5703125" customWidth="1"/>
  </cols>
  <sheetData>
    <row r="2" spans="2:17" x14ac:dyDescent="0.25">
      <c r="B2" s="2"/>
      <c r="C2" s="2"/>
      <c r="D2" s="3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</row>
    <row r="3" spans="2:17" ht="15" customHeight="1" x14ac:dyDescent="0.25">
      <c r="B3" s="18" t="s">
        <v>12</v>
      </c>
      <c r="C3" s="2">
        <v>401</v>
      </c>
      <c r="D3" s="3" t="s">
        <v>13</v>
      </c>
      <c r="E3" s="5">
        <v>88610</v>
      </c>
      <c r="F3" s="6">
        <v>79750</v>
      </c>
      <c r="G3" s="6">
        <v>109000</v>
      </c>
      <c r="H3" s="6">
        <v>120000</v>
      </c>
      <c r="I3" s="6">
        <v>24000</v>
      </c>
      <c r="J3" s="6">
        <v>0</v>
      </c>
      <c r="K3" s="6">
        <v>0</v>
      </c>
      <c r="L3" s="6">
        <v>0</v>
      </c>
      <c r="M3" s="6">
        <v>48000</v>
      </c>
      <c r="N3" s="6">
        <v>48000</v>
      </c>
      <c r="O3" s="6">
        <v>0</v>
      </c>
      <c r="P3" s="6">
        <v>48000</v>
      </c>
    </row>
    <row r="4" spans="2:17" x14ac:dyDescent="0.25">
      <c r="B4" s="18"/>
      <c r="C4" s="2"/>
      <c r="D4" s="3" t="s">
        <v>14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2:17" x14ac:dyDescent="0.25">
      <c r="B5" s="18"/>
      <c r="C5" s="2">
        <v>411</v>
      </c>
      <c r="D5" s="3" t="s">
        <v>15</v>
      </c>
      <c r="E5" s="7">
        <f t="shared" ref="E5:P5" si="0">E3-E4</f>
        <v>88610</v>
      </c>
      <c r="F5" s="7">
        <f t="shared" si="0"/>
        <v>79750</v>
      </c>
      <c r="G5" s="7">
        <f t="shared" si="0"/>
        <v>109000</v>
      </c>
      <c r="H5" s="7">
        <f t="shared" si="0"/>
        <v>120000</v>
      </c>
      <c r="I5" s="7">
        <f t="shared" si="0"/>
        <v>24000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48000</v>
      </c>
      <c r="N5" s="7">
        <f t="shared" si="0"/>
        <v>48000</v>
      </c>
      <c r="O5" s="7">
        <f t="shared" si="0"/>
        <v>0</v>
      </c>
      <c r="P5" s="7">
        <f t="shared" si="0"/>
        <v>48000</v>
      </c>
    </row>
    <row r="6" spans="2:17" x14ac:dyDescent="0.25">
      <c r="B6" s="18"/>
      <c r="C6" s="2">
        <v>499</v>
      </c>
      <c r="D6" s="3" t="s">
        <v>16</v>
      </c>
      <c r="E6" s="7">
        <f t="shared" ref="E6:P6" si="1">E5*0.12</f>
        <v>10633.199999999999</v>
      </c>
      <c r="F6" s="7">
        <f t="shared" si="1"/>
        <v>9570</v>
      </c>
      <c r="G6" s="7">
        <f t="shared" si="1"/>
        <v>13080</v>
      </c>
      <c r="H6" s="7">
        <f t="shared" si="1"/>
        <v>14400</v>
      </c>
      <c r="I6" s="7">
        <f t="shared" si="1"/>
        <v>2880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5760</v>
      </c>
      <c r="N6" s="7">
        <f t="shared" si="1"/>
        <v>5760</v>
      </c>
      <c r="O6" s="7">
        <f t="shared" si="1"/>
        <v>0</v>
      </c>
      <c r="P6" s="7">
        <f t="shared" si="1"/>
        <v>5760</v>
      </c>
    </row>
    <row r="7" spans="2:17" x14ac:dyDescent="0.25">
      <c r="B7" s="18"/>
      <c r="C7" s="2"/>
      <c r="D7" s="3" t="s">
        <v>17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2:17" x14ac:dyDescent="0.25">
      <c r="B8" s="8"/>
      <c r="C8" s="2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7" ht="15" customHeight="1" x14ac:dyDescent="0.25">
      <c r="B9" s="18" t="s">
        <v>18</v>
      </c>
      <c r="C9" s="2">
        <v>509</v>
      </c>
      <c r="D9" s="3" t="s">
        <v>19</v>
      </c>
      <c r="E9" s="7">
        <v>25173.66</v>
      </c>
      <c r="F9" s="7">
        <v>19086.29</v>
      </c>
      <c r="G9" s="7">
        <v>6855.29</v>
      </c>
      <c r="H9" s="7">
        <v>107676.94</v>
      </c>
      <c r="I9" s="7">
        <v>11432.29</v>
      </c>
      <c r="J9" s="7">
        <v>6635.79</v>
      </c>
      <c r="K9" s="7">
        <v>6637.29</v>
      </c>
      <c r="L9" s="7">
        <v>41658.15</v>
      </c>
      <c r="M9" s="7">
        <v>41871.65</v>
      </c>
      <c r="N9" s="7">
        <v>7261.03</v>
      </c>
      <c r="O9" s="7">
        <v>41568.61</v>
      </c>
      <c r="P9" s="7">
        <v>7037.59</v>
      </c>
      <c r="Q9" s="9"/>
    </row>
    <row r="10" spans="2:17" x14ac:dyDescent="0.25">
      <c r="B10" s="18"/>
      <c r="C10" s="2">
        <v>529</v>
      </c>
      <c r="D10" s="3" t="s">
        <v>16</v>
      </c>
      <c r="E10" s="7">
        <f t="shared" ref="E10:P10" si="2">E9*0.12</f>
        <v>3020.8391999999999</v>
      </c>
      <c r="F10" s="7">
        <f t="shared" si="2"/>
        <v>2290.3548000000001</v>
      </c>
      <c r="G10" s="7">
        <f t="shared" si="2"/>
        <v>822.63479999999993</v>
      </c>
      <c r="H10" s="7">
        <f t="shared" si="2"/>
        <v>12921.2328</v>
      </c>
      <c r="I10" s="7">
        <f t="shared" si="2"/>
        <v>1371.8748000000001</v>
      </c>
      <c r="J10" s="7">
        <f t="shared" si="2"/>
        <v>796.29480000000001</v>
      </c>
      <c r="K10" s="7">
        <f t="shared" si="2"/>
        <v>796.47479999999996</v>
      </c>
      <c r="L10" s="7">
        <f t="shared" si="2"/>
        <v>4998.9780000000001</v>
      </c>
      <c r="M10" s="7">
        <f t="shared" si="2"/>
        <v>5024.598</v>
      </c>
      <c r="N10" s="7">
        <f t="shared" si="2"/>
        <v>871.32359999999994</v>
      </c>
      <c r="O10" s="7">
        <f t="shared" si="2"/>
        <v>4988.2331999999997</v>
      </c>
      <c r="P10" s="7">
        <f t="shared" si="2"/>
        <v>844.51080000000002</v>
      </c>
    </row>
    <row r="11" spans="2:17" x14ac:dyDescent="0.25">
      <c r="B11" s="18"/>
      <c r="C11" s="2">
        <v>507</v>
      </c>
      <c r="D11" s="3" t="s">
        <v>20</v>
      </c>
      <c r="E11" s="7">
        <v>575.35</v>
      </c>
      <c r="F11" s="7">
        <v>0</v>
      </c>
      <c r="G11" s="7">
        <v>2050</v>
      </c>
      <c r="H11" s="7">
        <v>200</v>
      </c>
      <c r="I11" s="7">
        <v>0</v>
      </c>
      <c r="J11" s="7">
        <v>0</v>
      </c>
      <c r="K11" s="7">
        <v>0</v>
      </c>
      <c r="L11" s="7">
        <v>1775</v>
      </c>
      <c r="M11" s="7">
        <v>200</v>
      </c>
      <c r="N11" s="7">
        <v>0</v>
      </c>
      <c r="O11" s="7">
        <v>0</v>
      </c>
      <c r="P11" s="7">
        <v>0</v>
      </c>
    </row>
    <row r="12" spans="2:17" x14ac:dyDescent="0.25">
      <c r="B12" s="8"/>
      <c r="C12" s="2"/>
      <c r="D12" s="3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2:17" x14ac:dyDescent="0.25">
      <c r="B13" s="8"/>
      <c r="C13" s="2">
        <v>563</v>
      </c>
      <c r="D13" s="3" t="s">
        <v>21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</row>
    <row r="14" spans="2:17" x14ac:dyDescent="0.25">
      <c r="B14" s="8"/>
      <c r="C14" s="2">
        <v>564</v>
      </c>
      <c r="D14" s="3" t="s">
        <v>22</v>
      </c>
      <c r="E14" s="7">
        <f t="shared" ref="E14:P14" si="3">E10*E13</f>
        <v>3020.8391999999999</v>
      </c>
      <c r="F14" s="7">
        <f t="shared" si="3"/>
        <v>2290.3548000000001</v>
      </c>
      <c r="G14" s="7">
        <f t="shared" si="3"/>
        <v>822.63479999999993</v>
      </c>
      <c r="H14" s="7">
        <f t="shared" si="3"/>
        <v>12921.2328</v>
      </c>
      <c r="I14" s="7">
        <f t="shared" si="3"/>
        <v>1371.8748000000001</v>
      </c>
      <c r="J14" s="7">
        <f t="shared" si="3"/>
        <v>796.29480000000001</v>
      </c>
      <c r="K14" s="7">
        <f t="shared" si="3"/>
        <v>796.47479999999996</v>
      </c>
      <c r="L14" s="7">
        <f t="shared" si="3"/>
        <v>4998.9780000000001</v>
      </c>
      <c r="M14" s="7">
        <f t="shared" si="3"/>
        <v>5024.598</v>
      </c>
      <c r="N14" s="7">
        <f t="shared" si="3"/>
        <v>871.32359999999994</v>
      </c>
      <c r="O14" s="7">
        <f t="shared" si="3"/>
        <v>4988.2331999999997</v>
      </c>
      <c r="P14" s="7">
        <f t="shared" si="3"/>
        <v>844.51080000000002</v>
      </c>
    </row>
    <row r="15" spans="2:17" x14ac:dyDescent="0.25">
      <c r="B15" s="8"/>
      <c r="C15" s="2">
        <v>601</v>
      </c>
      <c r="D15" s="3" t="s">
        <v>23</v>
      </c>
      <c r="E15" s="7">
        <f t="shared" ref="E15:P15" si="4">IF((E6-E10)&gt;0,E6-E10,0)</f>
        <v>7612.3607999999986</v>
      </c>
      <c r="F15" s="7">
        <f t="shared" si="4"/>
        <v>7279.6451999999999</v>
      </c>
      <c r="G15" s="7">
        <f t="shared" si="4"/>
        <v>12257.3652</v>
      </c>
      <c r="H15" s="7">
        <f t="shared" si="4"/>
        <v>1478.7672000000002</v>
      </c>
      <c r="I15" s="7">
        <f t="shared" si="4"/>
        <v>1508.1251999999999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735.40200000000004</v>
      </c>
      <c r="N15" s="7">
        <f t="shared" si="4"/>
        <v>4888.6764000000003</v>
      </c>
      <c r="O15" s="7">
        <f t="shared" si="4"/>
        <v>0</v>
      </c>
      <c r="P15" s="7">
        <f t="shared" si="4"/>
        <v>4915.4892</v>
      </c>
    </row>
    <row r="16" spans="2:17" x14ac:dyDescent="0.25">
      <c r="B16" s="8"/>
      <c r="C16" s="2">
        <v>602</v>
      </c>
      <c r="D16" s="3" t="s">
        <v>22</v>
      </c>
      <c r="E16" s="7">
        <f t="shared" ref="E16:P16" si="5">IF((E6-E10)&lt;0,E10-E6,0)</f>
        <v>0</v>
      </c>
      <c r="F16" s="7">
        <f t="shared" si="5"/>
        <v>0</v>
      </c>
      <c r="G16" s="7">
        <f t="shared" si="5"/>
        <v>0</v>
      </c>
      <c r="H16" s="7">
        <f t="shared" si="5"/>
        <v>0</v>
      </c>
      <c r="I16" s="7">
        <f t="shared" si="5"/>
        <v>0</v>
      </c>
      <c r="J16" s="7">
        <f t="shared" si="5"/>
        <v>796.29480000000001</v>
      </c>
      <c r="K16" s="7">
        <f t="shared" si="5"/>
        <v>796.47479999999996</v>
      </c>
      <c r="L16" s="7">
        <f t="shared" si="5"/>
        <v>4998.9780000000001</v>
      </c>
      <c r="M16" s="7">
        <f t="shared" si="5"/>
        <v>0</v>
      </c>
      <c r="N16" s="7">
        <f t="shared" si="5"/>
        <v>0</v>
      </c>
      <c r="O16" s="7">
        <f t="shared" si="5"/>
        <v>4988.2331999999997</v>
      </c>
      <c r="P16" s="7">
        <f t="shared" si="5"/>
        <v>0</v>
      </c>
    </row>
    <row r="17" spans="2:16" x14ac:dyDescent="0.25">
      <c r="B17" s="8"/>
      <c r="C17" s="2"/>
      <c r="D17" s="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ht="15" customHeight="1" x14ac:dyDescent="0.25">
      <c r="B18" s="18" t="s">
        <v>24</v>
      </c>
      <c r="C18" s="2"/>
      <c r="D18" s="3" t="s">
        <v>25</v>
      </c>
      <c r="E18" s="7">
        <v>2942.44</v>
      </c>
      <c r="F18" s="7">
        <f t="shared" ref="F18:P18" si="6">IF(E19&lt;0,0,E19)</f>
        <v>0</v>
      </c>
      <c r="G18" s="7">
        <f t="shared" si="6"/>
        <v>0</v>
      </c>
      <c r="H18" s="7">
        <f t="shared" si="6"/>
        <v>0</v>
      </c>
      <c r="I18" s="7">
        <f t="shared" si="6"/>
        <v>0</v>
      </c>
      <c r="J18" s="7">
        <f t="shared" si="6"/>
        <v>0</v>
      </c>
      <c r="K18" s="7">
        <f t="shared" si="6"/>
        <v>796.29480000000001</v>
      </c>
      <c r="L18" s="7">
        <f t="shared" si="6"/>
        <v>1592.7696000000001</v>
      </c>
      <c r="M18" s="7">
        <f t="shared" si="6"/>
        <v>6591.7476000000006</v>
      </c>
      <c r="N18" s="7">
        <f t="shared" si="6"/>
        <v>5856.3456000000006</v>
      </c>
      <c r="O18" s="7">
        <f t="shared" si="6"/>
        <v>967.66920000000027</v>
      </c>
      <c r="P18" s="7">
        <f t="shared" si="6"/>
        <v>5955.9023999999999</v>
      </c>
    </row>
    <row r="19" spans="2:16" x14ac:dyDescent="0.25">
      <c r="B19" s="18"/>
      <c r="C19" s="2"/>
      <c r="D19" s="3" t="s">
        <v>26</v>
      </c>
      <c r="E19" s="10">
        <f t="shared" ref="E19:P19" si="7">E18+E16-E15</f>
        <v>-4669.9207999999981</v>
      </c>
      <c r="F19" s="10">
        <f t="shared" si="7"/>
        <v>-7279.6451999999999</v>
      </c>
      <c r="G19" s="10">
        <f t="shared" si="7"/>
        <v>-12257.3652</v>
      </c>
      <c r="H19" s="10">
        <f t="shared" si="7"/>
        <v>-1478.7672000000002</v>
      </c>
      <c r="I19" s="10">
        <f t="shared" si="7"/>
        <v>-1508.1251999999999</v>
      </c>
      <c r="J19" s="10">
        <f t="shared" si="7"/>
        <v>796.29480000000001</v>
      </c>
      <c r="K19" s="10">
        <f t="shared" si="7"/>
        <v>1592.7696000000001</v>
      </c>
      <c r="L19" s="10">
        <f t="shared" si="7"/>
        <v>6591.7476000000006</v>
      </c>
      <c r="M19" s="10">
        <f t="shared" si="7"/>
        <v>5856.3456000000006</v>
      </c>
      <c r="N19" s="10">
        <f t="shared" si="7"/>
        <v>967.66920000000027</v>
      </c>
      <c r="O19" s="10">
        <f t="shared" si="7"/>
        <v>5955.9023999999999</v>
      </c>
      <c r="P19" s="10">
        <f t="shared" si="7"/>
        <v>1040.4132</v>
      </c>
    </row>
    <row r="20" spans="2:16" x14ac:dyDescent="0.25">
      <c r="B20" s="18"/>
      <c r="C20" s="2"/>
      <c r="D20" s="3" t="s">
        <v>27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</row>
    <row r="21" spans="2:16" x14ac:dyDescent="0.25">
      <c r="B21" s="8"/>
      <c r="C21" s="2"/>
      <c r="D21" s="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ht="15" customHeight="1" x14ac:dyDescent="0.25">
      <c r="B22" s="18" t="s">
        <v>28</v>
      </c>
      <c r="C22" s="2"/>
      <c r="D22" s="3" t="s">
        <v>29</v>
      </c>
      <c r="E22" s="7">
        <v>4605.95</v>
      </c>
      <c r="F22" s="7">
        <v>3579</v>
      </c>
      <c r="G22" s="7">
        <v>3923.99</v>
      </c>
      <c r="H22" s="7">
        <v>4320</v>
      </c>
      <c r="I22" s="7">
        <v>863.99</v>
      </c>
      <c r="J22" s="7">
        <v>0</v>
      </c>
      <c r="K22" s="7">
        <v>0</v>
      </c>
      <c r="L22" s="7">
        <v>0</v>
      </c>
      <c r="M22" s="7">
        <v>1728</v>
      </c>
      <c r="N22" s="7">
        <v>1728</v>
      </c>
      <c r="O22" s="7">
        <v>0</v>
      </c>
      <c r="P22" s="7">
        <v>1728</v>
      </c>
    </row>
    <row r="23" spans="2:16" x14ac:dyDescent="0.25">
      <c r="B23" s="18"/>
      <c r="C23" s="2"/>
      <c r="D23" s="3" t="s">
        <v>25</v>
      </c>
      <c r="E23" s="7">
        <v>78191.89</v>
      </c>
      <c r="F23" s="7">
        <f t="shared" ref="F23:P23" si="8">E24</f>
        <v>78127.919200000004</v>
      </c>
      <c r="G23" s="7">
        <f t="shared" si="8"/>
        <v>74427.274000000005</v>
      </c>
      <c r="H23" s="7">
        <f t="shared" si="8"/>
        <v>66093.89880000001</v>
      </c>
      <c r="I23" s="7">
        <f t="shared" si="8"/>
        <v>68935.131600000008</v>
      </c>
      <c r="J23" s="7">
        <f t="shared" si="8"/>
        <v>68290.996400000018</v>
      </c>
      <c r="K23" s="7">
        <f t="shared" si="8"/>
        <v>68290.996400000018</v>
      </c>
      <c r="L23" s="7">
        <f t="shared" si="8"/>
        <v>68290.996400000018</v>
      </c>
      <c r="M23" s="7">
        <f t="shared" si="8"/>
        <v>68290.996400000018</v>
      </c>
      <c r="N23" s="7">
        <f t="shared" si="8"/>
        <v>70018.996400000018</v>
      </c>
      <c r="O23" s="7">
        <f t="shared" si="8"/>
        <v>71746.996400000018</v>
      </c>
      <c r="P23" s="7">
        <f t="shared" si="8"/>
        <v>71746.996400000018</v>
      </c>
    </row>
    <row r="24" spans="2:16" x14ac:dyDescent="0.25">
      <c r="B24" s="18"/>
      <c r="C24" s="2"/>
      <c r="D24" s="3" t="s">
        <v>26</v>
      </c>
      <c r="E24" s="10">
        <f t="shared" ref="E24:P24" si="9">IF(E19&lt;0,E23+E22+E19,E23+E22)</f>
        <v>78127.919200000004</v>
      </c>
      <c r="F24" s="10">
        <f t="shared" si="9"/>
        <v>74427.274000000005</v>
      </c>
      <c r="G24" s="10">
        <f t="shared" si="9"/>
        <v>66093.89880000001</v>
      </c>
      <c r="H24" s="10">
        <f t="shared" si="9"/>
        <v>68935.131600000008</v>
      </c>
      <c r="I24" s="10">
        <f t="shared" si="9"/>
        <v>68290.996400000018</v>
      </c>
      <c r="J24" s="10">
        <f t="shared" si="9"/>
        <v>68290.996400000018</v>
      </c>
      <c r="K24" s="10">
        <f t="shared" si="9"/>
        <v>68290.996400000018</v>
      </c>
      <c r="L24" s="10">
        <f t="shared" si="9"/>
        <v>68290.996400000018</v>
      </c>
      <c r="M24" s="10">
        <f t="shared" si="9"/>
        <v>70018.996400000018</v>
      </c>
      <c r="N24" s="10">
        <f t="shared" si="9"/>
        <v>71746.996400000018</v>
      </c>
      <c r="O24" s="10">
        <f t="shared" si="9"/>
        <v>71746.996400000018</v>
      </c>
      <c r="P24" s="10">
        <f t="shared" si="9"/>
        <v>73474.996400000018</v>
      </c>
    </row>
    <row r="25" spans="2:16" x14ac:dyDescent="0.25">
      <c r="B25" s="18"/>
      <c r="C25" s="2"/>
      <c r="D25" s="3" t="s">
        <v>30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</row>
    <row r="26" spans="2:16" x14ac:dyDescent="0.25">
      <c r="B26" s="8"/>
      <c r="C26" s="2"/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2:16" ht="15" customHeight="1" x14ac:dyDescent="0.25">
      <c r="B27" s="18" t="s">
        <v>31</v>
      </c>
      <c r="C27" s="2"/>
      <c r="D27" s="3" t="s">
        <v>32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2:16" x14ac:dyDescent="0.25">
      <c r="B28" s="18"/>
      <c r="C28" s="2"/>
      <c r="D28" s="3" t="s">
        <v>33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</row>
    <row r="29" spans="2:16" x14ac:dyDescent="0.25">
      <c r="B29" s="18"/>
      <c r="C29" s="2"/>
      <c r="D29" s="3" t="s">
        <v>34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</row>
    <row r="30" spans="2:16" x14ac:dyDescent="0.25">
      <c r="B30" s="18"/>
      <c r="C30" s="2"/>
      <c r="D30" s="3" t="s">
        <v>35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</row>
    <row r="31" spans="2:16" x14ac:dyDescent="0.25">
      <c r="B31" s="18"/>
      <c r="C31" s="2"/>
      <c r="D31" s="3" t="s">
        <v>36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</row>
    <row r="32" spans="2:16" x14ac:dyDescent="0.25">
      <c r="B32" s="18"/>
      <c r="C32" s="2"/>
      <c r="D32" s="3" t="s">
        <v>37</v>
      </c>
      <c r="E32" s="7">
        <v>455.35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</row>
    <row r="33" spans="2:16" x14ac:dyDescent="0.25">
      <c r="B33" s="18"/>
      <c r="C33" s="2"/>
      <c r="D33" s="3" t="s">
        <v>38</v>
      </c>
      <c r="E33" s="7">
        <v>2280</v>
      </c>
      <c r="F33" s="7">
        <v>2286.15</v>
      </c>
      <c r="G33" s="7">
        <v>726.15</v>
      </c>
      <c r="H33" s="7">
        <v>726.15</v>
      </c>
      <c r="I33" s="7">
        <v>1360.17</v>
      </c>
      <c r="J33" s="7">
        <v>796.29</v>
      </c>
      <c r="K33" s="7">
        <v>796.29</v>
      </c>
      <c r="L33" s="7">
        <v>796.29</v>
      </c>
      <c r="M33" s="7">
        <v>796.29</v>
      </c>
      <c r="N33" s="7">
        <v>799.2</v>
      </c>
      <c r="O33" s="7">
        <v>799.2</v>
      </c>
      <c r="P33" s="7">
        <v>799.2</v>
      </c>
    </row>
    <row r="34" spans="2:16" x14ac:dyDescent="0.25">
      <c r="B34" s="18"/>
      <c r="C34" s="2"/>
      <c r="D34" s="3" t="s">
        <v>30</v>
      </c>
      <c r="E34" s="7">
        <f t="shared" ref="E34:P34" si="10">SUM(E28:E33)</f>
        <v>2735.35</v>
      </c>
      <c r="F34" s="7">
        <f t="shared" si="10"/>
        <v>2286.15</v>
      </c>
      <c r="G34" s="7">
        <f t="shared" si="10"/>
        <v>726.15</v>
      </c>
      <c r="H34" s="7">
        <f t="shared" si="10"/>
        <v>726.15</v>
      </c>
      <c r="I34" s="7">
        <f t="shared" si="10"/>
        <v>1360.17</v>
      </c>
      <c r="J34" s="7">
        <f t="shared" si="10"/>
        <v>796.29</v>
      </c>
      <c r="K34" s="7">
        <f t="shared" si="10"/>
        <v>796.29</v>
      </c>
      <c r="L34" s="7">
        <f t="shared" si="10"/>
        <v>796.29</v>
      </c>
      <c r="M34" s="7">
        <f t="shared" si="10"/>
        <v>796.29</v>
      </c>
      <c r="N34" s="7">
        <f t="shared" si="10"/>
        <v>799.2</v>
      </c>
      <c r="O34" s="7">
        <f t="shared" si="10"/>
        <v>799.2</v>
      </c>
      <c r="P34" s="7">
        <f t="shared" si="10"/>
        <v>799.2</v>
      </c>
    </row>
    <row r="35" spans="2:16" x14ac:dyDescent="0.25">
      <c r="B35" s="8"/>
      <c r="C35" s="2"/>
      <c r="D35" s="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2:16" ht="15" customHeight="1" x14ac:dyDescent="0.25">
      <c r="B36" s="18" t="s">
        <v>39</v>
      </c>
      <c r="C36" s="2"/>
      <c r="D36" s="3" t="s">
        <v>40</v>
      </c>
      <c r="E36" s="7">
        <f t="shared" ref="E36:P36" si="11">E20+E25+E34</f>
        <v>2735.35</v>
      </c>
      <c r="F36" s="7">
        <f t="shared" si="11"/>
        <v>2286.15</v>
      </c>
      <c r="G36" s="7">
        <f t="shared" si="11"/>
        <v>726.15</v>
      </c>
      <c r="H36" s="7">
        <f t="shared" si="11"/>
        <v>726.15</v>
      </c>
      <c r="I36" s="7">
        <f t="shared" si="11"/>
        <v>1360.17</v>
      </c>
      <c r="J36" s="7">
        <f t="shared" si="11"/>
        <v>796.29</v>
      </c>
      <c r="K36" s="7">
        <f t="shared" si="11"/>
        <v>796.29</v>
      </c>
      <c r="L36" s="7">
        <f t="shared" si="11"/>
        <v>796.29</v>
      </c>
      <c r="M36" s="7">
        <f t="shared" si="11"/>
        <v>796.29</v>
      </c>
      <c r="N36" s="7">
        <f t="shared" si="11"/>
        <v>799.2</v>
      </c>
      <c r="O36" s="7">
        <f t="shared" si="11"/>
        <v>799.2</v>
      </c>
      <c r="P36" s="7">
        <f t="shared" si="11"/>
        <v>799.2</v>
      </c>
    </row>
    <row r="37" spans="2:16" x14ac:dyDescent="0.25">
      <c r="B37" s="18"/>
      <c r="C37" s="2"/>
      <c r="D37" s="3" t="s">
        <v>41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</row>
    <row r="38" spans="2:16" x14ac:dyDescent="0.25">
      <c r="B38" s="18"/>
      <c r="C38" s="2"/>
      <c r="D38" s="3" t="s">
        <v>42</v>
      </c>
      <c r="E38" s="7">
        <f t="shared" ref="E38:P38" si="12">E36+E37</f>
        <v>2735.35</v>
      </c>
      <c r="F38" s="7">
        <f t="shared" si="12"/>
        <v>2286.15</v>
      </c>
      <c r="G38" s="7">
        <f t="shared" si="12"/>
        <v>726.15</v>
      </c>
      <c r="H38" s="7">
        <f t="shared" si="12"/>
        <v>726.15</v>
      </c>
      <c r="I38" s="7">
        <f t="shared" si="12"/>
        <v>1360.17</v>
      </c>
      <c r="J38" s="7">
        <f t="shared" si="12"/>
        <v>796.29</v>
      </c>
      <c r="K38" s="7">
        <f t="shared" si="12"/>
        <v>796.29</v>
      </c>
      <c r="L38" s="7">
        <f t="shared" si="12"/>
        <v>796.29</v>
      </c>
      <c r="M38" s="7">
        <f t="shared" si="12"/>
        <v>796.29</v>
      </c>
      <c r="N38" s="7">
        <f t="shared" si="12"/>
        <v>799.2</v>
      </c>
      <c r="O38" s="7">
        <f t="shared" si="12"/>
        <v>799.2</v>
      </c>
      <c r="P38" s="7">
        <f t="shared" si="12"/>
        <v>799.2</v>
      </c>
    </row>
  </sheetData>
  <mergeCells count="6">
    <mergeCell ref="B36:B38"/>
    <mergeCell ref="B3:B7"/>
    <mergeCell ref="B9:B11"/>
    <mergeCell ref="B18:B20"/>
    <mergeCell ref="B22:B25"/>
    <mergeCell ref="B27:B3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7"/>
  <sheetViews>
    <sheetView tabSelected="1" zoomScaleNormal="100" workbookViewId="0">
      <pane xSplit="3" topLeftCell="D1" activePane="topRight" state="frozen"/>
      <selection pane="topRight" activeCell="D24" sqref="D24"/>
    </sheetView>
  </sheetViews>
  <sheetFormatPr baseColWidth="10" defaultColWidth="9.140625" defaultRowHeight="15" x14ac:dyDescent="0.25"/>
  <cols>
    <col min="1" max="2" width="10.5703125" customWidth="1"/>
    <col min="3" max="3" width="11.42578125" style="11"/>
    <col min="4" max="4" width="59.28515625" customWidth="1"/>
    <col min="5" max="6" width="15.85546875" style="12" customWidth="1"/>
    <col min="7" max="16" width="15.85546875" customWidth="1"/>
    <col min="17" max="18" width="15.85546875" style="12" customWidth="1"/>
    <col min="19" max="28" width="15.85546875" customWidth="1"/>
    <col min="29" max="1025" width="10.5703125" customWidth="1"/>
  </cols>
  <sheetData>
    <row r="2" spans="2:28" x14ac:dyDescent="0.25">
      <c r="E2" s="19" t="s">
        <v>43</v>
      </c>
      <c r="F2" s="19"/>
      <c r="G2" s="19" t="s">
        <v>44</v>
      </c>
      <c r="H2" s="19"/>
      <c r="I2" s="19" t="s">
        <v>45</v>
      </c>
      <c r="J2" s="19"/>
      <c r="K2" s="19" t="s">
        <v>46</v>
      </c>
      <c r="L2" s="19"/>
      <c r="M2" s="19" t="s">
        <v>47</v>
      </c>
      <c r="N2" s="19"/>
      <c r="O2" s="19" t="s">
        <v>48</v>
      </c>
      <c r="P2" s="19"/>
      <c r="Q2" s="19" t="s">
        <v>49</v>
      </c>
      <c r="R2" s="19"/>
      <c r="S2" s="19" t="s">
        <v>50</v>
      </c>
      <c r="T2" s="19"/>
      <c r="U2" s="19" t="s">
        <v>51</v>
      </c>
      <c r="V2" s="19"/>
      <c r="W2" s="19" t="s">
        <v>52</v>
      </c>
      <c r="X2" s="19"/>
      <c r="Y2" s="19" t="s">
        <v>53</v>
      </c>
      <c r="Z2" s="19"/>
      <c r="AA2" s="19" t="s">
        <v>54</v>
      </c>
      <c r="AB2" s="19"/>
    </row>
    <row r="3" spans="2:28" ht="15" customHeight="1" x14ac:dyDescent="0.25">
      <c r="B3" s="13"/>
      <c r="C3" s="14" t="s">
        <v>55</v>
      </c>
      <c r="D3" s="14" t="s">
        <v>56</v>
      </c>
      <c r="E3" s="15" t="s">
        <v>57</v>
      </c>
      <c r="F3" s="15" t="s">
        <v>58</v>
      </c>
      <c r="G3" s="15" t="s">
        <v>57</v>
      </c>
      <c r="H3" s="15" t="s">
        <v>58</v>
      </c>
      <c r="I3" s="15" t="s">
        <v>57</v>
      </c>
      <c r="J3" s="15" t="s">
        <v>58</v>
      </c>
      <c r="K3" s="15" t="s">
        <v>57</v>
      </c>
      <c r="L3" s="15" t="s">
        <v>58</v>
      </c>
      <c r="M3" s="15" t="s">
        <v>57</v>
      </c>
      <c r="N3" s="15" t="s">
        <v>58</v>
      </c>
      <c r="O3" s="15" t="s">
        <v>57</v>
      </c>
      <c r="P3" s="15" t="s">
        <v>58</v>
      </c>
      <c r="Q3" s="15" t="s">
        <v>57</v>
      </c>
      <c r="R3" s="15" t="s">
        <v>58</v>
      </c>
      <c r="S3" s="15" t="s">
        <v>57</v>
      </c>
      <c r="T3" s="15" t="s">
        <v>58</v>
      </c>
      <c r="U3" s="15" t="s">
        <v>57</v>
      </c>
      <c r="V3" s="15" t="s">
        <v>58</v>
      </c>
      <c r="W3" s="15" t="s">
        <v>57</v>
      </c>
      <c r="X3" s="15" t="s">
        <v>58</v>
      </c>
      <c r="Y3" s="15" t="s">
        <v>57</v>
      </c>
      <c r="Z3" s="15" t="s">
        <v>58</v>
      </c>
      <c r="AA3" s="15" t="s">
        <v>57</v>
      </c>
      <c r="AB3" s="15" t="s">
        <v>58</v>
      </c>
    </row>
    <row r="4" spans="2:28" ht="15" customHeight="1" x14ac:dyDescent="0.25">
      <c r="B4" s="21" t="s">
        <v>59</v>
      </c>
      <c r="C4" s="14">
        <v>302</v>
      </c>
      <c r="D4" s="2" t="s">
        <v>60</v>
      </c>
      <c r="E4" s="15">
        <v>0</v>
      </c>
      <c r="F4" s="15">
        <f>E4*0</f>
        <v>0</v>
      </c>
      <c r="G4" s="15">
        <v>0</v>
      </c>
      <c r="H4" s="15">
        <f>G4*0</f>
        <v>0</v>
      </c>
      <c r="I4" s="15">
        <v>0</v>
      </c>
      <c r="J4" s="15">
        <f>I4*0</f>
        <v>0</v>
      </c>
      <c r="K4" s="15">
        <v>0</v>
      </c>
      <c r="L4" s="15">
        <f>K4*0</f>
        <v>0</v>
      </c>
      <c r="M4" s="15">
        <v>0</v>
      </c>
      <c r="N4" s="15">
        <f>M4*0</f>
        <v>0</v>
      </c>
      <c r="O4" s="15">
        <v>0</v>
      </c>
      <c r="P4" s="15">
        <f>O4*0</f>
        <v>0</v>
      </c>
      <c r="Q4" s="15">
        <v>0</v>
      </c>
      <c r="R4" s="15">
        <f>Q4*0</f>
        <v>0</v>
      </c>
      <c r="S4" s="15">
        <v>0</v>
      </c>
      <c r="T4" s="15">
        <f>S4*0</f>
        <v>0</v>
      </c>
      <c r="U4" s="15">
        <v>0</v>
      </c>
      <c r="V4" s="15">
        <f>U4*0</f>
        <v>0</v>
      </c>
      <c r="W4" s="15">
        <v>0</v>
      </c>
      <c r="X4" s="15">
        <f>W4*0</f>
        <v>0</v>
      </c>
      <c r="Y4" s="15">
        <v>0</v>
      </c>
      <c r="Z4" s="15">
        <f>Y4*0</f>
        <v>0</v>
      </c>
      <c r="AA4" s="15">
        <v>0</v>
      </c>
      <c r="AB4" s="15">
        <f>AA4*0</f>
        <v>0</v>
      </c>
    </row>
    <row r="5" spans="2:28" x14ac:dyDescent="0.25">
      <c r="B5" s="21"/>
      <c r="C5" s="14">
        <v>303</v>
      </c>
      <c r="D5" s="2" t="s">
        <v>61</v>
      </c>
      <c r="E5" s="15">
        <v>23309.3</v>
      </c>
      <c r="F5" s="15">
        <f>E5*0.1</f>
        <v>2330.9299999999998</v>
      </c>
      <c r="G5" s="15">
        <v>16095.79</v>
      </c>
      <c r="H5" s="15">
        <f>G5*0.1</f>
        <v>1609.5790000000002</v>
      </c>
      <c r="I5" s="15">
        <v>2451.29</v>
      </c>
      <c r="J5" s="15">
        <f>I5*0.1</f>
        <v>245.12900000000002</v>
      </c>
      <c r="K5" s="15">
        <v>3750</v>
      </c>
      <c r="L5" s="15">
        <f>K5*0.1</f>
        <v>375</v>
      </c>
      <c r="M5" s="15">
        <v>7701.29</v>
      </c>
      <c r="N5" s="15">
        <f>M5*0.1</f>
        <v>770.12900000000002</v>
      </c>
      <c r="O5" s="15">
        <v>3735.79</v>
      </c>
      <c r="P5" s="15">
        <f>O5*0.1</f>
        <v>373.57900000000001</v>
      </c>
      <c r="Q5" s="15">
        <v>0</v>
      </c>
      <c r="R5" s="15">
        <f>Q5*0.1</f>
        <v>0</v>
      </c>
      <c r="S5" s="15">
        <v>3735.79</v>
      </c>
      <c r="T5" s="15">
        <f>S5*0.1</f>
        <v>373.57900000000001</v>
      </c>
      <c r="U5" s="15">
        <v>3735.79</v>
      </c>
      <c r="V5" s="15">
        <f>U5*0.1</f>
        <v>373.57900000000001</v>
      </c>
      <c r="W5" s="15">
        <v>3750</v>
      </c>
      <c r="X5" s="15">
        <f>W5*0.1</f>
        <v>375</v>
      </c>
      <c r="Y5" s="15">
        <v>3750</v>
      </c>
      <c r="Z5" s="15">
        <f>Y5*0.1</f>
        <v>375</v>
      </c>
      <c r="AA5" s="15">
        <v>3750</v>
      </c>
      <c r="AB5" s="15">
        <f>AA5*0.1</f>
        <v>375</v>
      </c>
    </row>
    <row r="6" spans="2:28" x14ac:dyDescent="0.25">
      <c r="B6" s="21"/>
      <c r="C6" s="14">
        <v>304</v>
      </c>
      <c r="D6" s="2" t="s">
        <v>62</v>
      </c>
      <c r="E6" s="15">
        <v>0</v>
      </c>
      <c r="F6" s="15">
        <v>0</v>
      </c>
      <c r="G6" s="15">
        <v>2955.5</v>
      </c>
      <c r="H6" s="15">
        <f>G6*0.08</f>
        <v>236.44</v>
      </c>
      <c r="I6" s="15">
        <v>3600</v>
      </c>
      <c r="J6" s="15">
        <f>I6*0.08</f>
        <v>288</v>
      </c>
      <c r="K6" s="15">
        <v>2550.79</v>
      </c>
      <c r="L6" s="15">
        <f>K6*0.08</f>
        <v>204.06319999999999</v>
      </c>
      <c r="M6" s="15">
        <v>3633.5</v>
      </c>
      <c r="N6" s="15">
        <f>M6*0.08</f>
        <v>290.68</v>
      </c>
      <c r="O6" s="15">
        <v>2900</v>
      </c>
      <c r="P6" s="15">
        <f>O6*0.08</f>
        <v>232</v>
      </c>
      <c r="Q6" s="15">
        <v>0</v>
      </c>
      <c r="R6" s="15">
        <v>0</v>
      </c>
      <c r="S6" s="15">
        <v>2900</v>
      </c>
      <c r="T6" s="15">
        <f>S6*0.08</f>
        <v>232</v>
      </c>
      <c r="U6" s="15">
        <v>2900</v>
      </c>
      <c r="V6" s="15">
        <f>U6*0.08</f>
        <v>232</v>
      </c>
      <c r="W6" s="15">
        <v>2910</v>
      </c>
      <c r="X6" s="15">
        <f>W6*0.08</f>
        <v>232.8</v>
      </c>
      <c r="Y6" s="15">
        <v>2910</v>
      </c>
      <c r="Z6" s="15">
        <f>Y6*0.08</f>
        <v>232.8</v>
      </c>
      <c r="AA6" s="15">
        <v>2910</v>
      </c>
      <c r="AB6" s="15">
        <f>AA6*0.08</f>
        <v>232.8</v>
      </c>
    </row>
    <row r="7" spans="2:28" x14ac:dyDescent="0.25">
      <c r="B7" s="21"/>
      <c r="C7" s="14">
        <v>307</v>
      </c>
      <c r="D7" s="2" t="s">
        <v>63</v>
      </c>
      <c r="E7" s="15">
        <v>1111.6099999999999</v>
      </c>
      <c r="F7" s="15">
        <f>E7*0.02</f>
        <v>22.232199999999999</v>
      </c>
      <c r="G7" s="15">
        <v>0</v>
      </c>
      <c r="H7" s="15">
        <f>G7*0.02</f>
        <v>0</v>
      </c>
      <c r="I7" s="15">
        <v>0</v>
      </c>
      <c r="J7" s="15">
        <f>I7*0.02</f>
        <v>0</v>
      </c>
      <c r="K7" s="15">
        <v>0</v>
      </c>
      <c r="L7" s="15">
        <f>K7*0.02</f>
        <v>0</v>
      </c>
      <c r="M7" s="15">
        <v>0</v>
      </c>
      <c r="N7" s="15">
        <f>M7*0.02</f>
        <v>0</v>
      </c>
      <c r="O7" s="15">
        <v>0</v>
      </c>
      <c r="P7" s="15">
        <f>O7*0.02</f>
        <v>0</v>
      </c>
      <c r="Q7" s="15">
        <v>0</v>
      </c>
      <c r="R7" s="15">
        <f>Q7*0.02</f>
        <v>0</v>
      </c>
      <c r="S7" s="15">
        <v>0</v>
      </c>
      <c r="T7" s="15">
        <f>S7*0.02</f>
        <v>0</v>
      </c>
      <c r="U7" s="15">
        <v>0</v>
      </c>
      <c r="V7" s="15">
        <f>U7*0.02</f>
        <v>0</v>
      </c>
      <c r="W7" s="15">
        <v>0</v>
      </c>
      <c r="X7" s="15">
        <f>W7*0.02</f>
        <v>0</v>
      </c>
      <c r="Y7" s="15">
        <v>0</v>
      </c>
      <c r="Z7" s="15">
        <f>Y7*0.02</f>
        <v>0</v>
      </c>
      <c r="AA7" s="15">
        <v>0</v>
      </c>
      <c r="AB7" s="15">
        <f>AA7*0.02</f>
        <v>0</v>
      </c>
    </row>
    <row r="8" spans="2:28" x14ac:dyDescent="0.25">
      <c r="B8" s="21"/>
      <c r="C8" s="14">
        <v>308</v>
      </c>
      <c r="D8" s="2" t="s">
        <v>64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</row>
    <row r="9" spans="2:28" x14ac:dyDescent="0.25">
      <c r="B9" s="21"/>
      <c r="C9" s="14">
        <v>309</v>
      </c>
      <c r="D9" s="2" t="s">
        <v>65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</row>
    <row r="10" spans="2:28" x14ac:dyDescent="0.25">
      <c r="B10" s="21"/>
      <c r="C10" s="14">
        <v>310</v>
      </c>
      <c r="D10" s="2" t="s">
        <v>66</v>
      </c>
      <c r="E10" s="15">
        <v>0</v>
      </c>
      <c r="F10" s="15">
        <f>E10*0.01</f>
        <v>0</v>
      </c>
      <c r="G10" s="15">
        <v>0</v>
      </c>
      <c r="H10" s="15">
        <f>G10*0.01</f>
        <v>0</v>
      </c>
      <c r="I10" s="15">
        <v>0</v>
      </c>
      <c r="J10" s="15">
        <f>I10*0.01</f>
        <v>0</v>
      </c>
      <c r="K10" s="15">
        <v>0</v>
      </c>
      <c r="L10" s="15">
        <f>K10*0.01</f>
        <v>0</v>
      </c>
      <c r="M10" s="15">
        <v>0</v>
      </c>
      <c r="N10" s="15">
        <f>M10*0.01</f>
        <v>0</v>
      </c>
      <c r="O10" s="15">
        <v>0</v>
      </c>
      <c r="P10" s="15">
        <f>O10*0.01</f>
        <v>0</v>
      </c>
      <c r="Q10" s="15">
        <v>0</v>
      </c>
      <c r="R10" s="15">
        <f>Q10*0.01</f>
        <v>0</v>
      </c>
      <c r="S10" s="15">
        <v>0</v>
      </c>
      <c r="T10" s="15">
        <f>S10*0.01</f>
        <v>0</v>
      </c>
      <c r="U10" s="15">
        <v>0</v>
      </c>
      <c r="V10" s="15">
        <f>U10*0.01</f>
        <v>0</v>
      </c>
      <c r="W10" s="15">
        <v>0</v>
      </c>
      <c r="X10" s="15">
        <f>W10*0.01</f>
        <v>0</v>
      </c>
      <c r="Y10" s="15">
        <v>0</v>
      </c>
      <c r="Z10" s="15">
        <f>Y10*0.01</f>
        <v>0</v>
      </c>
      <c r="AA10" s="15">
        <v>0</v>
      </c>
      <c r="AB10" s="15">
        <f>AA10*0.01</f>
        <v>0</v>
      </c>
    </row>
    <row r="11" spans="2:28" x14ac:dyDescent="0.25">
      <c r="B11" s="21"/>
      <c r="C11" s="14">
        <v>311</v>
      </c>
      <c r="D11" s="2" t="s">
        <v>67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</row>
    <row r="12" spans="2:28" x14ac:dyDescent="0.25">
      <c r="B12" s="21"/>
      <c r="C12" s="14">
        <v>312</v>
      </c>
      <c r="D12" s="2" t="s">
        <v>68</v>
      </c>
      <c r="E12" s="15">
        <v>656.84</v>
      </c>
      <c r="F12" s="15">
        <f>E12*0.01</f>
        <v>6.5684000000000005</v>
      </c>
      <c r="G12" s="15">
        <v>0</v>
      </c>
      <c r="H12" s="15">
        <f>G12*0.01</f>
        <v>0</v>
      </c>
      <c r="I12" s="15">
        <v>0</v>
      </c>
      <c r="J12" s="15">
        <f>I12*0.01</f>
        <v>0</v>
      </c>
      <c r="K12" s="15">
        <v>0</v>
      </c>
      <c r="L12" s="15">
        <f>K12*0.01</f>
        <v>0</v>
      </c>
      <c r="M12" s="15">
        <v>0</v>
      </c>
      <c r="N12" s="15">
        <f>M12*0.01</f>
        <v>0</v>
      </c>
      <c r="O12" s="15">
        <v>0</v>
      </c>
      <c r="P12" s="15">
        <f>O12*0.01</f>
        <v>0</v>
      </c>
      <c r="Q12" s="15">
        <v>0</v>
      </c>
      <c r="R12" s="15">
        <f>Q12*0.01</f>
        <v>0</v>
      </c>
      <c r="S12" s="15">
        <v>626.86</v>
      </c>
      <c r="T12" s="15">
        <f>S12*0.01</f>
        <v>6.2686000000000002</v>
      </c>
      <c r="U12" s="15">
        <v>0</v>
      </c>
      <c r="V12" s="15">
        <f>U12*0.01</f>
        <v>0</v>
      </c>
      <c r="W12" s="15">
        <v>0</v>
      </c>
      <c r="X12" s="15">
        <f>W12*0.01</f>
        <v>0</v>
      </c>
      <c r="Y12" s="15">
        <v>0</v>
      </c>
      <c r="Z12" s="15">
        <f>Y12*0.01</f>
        <v>0</v>
      </c>
      <c r="AA12" s="15">
        <v>0</v>
      </c>
      <c r="AB12" s="15">
        <f>AA12*0.01</f>
        <v>0</v>
      </c>
    </row>
    <row r="13" spans="2:28" x14ac:dyDescent="0.25">
      <c r="B13" s="21"/>
      <c r="C13" s="14">
        <v>314</v>
      </c>
      <c r="D13" s="2" t="s">
        <v>69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</row>
    <row r="14" spans="2:28" x14ac:dyDescent="0.25">
      <c r="B14" s="21"/>
      <c r="C14" s="14">
        <v>322</v>
      </c>
      <c r="D14" s="2" t="s">
        <v>82</v>
      </c>
      <c r="E14" s="15">
        <v>59.51</v>
      </c>
      <c r="F14" s="15">
        <f>E14*0.01</f>
        <v>0.59509999999999996</v>
      </c>
      <c r="G14" s="15"/>
      <c r="H14" s="15"/>
      <c r="I14" s="15"/>
      <c r="J14" s="15"/>
      <c r="K14" s="15">
        <v>26.52</v>
      </c>
      <c r="L14" s="15">
        <f>K14*0.017</f>
        <v>0.45084000000000002</v>
      </c>
      <c r="M14" s="15"/>
      <c r="N14" s="15"/>
      <c r="O14" s="15"/>
      <c r="P14" s="15"/>
      <c r="Q14" s="15"/>
      <c r="R14" s="15"/>
      <c r="S14" s="15">
        <v>1.5</v>
      </c>
      <c r="T14" s="15">
        <f>S14*0.01</f>
        <v>1.4999999999999999E-2</v>
      </c>
      <c r="U14" s="15"/>
      <c r="V14" s="15"/>
      <c r="W14" s="15"/>
      <c r="X14" s="15"/>
      <c r="Y14" s="15"/>
      <c r="Z14" s="15"/>
      <c r="AA14" s="15"/>
      <c r="AB14" s="15"/>
    </row>
    <row r="15" spans="2:28" x14ac:dyDescent="0.25">
      <c r="B15" s="21"/>
      <c r="C15" s="14">
        <v>332</v>
      </c>
      <c r="D15" s="2" t="s">
        <v>70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>
        <v>1775</v>
      </c>
      <c r="T15" s="15">
        <v>0</v>
      </c>
      <c r="U15" s="15"/>
      <c r="V15" s="15"/>
      <c r="W15" s="15"/>
      <c r="X15" s="15"/>
      <c r="Y15" s="15"/>
      <c r="Z15" s="15"/>
      <c r="AA15" s="15"/>
      <c r="AB15" s="15"/>
    </row>
    <row r="16" spans="2:28" x14ac:dyDescent="0.25">
      <c r="B16" s="21"/>
      <c r="C16" s="14">
        <v>343</v>
      </c>
      <c r="D16" s="2" t="s">
        <v>71</v>
      </c>
      <c r="E16" s="15">
        <v>0</v>
      </c>
      <c r="F16" s="15">
        <f>E16*0.01</f>
        <v>0</v>
      </c>
      <c r="G16" s="15">
        <v>0</v>
      </c>
      <c r="H16" s="15">
        <f>G16*0.01</f>
        <v>0</v>
      </c>
      <c r="I16" s="15">
        <v>0</v>
      </c>
      <c r="J16" s="15">
        <f>I16*0.01</f>
        <v>0</v>
      </c>
      <c r="K16" s="15">
        <v>0</v>
      </c>
      <c r="L16" s="15">
        <f>K16*0.01</f>
        <v>0</v>
      </c>
      <c r="M16" s="15">
        <v>0</v>
      </c>
      <c r="N16" s="15">
        <f>M16*0.01</f>
        <v>0</v>
      </c>
      <c r="O16" s="15">
        <v>0</v>
      </c>
      <c r="P16" s="15">
        <f>O16*0.01</f>
        <v>0</v>
      </c>
      <c r="Q16" s="15">
        <v>0</v>
      </c>
      <c r="R16" s="15">
        <f>Q16*0.01</f>
        <v>0</v>
      </c>
      <c r="S16" s="15">
        <v>0</v>
      </c>
      <c r="T16" s="15">
        <f>S16*0.01</f>
        <v>0</v>
      </c>
      <c r="U16" s="15">
        <v>0</v>
      </c>
      <c r="V16" s="15">
        <f>U16*0.01</f>
        <v>0</v>
      </c>
      <c r="W16" s="15">
        <v>0</v>
      </c>
      <c r="X16" s="15">
        <f>W16*0.01</f>
        <v>0</v>
      </c>
      <c r="Y16" s="15">
        <v>0</v>
      </c>
      <c r="Z16" s="15">
        <f>Y16*0.01</f>
        <v>0</v>
      </c>
      <c r="AA16" s="15">
        <v>0</v>
      </c>
      <c r="AB16" s="15">
        <f>AA16*0.01</f>
        <v>0</v>
      </c>
    </row>
    <row r="17" spans="2:28" x14ac:dyDescent="0.25">
      <c r="B17" s="21"/>
      <c r="C17" s="14">
        <v>344</v>
      </c>
      <c r="D17" s="2" t="s">
        <v>72</v>
      </c>
      <c r="E17" s="15">
        <v>95.37</v>
      </c>
      <c r="F17" s="15">
        <f>E17*0.02</f>
        <v>1.9074000000000002</v>
      </c>
      <c r="G17" s="15">
        <v>35</v>
      </c>
      <c r="H17" s="15">
        <f>G17*0.02</f>
        <v>0.70000000000000007</v>
      </c>
      <c r="I17" s="15">
        <v>804</v>
      </c>
      <c r="J17" s="15">
        <f>I17*0.02</f>
        <v>16.080000000000002</v>
      </c>
      <c r="K17" s="15">
        <v>0</v>
      </c>
      <c r="L17" s="15">
        <f>K17*0.02</f>
        <v>0</v>
      </c>
      <c r="M17" s="15">
        <v>97.5</v>
      </c>
      <c r="N17" s="15">
        <f>M17*0.02</f>
        <v>1.95</v>
      </c>
      <c r="O17" s="15">
        <v>0</v>
      </c>
      <c r="P17" s="15">
        <f>O17*0.02</f>
        <v>0</v>
      </c>
      <c r="Q17" s="15">
        <v>0</v>
      </c>
      <c r="R17" s="15">
        <f>Q17*0.02</f>
        <v>0</v>
      </c>
      <c r="S17" s="15">
        <v>1413</v>
      </c>
      <c r="T17" s="15">
        <f>S17*0.02</f>
        <v>28.26</v>
      </c>
      <c r="U17" s="15">
        <v>2454.86</v>
      </c>
      <c r="V17" s="15">
        <f>U17*0.02</f>
        <v>49.097200000000001</v>
      </c>
      <c r="W17" s="15">
        <v>601.03</v>
      </c>
      <c r="X17" s="15">
        <f>W17*0.02</f>
        <v>12.0206</v>
      </c>
      <c r="Y17" s="15">
        <v>278.52999999999997</v>
      </c>
      <c r="Z17" s="15">
        <f>Y17*0.02</f>
        <v>5.5705999999999998</v>
      </c>
      <c r="AA17" s="15">
        <v>377.59</v>
      </c>
      <c r="AB17" s="15">
        <f>AA17*0.02</f>
        <v>7.5518000000000001</v>
      </c>
    </row>
    <row r="18" spans="2:28" x14ac:dyDescent="0.25">
      <c r="B18" s="21"/>
      <c r="C18" s="14">
        <v>345</v>
      </c>
      <c r="D18" s="2" t="s">
        <v>73</v>
      </c>
      <c r="E18" s="15">
        <v>0</v>
      </c>
      <c r="F18" s="15">
        <f>E18*0.08</f>
        <v>0</v>
      </c>
      <c r="G18" s="15">
        <v>0</v>
      </c>
      <c r="H18" s="15">
        <f>G18*0.08</f>
        <v>0</v>
      </c>
      <c r="I18" s="15">
        <v>0</v>
      </c>
      <c r="J18" s="15">
        <f>I18*0.08</f>
        <v>0</v>
      </c>
      <c r="K18" s="15">
        <v>0</v>
      </c>
      <c r="L18" s="15">
        <f>K18*0.08</f>
        <v>0</v>
      </c>
      <c r="M18" s="15">
        <v>0</v>
      </c>
      <c r="N18" s="15">
        <f>M18*0.08</f>
        <v>0</v>
      </c>
      <c r="O18" s="15">
        <v>0</v>
      </c>
      <c r="P18" s="15">
        <f>O18*0.08</f>
        <v>0</v>
      </c>
      <c r="Q18" s="15">
        <v>0</v>
      </c>
      <c r="R18" s="15">
        <f>Q18*0.08</f>
        <v>0</v>
      </c>
      <c r="S18" s="15">
        <v>0</v>
      </c>
      <c r="T18" s="15">
        <f>S18*0.08</f>
        <v>0</v>
      </c>
      <c r="U18" s="15">
        <v>0</v>
      </c>
      <c r="V18" s="15">
        <f>U18*0.08</f>
        <v>0</v>
      </c>
      <c r="W18" s="15">
        <v>0</v>
      </c>
      <c r="X18" s="15">
        <f>W18*0.08</f>
        <v>0</v>
      </c>
      <c r="Y18" s="15">
        <v>0</v>
      </c>
      <c r="Z18" s="15">
        <f>Y18*0.08</f>
        <v>0</v>
      </c>
      <c r="AA18" s="15">
        <v>0</v>
      </c>
      <c r="AB18" s="15">
        <f>AA18*0.08</f>
        <v>0</v>
      </c>
    </row>
    <row r="19" spans="2:28" x14ac:dyDescent="0.25">
      <c r="B19" s="21"/>
      <c r="C19" s="14">
        <v>346</v>
      </c>
      <c r="D19" s="2" t="s">
        <v>74</v>
      </c>
      <c r="E19" s="15">
        <v>0</v>
      </c>
      <c r="F19" s="15">
        <f>E19*0.1</f>
        <v>0</v>
      </c>
      <c r="G19" s="15">
        <v>0</v>
      </c>
      <c r="H19" s="15">
        <f>G19*0.1</f>
        <v>0</v>
      </c>
      <c r="I19" s="15">
        <v>0</v>
      </c>
      <c r="J19" s="15">
        <f>I19*0.1</f>
        <v>0</v>
      </c>
      <c r="K19" s="15">
        <v>249.78</v>
      </c>
      <c r="L19" s="15">
        <f>K19*0</f>
        <v>0</v>
      </c>
      <c r="M19" s="15">
        <v>0</v>
      </c>
      <c r="N19" s="15">
        <f>M19*0</f>
        <v>0</v>
      </c>
      <c r="O19" s="15">
        <v>0</v>
      </c>
      <c r="P19" s="15">
        <f>O19*0.1</f>
        <v>0</v>
      </c>
      <c r="Q19" s="15">
        <v>0</v>
      </c>
      <c r="R19" s="15">
        <f>Q19*0</f>
        <v>0</v>
      </c>
      <c r="S19" s="15">
        <v>0</v>
      </c>
      <c r="T19" s="15">
        <f>S19*0.1</f>
        <v>0</v>
      </c>
      <c r="U19" s="15">
        <v>0</v>
      </c>
      <c r="V19" s="15">
        <f>U19*0</f>
        <v>0</v>
      </c>
      <c r="W19" s="15">
        <v>0</v>
      </c>
      <c r="X19" s="15">
        <f>W19*0.1</f>
        <v>0</v>
      </c>
      <c r="Y19" s="15">
        <v>0</v>
      </c>
      <c r="Z19" s="15">
        <f>Y19*0</f>
        <v>0</v>
      </c>
      <c r="AA19" s="15">
        <v>0</v>
      </c>
      <c r="AB19" s="15">
        <f>AA19*0</f>
        <v>0</v>
      </c>
    </row>
    <row r="20" spans="2:28" x14ac:dyDescent="0.25">
      <c r="B20" s="21"/>
      <c r="C20" s="22" t="s">
        <v>75</v>
      </c>
      <c r="D20" s="22"/>
      <c r="E20" s="16">
        <f t="shared" ref="E20:AB20" si="0">SUM(E4:E19)</f>
        <v>25232.629999999997</v>
      </c>
      <c r="F20" s="16">
        <f t="shared" si="0"/>
        <v>2362.2330999999999</v>
      </c>
      <c r="G20" s="16">
        <f t="shared" si="0"/>
        <v>19086.29</v>
      </c>
      <c r="H20" s="16">
        <f t="shared" si="0"/>
        <v>1846.7190000000003</v>
      </c>
      <c r="I20" s="16">
        <f t="shared" si="0"/>
        <v>6855.29</v>
      </c>
      <c r="J20" s="16">
        <f t="shared" si="0"/>
        <v>549.20900000000006</v>
      </c>
      <c r="K20" s="16">
        <f t="shared" si="0"/>
        <v>6577.09</v>
      </c>
      <c r="L20" s="16">
        <f t="shared" si="0"/>
        <v>579.51404000000002</v>
      </c>
      <c r="M20" s="16">
        <f t="shared" si="0"/>
        <v>11432.29</v>
      </c>
      <c r="N20" s="16">
        <f t="shared" si="0"/>
        <v>1062.759</v>
      </c>
      <c r="O20" s="16">
        <f t="shared" si="0"/>
        <v>6635.79</v>
      </c>
      <c r="P20" s="16">
        <f t="shared" si="0"/>
        <v>605.57899999999995</v>
      </c>
      <c r="Q20" s="16">
        <f t="shared" si="0"/>
        <v>0</v>
      </c>
      <c r="R20" s="16">
        <f t="shared" si="0"/>
        <v>0</v>
      </c>
      <c r="S20" s="16">
        <f t="shared" si="0"/>
        <v>10452.15</v>
      </c>
      <c r="T20" s="16">
        <f t="shared" si="0"/>
        <v>640.12259999999992</v>
      </c>
      <c r="U20" s="16">
        <f t="shared" si="0"/>
        <v>9090.65</v>
      </c>
      <c r="V20" s="16">
        <f t="shared" si="0"/>
        <v>654.67619999999999</v>
      </c>
      <c r="W20" s="16">
        <f t="shared" si="0"/>
        <v>7261.03</v>
      </c>
      <c r="X20" s="16">
        <f t="shared" si="0"/>
        <v>619.8205999999999</v>
      </c>
      <c r="Y20" s="16">
        <f t="shared" si="0"/>
        <v>6938.53</v>
      </c>
      <c r="Z20" s="16">
        <f t="shared" si="0"/>
        <v>613.37059999999997</v>
      </c>
      <c r="AA20" s="16">
        <f t="shared" si="0"/>
        <v>7037.59</v>
      </c>
      <c r="AB20" s="16">
        <f t="shared" si="0"/>
        <v>615.35179999999991</v>
      </c>
    </row>
    <row r="21" spans="2:28" ht="15" customHeight="1" x14ac:dyDescent="0.25">
      <c r="B21" s="21" t="s">
        <v>76</v>
      </c>
      <c r="C21" s="14"/>
      <c r="D21" s="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2:28" x14ac:dyDescent="0.25">
      <c r="B22" s="21"/>
      <c r="C22" s="14"/>
      <c r="D22" s="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2:28" x14ac:dyDescent="0.25">
      <c r="B23" s="21"/>
      <c r="C23" s="14"/>
      <c r="D23" s="2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2:28" x14ac:dyDescent="0.25">
      <c r="B24" s="21"/>
      <c r="C24" s="14"/>
      <c r="D24" s="2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2:28" x14ac:dyDescent="0.25">
      <c r="B25" s="21"/>
      <c r="C25" s="14"/>
      <c r="D25" s="2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2:28" x14ac:dyDescent="0.25">
      <c r="B26" s="21"/>
      <c r="C26" s="14"/>
      <c r="D26" s="2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2:28" x14ac:dyDescent="0.25">
      <c r="B27" s="21"/>
      <c r="C27" s="14"/>
      <c r="D27" s="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2:28" x14ac:dyDescent="0.25">
      <c r="B28" s="21"/>
      <c r="C28" s="14"/>
      <c r="D28" s="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2:28" x14ac:dyDescent="0.25">
      <c r="B29" s="21"/>
      <c r="C29" s="14"/>
      <c r="D29" s="2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2:28" x14ac:dyDescent="0.25">
      <c r="B30" s="21"/>
      <c r="C30" s="14"/>
      <c r="D30" s="2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2:28" x14ac:dyDescent="0.25">
      <c r="B31" s="21"/>
      <c r="C31" s="14"/>
      <c r="D31" s="2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2:28" x14ac:dyDescent="0.25">
      <c r="B32" s="21"/>
      <c r="C32" s="22" t="s">
        <v>77</v>
      </c>
      <c r="D32" s="22"/>
      <c r="E32" s="16">
        <f t="shared" ref="E32:AB32" si="1">SUM(E21:E31)</f>
        <v>0</v>
      </c>
      <c r="F32" s="16">
        <f t="shared" si="1"/>
        <v>0</v>
      </c>
      <c r="G32" s="16">
        <f t="shared" si="1"/>
        <v>0</v>
      </c>
      <c r="H32" s="16">
        <f t="shared" si="1"/>
        <v>0</v>
      </c>
      <c r="I32" s="16">
        <f t="shared" si="1"/>
        <v>0</v>
      </c>
      <c r="J32" s="16">
        <f t="shared" si="1"/>
        <v>0</v>
      </c>
      <c r="K32" s="16">
        <f t="shared" si="1"/>
        <v>0</v>
      </c>
      <c r="L32" s="16">
        <f t="shared" si="1"/>
        <v>0</v>
      </c>
      <c r="M32" s="16">
        <f t="shared" si="1"/>
        <v>0</v>
      </c>
      <c r="N32" s="16">
        <f t="shared" si="1"/>
        <v>0</v>
      </c>
      <c r="O32" s="16">
        <f t="shared" si="1"/>
        <v>0</v>
      </c>
      <c r="P32" s="16">
        <f t="shared" si="1"/>
        <v>0</v>
      </c>
      <c r="Q32" s="16">
        <f t="shared" si="1"/>
        <v>0</v>
      </c>
      <c r="R32" s="16">
        <f t="shared" si="1"/>
        <v>0</v>
      </c>
      <c r="S32" s="16">
        <f t="shared" si="1"/>
        <v>0</v>
      </c>
      <c r="T32" s="16">
        <f t="shared" si="1"/>
        <v>0</v>
      </c>
      <c r="U32" s="16">
        <f t="shared" si="1"/>
        <v>0</v>
      </c>
      <c r="V32" s="16">
        <f t="shared" si="1"/>
        <v>0</v>
      </c>
      <c r="W32" s="16">
        <f t="shared" si="1"/>
        <v>0</v>
      </c>
      <c r="X32" s="16">
        <f t="shared" si="1"/>
        <v>0</v>
      </c>
      <c r="Y32" s="16">
        <f t="shared" si="1"/>
        <v>0</v>
      </c>
      <c r="Z32" s="16">
        <f t="shared" si="1"/>
        <v>0</v>
      </c>
      <c r="AA32" s="16">
        <f t="shared" si="1"/>
        <v>0</v>
      </c>
      <c r="AB32" s="16">
        <f t="shared" si="1"/>
        <v>0</v>
      </c>
    </row>
    <row r="33" spans="2:28" x14ac:dyDescent="0.25">
      <c r="G33" s="12"/>
      <c r="H33" s="12"/>
      <c r="I33" s="12"/>
      <c r="J33" s="12"/>
      <c r="K33" s="12"/>
      <c r="L33" s="12"/>
      <c r="M33" s="12"/>
      <c r="N33" s="12"/>
      <c r="O33" s="12"/>
      <c r="P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2:28" x14ac:dyDescent="0.25">
      <c r="B34" s="20" t="s">
        <v>78</v>
      </c>
      <c r="C34" s="20"/>
      <c r="D34" s="20"/>
      <c r="E34" s="15">
        <f t="shared" ref="E34:AB34" si="2">E20+E32</f>
        <v>25232.629999999997</v>
      </c>
      <c r="F34" s="15">
        <f t="shared" si="2"/>
        <v>2362.2330999999999</v>
      </c>
      <c r="G34" s="15">
        <f t="shared" si="2"/>
        <v>19086.29</v>
      </c>
      <c r="H34" s="15">
        <f t="shared" si="2"/>
        <v>1846.7190000000003</v>
      </c>
      <c r="I34" s="15">
        <f t="shared" si="2"/>
        <v>6855.29</v>
      </c>
      <c r="J34" s="15">
        <f t="shared" si="2"/>
        <v>549.20900000000006</v>
      </c>
      <c r="K34" s="15">
        <f t="shared" si="2"/>
        <v>6577.09</v>
      </c>
      <c r="L34" s="15">
        <f t="shared" si="2"/>
        <v>579.51404000000002</v>
      </c>
      <c r="M34" s="15">
        <f t="shared" si="2"/>
        <v>11432.29</v>
      </c>
      <c r="N34" s="15">
        <f t="shared" si="2"/>
        <v>1062.759</v>
      </c>
      <c r="O34" s="15">
        <f t="shared" si="2"/>
        <v>6635.79</v>
      </c>
      <c r="P34" s="15">
        <f t="shared" si="2"/>
        <v>605.57899999999995</v>
      </c>
      <c r="Q34" s="15">
        <f t="shared" si="2"/>
        <v>0</v>
      </c>
      <c r="R34" s="15">
        <f t="shared" si="2"/>
        <v>0</v>
      </c>
      <c r="S34" s="15">
        <f t="shared" si="2"/>
        <v>10452.15</v>
      </c>
      <c r="T34" s="15">
        <f t="shared" si="2"/>
        <v>640.12259999999992</v>
      </c>
      <c r="U34" s="15">
        <f t="shared" si="2"/>
        <v>9090.65</v>
      </c>
      <c r="V34" s="15">
        <f t="shared" si="2"/>
        <v>654.67619999999999</v>
      </c>
      <c r="W34" s="15">
        <f t="shared" si="2"/>
        <v>7261.03</v>
      </c>
      <c r="X34" s="15">
        <f t="shared" si="2"/>
        <v>619.8205999999999</v>
      </c>
      <c r="Y34" s="15">
        <f t="shared" si="2"/>
        <v>6938.53</v>
      </c>
      <c r="Z34" s="15">
        <f t="shared" si="2"/>
        <v>613.37059999999997</v>
      </c>
      <c r="AA34" s="15">
        <f t="shared" si="2"/>
        <v>7037.59</v>
      </c>
      <c r="AB34" s="15">
        <f t="shared" si="2"/>
        <v>615.35179999999991</v>
      </c>
    </row>
    <row r="35" spans="2:28" x14ac:dyDescent="0.25">
      <c r="D35" s="2" t="s">
        <v>79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</row>
    <row r="36" spans="2:28" x14ac:dyDescent="0.25">
      <c r="D36" s="2" t="s">
        <v>80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</row>
    <row r="37" spans="2:28" x14ac:dyDescent="0.25">
      <c r="D37" s="17" t="s">
        <v>81</v>
      </c>
      <c r="E37" s="16">
        <f t="shared" ref="E37:AB37" si="3">SUM(E34:E36)</f>
        <v>25232.629999999997</v>
      </c>
      <c r="F37" s="16">
        <f t="shared" si="3"/>
        <v>2362.2330999999999</v>
      </c>
      <c r="G37" s="16">
        <f t="shared" si="3"/>
        <v>19086.29</v>
      </c>
      <c r="H37" s="16">
        <f t="shared" si="3"/>
        <v>1846.7190000000003</v>
      </c>
      <c r="I37" s="16">
        <f t="shared" si="3"/>
        <v>6855.29</v>
      </c>
      <c r="J37" s="16">
        <f t="shared" si="3"/>
        <v>549.20900000000006</v>
      </c>
      <c r="K37" s="16">
        <f t="shared" si="3"/>
        <v>6577.09</v>
      </c>
      <c r="L37" s="16">
        <f t="shared" si="3"/>
        <v>579.51404000000002</v>
      </c>
      <c r="M37" s="16">
        <f t="shared" si="3"/>
        <v>11432.29</v>
      </c>
      <c r="N37" s="16">
        <f t="shared" si="3"/>
        <v>1062.759</v>
      </c>
      <c r="O37" s="16">
        <f t="shared" si="3"/>
        <v>6635.79</v>
      </c>
      <c r="P37" s="16">
        <f t="shared" si="3"/>
        <v>605.57899999999995</v>
      </c>
      <c r="Q37" s="16">
        <f t="shared" si="3"/>
        <v>0</v>
      </c>
      <c r="R37" s="16">
        <f t="shared" si="3"/>
        <v>0</v>
      </c>
      <c r="S37" s="16">
        <f t="shared" si="3"/>
        <v>10452.15</v>
      </c>
      <c r="T37" s="16">
        <f t="shared" si="3"/>
        <v>640.12259999999992</v>
      </c>
      <c r="U37" s="16">
        <f t="shared" si="3"/>
        <v>9090.65</v>
      </c>
      <c r="V37" s="16">
        <f t="shared" si="3"/>
        <v>654.67619999999999</v>
      </c>
      <c r="W37" s="16">
        <f t="shared" si="3"/>
        <v>7261.03</v>
      </c>
      <c r="X37" s="16">
        <f t="shared" si="3"/>
        <v>619.8205999999999</v>
      </c>
      <c r="Y37" s="16">
        <f t="shared" si="3"/>
        <v>6938.53</v>
      </c>
      <c r="Z37" s="16">
        <f t="shared" si="3"/>
        <v>613.37059999999997</v>
      </c>
      <c r="AA37" s="16">
        <f t="shared" si="3"/>
        <v>7037.59</v>
      </c>
      <c r="AB37" s="16">
        <f t="shared" si="3"/>
        <v>615.35179999999991</v>
      </c>
    </row>
  </sheetData>
  <mergeCells count="17">
    <mergeCell ref="K2:L2"/>
    <mergeCell ref="M2:N2"/>
    <mergeCell ref="B34:D34"/>
    <mergeCell ref="Y2:Z2"/>
    <mergeCell ref="AA2:AB2"/>
    <mergeCell ref="B4:B20"/>
    <mergeCell ref="C20:D20"/>
    <mergeCell ref="B21:B32"/>
    <mergeCell ref="C32:D32"/>
    <mergeCell ref="O2:P2"/>
    <mergeCell ref="Q2:R2"/>
    <mergeCell ref="S2:T2"/>
    <mergeCell ref="U2:V2"/>
    <mergeCell ref="W2:X2"/>
    <mergeCell ref="E2:F2"/>
    <mergeCell ref="G2:H2"/>
    <mergeCell ref="I2:J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topLeftCell="C13" zoomScaleNormal="100" workbookViewId="0">
      <selection activeCell="E28" sqref="E28"/>
    </sheetView>
  </sheetViews>
  <sheetFormatPr baseColWidth="10" defaultColWidth="9.140625" defaultRowHeight="15" x14ac:dyDescent="0.25"/>
  <cols>
    <col min="1" max="1" width="12.140625" customWidth="1"/>
    <col min="2" max="2" width="13.28515625" customWidth="1"/>
    <col min="3" max="3" width="12.140625" customWidth="1"/>
    <col min="4" max="4" width="44.140625" customWidth="1"/>
    <col min="5" max="16" width="17.28515625" style="1" customWidth="1"/>
    <col min="17" max="1023" width="12.140625" customWidth="1"/>
    <col min="1024" max="1025" width="10.5703125" customWidth="1"/>
  </cols>
  <sheetData>
    <row r="2" spans="2:16" x14ac:dyDescent="0.25">
      <c r="B2" s="2"/>
      <c r="C2" s="2"/>
      <c r="D2" s="3"/>
      <c r="E2" s="4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</row>
    <row r="3" spans="2:16" ht="15" customHeight="1" x14ac:dyDescent="0.25">
      <c r="B3" s="18" t="s">
        <v>12</v>
      </c>
      <c r="C3" s="2">
        <v>401</v>
      </c>
      <c r="D3" s="3" t="s">
        <v>13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2:16" x14ac:dyDescent="0.25">
      <c r="B4" s="18"/>
      <c r="C4" s="2"/>
      <c r="D4" s="3" t="s">
        <v>14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2:16" x14ac:dyDescent="0.25">
      <c r="B5" s="18"/>
      <c r="C5" s="2">
        <v>411</v>
      </c>
      <c r="D5" s="3" t="s">
        <v>15</v>
      </c>
      <c r="E5" s="7">
        <f t="shared" ref="E5:P5" si="0">E3-E4</f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0</v>
      </c>
    </row>
    <row r="6" spans="2:16" x14ac:dyDescent="0.25">
      <c r="B6" s="18"/>
      <c r="C6" s="2">
        <v>499</v>
      </c>
      <c r="D6" s="3" t="s">
        <v>16</v>
      </c>
      <c r="E6" s="7">
        <f t="shared" ref="E6:P6" si="1">E5*0.12</f>
        <v>0</v>
      </c>
      <c r="F6" s="7">
        <f t="shared" si="1"/>
        <v>0</v>
      </c>
      <c r="G6" s="7">
        <f t="shared" si="1"/>
        <v>0</v>
      </c>
      <c r="H6" s="7">
        <f t="shared" si="1"/>
        <v>0</v>
      </c>
      <c r="I6" s="7">
        <f t="shared" si="1"/>
        <v>0</v>
      </c>
      <c r="J6" s="7">
        <f t="shared" si="1"/>
        <v>0</v>
      </c>
      <c r="K6" s="7">
        <f t="shared" si="1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</row>
    <row r="7" spans="2:16" x14ac:dyDescent="0.25">
      <c r="B7" s="18"/>
      <c r="C7" s="2"/>
      <c r="D7" s="3" t="s">
        <v>17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2:16" x14ac:dyDescent="0.25">
      <c r="B8" s="8"/>
      <c r="C8" s="2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ht="15" customHeight="1" x14ac:dyDescent="0.25">
      <c r="B9" s="18" t="s">
        <v>18</v>
      </c>
      <c r="C9" s="2">
        <v>509</v>
      </c>
      <c r="D9" s="3" t="s">
        <v>19</v>
      </c>
      <c r="E9" s="7">
        <v>6955.05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</row>
    <row r="10" spans="2:16" x14ac:dyDescent="0.25">
      <c r="B10" s="18"/>
      <c r="C10" s="2">
        <v>529</v>
      </c>
      <c r="D10" s="3" t="s">
        <v>16</v>
      </c>
      <c r="E10" s="7">
        <f t="shared" ref="E10:P10" si="2">E9*0.12</f>
        <v>834.60599999999999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7">
        <f t="shared" si="2"/>
        <v>0</v>
      </c>
      <c r="K10" s="7">
        <f t="shared" si="2"/>
        <v>0</v>
      </c>
      <c r="L10" s="7">
        <f t="shared" si="2"/>
        <v>0</v>
      </c>
      <c r="M10" s="7">
        <f t="shared" si="2"/>
        <v>0</v>
      </c>
      <c r="N10" s="7">
        <f t="shared" si="2"/>
        <v>0</v>
      </c>
      <c r="O10" s="7">
        <f t="shared" si="2"/>
        <v>0</v>
      </c>
      <c r="P10" s="7">
        <f t="shared" si="2"/>
        <v>0</v>
      </c>
    </row>
    <row r="11" spans="2:16" x14ac:dyDescent="0.25">
      <c r="B11" s="18"/>
      <c r="C11" s="2">
        <v>507</v>
      </c>
      <c r="D11" s="3" t="s">
        <v>20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</row>
    <row r="12" spans="2:16" x14ac:dyDescent="0.25">
      <c r="B12" s="8"/>
      <c r="C12" s="2"/>
      <c r="D12" s="3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2:16" x14ac:dyDescent="0.25">
      <c r="B13" s="8"/>
      <c r="C13" s="2">
        <v>563</v>
      </c>
      <c r="D13" s="3" t="s">
        <v>21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</row>
    <row r="14" spans="2:16" x14ac:dyDescent="0.25">
      <c r="B14" s="8"/>
      <c r="C14" s="2">
        <v>564</v>
      </c>
      <c r="D14" s="3" t="s">
        <v>22</v>
      </c>
      <c r="E14" s="7">
        <f t="shared" ref="E14:P14" si="3">E10*E13</f>
        <v>834.60599999999999</v>
      </c>
      <c r="F14" s="7">
        <f t="shared" si="3"/>
        <v>0</v>
      </c>
      <c r="G14" s="7">
        <f t="shared" si="3"/>
        <v>0</v>
      </c>
      <c r="H14" s="7">
        <f t="shared" si="3"/>
        <v>0</v>
      </c>
      <c r="I14" s="7">
        <f t="shared" si="3"/>
        <v>0</v>
      </c>
      <c r="J14" s="7">
        <f t="shared" si="3"/>
        <v>0</v>
      </c>
      <c r="K14" s="7">
        <f t="shared" si="3"/>
        <v>0</v>
      </c>
      <c r="L14" s="7">
        <f t="shared" si="3"/>
        <v>0</v>
      </c>
      <c r="M14" s="7">
        <f t="shared" si="3"/>
        <v>0</v>
      </c>
      <c r="N14" s="7">
        <f t="shared" si="3"/>
        <v>0</v>
      </c>
      <c r="O14" s="7">
        <f t="shared" si="3"/>
        <v>0</v>
      </c>
      <c r="P14" s="7">
        <f t="shared" si="3"/>
        <v>0</v>
      </c>
    </row>
    <row r="15" spans="2:16" x14ac:dyDescent="0.25">
      <c r="B15" s="8"/>
      <c r="C15" s="2">
        <v>601</v>
      </c>
      <c r="D15" s="3" t="s">
        <v>23</v>
      </c>
      <c r="E15" s="7">
        <f t="shared" ref="E15:P15" si="4">IF((E6-E10)&gt;0,E6-E10,0)</f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</row>
    <row r="16" spans="2:16" x14ac:dyDescent="0.25">
      <c r="B16" s="8"/>
      <c r="C16" s="2">
        <v>602</v>
      </c>
      <c r="D16" s="3" t="s">
        <v>22</v>
      </c>
      <c r="E16" s="7">
        <f t="shared" ref="E16:P16" si="5">IF((E6-E10)&lt;0,E10-E6,0)</f>
        <v>834.60599999999999</v>
      </c>
      <c r="F16" s="7">
        <f t="shared" si="5"/>
        <v>0</v>
      </c>
      <c r="G16" s="7">
        <f t="shared" si="5"/>
        <v>0</v>
      </c>
      <c r="H16" s="7">
        <f t="shared" si="5"/>
        <v>0</v>
      </c>
      <c r="I16" s="7">
        <f t="shared" si="5"/>
        <v>0</v>
      </c>
      <c r="J16" s="7">
        <f t="shared" si="5"/>
        <v>0</v>
      </c>
      <c r="K16" s="7">
        <f t="shared" si="5"/>
        <v>0</v>
      </c>
      <c r="L16" s="7">
        <f t="shared" si="5"/>
        <v>0</v>
      </c>
      <c r="M16" s="7">
        <f t="shared" si="5"/>
        <v>0</v>
      </c>
      <c r="N16" s="7">
        <f t="shared" si="5"/>
        <v>0</v>
      </c>
      <c r="O16" s="7">
        <f t="shared" si="5"/>
        <v>0</v>
      </c>
      <c r="P16" s="7">
        <f t="shared" si="5"/>
        <v>0</v>
      </c>
    </row>
    <row r="17" spans="2:16" x14ac:dyDescent="0.25">
      <c r="B17" s="8"/>
      <c r="C17" s="2"/>
      <c r="D17" s="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ht="15" customHeight="1" x14ac:dyDescent="0.25">
      <c r="B18" s="18" t="s">
        <v>24</v>
      </c>
      <c r="C18" s="2"/>
      <c r="D18" s="3" t="s">
        <v>25</v>
      </c>
      <c r="E18" s="7">
        <v>0</v>
      </c>
      <c r="F18" s="7">
        <f t="shared" ref="F18:P18" si="6">IF(E19&lt;0,0,E19)</f>
        <v>834.60599999999999</v>
      </c>
      <c r="G18" s="7">
        <f t="shared" si="6"/>
        <v>834.60599999999999</v>
      </c>
      <c r="H18" s="7">
        <f t="shared" si="6"/>
        <v>834.60599999999999</v>
      </c>
      <c r="I18" s="7">
        <f t="shared" si="6"/>
        <v>834.60599999999999</v>
      </c>
      <c r="J18" s="7">
        <f t="shared" si="6"/>
        <v>834.60599999999999</v>
      </c>
      <c r="K18" s="7">
        <f t="shared" si="6"/>
        <v>834.60599999999999</v>
      </c>
      <c r="L18" s="7">
        <f t="shared" si="6"/>
        <v>834.60599999999999</v>
      </c>
      <c r="M18" s="7">
        <f t="shared" si="6"/>
        <v>834.60599999999999</v>
      </c>
      <c r="N18" s="7">
        <f t="shared" si="6"/>
        <v>834.60599999999999</v>
      </c>
      <c r="O18" s="7">
        <f t="shared" si="6"/>
        <v>834.60599999999999</v>
      </c>
      <c r="P18" s="7">
        <f t="shared" si="6"/>
        <v>834.60599999999999</v>
      </c>
    </row>
    <row r="19" spans="2:16" x14ac:dyDescent="0.25">
      <c r="B19" s="18"/>
      <c r="C19" s="2"/>
      <c r="D19" s="3" t="s">
        <v>26</v>
      </c>
      <c r="E19" s="10">
        <f t="shared" ref="E19:P19" si="7">E18+E16-E15</f>
        <v>834.60599999999999</v>
      </c>
      <c r="F19" s="10">
        <f t="shared" si="7"/>
        <v>834.60599999999999</v>
      </c>
      <c r="G19" s="10">
        <f t="shared" si="7"/>
        <v>834.60599999999999</v>
      </c>
      <c r="H19" s="10">
        <f t="shared" si="7"/>
        <v>834.60599999999999</v>
      </c>
      <c r="I19" s="10">
        <f t="shared" si="7"/>
        <v>834.60599999999999</v>
      </c>
      <c r="J19" s="10">
        <f t="shared" si="7"/>
        <v>834.60599999999999</v>
      </c>
      <c r="K19" s="10">
        <f t="shared" si="7"/>
        <v>834.60599999999999</v>
      </c>
      <c r="L19" s="10">
        <f t="shared" si="7"/>
        <v>834.60599999999999</v>
      </c>
      <c r="M19" s="10">
        <f t="shared" si="7"/>
        <v>834.60599999999999</v>
      </c>
      <c r="N19" s="10">
        <f t="shared" si="7"/>
        <v>834.60599999999999</v>
      </c>
      <c r="O19" s="10">
        <f t="shared" si="7"/>
        <v>834.60599999999999</v>
      </c>
      <c r="P19" s="10">
        <f t="shared" si="7"/>
        <v>834.60599999999999</v>
      </c>
    </row>
    <row r="20" spans="2:16" x14ac:dyDescent="0.25">
      <c r="B20" s="18"/>
      <c r="C20" s="2"/>
      <c r="D20" s="3" t="s">
        <v>27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</row>
    <row r="21" spans="2:16" x14ac:dyDescent="0.25">
      <c r="B21" s="8"/>
      <c r="C21" s="2"/>
      <c r="D21" s="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ht="15" customHeight="1" x14ac:dyDescent="0.25">
      <c r="B22" s="18" t="s">
        <v>28</v>
      </c>
      <c r="C22" s="2"/>
      <c r="D22" s="3" t="s">
        <v>29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</row>
    <row r="23" spans="2:16" x14ac:dyDescent="0.25">
      <c r="B23" s="18"/>
      <c r="C23" s="2"/>
      <c r="D23" s="3" t="s">
        <v>25</v>
      </c>
      <c r="E23" s="7">
        <v>6808.57</v>
      </c>
      <c r="F23" s="7">
        <f t="shared" ref="F23:P23" si="8">E24</f>
        <v>6808.57</v>
      </c>
      <c r="G23" s="7">
        <f t="shared" si="8"/>
        <v>6808.57</v>
      </c>
      <c r="H23" s="7">
        <f t="shared" si="8"/>
        <v>6808.57</v>
      </c>
      <c r="I23" s="7">
        <f t="shared" si="8"/>
        <v>6808.57</v>
      </c>
      <c r="J23" s="7">
        <f t="shared" si="8"/>
        <v>6808.57</v>
      </c>
      <c r="K23" s="7">
        <f t="shared" si="8"/>
        <v>6808.57</v>
      </c>
      <c r="L23" s="7">
        <f t="shared" si="8"/>
        <v>6808.57</v>
      </c>
      <c r="M23" s="7">
        <f t="shared" si="8"/>
        <v>6808.57</v>
      </c>
      <c r="N23" s="7">
        <f t="shared" si="8"/>
        <v>6808.57</v>
      </c>
      <c r="O23" s="7">
        <f t="shared" si="8"/>
        <v>6808.57</v>
      </c>
      <c r="P23" s="7">
        <f t="shared" si="8"/>
        <v>6808.57</v>
      </c>
    </row>
    <row r="24" spans="2:16" x14ac:dyDescent="0.25">
      <c r="B24" s="18"/>
      <c r="C24" s="2"/>
      <c r="D24" s="3" t="s">
        <v>26</v>
      </c>
      <c r="E24" s="10">
        <f t="shared" ref="E24:P24" si="9">IF(E19&lt;0,E23+E22+E19,E23+E22)</f>
        <v>6808.57</v>
      </c>
      <c r="F24" s="10">
        <f t="shared" si="9"/>
        <v>6808.57</v>
      </c>
      <c r="G24" s="10">
        <f t="shared" si="9"/>
        <v>6808.57</v>
      </c>
      <c r="H24" s="10">
        <f t="shared" si="9"/>
        <v>6808.57</v>
      </c>
      <c r="I24" s="10">
        <f t="shared" si="9"/>
        <v>6808.57</v>
      </c>
      <c r="J24" s="10">
        <f t="shared" si="9"/>
        <v>6808.57</v>
      </c>
      <c r="K24" s="10">
        <f t="shared" si="9"/>
        <v>6808.57</v>
      </c>
      <c r="L24" s="10">
        <f t="shared" si="9"/>
        <v>6808.57</v>
      </c>
      <c r="M24" s="10">
        <f t="shared" si="9"/>
        <v>6808.57</v>
      </c>
      <c r="N24" s="10">
        <f t="shared" si="9"/>
        <v>6808.57</v>
      </c>
      <c r="O24" s="10">
        <f t="shared" si="9"/>
        <v>6808.57</v>
      </c>
      <c r="P24" s="10">
        <f t="shared" si="9"/>
        <v>6808.57</v>
      </c>
    </row>
    <row r="25" spans="2:16" x14ac:dyDescent="0.25">
      <c r="B25" s="18"/>
      <c r="C25" s="2"/>
      <c r="D25" s="3" t="s">
        <v>30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</row>
    <row r="26" spans="2:16" x14ac:dyDescent="0.25">
      <c r="B26" s="8"/>
      <c r="C26" s="2"/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2:16" ht="15" customHeight="1" x14ac:dyDescent="0.25">
      <c r="B27" s="18" t="s">
        <v>31</v>
      </c>
      <c r="C27" s="2"/>
      <c r="D27" s="3" t="s">
        <v>32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2:16" x14ac:dyDescent="0.25">
      <c r="B28" s="18"/>
      <c r="C28" s="2"/>
      <c r="D28" s="3" t="s">
        <v>33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</row>
    <row r="29" spans="2:16" x14ac:dyDescent="0.25">
      <c r="B29" s="18"/>
      <c r="C29" s="2"/>
      <c r="D29" s="3" t="s">
        <v>34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</row>
    <row r="30" spans="2:16" x14ac:dyDescent="0.25">
      <c r="B30" s="18"/>
      <c r="C30" s="2"/>
      <c r="D30" s="3" t="s">
        <v>35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</row>
    <row r="31" spans="2:16" x14ac:dyDescent="0.25">
      <c r="B31" s="18"/>
      <c r="C31" s="2"/>
      <c r="D31" s="3" t="s">
        <v>36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</row>
    <row r="32" spans="2:16" x14ac:dyDescent="0.25">
      <c r="B32" s="18"/>
      <c r="C32" s="2"/>
      <c r="D32" s="3" t="s">
        <v>37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</row>
    <row r="33" spans="2:16" x14ac:dyDescent="0.25">
      <c r="B33" s="18"/>
      <c r="C33" s="2"/>
      <c r="D33" s="3" t="s">
        <v>38</v>
      </c>
      <c r="E33" s="7">
        <v>738.7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150</v>
      </c>
    </row>
    <row r="34" spans="2:16" x14ac:dyDescent="0.25">
      <c r="B34" s="18"/>
      <c r="C34" s="2"/>
      <c r="D34" s="3" t="s">
        <v>30</v>
      </c>
      <c r="E34" s="7">
        <f t="shared" ref="E34:P34" si="10">SUM(E28:E33)</f>
        <v>738.7</v>
      </c>
      <c r="F34" s="7">
        <f t="shared" si="10"/>
        <v>0</v>
      </c>
      <c r="G34" s="7">
        <f t="shared" si="10"/>
        <v>0</v>
      </c>
      <c r="H34" s="7">
        <f t="shared" si="10"/>
        <v>0</v>
      </c>
      <c r="I34" s="7">
        <f t="shared" si="10"/>
        <v>0</v>
      </c>
      <c r="J34" s="7">
        <f t="shared" si="10"/>
        <v>0</v>
      </c>
      <c r="K34" s="7">
        <f t="shared" si="10"/>
        <v>0</v>
      </c>
      <c r="L34" s="7">
        <f t="shared" si="10"/>
        <v>0</v>
      </c>
      <c r="M34" s="7">
        <f t="shared" si="10"/>
        <v>0</v>
      </c>
      <c r="N34" s="7">
        <f t="shared" si="10"/>
        <v>0</v>
      </c>
      <c r="O34" s="7">
        <f t="shared" si="10"/>
        <v>0</v>
      </c>
      <c r="P34" s="7">
        <f t="shared" si="10"/>
        <v>150</v>
      </c>
    </row>
    <row r="35" spans="2:16" x14ac:dyDescent="0.25">
      <c r="B35" s="8"/>
      <c r="C35" s="2"/>
      <c r="D35" s="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2:16" ht="15" customHeight="1" x14ac:dyDescent="0.25">
      <c r="B36" s="18" t="s">
        <v>39</v>
      </c>
      <c r="C36" s="2"/>
      <c r="D36" s="3" t="s">
        <v>40</v>
      </c>
      <c r="E36" s="7">
        <f t="shared" ref="E36:P36" si="11">E20+E25+E34</f>
        <v>738.7</v>
      </c>
      <c r="F36" s="7">
        <f t="shared" si="11"/>
        <v>0</v>
      </c>
      <c r="G36" s="7">
        <f t="shared" si="11"/>
        <v>0</v>
      </c>
      <c r="H36" s="7">
        <f t="shared" si="11"/>
        <v>0</v>
      </c>
      <c r="I36" s="7">
        <f t="shared" si="11"/>
        <v>0</v>
      </c>
      <c r="J36" s="7">
        <f t="shared" si="11"/>
        <v>0</v>
      </c>
      <c r="K36" s="7">
        <f t="shared" si="11"/>
        <v>0</v>
      </c>
      <c r="L36" s="7">
        <f t="shared" si="11"/>
        <v>0</v>
      </c>
      <c r="M36" s="7">
        <f t="shared" si="11"/>
        <v>0</v>
      </c>
      <c r="N36" s="7">
        <f t="shared" si="11"/>
        <v>0</v>
      </c>
      <c r="O36" s="7">
        <f t="shared" si="11"/>
        <v>0</v>
      </c>
      <c r="P36" s="7">
        <f t="shared" si="11"/>
        <v>150</v>
      </c>
    </row>
    <row r="37" spans="2:16" x14ac:dyDescent="0.25">
      <c r="B37" s="18"/>
      <c r="C37" s="2"/>
      <c r="D37" s="3" t="s">
        <v>41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</row>
    <row r="38" spans="2:16" x14ac:dyDescent="0.25">
      <c r="B38" s="18"/>
      <c r="C38" s="2"/>
      <c r="D38" s="3" t="s">
        <v>42</v>
      </c>
      <c r="E38" s="7">
        <f t="shared" ref="E38:P38" si="12">E36+E37</f>
        <v>738.7</v>
      </c>
      <c r="F38" s="7">
        <f t="shared" si="12"/>
        <v>0</v>
      </c>
      <c r="G38" s="7">
        <f t="shared" si="12"/>
        <v>0</v>
      </c>
      <c r="H38" s="7">
        <f t="shared" si="12"/>
        <v>0</v>
      </c>
      <c r="I38" s="7">
        <f t="shared" si="12"/>
        <v>0</v>
      </c>
      <c r="J38" s="7">
        <f t="shared" si="12"/>
        <v>0</v>
      </c>
      <c r="K38" s="7">
        <f t="shared" si="12"/>
        <v>0</v>
      </c>
      <c r="L38" s="7">
        <f t="shared" si="12"/>
        <v>0</v>
      </c>
      <c r="M38" s="7">
        <f t="shared" si="12"/>
        <v>0</v>
      </c>
      <c r="N38" s="7">
        <f t="shared" si="12"/>
        <v>0</v>
      </c>
      <c r="O38" s="7">
        <f t="shared" si="12"/>
        <v>0</v>
      </c>
      <c r="P38" s="7">
        <f t="shared" si="12"/>
        <v>150</v>
      </c>
    </row>
  </sheetData>
  <mergeCells count="6">
    <mergeCell ref="B36:B38"/>
    <mergeCell ref="B3:B7"/>
    <mergeCell ref="B9:B11"/>
    <mergeCell ref="B18:B20"/>
    <mergeCell ref="B22:B25"/>
    <mergeCell ref="B27:B3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6"/>
  <sheetViews>
    <sheetView topLeftCell="E1" zoomScaleNormal="100" workbookViewId="0">
      <selection activeCell="L16" sqref="L16"/>
    </sheetView>
  </sheetViews>
  <sheetFormatPr baseColWidth="10" defaultColWidth="9.140625" defaultRowHeight="15" x14ac:dyDescent="0.25"/>
  <cols>
    <col min="1" max="2" width="10.5703125" customWidth="1"/>
    <col min="3" max="3" width="11.42578125" style="11"/>
    <col min="4" max="4" width="59.28515625" customWidth="1"/>
    <col min="5" max="6" width="15.85546875" style="12" customWidth="1"/>
    <col min="7" max="16" width="15.85546875" customWidth="1"/>
    <col min="17" max="18" width="15.85546875" style="12" customWidth="1"/>
    <col min="19" max="28" width="15.85546875" customWidth="1"/>
    <col min="29" max="1025" width="10.5703125" customWidth="1"/>
  </cols>
  <sheetData>
    <row r="2" spans="2:28" x14ac:dyDescent="0.25">
      <c r="E2" s="19" t="s">
        <v>43</v>
      </c>
      <c r="F2" s="19"/>
      <c r="G2" s="19" t="s">
        <v>44</v>
      </c>
      <c r="H2" s="19"/>
      <c r="I2" s="19" t="s">
        <v>45</v>
      </c>
      <c r="J2" s="19"/>
      <c r="K2" s="19" t="s">
        <v>46</v>
      </c>
      <c r="L2" s="19"/>
      <c r="M2" s="19" t="s">
        <v>47</v>
      </c>
      <c r="N2" s="19"/>
      <c r="O2" s="19" t="s">
        <v>48</v>
      </c>
      <c r="P2" s="19"/>
      <c r="Q2" s="19" t="s">
        <v>49</v>
      </c>
      <c r="R2" s="19"/>
      <c r="S2" s="19" t="s">
        <v>50</v>
      </c>
      <c r="T2" s="19"/>
      <c r="U2" s="19" t="s">
        <v>51</v>
      </c>
      <c r="V2" s="19"/>
      <c r="W2" s="19" t="s">
        <v>52</v>
      </c>
      <c r="X2" s="19"/>
      <c r="Y2" s="19" t="s">
        <v>53</v>
      </c>
      <c r="Z2" s="19"/>
      <c r="AA2" s="19" t="s">
        <v>54</v>
      </c>
      <c r="AB2" s="19"/>
    </row>
    <row r="3" spans="2:28" ht="15" customHeight="1" x14ac:dyDescent="0.25">
      <c r="B3" s="13"/>
      <c r="C3" s="14" t="s">
        <v>55</v>
      </c>
      <c r="D3" s="14" t="s">
        <v>56</v>
      </c>
      <c r="E3" s="15" t="s">
        <v>57</v>
      </c>
      <c r="F3" s="15" t="s">
        <v>58</v>
      </c>
      <c r="G3" s="15" t="s">
        <v>57</v>
      </c>
      <c r="H3" s="15" t="s">
        <v>58</v>
      </c>
      <c r="I3" s="15" t="s">
        <v>57</v>
      </c>
      <c r="J3" s="15" t="s">
        <v>58</v>
      </c>
      <c r="K3" s="15" t="s">
        <v>57</v>
      </c>
      <c r="L3" s="15" t="s">
        <v>58</v>
      </c>
      <c r="M3" s="15" t="s">
        <v>57</v>
      </c>
      <c r="N3" s="15" t="s">
        <v>58</v>
      </c>
      <c r="O3" s="15" t="s">
        <v>57</v>
      </c>
      <c r="P3" s="15" t="s">
        <v>58</v>
      </c>
      <c r="Q3" s="15" t="s">
        <v>57</v>
      </c>
      <c r="R3" s="15" t="s">
        <v>58</v>
      </c>
      <c r="S3" s="15" t="s">
        <v>57</v>
      </c>
      <c r="T3" s="15" t="s">
        <v>58</v>
      </c>
      <c r="U3" s="15" t="s">
        <v>57</v>
      </c>
      <c r="V3" s="15" t="s">
        <v>58</v>
      </c>
      <c r="W3" s="15" t="s">
        <v>57</v>
      </c>
      <c r="X3" s="15" t="s">
        <v>58</v>
      </c>
      <c r="Y3" s="15" t="s">
        <v>57</v>
      </c>
      <c r="Z3" s="15" t="s">
        <v>58</v>
      </c>
      <c r="AA3" s="15" t="s">
        <v>57</v>
      </c>
      <c r="AB3" s="15" t="s">
        <v>58</v>
      </c>
    </row>
    <row r="4" spans="2:28" ht="15" customHeight="1" x14ac:dyDescent="0.25">
      <c r="B4" s="21" t="s">
        <v>59</v>
      </c>
      <c r="C4" s="14">
        <v>302</v>
      </c>
      <c r="D4" s="2" t="s">
        <v>60</v>
      </c>
      <c r="E4" s="15">
        <v>0</v>
      </c>
      <c r="F4" s="15">
        <f>E4*0</f>
        <v>0</v>
      </c>
      <c r="G4" s="15">
        <v>0</v>
      </c>
      <c r="H4" s="15">
        <f>G4*0</f>
        <v>0</v>
      </c>
      <c r="I4" s="15">
        <v>0</v>
      </c>
      <c r="J4" s="15">
        <f>I4*0</f>
        <v>0</v>
      </c>
      <c r="K4" s="15">
        <v>0</v>
      </c>
      <c r="L4" s="15">
        <f>K4*0</f>
        <v>0</v>
      </c>
      <c r="M4" s="15">
        <v>0</v>
      </c>
      <c r="N4" s="15">
        <f>M4*0</f>
        <v>0</v>
      </c>
      <c r="O4" s="15">
        <v>0</v>
      </c>
      <c r="P4" s="15">
        <f>O4*0</f>
        <v>0</v>
      </c>
      <c r="Q4" s="15">
        <v>0</v>
      </c>
      <c r="R4" s="15">
        <f>Q4*0</f>
        <v>0</v>
      </c>
      <c r="S4" s="15">
        <v>0</v>
      </c>
      <c r="T4" s="15">
        <f>S4*0</f>
        <v>0</v>
      </c>
      <c r="U4" s="15">
        <v>0</v>
      </c>
      <c r="V4" s="15">
        <f>U4*0</f>
        <v>0</v>
      </c>
      <c r="W4" s="15">
        <v>0</v>
      </c>
      <c r="X4" s="15">
        <f>W4*0</f>
        <v>0</v>
      </c>
      <c r="Y4" s="15">
        <v>0</v>
      </c>
      <c r="Z4" s="15">
        <f>Y4*0</f>
        <v>0</v>
      </c>
      <c r="AA4" s="15">
        <v>0</v>
      </c>
      <c r="AB4" s="15">
        <f>AA4*0</f>
        <v>0</v>
      </c>
    </row>
    <row r="5" spans="2:28" x14ac:dyDescent="0.25">
      <c r="B5" s="21"/>
      <c r="C5" s="14">
        <v>303</v>
      </c>
      <c r="D5" s="2" t="s">
        <v>61</v>
      </c>
      <c r="E5" s="15">
        <v>3750</v>
      </c>
      <c r="F5" s="15">
        <f>E5*0.1</f>
        <v>375</v>
      </c>
      <c r="G5" s="15">
        <v>0</v>
      </c>
      <c r="H5" s="15">
        <v>0</v>
      </c>
      <c r="I5" s="15">
        <v>0</v>
      </c>
      <c r="J5" s="15">
        <v>0</v>
      </c>
      <c r="K5" s="15">
        <v>3750</v>
      </c>
      <c r="L5" s="15">
        <f>K5*0.1</f>
        <v>375</v>
      </c>
      <c r="M5" s="15">
        <v>0</v>
      </c>
      <c r="N5" s="15">
        <f>M5*0.1</f>
        <v>0</v>
      </c>
      <c r="O5" s="15">
        <v>0</v>
      </c>
      <c r="P5" s="15">
        <f>O5*0.1</f>
        <v>0</v>
      </c>
      <c r="Q5" s="15">
        <v>0</v>
      </c>
      <c r="R5" s="15">
        <f>Q5*0.1</f>
        <v>0</v>
      </c>
      <c r="S5" s="15">
        <v>0</v>
      </c>
      <c r="T5" s="15">
        <f>S5*0.1</f>
        <v>0</v>
      </c>
      <c r="U5" s="15">
        <v>0</v>
      </c>
      <c r="V5" s="15">
        <f>U5*0.1</f>
        <v>0</v>
      </c>
      <c r="W5" s="15">
        <v>0</v>
      </c>
      <c r="X5" s="15">
        <f>W5*0.1</f>
        <v>0</v>
      </c>
      <c r="Y5" s="15">
        <v>0</v>
      </c>
      <c r="Z5" s="15">
        <f>Y5*0.1</f>
        <v>0</v>
      </c>
      <c r="AA5" s="15">
        <v>0</v>
      </c>
      <c r="AB5" s="15">
        <f>AA5*0.1</f>
        <v>0</v>
      </c>
    </row>
    <row r="6" spans="2:28" x14ac:dyDescent="0.25">
      <c r="B6" s="21"/>
      <c r="C6" s="14">
        <v>304</v>
      </c>
      <c r="D6" s="2" t="s">
        <v>62</v>
      </c>
      <c r="E6" s="15">
        <v>2405.85</v>
      </c>
      <c r="F6" s="15">
        <f>E6*0.08</f>
        <v>192.46799999999999</v>
      </c>
      <c r="G6" s="15">
        <v>0</v>
      </c>
      <c r="H6" s="15">
        <v>0</v>
      </c>
      <c r="I6" s="15">
        <v>0</v>
      </c>
      <c r="J6" s="15">
        <v>0</v>
      </c>
      <c r="K6" s="15">
        <v>2550.79</v>
      </c>
      <c r="L6" s="15">
        <f>K6*0.08</f>
        <v>204.06319999999999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</row>
    <row r="7" spans="2:28" x14ac:dyDescent="0.25">
      <c r="B7" s="21"/>
      <c r="C7" s="14">
        <v>307</v>
      </c>
      <c r="D7" s="2" t="s">
        <v>63</v>
      </c>
      <c r="E7" s="15">
        <v>0</v>
      </c>
      <c r="F7" s="15">
        <f>E7*0.02</f>
        <v>0</v>
      </c>
      <c r="G7" s="15">
        <v>0</v>
      </c>
      <c r="H7" s="15">
        <f>G7*0.02</f>
        <v>0</v>
      </c>
      <c r="I7" s="15">
        <v>0</v>
      </c>
      <c r="J7" s="15">
        <f>I7*0.02</f>
        <v>0</v>
      </c>
      <c r="K7" s="15">
        <v>0</v>
      </c>
      <c r="L7" s="15">
        <f>K7*0.02</f>
        <v>0</v>
      </c>
      <c r="M7" s="15">
        <v>0</v>
      </c>
      <c r="N7" s="15">
        <f>M7*0.02</f>
        <v>0</v>
      </c>
      <c r="O7" s="15">
        <v>0</v>
      </c>
      <c r="P7" s="15">
        <f>O7*0.02</f>
        <v>0</v>
      </c>
      <c r="Q7" s="15">
        <v>0</v>
      </c>
      <c r="R7" s="15">
        <f>Q7*0.02</f>
        <v>0</v>
      </c>
      <c r="S7" s="15">
        <v>0</v>
      </c>
      <c r="T7" s="15">
        <f>S7*0.02</f>
        <v>0</v>
      </c>
      <c r="U7" s="15">
        <v>0</v>
      </c>
      <c r="V7" s="15">
        <f>U7*0.02</f>
        <v>0</v>
      </c>
      <c r="W7" s="15">
        <v>0</v>
      </c>
      <c r="X7" s="15">
        <f>W7*0.02</f>
        <v>0</v>
      </c>
      <c r="Y7" s="15">
        <v>0</v>
      </c>
      <c r="Z7" s="15">
        <f>Y7*0.02</f>
        <v>0</v>
      </c>
      <c r="AA7" s="15">
        <v>0</v>
      </c>
      <c r="AB7" s="15">
        <f>AA7*0.02</f>
        <v>0</v>
      </c>
    </row>
    <row r="8" spans="2:28" x14ac:dyDescent="0.25">
      <c r="B8" s="21"/>
      <c r="C8" s="14">
        <v>308</v>
      </c>
      <c r="D8" s="2" t="s">
        <v>64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</row>
    <row r="9" spans="2:28" x14ac:dyDescent="0.25">
      <c r="B9" s="21"/>
      <c r="C9" s="14">
        <v>309</v>
      </c>
      <c r="D9" s="2" t="s">
        <v>65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</row>
    <row r="10" spans="2:28" x14ac:dyDescent="0.25">
      <c r="B10" s="21"/>
      <c r="C10" s="14">
        <v>310</v>
      </c>
      <c r="D10" s="2" t="s">
        <v>66</v>
      </c>
      <c r="E10" s="15">
        <v>0</v>
      </c>
      <c r="F10" s="15">
        <f>E10*0.01</f>
        <v>0</v>
      </c>
      <c r="G10" s="15">
        <v>0</v>
      </c>
      <c r="H10" s="15">
        <f>G10*0.01</f>
        <v>0</v>
      </c>
      <c r="I10" s="15">
        <v>0</v>
      </c>
      <c r="J10" s="15">
        <f>I10*0.01</f>
        <v>0</v>
      </c>
      <c r="K10" s="15">
        <v>0</v>
      </c>
      <c r="L10" s="15">
        <f>K10*0.01</f>
        <v>0</v>
      </c>
      <c r="M10" s="15">
        <v>0</v>
      </c>
      <c r="N10" s="15">
        <f>M10*0.01</f>
        <v>0</v>
      </c>
      <c r="O10" s="15">
        <v>0</v>
      </c>
      <c r="P10" s="15">
        <f>O10*0.01</f>
        <v>0</v>
      </c>
      <c r="Q10" s="15">
        <v>0</v>
      </c>
      <c r="R10" s="15">
        <f>Q10*0.01</f>
        <v>0</v>
      </c>
      <c r="S10" s="15">
        <v>0</v>
      </c>
      <c r="T10" s="15">
        <f>S10*0.01</f>
        <v>0</v>
      </c>
      <c r="U10" s="15">
        <v>0</v>
      </c>
      <c r="V10" s="15">
        <f>U10*0.01</f>
        <v>0</v>
      </c>
      <c r="W10" s="15">
        <v>0</v>
      </c>
      <c r="X10" s="15">
        <f>W10*0.01</f>
        <v>0</v>
      </c>
      <c r="Y10" s="15">
        <v>0</v>
      </c>
      <c r="Z10" s="15">
        <f>Y10*0.01</f>
        <v>0</v>
      </c>
      <c r="AA10" s="15">
        <v>0</v>
      </c>
      <c r="AB10" s="15">
        <f>AA10*0.01</f>
        <v>0</v>
      </c>
    </row>
    <row r="11" spans="2:28" x14ac:dyDescent="0.25">
      <c r="B11" s="21"/>
      <c r="C11" s="14">
        <v>311</v>
      </c>
      <c r="D11" s="2" t="s">
        <v>67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</row>
    <row r="12" spans="2:28" x14ac:dyDescent="0.25">
      <c r="B12" s="21"/>
      <c r="C12" s="14">
        <v>312</v>
      </c>
      <c r="D12" s="2" t="s">
        <v>68</v>
      </c>
      <c r="E12" s="15">
        <v>0</v>
      </c>
      <c r="F12" s="15">
        <f>E12*0.01</f>
        <v>0</v>
      </c>
      <c r="G12" s="15">
        <v>0</v>
      </c>
      <c r="H12" s="15">
        <f>G12*0.01</f>
        <v>0</v>
      </c>
      <c r="I12" s="15">
        <v>0</v>
      </c>
      <c r="J12" s="15">
        <f>I12*0.01</f>
        <v>0</v>
      </c>
      <c r="K12" s="15">
        <v>26.52</v>
      </c>
      <c r="L12" s="15">
        <f>K12*0.0175</f>
        <v>0.46410000000000001</v>
      </c>
      <c r="M12" s="15">
        <v>0</v>
      </c>
      <c r="N12" s="15">
        <f>M12*0.01</f>
        <v>0</v>
      </c>
      <c r="O12" s="15">
        <v>0</v>
      </c>
      <c r="P12" s="15">
        <f>O12*0.01</f>
        <v>0</v>
      </c>
      <c r="Q12" s="15">
        <v>0</v>
      </c>
      <c r="R12" s="15">
        <f>Q12*0.01</f>
        <v>0</v>
      </c>
      <c r="S12" s="15">
        <v>0</v>
      </c>
      <c r="T12" s="15">
        <f>S12*0.01</f>
        <v>0</v>
      </c>
      <c r="U12" s="15">
        <v>0</v>
      </c>
      <c r="V12" s="15">
        <f>U12*0.01</f>
        <v>0</v>
      </c>
      <c r="W12" s="15">
        <v>0</v>
      </c>
      <c r="X12" s="15">
        <f>W12*0.01</f>
        <v>0</v>
      </c>
      <c r="Y12" s="15">
        <v>0</v>
      </c>
      <c r="Z12" s="15">
        <f>Y12*0.01</f>
        <v>0</v>
      </c>
      <c r="AA12" s="15">
        <v>0</v>
      </c>
      <c r="AB12" s="15">
        <f>AA12*0.01</f>
        <v>0</v>
      </c>
    </row>
    <row r="13" spans="2:28" x14ac:dyDescent="0.25">
      <c r="B13" s="21"/>
      <c r="C13" s="14">
        <v>314</v>
      </c>
      <c r="D13" s="2" t="s">
        <v>69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</row>
    <row r="14" spans="2:28" x14ac:dyDescent="0.25">
      <c r="B14" s="21"/>
      <c r="C14" s="14">
        <v>332</v>
      </c>
      <c r="D14" s="2" t="s">
        <v>70</v>
      </c>
      <c r="E14" s="15">
        <v>0</v>
      </c>
      <c r="F14" s="15"/>
      <c r="G14" s="15">
        <v>0</v>
      </c>
      <c r="H14" s="15"/>
      <c r="I14" s="15">
        <v>0</v>
      </c>
      <c r="J14" s="15"/>
      <c r="K14" s="15">
        <v>249.79</v>
      </c>
      <c r="L14" s="15">
        <f>K14*0</f>
        <v>0</v>
      </c>
      <c r="M14" s="15">
        <v>0</v>
      </c>
      <c r="N14" s="15"/>
      <c r="O14" s="15">
        <v>0</v>
      </c>
      <c r="P14" s="15"/>
      <c r="Q14" s="15">
        <v>0</v>
      </c>
      <c r="R14" s="15"/>
      <c r="S14" s="15">
        <v>0</v>
      </c>
      <c r="T14" s="15"/>
      <c r="U14" s="15">
        <v>0</v>
      </c>
      <c r="V14" s="15"/>
      <c r="W14" s="15">
        <v>0</v>
      </c>
      <c r="X14" s="15"/>
      <c r="Y14" s="15">
        <v>0</v>
      </c>
      <c r="Z14" s="15">
        <v>0</v>
      </c>
      <c r="AA14" s="15">
        <v>0</v>
      </c>
      <c r="AB14" s="15">
        <v>0</v>
      </c>
    </row>
    <row r="15" spans="2:28" x14ac:dyDescent="0.25">
      <c r="B15" s="21"/>
      <c r="C15" s="14">
        <v>343</v>
      </c>
      <c r="D15" s="2" t="s">
        <v>71</v>
      </c>
      <c r="E15" s="15">
        <v>0</v>
      </c>
      <c r="F15" s="15">
        <f>E15*0.01</f>
        <v>0</v>
      </c>
      <c r="G15" s="15">
        <v>0</v>
      </c>
      <c r="H15" s="15">
        <f>G15*0.01</f>
        <v>0</v>
      </c>
      <c r="I15" s="15">
        <v>0</v>
      </c>
      <c r="J15" s="15">
        <f>I15*0.01</f>
        <v>0</v>
      </c>
      <c r="K15" s="15">
        <v>0</v>
      </c>
      <c r="L15" s="15">
        <f>K15*0.01</f>
        <v>0</v>
      </c>
      <c r="M15" s="15">
        <v>0</v>
      </c>
      <c r="N15" s="15">
        <f>M15*0.01</f>
        <v>0</v>
      </c>
      <c r="O15" s="15">
        <v>0</v>
      </c>
      <c r="P15" s="15">
        <f>O15*0.01</f>
        <v>0</v>
      </c>
      <c r="Q15" s="15">
        <v>0</v>
      </c>
      <c r="R15" s="15">
        <f>Q15*0.01</f>
        <v>0</v>
      </c>
      <c r="S15" s="15">
        <v>0</v>
      </c>
      <c r="T15" s="15">
        <f>S15*0.01</f>
        <v>0</v>
      </c>
      <c r="U15" s="15">
        <v>0</v>
      </c>
      <c r="V15" s="15">
        <f>U15*0.01</f>
        <v>0</v>
      </c>
      <c r="W15" s="15">
        <v>0</v>
      </c>
      <c r="X15" s="15">
        <f>W15*0.01</f>
        <v>0</v>
      </c>
      <c r="Y15" s="15">
        <v>0</v>
      </c>
      <c r="Z15" s="15">
        <f>Y15*0.01</f>
        <v>0</v>
      </c>
      <c r="AA15" s="15">
        <v>0</v>
      </c>
      <c r="AB15" s="15">
        <f>AA15*0.01</f>
        <v>0</v>
      </c>
    </row>
    <row r="16" spans="2:28" x14ac:dyDescent="0.25">
      <c r="B16" s="21"/>
      <c r="C16" s="14">
        <v>344</v>
      </c>
      <c r="D16" s="2" t="s">
        <v>72</v>
      </c>
      <c r="E16" s="15">
        <v>799.2</v>
      </c>
      <c r="F16" s="15">
        <f>E16*0.02</f>
        <v>15.984000000000002</v>
      </c>
      <c r="G16" s="15">
        <v>0</v>
      </c>
      <c r="H16" s="15">
        <f>G16*0.02</f>
        <v>0</v>
      </c>
      <c r="I16" s="15">
        <v>0</v>
      </c>
      <c r="J16" s="15">
        <f>I16*0.02</f>
        <v>0</v>
      </c>
      <c r="K16" s="15">
        <v>0</v>
      </c>
      <c r="L16" s="15">
        <f>K16*0.02</f>
        <v>0</v>
      </c>
      <c r="M16" s="15">
        <v>0</v>
      </c>
      <c r="N16" s="15">
        <f>M16*0.02</f>
        <v>0</v>
      </c>
      <c r="O16" s="15">
        <v>0</v>
      </c>
      <c r="P16" s="15">
        <f>O16*0.02</f>
        <v>0</v>
      </c>
      <c r="Q16" s="15">
        <v>0</v>
      </c>
      <c r="R16" s="15">
        <f>Q16*0.02</f>
        <v>0</v>
      </c>
      <c r="S16" s="15">
        <v>0</v>
      </c>
      <c r="T16" s="15">
        <f>S16*0.02</f>
        <v>0</v>
      </c>
      <c r="U16" s="15">
        <v>0</v>
      </c>
      <c r="V16" s="15">
        <f>U16*0.02</f>
        <v>0</v>
      </c>
      <c r="W16" s="15">
        <v>0</v>
      </c>
      <c r="X16" s="15">
        <f>W16*0.02</f>
        <v>0</v>
      </c>
      <c r="Y16" s="15">
        <v>0</v>
      </c>
      <c r="Z16" s="15">
        <f>Y16*0.02</f>
        <v>0</v>
      </c>
      <c r="AA16" s="15">
        <v>0</v>
      </c>
      <c r="AB16" s="15">
        <f>AA16*0.02</f>
        <v>0</v>
      </c>
    </row>
    <row r="17" spans="2:28" x14ac:dyDescent="0.25">
      <c r="B17" s="21"/>
      <c r="C17" s="14">
        <v>345</v>
      </c>
      <c r="D17" s="2" t="s">
        <v>73</v>
      </c>
      <c r="E17" s="15">
        <v>0</v>
      </c>
      <c r="F17" s="15">
        <f>E17*0.08</f>
        <v>0</v>
      </c>
      <c r="G17" s="15">
        <v>0</v>
      </c>
      <c r="H17" s="15">
        <f>G17*0.08</f>
        <v>0</v>
      </c>
      <c r="I17" s="15">
        <v>0</v>
      </c>
      <c r="J17" s="15">
        <f>I17*0.08</f>
        <v>0</v>
      </c>
      <c r="K17" s="15">
        <v>0</v>
      </c>
      <c r="L17" s="15">
        <f>K17*0.08</f>
        <v>0</v>
      </c>
      <c r="M17" s="15">
        <v>0</v>
      </c>
      <c r="N17" s="15">
        <f>M17*0.08</f>
        <v>0</v>
      </c>
      <c r="O17" s="15">
        <v>0</v>
      </c>
      <c r="P17" s="15">
        <f>O17*0.08</f>
        <v>0</v>
      </c>
      <c r="Q17" s="15">
        <v>0</v>
      </c>
      <c r="R17" s="15">
        <f>Q17*0.08</f>
        <v>0</v>
      </c>
      <c r="S17" s="15">
        <v>0</v>
      </c>
      <c r="T17" s="15">
        <f>S17*0.08</f>
        <v>0</v>
      </c>
      <c r="U17" s="15">
        <v>0</v>
      </c>
      <c r="V17" s="15">
        <f>U17*0.08</f>
        <v>0</v>
      </c>
      <c r="W17" s="15">
        <v>0</v>
      </c>
      <c r="X17" s="15">
        <f>W17*0.08</f>
        <v>0</v>
      </c>
      <c r="Y17" s="15">
        <v>0</v>
      </c>
      <c r="Z17" s="15">
        <f>Y17*0.08</f>
        <v>0</v>
      </c>
      <c r="AA17" s="15">
        <v>0</v>
      </c>
      <c r="AB17" s="15">
        <f>AA17*0.08</f>
        <v>0</v>
      </c>
    </row>
    <row r="18" spans="2:28" x14ac:dyDescent="0.25">
      <c r="B18" s="21"/>
      <c r="C18" s="14">
        <v>346</v>
      </c>
      <c r="D18" s="2" t="s">
        <v>74</v>
      </c>
      <c r="E18" s="15">
        <v>0</v>
      </c>
      <c r="F18" s="15">
        <f>E18*0.02</f>
        <v>0</v>
      </c>
      <c r="G18" s="15">
        <v>0</v>
      </c>
      <c r="H18" s="15">
        <f>G18*0.1</f>
        <v>0</v>
      </c>
      <c r="I18" s="15">
        <v>0</v>
      </c>
      <c r="J18" s="15">
        <f>I18*0.1</f>
        <v>0</v>
      </c>
      <c r="K18" s="15">
        <v>0</v>
      </c>
      <c r="L18" s="15">
        <f>K18*0</f>
        <v>0</v>
      </c>
      <c r="M18" s="15">
        <v>0</v>
      </c>
      <c r="N18" s="15">
        <f>M18*0</f>
        <v>0</v>
      </c>
      <c r="O18" s="15">
        <v>0</v>
      </c>
      <c r="P18" s="15">
        <f>O18*0.1</f>
        <v>0</v>
      </c>
      <c r="Q18" s="15">
        <v>0</v>
      </c>
      <c r="R18" s="15">
        <f>Q18*0</f>
        <v>0</v>
      </c>
      <c r="S18" s="15">
        <v>0</v>
      </c>
      <c r="T18" s="15">
        <f>S18*0.1</f>
        <v>0</v>
      </c>
      <c r="U18" s="15">
        <v>0</v>
      </c>
      <c r="V18" s="15">
        <f>U18*0</f>
        <v>0</v>
      </c>
      <c r="W18" s="15">
        <v>0</v>
      </c>
      <c r="X18" s="15">
        <f>W18*0.1</f>
        <v>0</v>
      </c>
      <c r="Y18" s="15">
        <v>0</v>
      </c>
      <c r="Z18" s="15">
        <f>Y18*0</f>
        <v>0</v>
      </c>
      <c r="AA18" s="15">
        <v>0</v>
      </c>
      <c r="AB18" s="15">
        <f>AA18*0</f>
        <v>0</v>
      </c>
    </row>
    <row r="19" spans="2:28" x14ac:dyDescent="0.25">
      <c r="B19" s="21"/>
      <c r="C19" s="22" t="s">
        <v>75</v>
      </c>
      <c r="D19" s="22"/>
      <c r="E19" s="16">
        <f t="shared" ref="E19:AB19" si="0">SUM(E4:E18)</f>
        <v>6955.05</v>
      </c>
      <c r="F19" s="16">
        <f t="shared" si="0"/>
        <v>583.452</v>
      </c>
      <c r="G19" s="16">
        <f t="shared" si="0"/>
        <v>0</v>
      </c>
      <c r="H19" s="16">
        <f t="shared" si="0"/>
        <v>0</v>
      </c>
      <c r="I19" s="16">
        <f t="shared" si="0"/>
        <v>0</v>
      </c>
      <c r="J19" s="16">
        <f t="shared" si="0"/>
        <v>0</v>
      </c>
      <c r="K19" s="16">
        <f t="shared" si="0"/>
        <v>6577.1</v>
      </c>
      <c r="L19" s="16">
        <f t="shared" si="0"/>
        <v>579.52730000000008</v>
      </c>
      <c r="M19" s="16">
        <f t="shared" si="0"/>
        <v>0</v>
      </c>
      <c r="N19" s="16">
        <f t="shared" si="0"/>
        <v>0</v>
      </c>
      <c r="O19" s="16">
        <f t="shared" si="0"/>
        <v>0</v>
      </c>
      <c r="P19" s="16">
        <f t="shared" si="0"/>
        <v>0</v>
      </c>
      <c r="Q19" s="16">
        <f t="shared" si="0"/>
        <v>0</v>
      </c>
      <c r="R19" s="16">
        <f t="shared" si="0"/>
        <v>0</v>
      </c>
      <c r="S19" s="16">
        <f t="shared" si="0"/>
        <v>0</v>
      </c>
      <c r="T19" s="16">
        <f t="shared" si="0"/>
        <v>0</v>
      </c>
      <c r="U19" s="16">
        <f t="shared" si="0"/>
        <v>0</v>
      </c>
      <c r="V19" s="16">
        <f t="shared" si="0"/>
        <v>0</v>
      </c>
      <c r="W19" s="16">
        <f t="shared" si="0"/>
        <v>0</v>
      </c>
      <c r="X19" s="16">
        <f t="shared" si="0"/>
        <v>0</v>
      </c>
      <c r="Y19" s="16">
        <f t="shared" si="0"/>
        <v>0</v>
      </c>
      <c r="Z19" s="16">
        <f t="shared" si="0"/>
        <v>0</v>
      </c>
      <c r="AA19" s="16">
        <f t="shared" si="0"/>
        <v>0</v>
      </c>
      <c r="AB19" s="16">
        <f t="shared" si="0"/>
        <v>0</v>
      </c>
    </row>
    <row r="20" spans="2:28" ht="15" customHeight="1" x14ac:dyDescent="0.25">
      <c r="B20" s="21" t="s">
        <v>76</v>
      </c>
      <c r="C20" s="14"/>
      <c r="D20" s="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2:28" x14ac:dyDescent="0.25">
      <c r="B21" s="21"/>
      <c r="C21" s="14"/>
      <c r="D21" s="2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2:28" x14ac:dyDescent="0.25">
      <c r="B22" s="21"/>
      <c r="C22" s="14"/>
      <c r="D22" s="2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2:28" x14ac:dyDescent="0.25">
      <c r="B23" s="21"/>
      <c r="C23" s="14"/>
      <c r="D23" s="2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2:28" x14ac:dyDescent="0.25">
      <c r="B24" s="21"/>
      <c r="C24" s="14"/>
      <c r="D24" s="2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2:28" x14ac:dyDescent="0.25">
      <c r="B25" s="21"/>
      <c r="C25" s="14"/>
      <c r="D25" s="2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2:28" x14ac:dyDescent="0.25">
      <c r="B26" s="21"/>
      <c r="C26" s="14"/>
      <c r="D26" s="2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2:28" x14ac:dyDescent="0.25">
      <c r="B27" s="21"/>
      <c r="C27" s="14"/>
      <c r="D27" s="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2:28" x14ac:dyDescent="0.25">
      <c r="B28" s="21"/>
      <c r="C28" s="14"/>
      <c r="D28" s="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2:28" x14ac:dyDescent="0.25">
      <c r="B29" s="21"/>
      <c r="C29" s="14"/>
      <c r="D29" s="2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2:28" x14ac:dyDescent="0.25">
      <c r="B30" s="21"/>
      <c r="C30" s="14"/>
      <c r="D30" s="2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2:28" x14ac:dyDescent="0.25">
      <c r="B31" s="21"/>
      <c r="C31" s="22" t="s">
        <v>77</v>
      </c>
      <c r="D31" s="22"/>
      <c r="E31" s="16">
        <f t="shared" ref="E31:AB31" si="1">SUM(E20:E30)</f>
        <v>0</v>
      </c>
      <c r="F31" s="16">
        <f t="shared" si="1"/>
        <v>0</v>
      </c>
      <c r="G31" s="16">
        <f t="shared" si="1"/>
        <v>0</v>
      </c>
      <c r="H31" s="16">
        <f t="shared" si="1"/>
        <v>0</v>
      </c>
      <c r="I31" s="16">
        <f t="shared" si="1"/>
        <v>0</v>
      </c>
      <c r="J31" s="16">
        <f t="shared" si="1"/>
        <v>0</v>
      </c>
      <c r="K31" s="16">
        <f t="shared" si="1"/>
        <v>0</v>
      </c>
      <c r="L31" s="16">
        <f t="shared" si="1"/>
        <v>0</v>
      </c>
      <c r="M31" s="16">
        <f t="shared" si="1"/>
        <v>0</v>
      </c>
      <c r="N31" s="16">
        <f t="shared" si="1"/>
        <v>0</v>
      </c>
      <c r="O31" s="16">
        <f t="shared" si="1"/>
        <v>0</v>
      </c>
      <c r="P31" s="16">
        <f t="shared" si="1"/>
        <v>0</v>
      </c>
      <c r="Q31" s="16">
        <f t="shared" si="1"/>
        <v>0</v>
      </c>
      <c r="R31" s="16">
        <f t="shared" si="1"/>
        <v>0</v>
      </c>
      <c r="S31" s="16">
        <f t="shared" si="1"/>
        <v>0</v>
      </c>
      <c r="T31" s="16">
        <f t="shared" si="1"/>
        <v>0</v>
      </c>
      <c r="U31" s="16">
        <f t="shared" si="1"/>
        <v>0</v>
      </c>
      <c r="V31" s="16">
        <f t="shared" si="1"/>
        <v>0</v>
      </c>
      <c r="W31" s="16">
        <f t="shared" si="1"/>
        <v>0</v>
      </c>
      <c r="X31" s="16">
        <f t="shared" si="1"/>
        <v>0</v>
      </c>
      <c r="Y31" s="16">
        <f t="shared" si="1"/>
        <v>0</v>
      </c>
      <c r="Z31" s="16">
        <f t="shared" si="1"/>
        <v>0</v>
      </c>
      <c r="AA31" s="16">
        <f t="shared" si="1"/>
        <v>0</v>
      </c>
      <c r="AB31" s="16">
        <f t="shared" si="1"/>
        <v>0</v>
      </c>
    </row>
    <row r="32" spans="2:28" x14ac:dyDescent="0.25">
      <c r="G32" s="12"/>
      <c r="H32" s="12"/>
      <c r="I32" s="12"/>
      <c r="J32" s="12"/>
      <c r="K32" s="12"/>
      <c r="L32" s="12"/>
      <c r="M32" s="12"/>
      <c r="N32" s="12"/>
      <c r="O32" s="12"/>
      <c r="P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2:28" x14ac:dyDescent="0.25">
      <c r="B33" s="20" t="s">
        <v>78</v>
      </c>
      <c r="C33" s="20"/>
      <c r="D33" s="20"/>
      <c r="E33" s="15">
        <f t="shared" ref="E33:AB33" si="2">E19+E31</f>
        <v>6955.05</v>
      </c>
      <c r="F33" s="15">
        <f t="shared" si="2"/>
        <v>583.452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5">
        <f t="shared" si="2"/>
        <v>0</v>
      </c>
      <c r="K33" s="15">
        <f t="shared" si="2"/>
        <v>6577.1</v>
      </c>
      <c r="L33" s="15">
        <f t="shared" si="2"/>
        <v>579.52730000000008</v>
      </c>
      <c r="M33" s="15">
        <f t="shared" si="2"/>
        <v>0</v>
      </c>
      <c r="N33" s="15">
        <f t="shared" si="2"/>
        <v>0</v>
      </c>
      <c r="O33" s="15">
        <f t="shared" si="2"/>
        <v>0</v>
      </c>
      <c r="P33" s="15">
        <f t="shared" si="2"/>
        <v>0</v>
      </c>
      <c r="Q33" s="15">
        <f t="shared" si="2"/>
        <v>0</v>
      </c>
      <c r="R33" s="15">
        <f t="shared" si="2"/>
        <v>0</v>
      </c>
      <c r="S33" s="15">
        <f t="shared" si="2"/>
        <v>0</v>
      </c>
      <c r="T33" s="15">
        <f t="shared" si="2"/>
        <v>0</v>
      </c>
      <c r="U33" s="15">
        <f t="shared" si="2"/>
        <v>0</v>
      </c>
      <c r="V33" s="15">
        <f t="shared" si="2"/>
        <v>0</v>
      </c>
      <c r="W33" s="15">
        <f t="shared" si="2"/>
        <v>0</v>
      </c>
      <c r="X33" s="15">
        <f t="shared" si="2"/>
        <v>0</v>
      </c>
      <c r="Y33" s="15">
        <f t="shared" si="2"/>
        <v>0</v>
      </c>
      <c r="Z33" s="15">
        <f t="shared" si="2"/>
        <v>0</v>
      </c>
      <c r="AA33" s="15">
        <f t="shared" si="2"/>
        <v>0</v>
      </c>
      <c r="AB33" s="15">
        <f t="shared" si="2"/>
        <v>0</v>
      </c>
    </row>
    <row r="34" spans="2:28" x14ac:dyDescent="0.25">
      <c r="D34" s="2" t="s">
        <v>79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</row>
    <row r="35" spans="2:28" x14ac:dyDescent="0.25">
      <c r="D35" s="2" t="s">
        <v>80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</row>
    <row r="36" spans="2:28" x14ac:dyDescent="0.25">
      <c r="D36" s="17" t="s">
        <v>81</v>
      </c>
      <c r="E36" s="16">
        <f t="shared" ref="E36:AB36" si="3">SUM(E33:E35)</f>
        <v>6955.05</v>
      </c>
      <c r="F36" s="16">
        <f t="shared" si="3"/>
        <v>583.452</v>
      </c>
      <c r="G36" s="16">
        <f t="shared" si="3"/>
        <v>0</v>
      </c>
      <c r="H36" s="16">
        <f t="shared" si="3"/>
        <v>0</v>
      </c>
      <c r="I36" s="16">
        <f t="shared" si="3"/>
        <v>0</v>
      </c>
      <c r="J36" s="16">
        <f t="shared" si="3"/>
        <v>0</v>
      </c>
      <c r="K36" s="16">
        <f t="shared" si="3"/>
        <v>6577.1</v>
      </c>
      <c r="L36" s="16">
        <f t="shared" si="3"/>
        <v>579.52730000000008</v>
      </c>
      <c r="M36" s="16">
        <f t="shared" si="3"/>
        <v>0</v>
      </c>
      <c r="N36" s="16">
        <f t="shared" si="3"/>
        <v>0</v>
      </c>
      <c r="O36" s="16">
        <f t="shared" si="3"/>
        <v>0</v>
      </c>
      <c r="P36" s="16">
        <f t="shared" si="3"/>
        <v>0</v>
      </c>
      <c r="Q36" s="16">
        <f t="shared" si="3"/>
        <v>0</v>
      </c>
      <c r="R36" s="16">
        <f t="shared" si="3"/>
        <v>0</v>
      </c>
      <c r="S36" s="16">
        <f t="shared" si="3"/>
        <v>0</v>
      </c>
      <c r="T36" s="16">
        <f t="shared" si="3"/>
        <v>0</v>
      </c>
      <c r="U36" s="16">
        <f t="shared" si="3"/>
        <v>0</v>
      </c>
      <c r="V36" s="16">
        <f t="shared" si="3"/>
        <v>0</v>
      </c>
      <c r="W36" s="16">
        <f t="shared" si="3"/>
        <v>0</v>
      </c>
      <c r="X36" s="16">
        <f t="shared" si="3"/>
        <v>0</v>
      </c>
      <c r="Y36" s="16">
        <f t="shared" si="3"/>
        <v>0</v>
      </c>
      <c r="Z36" s="16">
        <f t="shared" si="3"/>
        <v>0</v>
      </c>
      <c r="AA36" s="16">
        <f t="shared" si="3"/>
        <v>0</v>
      </c>
      <c r="AB36" s="16">
        <f t="shared" si="3"/>
        <v>0</v>
      </c>
    </row>
  </sheetData>
  <mergeCells count="17">
    <mergeCell ref="K2:L2"/>
    <mergeCell ref="M2:N2"/>
    <mergeCell ref="B33:D33"/>
    <mergeCell ref="Y2:Z2"/>
    <mergeCell ref="AA2:AB2"/>
    <mergeCell ref="B4:B19"/>
    <mergeCell ref="C19:D19"/>
    <mergeCell ref="B20:B31"/>
    <mergeCell ref="C31:D31"/>
    <mergeCell ref="O2:P2"/>
    <mergeCell ref="Q2:R2"/>
    <mergeCell ref="S2:T2"/>
    <mergeCell ref="U2:V2"/>
    <mergeCell ref="W2:X2"/>
    <mergeCell ref="E2:F2"/>
    <mergeCell ref="G2:H2"/>
    <mergeCell ref="I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IVA 2019</vt:lpstr>
      <vt:lpstr>RETENCIONES 2019</vt:lpstr>
      <vt:lpstr>IVA 2020</vt:lpstr>
      <vt:lpstr>RETENCIONES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Leonidas</dc:creator>
  <dc:description/>
  <cp:lastModifiedBy>Leonidas</cp:lastModifiedBy>
  <cp:revision>2</cp:revision>
  <dcterms:created xsi:type="dcterms:W3CDTF">2020-03-27T17:44:22Z</dcterms:created>
  <dcterms:modified xsi:type="dcterms:W3CDTF">2020-06-04T18:18:30Z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