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588" yWindow="-24" windowWidth="12948" windowHeight="11532" firstSheet="4" activeTab="5"/>
  </bookViews>
  <sheets>
    <sheet name="Sheet1" sheetId="1" state="hidden" r:id="rId1"/>
    <sheet name="Sheet2" sheetId="4" state="hidden" r:id="rId2"/>
    <sheet name="Efs con CC" sheetId="2" state="hidden" r:id="rId3"/>
    <sheet name="Sheet3" sheetId="5" state="hidden" r:id="rId4"/>
    <sheet name="Agrupación" sheetId="22" r:id="rId5"/>
    <sheet name="TD" sheetId="32" r:id="rId6"/>
    <sheet name="ESF" sheetId="23" r:id="rId7"/>
    <sheet name="ERI" sheetId="25" r:id="rId8"/>
    <sheet name="ECP" sheetId="26" r:id="rId9"/>
  </sheets>
  <definedNames>
    <definedName name="_xlnm._FilterDatabase" localSheetId="4" hidden="1">Agrupación!$B$7:$E$1404</definedName>
    <definedName name="_xlnm._FilterDatabase" localSheetId="2" hidden="1">'Efs con CC'!$A$5:$J$232</definedName>
    <definedName name="_xlnm._FilterDatabase" localSheetId="0" hidden="1">Sheet1!$A$2:$D$162</definedName>
    <definedName name="_xlnm._FilterDatabase" localSheetId="3" hidden="1">Sheet3!$B$2:$E$174</definedName>
  </definedNames>
  <calcPr calcId="145621"/>
  <pivotCaches>
    <pivotCache cacheId="5" r:id="rId10"/>
  </pivotCaches>
</workbook>
</file>

<file path=xl/calcChain.xml><?xml version="1.0" encoding="utf-8"?>
<calcChain xmlns="http://schemas.openxmlformats.org/spreadsheetml/2006/main">
  <c r="E10" i="25" l="1"/>
  <c r="E5" i="25"/>
  <c r="E1405" i="22"/>
  <c r="K11" i="23" l="1"/>
  <c r="K8" i="23"/>
  <c r="D11" i="23" l="1"/>
  <c r="K12" i="23"/>
  <c r="K9" i="23"/>
  <c r="D22" i="23"/>
  <c r="D20" i="23"/>
  <c r="D19" i="23"/>
  <c r="D12" i="23"/>
  <c r="D9" i="23"/>
  <c r="D8" i="23"/>
  <c r="K26" i="23" l="1"/>
  <c r="M12" i="23"/>
  <c r="S26" i="26" l="1"/>
  <c r="S28" i="26"/>
  <c r="S30" i="26"/>
  <c r="S32" i="26"/>
  <c r="K36" i="26"/>
  <c r="O36" i="26"/>
  <c r="G36" i="26"/>
  <c r="C36" i="26"/>
  <c r="Q24" i="26"/>
  <c r="O24" i="26"/>
  <c r="M24" i="26"/>
  <c r="M36" i="26" s="1"/>
  <c r="K24" i="26"/>
  <c r="I24" i="26"/>
  <c r="I36" i="26" s="1"/>
  <c r="G24" i="26"/>
  <c r="E24" i="26"/>
  <c r="E36" i="26" s="1"/>
  <c r="C24" i="26"/>
  <c r="S22" i="26"/>
  <c r="S20" i="26"/>
  <c r="S18" i="26"/>
  <c r="Q18" i="26"/>
  <c r="S16" i="26"/>
  <c r="S14" i="26"/>
  <c r="S24" i="26" s="1"/>
  <c r="G21" i="25" l="1"/>
  <c r="G7" i="25"/>
  <c r="G12" i="25" s="1"/>
  <c r="G17" i="25" s="1"/>
  <c r="G23" i="25" s="1"/>
  <c r="E7" i="25" l="1"/>
  <c r="E12" i="25" s="1"/>
  <c r="E17" i="25" s="1"/>
  <c r="E23" i="25" s="1"/>
  <c r="E29" i="25" s="1"/>
  <c r="G32" i="25"/>
  <c r="G29" i="25"/>
  <c r="E32" i="25" l="1"/>
  <c r="S34" i="26" l="1"/>
  <c r="S36" i="26" s="1"/>
  <c r="Q36" i="26"/>
  <c r="M24" i="23"/>
  <c r="D27" i="23"/>
  <c r="M22" i="23"/>
  <c r="M21" i="23"/>
  <c r="M20" i="23"/>
  <c r="M26" i="23" s="1"/>
  <c r="F20" i="23"/>
  <c r="F19" i="23"/>
  <c r="F18" i="23"/>
  <c r="F17" i="23"/>
  <c r="D14" i="23"/>
  <c r="M11" i="23"/>
  <c r="F11" i="23"/>
  <c r="M10" i="23"/>
  <c r="M9" i="23"/>
  <c r="F9" i="23"/>
  <c r="M8" i="23"/>
  <c r="F8" i="23"/>
  <c r="F5" i="23"/>
  <c r="F14" i="23" l="1"/>
  <c r="F27" i="23"/>
  <c r="F31" i="23" s="1"/>
  <c r="D31" i="23"/>
  <c r="D35" i="23" s="1"/>
  <c r="E174" i="5" l="1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J232" i="2"/>
  <c r="J231" i="2"/>
  <c r="J230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2" i="2"/>
  <c r="J101" i="2"/>
  <c r="J100" i="2"/>
  <c r="J99" i="2"/>
  <c r="J84" i="2"/>
  <c r="J83" i="2"/>
  <c r="J71" i="2"/>
  <c r="J70" i="2"/>
  <c r="J69" i="2"/>
  <c r="J68" i="2"/>
  <c r="J67" i="2"/>
  <c r="J65" i="2"/>
  <c r="J61" i="2"/>
  <c r="J60" i="2"/>
  <c r="J58" i="2"/>
  <c r="J37" i="2"/>
  <c r="J34" i="2"/>
  <c r="J28" i="2"/>
  <c r="J24" i="2"/>
  <c r="J14" i="2"/>
  <c r="J96" i="2"/>
  <c r="J75" i="2"/>
  <c r="J95" i="2"/>
  <c r="J94" i="2"/>
  <c r="J93" i="2"/>
  <c r="J92" i="2"/>
  <c r="J91" i="2"/>
  <c r="J90" i="2"/>
  <c r="J89" i="2"/>
  <c r="J88" i="2"/>
  <c r="J87" i="2"/>
  <c r="J86" i="2"/>
  <c r="J82" i="2"/>
  <c r="J81" i="2"/>
  <c r="J80" i="2"/>
  <c r="J79" i="2"/>
  <c r="J78" i="2"/>
  <c r="J77" i="2"/>
  <c r="J76" i="2"/>
  <c r="J74" i="2"/>
  <c r="J73" i="2"/>
  <c r="J72" i="2"/>
  <c r="J66" i="2"/>
  <c r="J64" i="2"/>
  <c r="J63" i="2"/>
  <c r="J62" i="2"/>
  <c r="J59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6" i="2"/>
  <c r="J35" i="2"/>
  <c r="J33" i="2"/>
  <c r="J32" i="2"/>
  <c r="J31" i="2"/>
  <c r="J30" i="2"/>
  <c r="J29" i="2"/>
  <c r="J26" i="2"/>
  <c r="J25" i="2"/>
  <c r="J23" i="2"/>
  <c r="J22" i="2"/>
  <c r="J21" i="2"/>
  <c r="J20" i="2"/>
  <c r="J19" i="2"/>
  <c r="J18" i="2"/>
  <c r="J17" i="2"/>
  <c r="J16" i="2"/>
  <c r="J15" i="2"/>
  <c r="J13" i="2"/>
  <c r="J12" i="2"/>
  <c r="J11" i="2"/>
  <c r="J10" i="2"/>
  <c r="J9" i="2"/>
  <c r="J8" i="2"/>
  <c r="J7" i="2"/>
  <c r="J6" i="2"/>
  <c r="J2" i="2"/>
  <c r="J3" i="2"/>
  <c r="J234" i="2"/>
  <c r="E234" i="2"/>
  <c r="I234" i="2"/>
  <c r="H234" i="2"/>
  <c r="H40" i="4"/>
  <c r="H39" i="4"/>
  <c r="H38" i="4"/>
  <c r="H37" i="4"/>
  <c r="H36" i="4"/>
  <c r="H35" i="4"/>
  <c r="H34" i="4"/>
  <c r="H30" i="4"/>
  <c r="H24" i="4"/>
  <c r="H22" i="4"/>
  <c r="H21" i="4"/>
  <c r="H20" i="4"/>
  <c r="H19" i="4"/>
  <c r="H18" i="4"/>
  <c r="H17" i="4"/>
  <c r="H16" i="4"/>
  <c r="H12" i="4"/>
  <c r="H11" i="4"/>
  <c r="H10" i="4"/>
  <c r="H9" i="4"/>
  <c r="H8" i="4"/>
  <c r="H7" i="4"/>
  <c r="H6" i="4"/>
  <c r="H5" i="4"/>
  <c r="H4" i="4"/>
  <c r="D42" i="4"/>
  <c r="D40" i="4"/>
  <c r="D39" i="4"/>
  <c r="D38" i="4"/>
  <c r="D37" i="4"/>
  <c r="D36" i="4"/>
  <c r="D35" i="4"/>
  <c r="D34" i="4"/>
  <c r="D30" i="4"/>
  <c r="F42" i="4"/>
  <c r="E42" i="4"/>
  <c r="C42" i="4"/>
  <c r="F27" i="4"/>
  <c r="E27" i="4"/>
  <c r="C27" i="4"/>
  <c r="F14" i="4"/>
  <c r="E14" i="4"/>
  <c r="C14" i="4"/>
  <c r="F26" i="4"/>
  <c r="E26" i="4"/>
  <c r="C26" i="4"/>
  <c r="F234" i="2"/>
  <c r="G234" i="2"/>
  <c r="D234" i="2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64" i="1"/>
  <c r="M14" i="23"/>
  <c r="M27" i="23"/>
  <c r="M31" i="23"/>
  <c r="K14" i="23"/>
  <c r="K27" i="23"/>
  <c r="K31" i="23"/>
  <c r="K35" i="23"/>
</calcChain>
</file>

<file path=xl/sharedStrings.xml><?xml version="1.0" encoding="utf-8"?>
<sst xmlns="http://schemas.openxmlformats.org/spreadsheetml/2006/main" count="5605" uniqueCount="3504">
  <si>
    <t>FONDOS FIJOS EN MON.LO</t>
  </si>
  <si>
    <t>BCO. BOLIVARIANO ML 00</t>
  </si>
  <si>
    <t>BCO. PRODUBANCO ML 010</t>
  </si>
  <si>
    <t>BCO. PICHINCHA CA ML31</t>
  </si>
  <si>
    <t>CRED.P/VTAS.CNES.M.I.-</t>
  </si>
  <si>
    <t>CNTL.CONV.CR.P/VTAS.CN</t>
  </si>
  <si>
    <t>INTERESES IMPLICIT.NO</t>
  </si>
  <si>
    <t>CREDITOS P/VTAS.A APLI</t>
  </si>
  <si>
    <t>DOCUM.A COBRAR CNES.MO</t>
  </si>
  <si>
    <t>CHEQUES POR COBRAR MON</t>
  </si>
  <si>
    <t>CRED.GEST.J.CNES.M.LOC</t>
  </si>
  <si>
    <t>PREV.P/DEUD.INCOBR.MAS</t>
  </si>
  <si>
    <t>RET.IMPUESTO A LAS GAN</t>
  </si>
  <si>
    <t>ANT.A PROVEED.COMUNES</t>
  </si>
  <si>
    <t>SEGUROS PAGAD.POR ADEL</t>
  </si>
  <si>
    <t>PROVISION POR SINIESTR</t>
  </si>
  <si>
    <t>VALORES A RENDIR</t>
  </si>
  <si>
    <t>PRESTAMOS AL PERSONAL</t>
  </si>
  <si>
    <t>OTR.CTAS.A COB.COM.-M.</t>
  </si>
  <si>
    <t>PROV.OTR.CS.A COB.C.ML</t>
  </si>
  <si>
    <t>MERCADERIAS DE REVENTA</t>
  </si>
  <si>
    <t>PROVISION MERC.RVTA.EN</t>
  </si>
  <si>
    <t>MERC.RVTS.EN PODER DE</t>
  </si>
  <si>
    <t>MERC.EN TRANS.PROD.REV</t>
  </si>
  <si>
    <t>ANT.POR OPER.DE IMP.CO</t>
  </si>
  <si>
    <t>PREVIS.ANT BS.CBIO.INC</t>
  </si>
  <si>
    <t>PREVISION DESVAL.BS.CB</t>
  </si>
  <si>
    <t>CREDITO POR IMPUESTO D</t>
  </si>
  <si>
    <t>DEP.EN GARANTIAS MON.L</t>
  </si>
  <si>
    <t>VO.MAQUINARIAS C/MOV.P</t>
  </si>
  <si>
    <t>VO.MUEBLES Y UTILES</t>
  </si>
  <si>
    <t>VO.EQUIP.COMPUTAC.FOTO</t>
  </si>
  <si>
    <t>VO.VEHICULOS</t>
  </si>
  <si>
    <t>VO.INMUEBLES INSTALACI</t>
  </si>
  <si>
    <t>A.AC.MAQUINARIAS C/MOV</t>
  </si>
  <si>
    <t>A.AC.MUEBLES Y UTILES</t>
  </si>
  <si>
    <t>A.AC.EQUIP.COMPUTAC.FO</t>
  </si>
  <si>
    <t>A.AC.VEHICULOS</t>
  </si>
  <si>
    <t>A.AC.INMUEBLES INSTALA</t>
  </si>
  <si>
    <t>OTROS ACTIVOS NO AMORT</t>
  </si>
  <si>
    <t>DEUDAS COM.COMUNES.M.I</t>
  </si>
  <si>
    <t>INTERESES IMPLICIT. A</t>
  </si>
  <si>
    <t>DEUDAS COM.COM.M.INT.P</t>
  </si>
  <si>
    <t>FACT.A RECIB.M.E.-CTA.</t>
  </si>
  <si>
    <t>DDAS.COMERC.S.A.33 M.E</t>
  </si>
  <si>
    <t>DDAS.COMER.S.A.33 M.E.</t>
  </si>
  <si>
    <t>REMUNERACIONES A PAGAR</t>
  </si>
  <si>
    <t>LIQUIDAC.AL PERS.-CTA.</t>
  </si>
  <si>
    <t>REMUNE.A PAGAR-PROV.GT</t>
  </si>
  <si>
    <t>PROV.P/REMUNER.AL PERS</t>
  </si>
  <si>
    <t>CONTRIB.PATRONAL-JUBIL</t>
  </si>
  <si>
    <t>APORTES IESS 9,35 %</t>
  </si>
  <si>
    <t>OTR.DEUDAS SOCIALES</t>
  </si>
  <si>
    <t>IVA.SALDO A PAGAR</t>
  </si>
  <si>
    <t>RETENCIONES DE I.V.A.</t>
  </si>
  <si>
    <t>RETENCIONES DE GANANCI</t>
  </si>
  <si>
    <t>OTROS IMPUEST.NAC.A PA</t>
  </si>
  <si>
    <t>COBROS ANTICIP.COM.-MO</t>
  </si>
  <si>
    <t>DEUDAS VS.BENEF.POST.R</t>
  </si>
  <si>
    <t>ACCIONES EN CIRCULAC.A</t>
  </si>
  <si>
    <t>APORTES NO CAP.PR.EMIS</t>
  </si>
  <si>
    <t>RESERVA LEGAL SALDOS A</t>
  </si>
  <si>
    <t>RESERVA LEGAL AUMEN.EJ</t>
  </si>
  <si>
    <t>RESERVA FACULTATIVA-IN</t>
  </si>
  <si>
    <t>RESULTADOS NO ASIGNAD.</t>
  </si>
  <si>
    <t>PERDIDAS ACUMULADAS</t>
  </si>
  <si>
    <t>RESULT.NO ASIGN.-DIST.</t>
  </si>
  <si>
    <t>RESULT.NO ASIGN.-OTRAS</t>
  </si>
  <si>
    <t>RESULTADOS DEL EJERCIC</t>
  </si>
  <si>
    <t>VTAS.LOCALES  ECUADOR</t>
  </si>
  <si>
    <t>VTAS.ZONA FRANCA   ECU</t>
  </si>
  <si>
    <t>VTAS.ECUADOR - PROVISI</t>
  </si>
  <si>
    <t>VTAS. ACUERDO ANUAL -</t>
  </si>
  <si>
    <t>VENTAS BS.USO E INTANG</t>
  </si>
  <si>
    <t>INT.BANCARIOS</t>
  </si>
  <si>
    <t>INT.IMPLICIT.INGR.CON</t>
  </si>
  <si>
    <t>DESCTOS.PRONTO PAGO CO</t>
  </si>
  <si>
    <t>INT.IMPLICITOS EGR.CON</t>
  </si>
  <si>
    <t>SUELDOS Y JORNALES</t>
  </si>
  <si>
    <t>INDEMNIZACION POR DESP</t>
  </si>
  <si>
    <t>INDEMNIZAC.P/SUPRES.BE</t>
  </si>
  <si>
    <t>SUBSIDIOS Y OBSEQUIOS</t>
  </si>
  <si>
    <t>ACTIVIDADES RECREATIVA</t>
  </si>
  <si>
    <t>CAPACITACION AL PERSON</t>
  </si>
  <si>
    <t>ASISTENCIA MEDICA</t>
  </si>
  <si>
    <t>UNIFORMES</t>
  </si>
  <si>
    <t>SERVICIO DE COMIDA AL</t>
  </si>
  <si>
    <t>BENEF.POST.RET. (PBD)</t>
  </si>
  <si>
    <t>AMORT.MAQUIN.C/MOV PRO</t>
  </si>
  <si>
    <t>AMORT.MUEBLES Y UTILES</t>
  </si>
  <si>
    <t>AMORT. EQUIPOS COMPUTO</t>
  </si>
  <si>
    <t>AMORT.VEHICULOS</t>
  </si>
  <si>
    <t>AMORT.INMUEBLES INSTAL</t>
  </si>
  <si>
    <t>PUBLICIDAD RADIAL LINE</t>
  </si>
  <si>
    <t>PUBLICIDAD TELEVISIVA</t>
  </si>
  <si>
    <t>PUBLICIDAD GRAFICA LIN</t>
  </si>
  <si>
    <t>PUBLICIDAD VIA PUBLICA</t>
  </si>
  <si>
    <t>PUBLICIDAD OTR.MEDIOS</t>
  </si>
  <si>
    <t>PROM.PTS.VTAS.LINEA 1</t>
  </si>
  <si>
    <t>PROMOCION CONSUMIDOR</t>
  </si>
  <si>
    <t>PROMOCION AL CANAL</t>
  </si>
  <si>
    <t>INVESTIG.Y DES.DE MERC</t>
  </si>
  <si>
    <t>HONORARIOS POR SERVICI</t>
  </si>
  <si>
    <t>OTROS SERVICIOS DE TER</t>
  </si>
  <si>
    <t>GASTOS DE IMPORTACION</t>
  </si>
  <si>
    <t>SEG.SOBRE BIENES DE CA</t>
  </si>
  <si>
    <t>SEG.SOBRE BIENES DE US</t>
  </si>
  <si>
    <t>SEG.SOBRE VEHICULOS UT</t>
  </si>
  <si>
    <t>SEG.POR RESPONSABILIDA</t>
  </si>
  <si>
    <t>SEGURO CONTRA TODO RIE</t>
  </si>
  <si>
    <t>CONSERVAC.DE EDIF.E IN</t>
  </si>
  <si>
    <t>CONSERV.DE MUEBLES Y E</t>
  </si>
  <si>
    <t>CONSERVAC.DE AUTOMOT.U</t>
  </si>
  <si>
    <t>CONSERVAC.DE AUTOMOT.N</t>
  </si>
  <si>
    <t>ENCOMIENDA</t>
  </si>
  <si>
    <t>MENSAJERIA</t>
  </si>
  <si>
    <t>TELEFONO Y FAX</t>
  </si>
  <si>
    <t>TELEFONIA PUBLICA GDES</t>
  </si>
  <si>
    <t>TELEFONIA CELULARES</t>
  </si>
  <si>
    <t>GASTOS DE VIAJ.Y ALOJ.</t>
  </si>
  <si>
    <t>GTOS.DE VIAJ.Y ALOJ.EM</t>
  </si>
  <si>
    <t>GASTOS DE AUTOMOTOR DE</t>
  </si>
  <si>
    <t>REFRIGERIOS Y COMIDAS</t>
  </si>
  <si>
    <t>OTROS GTOS.DE REFRIG.Y</t>
  </si>
  <si>
    <t>QUEBRANTO DE CRED.P/VT</t>
  </si>
  <si>
    <t>RECUP.PREV.P/DEUD.INCO</t>
  </si>
  <si>
    <t>DESVALOR. PROD. TERMIN</t>
  </si>
  <si>
    <t>MANTENIM.DE PARQUES Y</t>
  </si>
  <si>
    <t>ELEMEN.DE VIGILANCIA Y</t>
  </si>
  <si>
    <t>ALQUILERES Y ARREND.DE</t>
  </si>
  <si>
    <t>PAPELERIA Y UTILES</t>
  </si>
  <si>
    <t>MATERIALES Y SUMINISTR</t>
  </si>
  <si>
    <t>CUOTAS SOCIALES Y CONT</t>
  </si>
  <si>
    <t>SIST.Y SOFT SERVICIOS</t>
  </si>
  <si>
    <t>COMBUST.Y LUBRICANTES</t>
  </si>
  <si>
    <t>ENERGIA ELECTRICA</t>
  </si>
  <si>
    <t>TASAS MUNICIPALES</t>
  </si>
  <si>
    <t>AGUAS DE EMP.DE TERCER</t>
  </si>
  <si>
    <t>OTROS GASTOS FIJOS</t>
  </si>
  <si>
    <t>OTROS FLETES</t>
  </si>
  <si>
    <t>FLETE DE DISTRIBUCION</t>
  </si>
  <si>
    <t>MANTENIMIENTO DE CUENT</t>
  </si>
  <si>
    <t>REGALIAS DER AUTOR ME</t>
  </si>
  <si>
    <t>IMPUESTOS DIFERIDOS</t>
  </si>
  <si>
    <t>COSTO DE LA MERCADERIA</t>
  </si>
  <si>
    <t>OBSOLESC Y DIF INVENT</t>
  </si>
  <si>
    <t>DESCRIPCION</t>
  </si>
  <si>
    <t>REMUN.AL PERS.P/VAC.Y</t>
  </si>
  <si>
    <t>REMUN.AL PERS.P/SAC.Y</t>
  </si>
  <si>
    <t>PARTICIPACIONES POR PA</t>
  </si>
  <si>
    <t>REMUN.AL PERS.P/GRAT.E</t>
  </si>
  <si>
    <t>REMUN.CONFID.P/GRAT. C</t>
  </si>
  <si>
    <t>PROMOCION CANAL AUTOSE</t>
  </si>
  <si>
    <t>x</t>
  </si>
  <si>
    <t>CUENTAS</t>
  </si>
  <si>
    <t>DICIEMBRE 2012</t>
  </si>
  <si>
    <t>Efectivo y Caja Bancos</t>
  </si>
  <si>
    <t>REPOSICION FDOS.FJ.EN</t>
  </si>
  <si>
    <t>Cuentas por Cobrar - Clientes</t>
  </si>
  <si>
    <t>PREV.CRED.INCOBR.M.L.A</t>
  </si>
  <si>
    <t>Cuentas por Cobrar - Otras cuentas por cobrar</t>
  </si>
  <si>
    <t>IVA SALDO A FAVOR</t>
  </si>
  <si>
    <t>Seguros pagados por adelantado</t>
  </si>
  <si>
    <t>Relacionadas por Cobrar</t>
  </si>
  <si>
    <t>OTR.CNTAS.A COBR.S.A.3</t>
  </si>
  <si>
    <t>Inventario</t>
  </si>
  <si>
    <t>Activo por Impuesto Diferido</t>
  </si>
  <si>
    <t>Otros Activos</t>
  </si>
  <si>
    <t>PPE</t>
  </si>
  <si>
    <t xml:space="preserve">Proveedores </t>
  </si>
  <si>
    <t>FACT.A RECIB.M.I.-CTA.</t>
  </si>
  <si>
    <t>Relacionadas por Pagar</t>
  </si>
  <si>
    <t>Beneficios sociales CP</t>
  </si>
  <si>
    <t>Impuestos por Pagar</t>
  </si>
  <si>
    <t>Anticipos de Clientes</t>
  </si>
  <si>
    <t>Otras provisiones</t>
  </si>
  <si>
    <t>PREV.P/JUICIOS LAB.Y C</t>
  </si>
  <si>
    <t>Jubilación Patronal y Desahucio</t>
  </si>
  <si>
    <t>Patrimonio</t>
  </si>
  <si>
    <t>ACC.EN CIRCULAC.INI.-AJ.INF.</t>
  </si>
  <si>
    <t>RC Y REEXP. GEN ACT</t>
  </si>
  <si>
    <t>RC Y REEXP. GEN CAPITAL</t>
  </si>
  <si>
    <t>Ventas</t>
  </si>
  <si>
    <t>VTAS.ZONA FRANCA   ECUADOR</t>
  </si>
  <si>
    <t>VTAS.ECUADOR - PROVISION</t>
  </si>
  <si>
    <t>VENTAS INDUST.ECUAD.T</t>
  </si>
  <si>
    <t>VTAS. ACUERDO ANUAL - Terceros</t>
  </si>
  <si>
    <t>VTAS. ACUERDO NO DEV. - Terceros</t>
  </si>
  <si>
    <t>B.VTS.A TERC.CLTES.ECU</t>
  </si>
  <si>
    <t>Otros Ingresos (egresos)</t>
  </si>
  <si>
    <t>VALOR RESIDUAL BIENES DE USO</t>
  </si>
  <si>
    <t>Ingresos Financieros</t>
  </si>
  <si>
    <t>INT.IMPLICIT.INGR.CON TERC.M.I</t>
  </si>
  <si>
    <t>Gastos Financieros</t>
  </si>
  <si>
    <t>INT.COMERC.EGR.CON TERC.</t>
  </si>
  <si>
    <t>DESCTOS.PRONTO PAGO CON TERC</t>
  </si>
  <si>
    <t>INT.IMPLICITOS EGR.CON TERC.</t>
  </si>
  <si>
    <t>Impuesto a la Renta (CyD)</t>
  </si>
  <si>
    <t>IMPUESTO A LA RENTA 25%</t>
  </si>
  <si>
    <t>6.621105.1</t>
  </si>
  <si>
    <t>Gastos Administrativos</t>
  </si>
  <si>
    <t>6.622110.1</t>
  </si>
  <si>
    <t>SUBSIDIOS Y OBSEQUIOS AL PERS.</t>
  </si>
  <si>
    <t>6.622130.1</t>
  </si>
  <si>
    <t>ACTIVIDADES RECREATIVAS</t>
  </si>
  <si>
    <t>6.622150.1</t>
  </si>
  <si>
    <t>6.622170.1</t>
  </si>
  <si>
    <t>UNIFORMES AL PERSONAL</t>
  </si>
  <si>
    <t>6.622190.1</t>
  </si>
  <si>
    <t>SERVICIO DE COMIDA AL PERSONAL</t>
  </si>
  <si>
    <t>6.623250.3</t>
  </si>
  <si>
    <t>6.623270.1</t>
  </si>
  <si>
    <t>OTRAS.CARGAS SOCIALES</t>
  </si>
  <si>
    <t>6.631310.1</t>
  </si>
  <si>
    <t>6.631310.11</t>
  </si>
  <si>
    <t>6.652110.1</t>
  </si>
  <si>
    <t>HONORARIOS POR SERVICIOS</t>
  </si>
  <si>
    <t>6.652210.2</t>
  </si>
  <si>
    <t>OTROS SERVICIOS DE TERCEROS</t>
  </si>
  <si>
    <t>6.653110.1</t>
  </si>
  <si>
    <t>6.654110.1</t>
  </si>
  <si>
    <t>SEG.SOBRE BIENES DE CAMBIO</t>
  </si>
  <si>
    <t>6.654210.1</t>
  </si>
  <si>
    <t>SEG.SOBRE BIENES DE USO</t>
  </si>
  <si>
    <t>6.654610.1</t>
  </si>
  <si>
    <t>SEG.POR RESPONSABILIDAD CIVIL</t>
  </si>
  <si>
    <t>6.655210.1</t>
  </si>
  <si>
    <t>CONSERVAC.DE EDIF.E INSTALAC.</t>
  </si>
  <si>
    <t>6.655220.1</t>
  </si>
  <si>
    <t>CONSERV.DE MUEBLES Y EQUIP.OF.</t>
  </si>
  <si>
    <t>6.655310.2</t>
  </si>
  <si>
    <t>CONSERVAC.DE AUTOMOT.NO UTILIT</t>
  </si>
  <si>
    <t>6.656110.2</t>
  </si>
  <si>
    <t>6.656110.3</t>
  </si>
  <si>
    <t>6.656210.1</t>
  </si>
  <si>
    <t>6.656210.3</t>
  </si>
  <si>
    <t>TELEFONIA PUBLICA GDES.OPERAD.</t>
  </si>
  <si>
    <t>6.656210.4</t>
  </si>
  <si>
    <t>6.657110.1</t>
  </si>
  <si>
    <t>GASTOS DE VIAJ.Y ALOJ.VIAJANT.</t>
  </si>
  <si>
    <t>6.657110.2</t>
  </si>
  <si>
    <t>GTOS.DE VIAJ.Y ALOJ.EMP.Y FUNC</t>
  </si>
  <si>
    <t>6.657110.4</t>
  </si>
  <si>
    <t>GASTOS DE AUTOMOTOR DE TROS.</t>
  </si>
  <si>
    <t>6.657210.1</t>
  </si>
  <si>
    <t>6.659310.2</t>
  </si>
  <si>
    <t>MANTENIM.DE PARQUES Y JARDINES</t>
  </si>
  <si>
    <t>6.659320.1</t>
  </si>
  <si>
    <t>ELEMEN.DE VIGILANCIA Y EXPENS.</t>
  </si>
  <si>
    <t>6.659330.1</t>
  </si>
  <si>
    <t>ALQUILERES Y ARREND.DE TROS.</t>
  </si>
  <si>
    <t>6.659390.1</t>
  </si>
  <si>
    <t>6.659390.2</t>
  </si>
  <si>
    <t>MATERIALES Y SUMINISTROS</t>
  </si>
  <si>
    <t>6.659400.1</t>
  </si>
  <si>
    <t>SUSCRIPCIONES Y PUBLICACIONES</t>
  </si>
  <si>
    <t>6.659410.1</t>
  </si>
  <si>
    <t>CUOTAS SOCIALES Y CONTRIBUC.</t>
  </si>
  <si>
    <t>6.659440.7</t>
  </si>
  <si>
    <t>6.659530.1</t>
  </si>
  <si>
    <t>6.659810.1</t>
  </si>
  <si>
    <t>6.659910.1</t>
  </si>
  <si>
    <t>AGUAS DE EMP.DE TERCEROS</t>
  </si>
  <si>
    <t>6.659910.2</t>
  </si>
  <si>
    <t>6.686110.1</t>
  </si>
  <si>
    <t>COMISIONES VALORES AL COBRO</t>
  </si>
  <si>
    <t>6.686110.2</t>
  </si>
  <si>
    <t>MANTENIMIENTO DE CUENTA</t>
  </si>
  <si>
    <t>6.686110.4</t>
  </si>
  <si>
    <t>COMIS.Y GTOS.P/TRANSFERENCIAS</t>
  </si>
  <si>
    <t>7.621105.1</t>
  </si>
  <si>
    <t>Gastos de Ventas</t>
  </si>
  <si>
    <t>7.621150.1</t>
  </si>
  <si>
    <t>INDEMNIZACION POR DESPIDOS</t>
  </si>
  <si>
    <t>7.622110.1</t>
  </si>
  <si>
    <t>7.622130.1</t>
  </si>
  <si>
    <t>7.622140.1</t>
  </si>
  <si>
    <t>CAPACITACION AL PERSONAL</t>
  </si>
  <si>
    <t>7.622150.1</t>
  </si>
  <si>
    <t>7.622170.1</t>
  </si>
  <si>
    <t>7.622190.1</t>
  </si>
  <si>
    <t>7.623250.3</t>
  </si>
  <si>
    <t>7.623270.1</t>
  </si>
  <si>
    <t>7.631110.1</t>
  </si>
  <si>
    <t>AMORT.MAQUIN.C/MOV PROPIA</t>
  </si>
  <si>
    <t>7.631310.1</t>
  </si>
  <si>
    <t>7.631310.11</t>
  </si>
  <si>
    <t>7.631410.1</t>
  </si>
  <si>
    <t>7.631610.1</t>
  </si>
  <si>
    <t>AMORT.INMUEBLES INSTALAC.</t>
  </si>
  <si>
    <t>7.641110.1</t>
  </si>
  <si>
    <t>PUBLICIDAD RADIAL LINEA 1</t>
  </si>
  <si>
    <t>7.641120.1</t>
  </si>
  <si>
    <t>PUBLICIDAD TELEVISIVA LINEA 1</t>
  </si>
  <si>
    <t>7.641130.1</t>
  </si>
  <si>
    <t>PUBLICIDAD GRAFICA LINEA 1</t>
  </si>
  <si>
    <t>7.641140.1</t>
  </si>
  <si>
    <t>PUBLICIDAD VIA PUBLICA LINEA 1</t>
  </si>
  <si>
    <t>7.641180.1</t>
  </si>
  <si>
    <t>PUBLICIDAD OTR.MEDIOS LINEA 1</t>
  </si>
  <si>
    <t>7.642110.1</t>
  </si>
  <si>
    <t>7.642310.1</t>
  </si>
  <si>
    <t>7.642320.531</t>
  </si>
  <si>
    <t>PROMOCION CANAL AUTOSERV LIMA</t>
  </si>
  <si>
    <t>7.643110.1</t>
  </si>
  <si>
    <t>INVESTIG.Y DES.DE MERC.LINEA 1</t>
  </si>
  <si>
    <t>7.652110.1</t>
  </si>
  <si>
    <t>7.652210.2</t>
  </si>
  <si>
    <t>7.653110.1</t>
  </si>
  <si>
    <t>7.654110.1</t>
  </si>
  <si>
    <t>7.654210.1</t>
  </si>
  <si>
    <t>7.654310.1</t>
  </si>
  <si>
    <t>SEG.SOBRE VEHICULOS UTILITARIO</t>
  </si>
  <si>
    <t>7.654610.1</t>
  </si>
  <si>
    <t>7.654810.1</t>
  </si>
  <si>
    <t>SEGURO CONTRA TODO RIEZGO</t>
  </si>
  <si>
    <t>7.655210.1</t>
  </si>
  <si>
    <t>7.655220.1</t>
  </si>
  <si>
    <t>7.655310.1</t>
  </si>
  <si>
    <t>CONSERVAC.DE AUTOMOT.UTILITAR.</t>
  </si>
  <si>
    <t>7.655310.2</t>
  </si>
  <si>
    <t>7.656110.2</t>
  </si>
  <si>
    <t>7.656110.3</t>
  </si>
  <si>
    <t>7.656210.1</t>
  </si>
  <si>
    <t>7.656210.3</t>
  </si>
  <si>
    <t>7.656210.4</t>
  </si>
  <si>
    <t>7.657110.1</t>
  </si>
  <si>
    <t>7.657110.2</t>
  </si>
  <si>
    <t>7.657110.4</t>
  </si>
  <si>
    <t>7.657210.1</t>
  </si>
  <si>
    <t>7.657210.2</t>
  </si>
  <si>
    <t>OTROS GTOS.DE REFRIG.Y VIAJES</t>
  </si>
  <si>
    <t>7.658110.1</t>
  </si>
  <si>
    <t>QUEBRANTO DE CRED.P/VTAS.MASIV</t>
  </si>
  <si>
    <t>7.658180.1</t>
  </si>
  <si>
    <t>RECUP.PREV.P/DEUD.INCOBRABLES3</t>
  </si>
  <si>
    <t>7.658420.11</t>
  </si>
  <si>
    <t>DESVALOR. PROD. TERMINADOS</t>
  </si>
  <si>
    <t>7.659310.2</t>
  </si>
  <si>
    <t>7.659320.1</t>
  </si>
  <si>
    <t>7.659330.1</t>
  </si>
  <si>
    <t>7.659390.1</t>
  </si>
  <si>
    <t>7.659390.2</t>
  </si>
  <si>
    <t>7.659400.1</t>
  </si>
  <si>
    <t>7.659420.1</t>
  </si>
  <si>
    <t>DONACIONES</t>
  </si>
  <si>
    <t>7.659440.1</t>
  </si>
  <si>
    <t>7.659440.7</t>
  </si>
  <si>
    <t>7.659520.2</t>
  </si>
  <si>
    <t>COMBUST.Y LUBRICANTES NO UTIL.</t>
  </si>
  <si>
    <t>7.659530.1</t>
  </si>
  <si>
    <t>7.659810.1</t>
  </si>
  <si>
    <t>7.659910.1</t>
  </si>
  <si>
    <t>7.659910.2</t>
  </si>
  <si>
    <t>7.659910.7</t>
  </si>
  <si>
    <t>7.681210.1</t>
  </si>
  <si>
    <t>7.681210.11</t>
  </si>
  <si>
    <t>FLETE DE TRANSFERENCIA</t>
  </si>
  <si>
    <t>7.687120.1</t>
  </si>
  <si>
    <t>7.820550.2</t>
  </si>
  <si>
    <t>OBSOLESC Y DIF INVENT PROD.TER</t>
  </si>
  <si>
    <t>Costo de Ventas</t>
  </si>
  <si>
    <t>COSTO DE LA MERCADERIA VENDIDA</t>
  </si>
  <si>
    <t>JUNIO 2013</t>
  </si>
  <si>
    <t>CLASIFICACIÓN</t>
  </si>
  <si>
    <t>6.621170.1</t>
  </si>
  <si>
    <t>7.642210.1</t>
  </si>
  <si>
    <t>111130.1</t>
  </si>
  <si>
    <t>111130.2</t>
  </si>
  <si>
    <t>111679.1</t>
  </si>
  <si>
    <t>111680.1</t>
  </si>
  <si>
    <t>111681.1</t>
  </si>
  <si>
    <t>113111.1</t>
  </si>
  <si>
    <t>113111.26</t>
  </si>
  <si>
    <t>113111.4</t>
  </si>
  <si>
    <t>113111.95</t>
  </si>
  <si>
    <t>113111.97</t>
  </si>
  <si>
    <t>113115.1</t>
  </si>
  <si>
    <t>113210.1</t>
  </si>
  <si>
    <t>113210.11</t>
  </si>
  <si>
    <t>113810.13</t>
  </si>
  <si>
    <t>113910.1</t>
  </si>
  <si>
    <t>113920.1</t>
  </si>
  <si>
    <t>113930.1</t>
  </si>
  <si>
    <t>113935.1</t>
  </si>
  <si>
    <t>114270.1</t>
  </si>
  <si>
    <t>114320.56</t>
  </si>
  <si>
    <t>114460.1</t>
  </si>
  <si>
    <t>114560.1</t>
  </si>
  <si>
    <t>114560.10</t>
  </si>
  <si>
    <t>114620.1</t>
  </si>
  <si>
    <t>114640.1</t>
  </si>
  <si>
    <t>114650.1</t>
  </si>
  <si>
    <t>114700.1</t>
  </si>
  <si>
    <t>114700.97</t>
  </si>
  <si>
    <t>114880.2</t>
  </si>
  <si>
    <t>115110.1</t>
  </si>
  <si>
    <t>115110.98</t>
  </si>
  <si>
    <t>115430.1</t>
  </si>
  <si>
    <t>115710.1</t>
  </si>
  <si>
    <t>115910.1</t>
  </si>
  <si>
    <t>115960.1</t>
  </si>
  <si>
    <t>115970.1</t>
  </si>
  <si>
    <t>115980.1</t>
  </si>
  <si>
    <t>115985.1</t>
  </si>
  <si>
    <t>124116.1</t>
  </si>
  <si>
    <t>124210.1</t>
  </si>
  <si>
    <t>126310.1</t>
  </si>
  <si>
    <t>126330.1</t>
  </si>
  <si>
    <t>126330.2</t>
  </si>
  <si>
    <t>126340.1</t>
  </si>
  <si>
    <t>126370.1</t>
  </si>
  <si>
    <t>126510.1</t>
  </si>
  <si>
    <t>126530.1</t>
  </si>
  <si>
    <t>126530.2</t>
  </si>
  <si>
    <t>126540.1</t>
  </si>
  <si>
    <t>126560.1</t>
  </si>
  <si>
    <t>128510.1</t>
  </si>
  <si>
    <t>211110.1</t>
  </si>
  <si>
    <t>211110.95</t>
  </si>
  <si>
    <t>211110.97</t>
  </si>
  <si>
    <t>211610.1</t>
  </si>
  <si>
    <t>211610.97</t>
  </si>
  <si>
    <t>213110.1</t>
  </si>
  <si>
    <t>213110.97</t>
  </si>
  <si>
    <t>213190.97</t>
  </si>
  <si>
    <t>213205.1</t>
  </si>
  <si>
    <t>213205.15</t>
  </si>
  <si>
    <t>213245.1</t>
  </si>
  <si>
    <t>214130.1</t>
  </si>
  <si>
    <t>214160.56</t>
  </si>
  <si>
    <t>214170.56</t>
  </si>
  <si>
    <t>214190.97</t>
  </si>
  <si>
    <t>216110.1</t>
  </si>
  <si>
    <t>219210.97</t>
  </si>
  <si>
    <t>228230.6</t>
  </si>
  <si>
    <t>311110.1</t>
  </si>
  <si>
    <t>314110.1</t>
  </si>
  <si>
    <t>321110.1</t>
  </si>
  <si>
    <t>321120.1</t>
  </si>
  <si>
    <t>322110.1</t>
  </si>
  <si>
    <t>323110.1</t>
  </si>
  <si>
    <t>323110.2</t>
  </si>
  <si>
    <t>323210.2</t>
  </si>
  <si>
    <t>323210.9</t>
  </si>
  <si>
    <t>323310.1</t>
  </si>
  <si>
    <t>323410.1</t>
  </si>
  <si>
    <t>341100.1</t>
  </si>
  <si>
    <t>341400.1</t>
  </si>
  <si>
    <t>MARZO 2013</t>
  </si>
  <si>
    <t>Row Labels</t>
  </si>
  <si>
    <t>Sum of MARZO 2013</t>
  </si>
  <si>
    <t>Sum of DICIEMBRE 2012</t>
  </si>
  <si>
    <t>Sum of JUNIO 2013</t>
  </si>
  <si>
    <t xml:space="preserve">Incremento … ciclicas…. </t>
  </si>
  <si>
    <t xml:space="preserve">Top line (chicle)- se ha excedido el presupuesto,marca aparecio en 2013.  </t>
  </si>
  <si>
    <t>Se realizó un adelanto de la temporada para 2 a 3 clientes, a partir de mayo a junio… La temporada alta del cliente viene desde septiembre.</t>
  </si>
  <si>
    <t>Campañas de publicidad, promocioenes. A través de compañías local la principal Rivas Herrera.</t>
  </si>
  <si>
    <t xml:space="preserve">Actividades promocionales con alguno clientes.  </t>
  </si>
  <si>
    <t xml:space="preserve">Liquidación de Victor Arce, pasa de ser extranjero a nacionalizado.. Pierde los beneficios…  US$ 400,00 pesos aprox.  </t>
  </si>
  <si>
    <t>El año anterior no se realizaron los intereses ímplicos con otra tasa diferente a la del bce de 1% aprox a 9%</t>
  </si>
  <si>
    <t>Recuparacióm de cartera, provisión de notas de crédito por rebates y pronto pago por los ventas efectuadas de forma adelantada.</t>
  </si>
  <si>
    <t>Salida de inventario, de acuerdo al iro del negocio, la mercadería va saliendo en los meses posteriores,</t>
  </si>
  <si>
    <t>Disminición en compras… en agosto se vuelven a realizar pedidos fuertes.</t>
  </si>
  <si>
    <t>Resultados.</t>
  </si>
  <si>
    <t>JUNIO (Ultimo)2013</t>
  </si>
  <si>
    <t>Septiembre 2013</t>
  </si>
  <si>
    <t>211110.5</t>
  </si>
  <si>
    <t>211210.5</t>
  </si>
  <si>
    <t>213110.5</t>
  </si>
  <si>
    <t>411140.1</t>
  </si>
  <si>
    <t>411140.2</t>
  </si>
  <si>
    <t>411140.97</t>
  </si>
  <si>
    <t>412107.1</t>
  </si>
  <si>
    <t>431110.1</t>
  </si>
  <si>
    <t>412109.1</t>
  </si>
  <si>
    <t>412140.97</t>
  </si>
  <si>
    <t>431110.2</t>
  </si>
  <si>
    <t>441120.2</t>
  </si>
  <si>
    <t>441160.1</t>
  </si>
  <si>
    <t>441180.1</t>
  </si>
  <si>
    <t>442140.1</t>
  </si>
  <si>
    <t>442160.1</t>
  </si>
  <si>
    <t>711110.21</t>
  </si>
  <si>
    <t>751110.1</t>
  </si>
  <si>
    <t>819110.11</t>
  </si>
  <si>
    <t>228330.71</t>
  </si>
  <si>
    <t>RESER.EN LIB.OBL.BENF.</t>
  </si>
  <si>
    <t>228330.711</t>
  </si>
  <si>
    <t>RESER.EN LIB. PIF - RE</t>
  </si>
  <si>
    <t>623250.21</t>
  </si>
  <si>
    <t>PLAN DE PENS.(PCD)-RIL</t>
  </si>
  <si>
    <t>623250.211</t>
  </si>
  <si>
    <t>PLAN DE PENS.-PIF - RE</t>
  </si>
  <si>
    <t>411140.3</t>
  </si>
  <si>
    <t>SEPTIEMBRE 2012</t>
  </si>
  <si>
    <t>435180.9</t>
  </si>
  <si>
    <t>INGRESOS VARIOS</t>
  </si>
  <si>
    <t>411192.161</t>
  </si>
  <si>
    <t>Diciembre 2013</t>
  </si>
  <si>
    <t>VTAS.ZONA FRANCA</t>
  </si>
  <si>
    <t>411192.162</t>
  </si>
  <si>
    <t>VENTAS INDUST.EDUAD.SOC.ART.33</t>
  </si>
  <si>
    <t>VENTAS BS.USO E INTANG A TER</t>
  </si>
  <si>
    <t>435180.1</t>
  </si>
  <si>
    <t>INGRESOS VARIOS NO OPERATIVOS</t>
  </si>
  <si>
    <t>435210.9</t>
  </si>
  <si>
    <t>EGRESOS VARIOS NO OPERATIVOS</t>
  </si>
  <si>
    <t>435210.10</t>
  </si>
  <si>
    <t>DIFEREN.DE RECUP.P/SINIESTROS</t>
  </si>
  <si>
    <t>DESCTOS.PRONTO PAGO CON TERC.</t>
  </si>
  <si>
    <t>441440.1</t>
  </si>
  <si>
    <t>RESULT CONVERSION GEN POR ACT</t>
  </si>
  <si>
    <t>442440.1</t>
  </si>
  <si>
    <t>RESULT CONVERSION GEN POR PAS</t>
  </si>
  <si>
    <t>711110.22</t>
  </si>
  <si>
    <t>IMPUESTO A LA RENTA 15%</t>
  </si>
  <si>
    <t>820339.1</t>
  </si>
  <si>
    <t>QUEBRANTO POR DESV. BS.CAMBIO</t>
  </si>
  <si>
    <t>820339.2</t>
  </si>
  <si>
    <t>REC.PREV. POR DESV. BS.CAMBIO</t>
  </si>
  <si>
    <t>820991.50</t>
  </si>
  <si>
    <t>CTO.P/DIFEREN.VALUACION BRAS</t>
  </si>
  <si>
    <t>850101.2</t>
  </si>
  <si>
    <t>RESULT.P/TCIA.STOCK INICIAL</t>
  </si>
  <si>
    <t>6.435180.9</t>
  </si>
  <si>
    <t>INDEMNIZAC.P/SUPRES.BENEFICIOS</t>
  </si>
  <si>
    <t>6.622140.1</t>
  </si>
  <si>
    <t>SERV.REF.Y COMIDA AL PERSONAL</t>
  </si>
  <si>
    <t>6.654810.1</t>
  </si>
  <si>
    <t>SEGURO CONTRA TODO RIESGO</t>
  </si>
  <si>
    <t>6.658390.1</t>
  </si>
  <si>
    <t>RECUP.PREV.P/JUICIOS LAB</t>
  </si>
  <si>
    <t>6.659310.1</t>
  </si>
  <si>
    <t>LIMPIEZA,DESINFECCION Y JARD.</t>
  </si>
  <si>
    <t>6.686210.1</t>
  </si>
  <si>
    <t>IMP.A LOS DEB.Y CRED.BANCARIOS</t>
  </si>
  <si>
    <t>7.412107.1</t>
  </si>
  <si>
    <t>7.412109.1</t>
  </si>
  <si>
    <t>VTAS. ACUERDO NO DEV.-Terceros</t>
  </si>
  <si>
    <t>7.623250.21</t>
  </si>
  <si>
    <t>7.623250.211</t>
  </si>
  <si>
    <t>PLAN DE PENS.-PIF - RECON.IG</t>
  </si>
  <si>
    <t>7.623250.212</t>
  </si>
  <si>
    <t>PLAN DE PENS.-RENTABILIDAD</t>
  </si>
  <si>
    <t>7.631110.2</t>
  </si>
  <si>
    <t>AMORT.MAQUIN.S/MOV PROPIA</t>
  </si>
  <si>
    <t>7.631210.1</t>
  </si>
  <si>
    <t>AMORT.MOLDES HERR.Y APARAT.</t>
  </si>
  <si>
    <t>PROM.AL CANAL LINEA 1</t>
  </si>
  <si>
    <t>PROMOCION CANAL GENERICO</t>
  </si>
  <si>
    <t>7.655110.2</t>
  </si>
  <si>
    <t>CONSERV.DE MAQUIN.Y EQUI.C/MOV</t>
  </si>
  <si>
    <t>7.655110.3</t>
  </si>
  <si>
    <t>REPARAC.DE MAQUIN.Y EQUI.C/MOV</t>
  </si>
  <si>
    <t>RECUPPREVP/DEUDINCO</t>
  </si>
  <si>
    <t>7.658420.1</t>
  </si>
  <si>
    <t>QUEBRANTO P/DESVALORIZ. DE INV</t>
  </si>
  <si>
    <t>7.658510.1</t>
  </si>
  <si>
    <t>DEUD.INCOBRABLES</t>
  </si>
  <si>
    <t>7.659310.1</t>
  </si>
  <si>
    <t>7.659410.1</t>
  </si>
  <si>
    <t>7.681110.1</t>
  </si>
  <si>
    <t>FLETES DE COMPRAS</t>
  </si>
  <si>
    <t>FLETES DE VENTAS - JDE</t>
  </si>
  <si>
    <t>7.683110.1</t>
  </si>
  <si>
    <t>HONORARIOS DESPACHANTE</t>
  </si>
  <si>
    <t>7.683110.2</t>
  </si>
  <si>
    <t>GASTOS DE DESPACHO Y PUERTO</t>
  </si>
  <si>
    <t>7.683110.9</t>
  </si>
  <si>
    <t>OTROS GASTOS DE EXPORTACIONES</t>
  </si>
  <si>
    <t>7.683210.5</t>
  </si>
  <si>
    <t>FLETES DE EXPORTACION INTERNO</t>
  </si>
  <si>
    <t>REGALIAS - DERECHOS DE AUTOR</t>
  </si>
  <si>
    <t>8.435180.1</t>
  </si>
  <si>
    <t>RESULTADO VENTA DE TITULOS</t>
  </si>
  <si>
    <t>8.535180.9</t>
  </si>
  <si>
    <t>8.441160.1</t>
  </si>
  <si>
    <t>8.442160.1</t>
  </si>
  <si>
    <t>8.751110.1</t>
  </si>
  <si>
    <t>Resultados</t>
  </si>
  <si>
    <t>Balance</t>
  </si>
  <si>
    <t>Efectivo y equivalente de efectivo</t>
  </si>
  <si>
    <t>DESCRIPCIÓN</t>
  </si>
  <si>
    <t>Telconet S.A.</t>
  </si>
  <si>
    <t>1-1-1-01-01-001</t>
  </si>
  <si>
    <t>1-1-1-01-02-001</t>
  </si>
  <si>
    <t>1-1-1-01-02-002</t>
  </si>
  <si>
    <t>1-1-1-01-02-003</t>
  </si>
  <si>
    <t>1-1-1-01-02-004</t>
  </si>
  <si>
    <t>1-1-1-01-02-005</t>
  </si>
  <si>
    <t>1-1-1-01-02-006</t>
  </si>
  <si>
    <t>1-1-1-01-02-007</t>
  </si>
  <si>
    <t>1-1-1-01-02-008</t>
  </si>
  <si>
    <t>1-1-1-01-02-009</t>
  </si>
  <si>
    <t>1-1-1-01-02-010</t>
  </si>
  <si>
    <t>1-1-1-01-02-012</t>
  </si>
  <si>
    <t>1-1-1-01-03-002</t>
  </si>
  <si>
    <t>1-1-1-01-03-004</t>
  </si>
  <si>
    <t>1-1-1-01-03-008</t>
  </si>
  <si>
    <t>1-1-1-01-03-009</t>
  </si>
  <si>
    <t>1-1-1-01-03-011</t>
  </si>
  <si>
    <t>1-1-1-01-03-013</t>
  </si>
  <si>
    <t>1-1-1-01-03-014</t>
  </si>
  <si>
    <t>1-1-1-01-03-016</t>
  </si>
  <si>
    <t>1-1-1-01-03-018</t>
  </si>
  <si>
    <t>1-1-1-01-03-019</t>
  </si>
  <si>
    <t>1-1-1-01-03-020</t>
  </si>
  <si>
    <t>1-1-1-01-03-021</t>
  </si>
  <si>
    <t>1-1-1-01-03-022</t>
  </si>
  <si>
    <t>1-1-1-01-03-023</t>
  </si>
  <si>
    <t>1-1-1-01-03-026</t>
  </si>
  <si>
    <t>1-1-1-01-03-027</t>
  </si>
  <si>
    <t>1-1-1-01-03-029</t>
  </si>
  <si>
    <t>1-1-1-02-01-001</t>
  </si>
  <si>
    <t>1-1-1-02-01-005</t>
  </si>
  <si>
    <t>1-1-1-02-01-006</t>
  </si>
  <si>
    <t>1-1-1-02-01-008</t>
  </si>
  <si>
    <t>1-1-1-03-01-001</t>
  </si>
  <si>
    <t>1-1-1-03-01-002</t>
  </si>
  <si>
    <t>1-1-1-03-01-004</t>
  </si>
  <si>
    <t>1-1-1-03-01-005</t>
  </si>
  <si>
    <t>1-1-1-03-01-006</t>
  </si>
  <si>
    <t>1-1-1-03-01-007</t>
  </si>
  <si>
    <t>1-1-1-03-01-008</t>
  </si>
  <si>
    <t>1-1-1-03-01-009</t>
  </si>
  <si>
    <t>1-1-1-03-01-010</t>
  </si>
  <si>
    <t>1-1-1-03-01-011</t>
  </si>
  <si>
    <t>1-1-1-03-01-012</t>
  </si>
  <si>
    <t>1-1-1-03-01-013</t>
  </si>
  <si>
    <t>1-1-1-03-01-015</t>
  </si>
  <si>
    <t>1-1-1-03-01-018</t>
  </si>
  <si>
    <t>1-1-1-03-01-022</t>
  </si>
  <si>
    <t>1-1-1-03-01-023</t>
  </si>
  <si>
    <t>1-1-1-03-01-024</t>
  </si>
  <si>
    <t>1-1-1-03-01-025</t>
  </si>
  <si>
    <t>1-1-1-03-01-026</t>
  </si>
  <si>
    <t>1-1-1-03-01-032</t>
  </si>
  <si>
    <t>1-1-1-03-01-033</t>
  </si>
  <si>
    <t>1-1-1-03-01-036</t>
  </si>
  <si>
    <t>1-1-1-03-02-001</t>
  </si>
  <si>
    <t>1-1-1-03-02-003</t>
  </si>
  <si>
    <t>1-1-1-03-02-004</t>
  </si>
  <si>
    <t>1-1-1-03-02-008</t>
  </si>
  <si>
    <t>1-1-1-03-02-011</t>
  </si>
  <si>
    <t>1-1-1-03-02-019</t>
  </si>
  <si>
    <t>1-1-1-03-02-020</t>
  </si>
  <si>
    <t>1-1-1-03-02-021</t>
  </si>
  <si>
    <t>1-1-1-03-02-024</t>
  </si>
  <si>
    <t>1-1-1-03-02-025</t>
  </si>
  <si>
    <t>1-1-1-04-01-004</t>
  </si>
  <si>
    <t>1-1-1-04-01-010</t>
  </si>
  <si>
    <t>1-1-1-04-01-011</t>
  </si>
  <si>
    <t>1-1-1-04-01-013</t>
  </si>
  <si>
    <t>1-1-1-04-01-016</t>
  </si>
  <si>
    <t>1-1-1-04-01-018</t>
  </si>
  <si>
    <t>1-1-1-04-01-028</t>
  </si>
  <si>
    <t>1-1-1-04-01-031</t>
  </si>
  <si>
    <t>1-1-1-04-01-032</t>
  </si>
  <si>
    <t>1-1-1-05-01-003</t>
  </si>
  <si>
    <t>1-1-1-05-01-004</t>
  </si>
  <si>
    <t>1-1-1-05-01-005</t>
  </si>
  <si>
    <t>1-1-1-05-01-012</t>
  </si>
  <si>
    <t>1-1-1-06-01-015</t>
  </si>
  <si>
    <t>1-1-1-06-01-017</t>
  </si>
  <si>
    <t>1-1-1-06-01-019</t>
  </si>
  <si>
    <t>1-1-1-06-01-027</t>
  </si>
  <si>
    <t>1-1-1-06-01-040</t>
  </si>
  <si>
    <t>1-1-1-06-01-043</t>
  </si>
  <si>
    <t>1-1-1-06-01-049</t>
  </si>
  <si>
    <t>1-1-1-06-01-052</t>
  </si>
  <si>
    <t>1-1-1-06-01-053</t>
  </si>
  <si>
    <t>1-1-1-06-01-058</t>
  </si>
  <si>
    <t>1-1-1-06-01-067</t>
  </si>
  <si>
    <t>1-1-1-06-01-069</t>
  </si>
  <si>
    <t>1-1-1-06-01-074</t>
  </si>
  <si>
    <t>1-1-1-06-01-077</t>
  </si>
  <si>
    <t>1-1-1-06-01-078</t>
  </si>
  <si>
    <t>1-1-1-06-01-079</t>
  </si>
  <si>
    <t>1-1-1-06-01-085</t>
  </si>
  <si>
    <t>1-1-1-06-01-086</t>
  </si>
  <si>
    <t>1-1-1-06-01-156</t>
  </si>
  <si>
    <t>1-1-1-06-01-157</t>
  </si>
  <si>
    <t>1-1-1-06-01-158</t>
  </si>
  <si>
    <t>1-1-1-06-01-162</t>
  </si>
  <si>
    <t>1-1-1-06-01-164</t>
  </si>
  <si>
    <t>1-1-1-06-01-165</t>
  </si>
  <si>
    <t>1-1-1-06-01-169</t>
  </si>
  <si>
    <t>1-1-1-06-01-176</t>
  </si>
  <si>
    <t>1-1-1-06-02-009</t>
  </si>
  <si>
    <t>1-1-1-06-02-010</t>
  </si>
  <si>
    <t>1-1-1-06-02-023</t>
  </si>
  <si>
    <t>1-1-1-06-02-106</t>
  </si>
  <si>
    <t>1-1-1-06-02-112</t>
  </si>
  <si>
    <t>1-1-1-06-02-123</t>
  </si>
  <si>
    <t>1-1-1-06-02-174</t>
  </si>
  <si>
    <t>1-1-1-06-02-196</t>
  </si>
  <si>
    <t>1-1-1-06-02-214</t>
  </si>
  <si>
    <t>1-1-1-06-02-215</t>
  </si>
  <si>
    <t>1-1-1-06-02-216</t>
  </si>
  <si>
    <t>1-1-1-06-02-218</t>
  </si>
  <si>
    <t>1-1-1-06-02-219</t>
  </si>
  <si>
    <t>1-1-1-06-02-220</t>
  </si>
  <si>
    <t>1-1-1-06-02-221</t>
  </si>
  <si>
    <t>1-1-1-06-02-224</t>
  </si>
  <si>
    <t>1-1-1-06-02-225</t>
  </si>
  <si>
    <t>1-1-1-06-02-227</t>
  </si>
  <si>
    <t>1-1-1-06-02-228</t>
  </si>
  <si>
    <t>1-1-1-06-02-231</t>
  </si>
  <si>
    <t>1-1-1-06-02-232</t>
  </si>
  <si>
    <t>1-1-1-06-02-233</t>
  </si>
  <si>
    <t>1-1-1-06-02-235</t>
  </si>
  <si>
    <t>1-1-1-06-02-236</t>
  </si>
  <si>
    <t>1-1-1-06-02-237</t>
  </si>
  <si>
    <t>1-1-1-06-02-238</t>
  </si>
  <si>
    <t>1-1-1-06-02-239</t>
  </si>
  <si>
    <t>1-1-1-06-02-240</t>
  </si>
  <si>
    <t>1-1-1-06-02-242</t>
  </si>
  <si>
    <t>1-1-1-06-02-243</t>
  </si>
  <si>
    <t>1-1-1-06-02-244</t>
  </si>
  <si>
    <t>1-1-1-06-02-245</t>
  </si>
  <si>
    <t>1-1-1-06-02-246</t>
  </si>
  <si>
    <t>1-1-1-06-02-247</t>
  </si>
  <si>
    <t>1-1-1-06-02-248</t>
  </si>
  <si>
    <t>1-1-1-06-02-249</t>
  </si>
  <si>
    <t>1-1-1-06-02-251</t>
  </si>
  <si>
    <t>1-1-1-06-02-252</t>
  </si>
  <si>
    <t>1-1-1-06-02-253</t>
  </si>
  <si>
    <t>1-1-1-06-02-254</t>
  </si>
  <si>
    <t>1-1-1-06-02-255</t>
  </si>
  <si>
    <t>1-1-1-06-02-256</t>
  </si>
  <si>
    <t>1-1-1-06-02-257</t>
  </si>
  <si>
    <t>1-1-1-06-02-258</t>
  </si>
  <si>
    <t>1-1-1-06-02-259</t>
  </si>
  <si>
    <t>1-1-1-06-02-260</t>
  </si>
  <si>
    <t>1-1-1-06-02-261</t>
  </si>
  <si>
    <t>1-1-1-06-02-262</t>
  </si>
  <si>
    <t>1-1-1-06-02-263</t>
  </si>
  <si>
    <t>1-1-1-06-02-264</t>
  </si>
  <si>
    <t>1-1-1-06-02-265</t>
  </si>
  <si>
    <t>1-1-1-06-02-266</t>
  </si>
  <si>
    <t>1-1-1-06-02-268</t>
  </si>
  <si>
    <t>1-1-1-06-02-269</t>
  </si>
  <si>
    <t>1-1-1-06-02-270</t>
  </si>
  <si>
    <t>1-1-1-06-02-271</t>
  </si>
  <si>
    <t>1-1-1-06-02-272</t>
  </si>
  <si>
    <t>1-1-1-06-02-273</t>
  </si>
  <si>
    <t>1-1-1-06-02-274</t>
  </si>
  <si>
    <t>1-1-1-06-02-275</t>
  </si>
  <si>
    <t>1-1-1-06-02-277</t>
  </si>
  <si>
    <t>1-1-1-06-02-278</t>
  </si>
  <si>
    <t>1-1-1-06-02-279</t>
  </si>
  <si>
    <t>1-1-1-06-02-280</t>
  </si>
  <si>
    <t>1-1-1-06-02-282</t>
  </si>
  <si>
    <t>1-1-1-06-02-283</t>
  </si>
  <si>
    <t>1-1-1-06-02-284</t>
  </si>
  <si>
    <t>1-1-1-06-02-285</t>
  </si>
  <si>
    <t>1-1-1-06-02-286</t>
  </si>
  <si>
    <t>1-1-1-06-02-287</t>
  </si>
  <si>
    <t>1-1-1-06-02-288</t>
  </si>
  <si>
    <t>1-1-1-06-02-289</t>
  </si>
  <si>
    <t>1-1-1-06-02-290</t>
  </si>
  <si>
    <t>1-1-1-06-02-291</t>
  </si>
  <si>
    <t>1-1-1-06-02-293</t>
  </si>
  <si>
    <t>1-1-1-06-02-294</t>
  </si>
  <si>
    <t>1-1-1-06-02-295</t>
  </si>
  <si>
    <t>1-1-1-06-02-296</t>
  </si>
  <si>
    <t>1-1-1-06-02-297</t>
  </si>
  <si>
    <t>1-1-1-06-02-298</t>
  </si>
  <si>
    <t>1-1-1-06-02-299</t>
  </si>
  <si>
    <t>1-1-1-06-02-300</t>
  </si>
  <si>
    <t>1-1-1-06-02-302</t>
  </si>
  <si>
    <t>1-1-1-06-02-303</t>
  </si>
  <si>
    <t>1-1-1-06-02-304</t>
  </si>
  <si>
    <t>1-1-1-06-02-305</t>
  </si>
  <si>
    <t>1-1-1-06-02-306</t>
  </si>
  <si>
    <t>1-1-1-06-02-307</t>
  </si>
  <si>
    <t>1-1-1-06-02-308</t>
  </si>
  <si>
    <t>1-1-1-06-02-309</t>
  </si>
  <si>
    <t>1-1-1-06-02-310</t>
  </si>
  <si>
    <t>1-1-1-06-02-312</t>
  </si>
  <si>
    <t>1-1-1-06-02-313</t>
  </si>
  <si>
    <t>1-1-1-06-02-314</t>
  </si>
  <si>
    <t>1-1-1-06-02-315</t>
  </si>
  <si>
    <t>1-1-1-06-02-316</t>
  </si>
  <si>
    <t>1-1-1-06-02-319</t>
  </si>
  <si>
    <t>1-1-1-06-02-320</t>
  </si>
  <si>
    <t>1-1-1-06-02-321</t>
  </si>
  <si>
    <t>1-1-1-06-02-323</t>
  </si>
  <si>
    <t>1-1-1-06-02-324</t>
  </si>
  <si>
    <t>1-1-1-06-02-327</t>
  </si>
  <si>
    <t>1-1-1-06-02-328</t>
  </si>
  <si>
    <t>1-1-1-06-02-329</t>
  </si>
  <si>
    <t>1-1-1-06-02-330</t>
  </si>
  <si>
    <t>1-1-1-06-02-331</t>
  </si>
  <si>
    <t>1-1-1-06-02-332</t>
  </si>
  <si>
    <t>1-1-1-06-02-334</t>
  </si>
  <si>
    <t>1-1-1-06-02-337</t>
  </si>
  <si>
    <t>1-1-1-06-02-338</t>
  </si>
  <si>
    <t>1-1-1-06-02-340</t>
  </si>
  <si>
    <t>1-1-1-06-02-341</t>
  </si>
  <si>
    <t>1-1-1-06-02-342</t>
  </si>
  <si>
    <t>1-1-1-06-02-343</t>
  </si>
  <si>
    <t>1-1-1-06-02-344</t>
  </si>
  <si>
    <t>1-1-1-06-02-345</t>
  </si>
  <si>
    <t>1-1-1-06-02-346</t>
  </si>
  <si>
    <t>1-1-1-06-02-348</t>
  </si>
  <si>
    <t>1-1-1-06-02-349</t>
  </si>
  <si>
    <t>1-1-1-06-02-350</t>
  </si>
  <si>
    <t>1-1-1-06-02-351</t>
  </si>
  <si>
    <t>1-1-1-06-02-352</t>
  </si>
  <si>
    <t>1-1-1-06-02-354</t>
  </si>
  <si>
    <t>1-1-1-06-02-355</t>
  </si>
  <si>
    <t>1-1-1-06-02-356</t>
  </si>
  <si>
    <t>1-1-1-06-02-357</t>
  </si>
  <si>
    <t>1-1-1-06-02-358</t>
  </si>
  <si>
    <t>1-1-1-06-02-359</t>
  </si>
  <si>
    <t>1-1-1-06-02-362</t>
  </si>
  <si>
    <t>1-1-1-06-02-363</t>
  </si>
  <si>
    <t>1-1-1-06-02-364</t>
  </si>
  <si>
    <t>1-1-1-06-02-365</t>
  </si>
  <si>
    <t>1-1-1-06-02-366</t>
  </si>
  <si>
    <t>1-1-1-06-02-367</t>
  </si>
  <si>
    <t>1-1-1-06-02-368</t>
  </si>
  <si>
    <t>1-1-1-06-02-369</t>
  </si>
  <si>
    <t>1-1-1-06-02-370</t>
  </si>
  <si>
    <t>1-1-1-06-02-371</t>
  </si>
  <si>
    <t>1-1-1-06-02-372</t>
  </si>
  <si>
    <t>1-1-1-06-02-374</t>
  </si>
  <si>
    <t>1-1-1-06-02-376</t>
  </si>
  <si>
    <t>1-1-1-06-02-377</t>
  </si>
  <si>
    <t>1-1-1-06-02-379</t>
  </si>
  <si>
    <t>1-1-1-06-02-380</t>
  </si>
  <si>
    <t>1-1-1-06-02-381</t>
  </si>
  <si>
    <t>1-1-1-06-02-382</t>
  </si>
  <si>
    <t>1-1-1-06-02-383</t>
  </si>
  <si>
    <t>1-1-1-06-02-385</t>
  </si>
  <si>
    <t>1-1-1-06-02-386</t>
  </si>
  <si>
    <t>1-1-1-06-02-387</t>
  </si>
  <si>
    <t>1-1-1-06-02-388</t>
  </si>
  <si>
    <t>1-1-1-06-02-389</t>
  </si>
  <si>
    <t>1-1-1-06-02-390</t>
  </si>
  <si>
    <t>1-1-1-06-02-391</t>
  </si>
  <si>
    <t>1-1-1-06-02-392</t>
  </si>
  <si>
    <t>1-1-1-06-02-395</t>
  </si>
  <si>
    <t>1-1-1-06-02-397</t>
  </si>
  <si>
    <t>1-1-1-06-02-399</t>
  </si>
  <si>
    <t>1-1-1-06-02-400</t>
  </si>
  <si>
    <t>1-1-1-06-02-401</t>
  </si>
  <si>
    <t>1-1-1-06-02-402</t>
  </si>
  <si>
    <t>1-1-1-06-02-403</t>
  </si>
  <si>
    <t>1-1-1-06-02-404</t>
  </si>
  <si>
    <t>1-1-1-06-02-405</t>
  </si>
  <si>
    <t>1-1-1-06-02-406</t>
  </si>
  <si>
    <t>1-1-1-06-02-407</t>
  </si>
  <si>
    <t>1-1-1-06-02-408</t>
  </si>
  <si>
    <t>1-1-1-06-02-409</t>
  </si>
  <si>
    <t>1-1-1-06-02-410</t>
  </si>
  <si>
    <t>1-1-1-06-02-411</t>
  </si>
  <si>
    <t>1-1-1-06-02-412</t>
  </si>
  <si>
    <t>1-1-1-06-02-413</t>
  </si>
  <si>
    <t>1-1-1-06-02-414</t>
  </si>
  <si>
    <t>1-1-1-06-02-415</t>
  </si>
  <si>
    <t>1-1-1-06-02-416</t>
  </si>
  <si>
    <t>1-1-1-06-02-417</t>
  </si>
  <si>
    <t>1-1-1-06-02-418</t>
  </si>
  <si>
    <t>1-1-1-06-02-419</t>
  </si>
  <si>
    <t>1-1-1-06-02-420</t>
  </si>
  <si>
    <t>1-1-1-06-02-421</t>
  </si>
  <si>
    <t>1-1-1-06-02-422</t>
  </si>
  <si>
    <t>1-1-1-06-02-423</t>
  </si>
  <si>
    <t>1-1-1-06-02-424</t>
  </si>
  <si>
    <t>1-1-1-06-02-425</t>
  </si>
  <si>
    <t>1-1-1-06-02-427</t>
  </si>
  <si>
    <t>1-1-1-06-02-428</t>
  </si>
  <si>
    <t>1-1-1-06-02-430</t>
  </si>
  <si>
    <t>1-1-1-06-02-431</t>
  </si>
  <si>
    <t>1-1-1-06-02-432</t>
  </si>
  <si>
    <t>1-1-1-06-02-433</t>
  </si>
  <si>
    <t>1-1-1-06-02-434</t>
  </si>
  <si>
    <t>1-1-1-06-02-435</t>
  </si>
  <si>
    <t>1-1-1-06-02-436</t>
  </si>
  <si>
    <t>1-1-1-06-02-437</t>
  </si>
  <si>
    <t>1-1-1-06-02-438</t>
  </si>
  <si>
    <t>1-1-1-06-02-440</t>
  </si>
  <si>
    <t>1-1-1-06-02-441</t>
  </si>
  <si>
    <t>1-1-1-06-02-444</t>
  </si>
  <si>
    <t>1-1-1-06-02-445</t>
  </si>
  <si>
    <t>1-1-1-06-02-446</t>
  </si>
  <si>
    <t>1-1-1-06-02-448</t>
  </si>
  <si>
    <t>1-1-1-06-02-449</t>
  </si>
  <si>
    <t>1-1-1-06-02-450</t>
  </si>
  <si>
    <t>1-1-1-06-02-451</t>
  </si>
  <si>
    <t>1-1-1-06-02-452</t>
  </si>
  <si>
    <t>1-1-1-06-02-453</t>
  </si>
  <si>
    <t>1-1-1-06-02-454</t>
  </si>
  <si>
    <t>1-1-1-06-02-456</t>
  </si>
  <si>
    <t>1-1-1-06-02-457</t>
  </si>
  <si>
    <t>1-1-1-06-02-460</t>
  </si>
  <si>
    <t>1-1-1-06-02-464</t>
  </si>
  <si>
    <t>1-1-1-06-02-465</t>
  </si>
  <si>
    <t>1-1-1-06-02-467</t>
  </si>
  <si>
    <t>1-1-1-06-02-468</t>
  </si>
  <si>
    <t>1-1-1-06-02-469</t>
  </si>
  <si>
    <t>1-1-1-06-02-470</t>
  </si>
  <si>
    <t>1-1-1-06-02-471</t>
  </si>
  <si>
    <t>1-1-1-06-02-472</t>
  </si>
  <si>
    <t>1-1-1-06-02-473</t>
  </si>
  <si>
    <t>1-1-1-06-02-475</t>
  </si>
  <si>
    <t>1-1-1-06-02-476</t>
  </si>
  <si>
    <t>1-1-1-06-02-477</t>
  </si>
  <si>
    <t>1-1-1-06-02-478</t>
  </si>
  <si>
    <t>1-1-1-06-02-479</t>
  </si>
  <si>
    <t>1-1-1-06-02-480</t>
  </si>
  <si>
    <t>1-1-1-06-02-481</t>
  </si>
  <si>
    <t>1-1-1-06-02-482</t>
  </si>
  <si>
    <t>1-1-1-06-02-484</t>
  </si>
  <si>
    <t>1-1-1-06-02-486</t>
  </si>
  <si>
    <t>1-1-1-06-02-487</t>
  </si>
  <si>
    <t>1-1-1-06-02-488</t>
  </si>
  <si>
    <t>1-1-1-06-02-489</t>
  </si>
  <si>
    <t>1-1-1-06-02-490</t>
  </si>
  <si>
    <t>1-1-1-06-02-491</t>
  </si>
  <si>
    <t>1-1-1-06-02-492</t>
  </si>
  <si>
    <t>1-1-1-06-02-493</t>
  </si>
  <si>
    <t>1-1-1-06-02-496</t>
  </si>
  <si>
    <t>1-1-1-06-02-498</t>
  </si>
  <si>
    <t>1-1-1-06-02-499</t>
  </si>
  <si>
    <t>1-1-1-06-02-500</t>
  </si>
  <si>
    <t>1-1-1-06-02-501</t>
  </si>
  <si>
    <t>1-1-1-06-02-502</t>
  </si>
  <si>
    <t>1-1-1-06-02-503</t>
  </si>
  <si>
    <t>1-1-1-06-02-504</t>
  </si>
  <si>
    <t>1-1-1-06-02-505</t>
  </si>
  <si>
    <t>1-1-1-06-02-506</t>
  </si>
  <si>
    <t>1-1-1-06-02-507</t>
  </si>
  <si>
    <t>1-1-1-06-02-508</t>
  </si>
  <si>
    <t>1-1-1-06-02-509</t>
  </si>
  <si>
    <t>1-1-1-06-02-510</t>
  </si>
  <si>
    <t>1-1-1-06-02-511</t>
  </si>
  <si>
    <t>1-1-1-06-02-512</t>
  </si>
  <si>
    <t>1-1-1-06-02-513</t>
  </si>
  <si>
    <t>1-1-1-06-02-514</t>
  </si>
  <si>
    <t>1-1-1-06-02-515</t>
  </si>
  <si>
    <t>1-1-1-06-02-516</t>
  </si>
  <si>
    <t>1-1-1-06-02-518</t>
  </si>
  <si>
    <t>1-1-1-06-02-519</t>
  </si>
  <si>
    <t>1-1-1-06-02-520</t>
  </si>
  <si>
    <t>1-1-1-06-02-523</t>
  </si>
  <si>
    <t>1-1-1-06-02-524</t>
  </si>
  <si>
    <t>1-1-1-06-02-526</t>
  </si>
  <si>
    <t>1-1-1-06-02-527</t>
  </si>
  <si>
    <t>1-1-1-06-02-528</t>
  </si>
  <si>
    <t>1-1-1-06-02-529</t>
  </si>
  <si>
    <t>1-1-1-06-02-530</t>
  </si>
  <si>
    <t>1-1-1-06-02-531</t>
  </si>
  <si>
    <t>1-1-1-06-02-532</t>
  </si>
  <si>
    <t>1-1-1-06-02-533</t>
  </si>
  <si>
    <t>1-1-1-06-02-534</t>
  </si>
  <si>
    <t>1-1-1-06-02-536</t>
  </si>
  <si>
    <t>1-1-1-06-02-537</t>
  </si>
  <si>
    <t>1-1-1-06-02-538</t>
  </si>
  <si>
    <t>1-1-1-06-02-540</t>
  </si>
  <si>
    <t>1-1-1-06-02-541</t>
  </si>
  <si>
    <t>1-1-1-06-02-542</t>
  </si>
  <si>
    <t>1-1-1-06-02-543</t>
  </si>
  <si>
    <t>1-1-1-06-02-544</t>
  </si>
  <si>
    <t>1-1-1-06-02-545</t>
  </si>
  <si>
    <t>1-1-1-06-02-546</t>
  </si>
  <si>
    <t>1-1-1-06-02-548</t>
  </si>
  <si>
    <t>1-1-1-06-02-549</t>
  </si>
  <si>
    <t>1-1-1-06-02-550</t>
  </si>
  <si>
    <t>1-1-1-06-02-551</t>
  </si>
  <si>
    <t>1-1-1-06-02-552</t>
  </si>
  <si>
    <t>1-1-1-06-02-553</t>
  </si>
  <si>
    <t>1-1-1-06-02-554</t>
  </si>
  <si>
    <t>1-1-1-06-02-555</t>
  </si>
  <si>
    <t>1-1-1-06-02-556</t>
  </si>
  <si>
    <t>1-1-1-06-02-557</t>
  </si>
  <si>
    <t>1-1-1-06-02-558</t>
  </si>
  <si>
    <t>1-1-1-06-02-559</t>
  </si>
  <si>
    <t>1-1-1-06-02-560</t>
  </si>
  <si>
    <t>1-1-1-06-02-561</t>
  </si>
  <si>
    <t>1-1-1-06-02-562</t>
  </si>
  <si>
    <t>1-1-1-06-02-563</t>
  </si>
  <si>
    <t>1-1-1-06-02-564</t>
  </si>
  <si>
    <t>1-1-1-06-02-566</t>
  </si>
  <si>
    <t>1-1-1-06-02-567</t>
  </si>
  <si>
    <t>1-1-1-06-02-568</t>
  </si>
  <si>
    <t>1-1-1-06-02-570</t>
  </si>
  <si>
    <t>1-1-1-06-02-571</t>
  </si>
  <si>
    <t>1-1-1-06-02-572</t>
  </si>
  <si>
    <t>1-1-1-06-02-573</t>
  </si>
  <si>
    <t>1-1-1-06-02-574</t>
  </si>
  <si>
    <t>1-1-1-06-02-575</t>
  </si>
  <si>
    <t>1-1-1-06-02-576</t>
  </si>
  <si>
    <t>1-1-1-06-02-577</t>
  </si>
  <si>
    <t>1-1-1-06-02-578</t>
  </si>
  <si>
    <t>1-1-1-06-02-579</t>
  </si>
  <si>
    <t>1-1-1-06-02-580</t>
  </si>
  <si>
    <t>1-1-1-06-02-581</t>
  </si>
  <si>
    <t>1-1-1-06-02-582</t>
  </si>
  <si>
    <t>1-1-1-06-02-583</t>
  </si>
  <si>
    <t>1-1-1-06-02-585</t>
  </si>
  <si>
    <t>1-1-1-06-02-586</t>
  </si>
  <si>
    <t>1-1-1-06-02-587</t>
  </si>
  <si>
    <t>1-1-1-06-02-588</t>
  </si>
  <si>
    <t>1-1-1-06-02-589</t>
  </si>
  <si>
    <t>1-1-1-06-02-592</t>
  </si>
  <si>
    <t>1-1-1-06-02-593</t>
  </si>
  <si>
    <t>1-1-1-06-02-594</t>
  </si>
  <si>
    <t>1-1-1-06-02-595</t>
  </si>
  <si>
    <t>1-1-1-06-02-596</t>
  </si>
  <si>
    <t>1-1-1-06-02-597</t>
  </si>
  <si>
    <t>1-1-1-06-02-598</t>
  </si>
  <si>
    <t>1-1-1-06-02-599</t>
  </si>
  <si>
    <t>1-1-1-06-02-600</t>
  </si>
  <si>
    <t>1-1-1-06-02-601</t>
  </si>
  <si>
    <t>1-1-1-06-02-602</t>
  </si>
  <si>
    <t>1-1-1-06-02-603</t>
  </si>
  <si>
    <t>1-1-1-06-02-604</t>
  </si>
  <si>
    <t>1-1-1-06-02-605</t>
  </si>
  <si>
    <t>1-1-1-06-02-606</t>
  </si>
  <si>
    <t>1-1-1-06-02-607</t>
  </si>
  <si>
    <t>1-1-1-06-02-608</t>
  </si>
  <si>
    <t>1-1-1-06-02-609</t>
  </si>
  <si>
    <t>1-1-1-06-02-610</t>
  </si>
  <si>
    <t>1-1-1-06-02-611</t>
  </si>
  <si>
    <t>1-1-1-06-02-612</t>
  </si>
  <si>
    <t>1-1-1-06-02-613</t>
  </si>
  <si>
    <t>1-1-1-06-02-615</t>
  </si>
  <si>
    <t>1-1-1-06-02-616</t>
  </si>
  <si>
    <t>1-1-1-06-02-617</t>
  </si>
  <si>
    <t>1-1-1-06-02-619</t>
  </si>
  <si>
    <t>1-1-1-06-02-620</t>
  </si>
  <si>
    <t>1-1-1-06-02-622</t>
  </si>
  <si>
    <t>1-1-1-06-02-623</t>
  </si>
  <si>
    <t>1-1-1-06-02-624</t>
  </si>
  <si>
    <t>1-1-1-06-02-626</t>
  </si>
  <si>
    <t>1-1-1-06-02-627</t>
  </si>
  <si>
    <t>1-1-1-06-02-628</t>
  </si>
  <si>
    <t>1-1-1-06-02-629</t>
  </si>
  <si>
    <t>1-1-1-06-02-630</t>
  </si>
  <si>
    <t>1-1-1-06-02-631</t>
  </si>
  <si>
    <t>1-1-1-06-02-632</t>
  </si>
  <si>
    <t>1-1-1-06-02-633</t>
  </si>
  <si>
    <t>1-1-1-06-02-634</t>
  </si>
  <si>
    <t>1-1-1-06-02-635</t>
  </si>
  <si>
    <t>1-1-1-06-02-636</t>
  </si>
  <si>
    <t>1-1-1-06-02-637</t>
  </si>
  <si>
    <t>1-1-1-06-02-638</t>
  </si>
  <si>
    <t>1-1-1-06-02-639</t>
  </si>
  <si>
    <t>1-1-1-06-02-640</t>
  </si>
  <si>
    <t>1-1-1-06-02-642</t>
  </si>
  <si>
    <t>1-1-1-06-02-643</t>
  </si>
  <si>
    <t>1-1-1-06-02-644</t>
  </si>
  <si>
    <t>1-1-1-06-02-645</t>
  </si>
  <si>
    <t>1-1-1-06-02-646</t>
  </si>
  <si>
    <t>1-1-1-06-02-647</t>
  </si>
  <si>
    <t>1-1-1-06-02-648</t>
  </si>
  <si>
    <t>1-1-1-06-02-649</t>
  </si>
  <si>
    <t>1-1-1-06-02-650</t>
  </si>
  <si>
    <t>1-1-1-06-02-651</t>
  </si>
  <si>
    <t>1-1-1-06-02-652</t>
  </si>
  <si>
    <t>1-1-1-06-02-653</t>
  </si>
  <si>
    <t>1-1-1-06-02-655</t>
  </si>
  <si>
    <t>1-1-1-06-02-657</t>
  </si>
  <si>
    <t>1-1-1-06-02-658</t>
  </si>
  <si>
    <t>1-1-1-06-02-659</t>
  </si>
  <si>
    <t>1-1-1-06-02-660</t>
  </si>
  <si>
    <t>1-1-1-06-02-661</t>
  </si>
  <si>
    <t>1-1-1-06-02-662</t>
  </si>
  <si>
    <t>1-1-1-06-02-663</t>
  </si>
  <si>
    <t>1-1-1-06-02-664</t>
  </si>
  <si>
    <t>1-1-1-06-02-665</t>
  </si>
  <si>
    <t>1-1-1-06-02-666</t>
  </si>
  <si>
    <t>1-1-1-06-02-668</t>
  </si>
  <si>
    <t>1-1-1-06-02-669</t>
  </si>
  <si>
    <t>1-1-1-06-02-670</t>
  </si>
  <si>
    <t>1-1-1-06-02-671</t>
  </si>
  <si>
    <t>1-1-1-06-02-672</t>
  </si>
  <si>
    <t>1-1-1-06-02-673</t>
  </si>
  <si>
    <t>1-1-1-06-02-676</t>
  </si>
  <si>
    <t>1-1-1-06-02-677</t>
  </si>
  <si>
    <t>1-1-1-06-02-678</t>
  </si>
  <si>
    <t>1-1-1-06-02-679</t>
  </si>
  <si>
    <t>1-1-1-06-02-680</t>
  </si>
  <si>
    <t>1-1-1-06-02-681</t>
  </si>
  <si>
    <t>1-1-1-06-02-682</t>
  </si>
  <si>
    <t>1-1-1-06-02-683</t>
  </si>
  <si>
    <t>1-1-1-06-02-684</t>
  </si>
  <si>
    <t>1-1-1-06-02-685</t>
  </si>
  <si>
    <t>1-1-1-06-02-686</t>
  </si>
  <si>
    <t>1-1-1-06-02-687</t>
  </si>
  <si>
    <t>1-1-1-06-02-689</t>
  </si>
  <si>
    <t>1-1-1-06-02-690</t>
  </si>
  <si>
    <t>1-1-1-06-02-691</t>
  </si>
  <si>
    <t>1-1-1-06-02-692</t>
  </si>
  <si>
    <t>1-1-1-06-02-693</t>
  </si>
  <si>
    <t>1-1-1-06-02-695</t>
  </si>
  <si>
    <t>1-1-1-06-02-696</t>
  </si>
  <si>
    <t>1-1-1-06-02-697</t>
  </si>
  <si>
    <t>1-1-1-06-02-698</t>
  </si>
  <si>
    <t>1-1-1-06-02-699</t>
  </si>
  <si>
    <t>1-1-1-06-02-700</t>
  </si>
  <si>
    <t>1-1-1-06-02-701</t>
  </si>
  <si>
    <t>1-1-1-06-02-702</t>
  </si>
  <si>
    <t>1-1-1-06-02-703</t>
  </si>
  <si>
    <t>1-1-1-06-02-704</t>
  </si>
  <si>
    <t>1-1-1-06-02-706</t>
  </si>
  <si>
    <t>1-1-1-06-02-707</t>
  </si>
  <si>
    <t>1-1-1-06-02-708</t>
  </si>
  <si>
    <t>1-1-1-06-02-711</t>
  </si>
  <si>
    <t>1-1-1-06-02-712</t>
  </si>
  <si>
    <t>1-1-1-06-02-713</t>
  </si>
  <si>
    <t>1-1-1-06-02-714</t>
  </si>
  <si>
    <t>1-1-1-06-02-715</t>
  </si>
  <si>
    <t>1-1-1-06-02-716</t>
  </si>
  <si>
    <t>1-1-1-06-02-717</t>
  </si>
  <si>
    <t>1-1-1-06-02-718</t>
  </si>
  <si>
    <t>1-1-1-06-02-719</t>
  </si>
  <si>
    <t>1-1-1-06-02-720</t>
  </si>
  <si>
    <t>1-1-1-06-02-721</t>
  </si>
  <si>
    <t>1-1-1-06-02-723</t>
  </si>
  <si>
    <t>1-1-1-06-02-724</t>
  </si>
  <si>
    <t>1-1-1-06-02-725</t>
  </si>
  <si>
    <t>1-1-1-06-02-726</t>
  </si>
  <si>
    <t>1-1-1-06-02-727</t>
  </si>
  <si>
    <t>1-1-1-06-02-728</t>
  </si>
  <si>
    <t>1-1-1-06-02-729</t>
  </si>
  <si>
    <t>1-1-1-06-02-730</t>
  </si>
  <si>
    <t>1-1-1-06-02-731</t>
  </si>
  <si>
    <t>1-1-1-06-02-733</t>
  </si>
  <si>
    <t>1-1-1-06-02-734</t>
  </si>
  <si>
    <t>1-1-1-06-02-735</t>
  </si>
  <si>
    <t>1-1-1-06-02-736</t>
  </si>
  <si>
    <t>1-1-1-06-02-737</t>
  </si>
  <si>
    <t>1-1-1-06-02-738</t>
  </si>
  <si>
    <t>1-1-1-06-02-739</t>
  </si>
  <si>
    <t>1-1-1-06-02-740</t>
  </si>
  <si>
    <t>1-1-1-06-02-741</t>
  </si>
  <si>
    <t>1-1-1-06-02-743</t>
  </si>
  <si>
    <t>1-1-1-06-02-744</t>
  </si>
  <si>
    <t>1-1-1-06-02-745</t>
  </si>
  <si>
    <t>1-1-1-06-02-746</t>
  </si>
  <si>
    <t>1-1-1-06-02-747</t>
  </si>
  <si>
    <t>1-1-1-06-02-749</t>
  </si>
  <si>
    <t>1-1-1-06-02-750</t>
  </si>
  <si>
    <t>1-1-1-06-02-751</t>
  </si>
  <si>
    <t>1-1-1-06-02-752</t>
  </si>
  <si>
    <t>1-1-1-06-02-753</t>
  </si>
  <si>
    <t>1-1-1-06-02-754</t>
  </si>
  <si>
    <t>1-1-1-06-02-755</t>
  </si>
  <si>
    <t>1-1-1-06-02-756</t>
  </si>
  <si>
    <t>1-1-1-06-02-757</t>
  </si>
  <si>
    <t>1-1-1-06-02-758</t>
  </si>
  <si>
    <t>1-1-1-06-02-759</t>
  </si>
  <si>
    <t>1-1-1-06-02-760</t>
  </si>
  <si>
    <t>1-1-1-06-02-761</t>
  </si>
  <si>
    <t>1-1-1-06-03-001</t>
  </si>
  <si>
    <t>1-1-1-06-03-002</t>
  </si>
  <si>
    <t>1-1-1-06-03-003</t>
  </si>
  <si>
    <t>1-1-1-06-03-004</t>
  </si>
  <si>
    <t>1-1-1-06-03-005</t>
  </si>
  <si>
    <t>1-1-1-06-03-006</t>
  </si>
  <si>
    <t>1-1-1-06-03-007</t>
  </si>
  <si>
    <t>1-1-1-07-01-051</t>
  </si>
  <si>
    <t>1-1-1-07-01-106</t>
  </si>
  <si>
    <t>1-1-1-07-01-133</t>
  </si>
  <si>
    <t>1-1-1-07-01-227</t>
  </si>
  <si>
    <t>1-1-1-07-01-384</t>
  </si>
  <si>
    <t>1-1-1-07-01-390</t>
  </si>
  <si>
    <t>1-1-1-07-01-424</t>
  </si>
  <si>
    <t>1-1-1-07-01-451</t>
  </si>
  <si>
    <t>1-1-1-07-01-488</t>
  </si>
  <si>
    <t>1-1-1-07-01-575</t>
  </si>
  <si>
    <t>1-1-1-07-01-598</t>
  </si>
  <si>
    <t>1-1-1-07-01-606</t>
  </si>
  <si>
    <t>1-1-1-07-01-643</t>
  </si>
  <si>
    <t>1-1-1-07-01-653</t>
  </si>
  <si>
    <t>1-1-1-07-01-655</t>
  </si>
  <si>
    <t>1-1-1-07-01-696</t>
  </si>
  <si>
    <t>1-1-1-07-01-704</t>
  </si>
  <si>
    <t>1-1-1-07-01-712</t>
  </si>
  <si>
    <t>1-1-1-07-01-722</t>
  </si>
  <si>
    <t>1-1-1-07-01-733</t>
  </si>
  <si>
    <t>1-1-1-07-01-748</t>
  </si>
  <si>
    <t>1-1-1-07-01-793</t>
  </si>
  <si>
    <t>1-1-1-07-02-005</t>
  </si>
  <si>
    <t>1-1-1-07-02-014</t>
  </si>
  <si>
    <t>1-1-1-07-02-016</t>
  </si>
  <si>
    <t>1-1-1-07-02-018</t>
  </si>
  <si>
    <t>1-1-1-07-02-028</t>
  </si>
  <si>
    <t>1-1-1-07-02-038</t>
  </si>
  <si>
    <t>1-1-1-07-02-049</t>
  </si>
  <si>
    <t>1-1-1-07-02-056</t>
  </si>
  <si>
    <t>1-1-1-07-02-076</t>
  </si>
  <si>
    <t>1-1-1-07-02-092</t>
  </si>
  <si>
    <t>1-1-1-07-02-094</t>
  </si>
  <si>
    <t>1-1-1-07-02-144</t>
  </si>
  <si>
    <t>1-1-1-07-02-145</t>
  </si>
  <si>
    <t>1-1-1-07-02-146</t>
  </si>
  <si>
    <t>1-1-1-07-02-204</t>
  </si>
  <si>
    <t>1-1-1-07-02-213</t>
  </si>
  <si>
    <t>1-1-1-07-02-217</t>
  </si>
  <si>
    <t>1-1-1-07-02-221</t>
  </si>
  <si>
    <t>1-1-1-07-02-224</t>
  </si>
  <si>
    <t>1-1-1-07-02-225</t>
  </si>
  <si>
    <t>1-1-1-07-02-229</t>
  </si>
  <si>
    <t>1-1-1-07-02-230</t>
  </si>
  <si>
    <t>1-1-1-07-02-322</t>
  </si>
  <si>
    <t>1-1-1-07-02-335</t>
  </si>
  <si>
    <t>1-1-1-07-02-346</t>
  </si>
  <si>
    <t>1-1-1-07-02-347</t>
  </si>
  <si>
    <t>1-1-1-07-02-357</t>
  </si>
  <si>
    <t>1-1-1-07-02-361</t>
  </si>
  <si>
    <t>1-1-1-07-02-364</t>
  </si>
  <si>
    <t>1-1-1-07-02-392</t>
  </si>
  <si>
    <t>1-1-1-07-02-449</t>
  </si>
  <si>
    <t>1-1-1-07-02-480</t>
  </si>
  <si>
    <t>1-1-1-07-02-481</t>
  </si>
  <si>
    <t>1-1-1-07-02-510</t>
  </si>
  <si>
    <t>1-1-1-07-02-511</t>
  </si>
  <si>
    <t>1-1-1-07-02-526</t>
  </si>
  <si>
    <t>1-1-1-07-02-527</t>
  </si>
  <si>
    <t>1-1-1-07-02-556</t>
  </si>
  <si>
    <t>1-2-1-01-01-001</t>
  </si>
  <si>
    <t>1-2-1-01-01-002</t>
  </si>
  <si>
    <t>1-2-1-01-01-015</t>
  </si>
  <si>
    <t>1-2-1-01-01-026</t>
  </si>
  <si>
    <t>1-2-1-01-03-001</t>
  </si>
  <si>
    <t>1-2-1-01-03-003</t>
  </si>
  <si>
    <t>1-2-1-02-01-269</t>
  </si>
  <si>
    <t>1-2-1-02-01-594</t>
  </si>
  <si>
    <t>1-2-1-02-01-610</t>
  </si>
  <si>
    <t>1-2-1-02-01-612</t>
  </si>
  <si>
    <t>1-2-1-02-01-622</t>
  </si>
  <si>
    <t>1-2-1-02-01-623</t>
  </si>
  <si>
    <t>1-3-2-01-01-001</t>
  </si>
  <si>
    <t>1-3-2-01-01-002</t>
  </si>
  <si>
    <t>1-3-2-01-01-003</t>
  </si>
  <si>
    <t>1-3-2-01-01-004</t>
  </si>
  <si>
    <t>1-3-2-01-01-005</t>
  </si>
  <si>
    <t>1-3-2-01-01-006</t>
  </si>
  <si>
    <t>1-3-2-01-01-007</t>
  </si>
  <si>
    <t>1-3-2-01-01-008</t>
  </si>
  <si>
    <t>1-3-2-01-01-009</t>
  </si>
  <si>
    <t>1-3-2-01-01-010</t>
  </si>
  <si>
    <t>1-3-2-01-01-011</t>
  </si>
  <si>
    <t>1-3-2-01-01-012</t>
  </si>
  <si>
    <t>1-3-2-02-01-001</t>
  </si>
  <si>
    <t>1-3-2-02-01-002</t>
  </si>
  <si>
    <t>1-3-2-02-01-003</t>
  </si>
  <si>
    <t>1-3-2-02-01-004</t>
  </si>
  <si>
    <t>1-3-2-02-01-005</t>
  </si>
  <si>
    <t>1-3-2-02-01-006</t>
  </si>
  <si>
    <t>1-3-2-02-01-007</t>
  </si>
  <si>
    <t>1-3-2-02-01-008</t>
  </si>
  <si>
    <t>1-3-2-02-01-009</t>
  </si>
  <si>
    <t>1-3-2-02-01-010</t>
  </si>
  <si>
    <t>1-3-2-02-01-011</t>
  </si>
  <si>
    <t>1-3-2-03-01-002</t>
  </si>
  <si>
    <t>1-3-2-03-01-003</t>
  </si>
  <si>
    <t>1-3-2-03-01-010</t>
  </si>
  <si>
    <t>1-3-3-01-01-002</t>
  </si>
  <si>
    <t>1-3-3-01-01-003</t>
  </si>
  <si>
    <t>1-3-3-01-01-004</t>
  </si>
  <si>
    <t>1-3-3-01-01-005</t>
  </si>
  <si>
    <t>1-3-3-01-01-006</t>
  </si>
  <si>
    <t>1-3-3-01-01-007</t>
  </si>
  <si>
    <t>1-3-3-01-01-008</t>
  </si>
  <si>
    <t>1-3-3-01-01-009</t>
  </si>
  <si>
    <t>1-3-3-01-01-010</t>
  </si>
  <si>
    <t>1-3-3-01-01-012</t>
  </si>
  <si>
    <t>1-3-3-01-01-013</t>
  </si>
  <si>
    <t>1-3-3-01-01-014</t>
  </si>
  <si>
    <t>1-3-3-01-01-015</t>
  </si>
  <si>
    <t>1-3-3-01-01-021</t>
  </si>
  <si>
    <t>1-3-3-01-01-022</t>
  </si>
  <si>
    <t>1-3-3-01-01-024</t>
  </si>
  <si>
    <t>1-3-3-01-01-025</t>
  </si>
  <si>
    <t>1-3-3-01-01-026</t>
  </si>
  <si>
    <t>1-3-3-01-01-027</t>
  </si>
  <si>
    <t>1-3-3-01-01-029</t>
  </si>
  <si>
    <t>1-3-3-01-01-030</t>
  </si>
  <si>
    <t>1-3-3-01-01-031</t>
  </si>
  <si>
    <t>1-3-3-01-01-032</t>
  </si>
  <si>
    <t>1-3-3-01-01-033</t>
  </si>
  <si>
    <t>1-3-3-01-01-034</t>
  </si>
  <si>
    <t>1-3-3-01-01-036</t>
  </si>
  <si>
    <t>1-3-3-01-01-037</t>
  </si>
  <si>
    <t>1-3-3-01-01-038</t>
  </si>
  <si>
    <t>1-3-3-01-01-039</t>
  </si>
  <si>
    <t>1-3-3-01-01-040</t>
  </si>
  <si>
    <t>1-3-3-01-02-001</t>
  </si>
  <si>
    <t>1-3-3-01-02-002</t>
  </si>
  <si>
    <t>1-3-3-01-02-003</t>
  </si>
  <si>
    <t>1-3-3-01-02-004</t>
  </si>
  <si>
    <t>1-3-3-01-02-005</t>
  </si>
  <si>
    <t>1-3-3-01-03-001</t>
  </si>
  <si>
    <t>1-3-3-01-03-003</t>
  </si>
  <si>
    <t>1-3-3-02-01-001</t>
  </si>
  <si>
    <t>1-3-3-02-01-002</t>
  </si>
  <si>
    <t>1-3-3-02-01-003</t>
  </si>
  <si>
    <t>1-3-3-02-01-004</t>
  </si>
  <si>
    <t>1-3-3-02-01-005</t>
  </si>
  <si>
    <t>1-3-3-02-01-007</t>
  </si>
  <si>
    <t>1-4-1-01-01-001</t>
  </si>
  <si>
    <t>1-4-1-01-01-002</t>
  </si>
  <si>
    <t>1-4-1-01-01-003</t>
  </si>
  <si>
    <t>1-4-1-01-01-005</t>
  </si>
  <si>
    <t>1-4-1-01-01-006</t>
  </si>
  <si>
    <t>1-4-1-01-01-007</t>
  </si>
  <si>
    <t>1-4-1-01-01-008</t>
  </si>
  <si>
    <t>1-4-1-01-01-009</t>
  </si>
  <si>
    <t>1-4-1-01-01-010</t>
  </si>
  <si>
    <t>1-4-1-01-01-011</t>
  </si>
  <si>
    <t>1-4-1-01-01-012</t>
  </si>
  <si>
    <t>1-4-1-01-01-013</t>
  </si>
  <si>
    <t>1-4-1-01-01-014</t>
  </si>
  <si>
    <t>1-4-1-01-01-016</t>
  </si>
  <si>
    <t>1-4-1-01-01-017</t>
  </si>
  <si>
    <t>1-4-1-01-01-018</t>
  </si>
  <si>
    <t>1-4-1-01-01-020</t>
  </si>
  <si>
    <t>1-4-1-01-02-044</t>
  </si>
  <si>
    <t>1-4-1-01-03-004</t>
  </si>
  <si>
    <t>1-4-1-01-03-006</t>
  </si>
  <si>
    <t>1-4-1-01-04-001</t>
  </si>
  <si>
    <t>1-4-1-01-04-002</t>
  </si>
  <si>
    <t>1-4-1-01-04-003</t>
  </si>
  <si>
    <t>1-4-1-01-04-004</t>
  </si>
  <si>
    <t>1-4-1-01-04-005</t>
  </si>
  <si>
    <t>1-4-1-01-04-006</t>
  </si>
  <si>
    <t>1-4-1-01-04-008</t>
  </si>
  <si>
    <t>1-4-1-01-04-009</t>
  </si>
  <si>
    <t>1-4-1-01-04-011</t>
  </si>
  <si>
    <t>1-4-1-01-04-013</t>
  </si>
  <si>
    <t>1-4-1-01-04-014</t>
  </si>
  <si>
    <t>1-4-1-01-04-015</t>
  </si>
  <si>
    <t>1-4-1-01-04-016</t>
  </si>
  <si>
    <t>1-4-1-01-04-017</t>
  </si>
  <si>
    <t>1-4-1-01-04-019</t>
  </si>
  <si>
    <t>2-1-1-01-01-005</t>
  </si>
  <si>
    <t>2-1-1-01-02-007</t>
  </si>
  <si>
    <t>2-1-1-01-04-001</t>
  </si>
  <si>
    <t>2-1-1-02-01-001</t>
  </si>
  <si>
    <t>2-1-1-02-01-002</t>
  </si>
  <si>
    <t>2-1-1-02-01-003</t>
  </si>
  <si>
    <t>2-1-1-02-01-004</t>
  </si>
  <si>
    <t>2-1-1-02-01-005</t>
  </si>
  <si>
    <t>2-1-1-02-01-006</t>
  </si>
  <si>
    <t>2-1-1-02-01-007</t>
  </si>
  <si>
    <t>2-1-1-02-01-008</t>
  </si>
  <si>
    <t>2-1-1-02-01-009</t>
  </si>
  <si>
    <t>2-1-1-02-01-010</t>
  </si>
  <si>
    <t>2-1-1-03-01-001</t>
  </si>
  <si>
    <t>2-1-1-03-01-005</t>
  </si>
  <si>
    <t>2-1-1-03-01-006</t>
  </si>
  <si>
    <t>2-1-1-03-01-007</t>
  </si>
  <si>
    <t>2-1-1-03-02-001</t>
  </si>
  <si>
    <t>2-1-1-03-02-002</t>
  </si>
  <si>
    <t>2-1-1-03-02-005</t>
  </si>
  <si>
    <t>2-1-1-03-02-006</t>
  </si>
  <si>
    <t>2-1-1-03-02-007</t>
  </si>
  <si>
    <t>2-1-1-03-02-008</t>
  </si>
  <si>
    <t>2-1-1-03-02-009</t>
  </si>
  <si>
    <t>2-1-1-03-02-010</t>
  </si>
  <si>
    <t>2-1-1-03-02-020</t>
  </si>
  <si>
    <t>2-1-1-03-02-022</t>
  </si>
  <si>
    <t>2-1-1-05-01-002</t>
  </si>
  <si>
    <t>2-1-1-05-01-012</t>
  </si>
  <si>
    <t>2-1-1-05-01-017</t>
  </si>
  <si>
    <t>2-1-1-05-01-018</t>
  </si>
  <si>
    <t>2-1-1-05-01-019</t>
  </si>
  <si>
    <t>2-1-1-05-01-024</t>
  </si>
  <si>
    <t>2-1-1-06-01-002</t>
  </si>
  <si>
    <t>2-1-1-06-01-003</t>
  </si>
  <si>
    <t>2-1-1-06-01-004</t>
  </si>
  <si>
    <t>2-1-1-06-01-005</t>
  </si>
  <si>
    <t>2-1-1-06-01-007</t>
  </si>
  <si>
    <t>2-1-1-06-01-010</t>
  </si>
  <si>
    <t>2-1-1-06-01-017</t>
  </si>
  <si>
    <t>2-1-1-06-01-019</t>
  </si>
  <si>
    <t>2-1-1-06-01-023</t>
  </si>
  <si>
    <t>2-1-1-06-01-024</t>
  </si>
  <si>
    <t>2-1-1-06-01-026</t>
  </si>
  <si>
    <t>2-1-1-06-01-028</t>
  </si>
  <si>
    <t>2-1-1-06-01-031</t>
  </si>
  <si>
    <t>2-1-1-06-01-032</t>
  </si>
  <si>
    <t>2-1-1-06-01-033</t>
  </si>
  <si>
    <t>2-1-1-06-01-034</t>
  </si>
  <si>
    <t>2-1-1-06-02-002</t>
  </si>
  <si>
    <t>2-1-1-06-02-004</t>
  </si>
  <si>
    <t>2-1-1-06-02-005</t>
  </si>
  <si>
    <t>2-1-1-06-02-007</t>
  </si>
  <si>
    <t>2-1-1-06-02-010</t>
  </si>
  <si>
    <t>2-1-1-06-02-011</t>
  </si>
  <si>
    <t>2-1-1-06-02-013</t>
  </si>
  <si>
    <t>2-1-1-06-02-014</t>
  </si>
  <si>
    <t>2-1-1-06-02-015</t>
  </si>
  <si>
    <t>2-1-1-06-02-018</t>
  </si>
  <si>
    <t>2-1-1-07-01-002</t>
  </si>
  <si>
    <t>2-1-1-07-01-003</t>
  </si>
  <si>
    <t>2-1-1-07-01-006</t>
  </si>
  <si>
    <t>2-1-1-07-01-007</t>
  </si>
  <si>
    <t>2-1-1-07-01-008</t>
  </si>
  <si>
    <t>2-1-1-07-02-008</t>
  </si>
  <si>
    <t>2-1-1-07-02-011</t>
  </si>
  <si>
    <t>2-1-1-07-02-013</t>
  </si>
  <si>
    <t>2-1-1-08-02-002</t>
  </si>
  <si>
    <t>2-1-1-08-02-003</t>
  </si>
  <si>
    <t>2-1-1-09-01-002</t>
  </si>
  <si>
    <t>2-1-1-09-01-003</t>
  </si>
  <si>
    <t>2-1-1-09-01-004</t>
  </si>
  <si>
    <t>2-1-1-09-01-007</t>
  </si>
  <si>
    <t>2-1-1-09-01-009</t>
  </si>
  <si>
    <t>2-1-1-09-01-011</t>
  </si>
  <si>
    <t>2-1-1-09-01-018</t>
  </si>
  <si>
    <t>2-1-1-09-01-019</t>
  </si>
  <si>
    <t>2-1-1-09-01-020</t>
  </si>
  <si>
    <t>2-1-1-09-01-021</t>
  </si>
  <si>
    <t>2-1-1-09-01-022</t>
  </si>
  <si>
    <t>2-1-1-09-01-023</t>
  </si>
  <si>
    <t>2-1-1-09-01-024</t>
  </si>
  <si>
    <t>2-1-1-09-01-034</t>
  </si>
  <si>
    <t>2-1-1-09-01-035</t>
  </si>
  <si>
    <t>2-1-1-09-01-036</t>
  </si>
  <si>
    <t>2-1-1-09-01-040</t>
  </si>
  <si>
    <t>2-1-1-09-01-041</t>
  </si>
  <si>
    <t>2-1-1-09-01-044</t>
  </si>
  <si>
    <t>2-1-1-09-01-045</t>
  </si>
  <si>
    <t>2-1-1-09-01-046</t>
  </si>
  <si>
    <t>2-1-1-09-01-047</t>
  </si>
  <si>
    <t>2-1-1-09-01-048</t>
  </si>
  <si>
    <t>2-1-1-09-01-050</t>
  </si>
  <si>
    <t>2-1-1-09-01-051</t>
  </si>
  <si>
    <t>2-1-1-09-01-053</t>
  </si>
  <si>
    <t>2-1-1-09-01-054</t>
  </si>
  <si>
    <t>2-2-1-02-01-001</t>
  </si>
  <si>
    <t>2-2-1-02-01-002</t>
  </si>
  <si>
    <t>2-2-1-03-02-002</t>
  </si>
  <si>
    <t>2-2-1-03-02-008</t>
  </si>
  <si>
    <t>2-2-1-03-02-011</t>
  </si>
  <si>
    <t>2-2-1-04-01-002</t>
  </si>
  <si>
    <t>2-2-1-05-01-007</t>
  </si>
  <si>
    <t>2-2-1-05-01-008</t>
  </si>
  <si>
    <t>2-2-1-05-01-009</t>
  </si>
  <si>
    <t>2-2-1-05-01-010</t>
  </si>
  <si>
    <t>2-2-1-05-01-012</t>
  </si>
  <si>
    <t>2-2-1-05-01-014</t>
  </si>
  <si>
    <t>2-2-1-05-01-017</t>
  </si>
  <si>
    <t>2-2-1-05-01-019</t>
  </si>
  <si>
    <t>2-2-1-05-01-020</t>
  </si>
  <si>
    <t>2-2-1-05-01-021</t>
  </si>
  <si>
    <t>2-2-1-06-01-003</t>
  </si>
  <si>
    <t>2-2-1-06-01-004</t>
  </si>
  <si>
    <t>2-2-1-06-01-008</t>
  </si>
  <si>
    <t>2-2-1-07-01-002</t>
  </si>
  <si>
    <t>3-1-1-01-01-001</t>
  </si>
  <si>
    <t>3-1-1-01-02-002</t>
  </si>
  <si>
    <t>3-2-1-01-01-001</t>
  </si>
  <si>
    <t>3-2-1-01-01-002</t>
  </si>
  <si>
    <t>3-2-1-01-01-003</t>
  </si>
  <si>
    <t>3-3-1-01-01-001</t>
  </si>
  <si>
    <t>3-7-1-01-01-004</t>
  </si>
  <si>
    <t>4-1-1-01-01-001</t>
  </si>
  <si>
    <t>4-1-1-01-01-002</t>
  </si>
  <si>
    <t>4-1-1-01-01-003</t>
  </si>
  <si>
    <t>4-1-1-01-01-004</t>
  </si>
  <si>
    <t>4-1-1-01-01-005</t>
  </si>
  <si>
    <t>4-1-1-01-01-006</t>
  </si>
  <si>
    <t>4-1-1-01-01-007</t>
  </si>
  <si>
    <t>4-1-1-01-02-001</t>
  </si>
  <si>
    <t>4-1-1-01-02-002</t>
  </si>
  <si>
    <t>4-1-1-01-02-003</t>
  </si>
  <si>
    <t>4-1-1-01-02-004</t>
  </si>
  <si>
    <t>4-1-1-01-02-005</t>
  </si>
  <si>
    <t>4-1-1-01-02-006</t>
  </si>
  <si>
    <t>4-1-1-01-02-007</t>
  </si>
  <si>
    <t>4-2-1-01-01-001</t>
  </si>
  <si>
    <t>4-2-1-01-01-002</t>
  </si>
  <si>
    <t>4-2-1-01-01-003</t>
  </si>
  <si>
    <t>4-2-1-01-01-004</t>
  </si>
  <si>
    <t>4-2-1-01-01-005</t>
  </si>
  <si>
    <t>4-2-1-01-01-006</t>
  </si>
  <si>
    <t>4-2-1-01-01-007</t>
  </si>
  <si>
    <t>4-2-1-01-02-001</t>
  </si>
  <si>
    <t>4-2-1-01-02-002</t>
  </si>
  <si>
    <t>4-2-1-01-02-003</t>
  </si>
  <si>
    <t>4-2-1-01-02-004</t>
  </si>
  <si>
    <t>4-2-1-01-02-005</t>
  </si>
  <si>
    <t>4-2-1-01-02-006</t>
  </si>
  <si>
    <t>4-2-1-01-02-007</t>
  </si>
  <si>
    <t>4-3-1-01-01-001</t>
  </si>
  <si>
    <t>4-6-1-01-01-001</t>
  </si>
  <si>
    <t>4-6-1-01-01-002</t>
  </si>
  <si>
    <t>4-6-1-01-01-003</t>
  </si>
  <si>
    <t>4-6-1-01-01-005</t>
  </si>
  <si>
    <t>4-6-1-01-01-006</t>
  </si>
  <si>
    <t>4-6-1-01-01-007</t>
  </si>
  <si>
    <t>5-1-1-01-01-001</t>
  </si>
  <si>
    <t>5-1-1-01-01-002</t>
  </si>
  <si>
    <t>5-1-1-01-01-003</t>
  </si>
  <si>
    <t>5-1-1-01-01-004</t>
  </si>
  <si>
    <t>5-1-1-01-01-005</t>
  </si>
  <si>
    <t>5-1-1-01-01-006</t>
  </si>
  <si>
    <t>5-1-1-01-01-007</t>
  </si>
  <si>
    <t>5-1-1-01-02-003</t>
  </si>
  <si>
    <t>5-1-1-01-02-006</t>
  </si>
  <si>
    <t>5-1-1-01-03-001</t>
  </si>
  <si>
    <t>5-1-1-01-04-001</t>
  </si>
  <si>
    <t>5-1-1-01-04-002</t>
  </si>
  <si>
    <t>5-1-1-01-05-001</t>
  </si>
  <si>
    <t>5-1-1-01-05-002</t>
  </si>
  <si>
    <t>5-1-1-01-05-003</t>
  </si>
  <si>
    <t>5-1-1-01-05-004</t>
  </si>
  <si>
    <t>5-1-1-01-05-005</t>
  </si>
  <si>
    <t>5-1-1-01-05-006</t>
  </si>
  <si>
    <t>5-1-1-01-05-007</t>
  </si>
  <si>
    <t>5-2-1-01-01-001</t>
  </si>
  <si>
    <t>5-2-1-01-01-002</t>
  </si>
  <si>
    <t>5-2-1-01-01-003</t>
  </si>
  <si>
    <t>5-2-1-01-01-004</t>
  </si>
  <si>
    <t>5-2-1-01-01-005</t>
  </si>
  <si>
    <t>5-2-1-01-01-006</t>
  </si>
  <si>
    <t>5-2-1-01-01-007</t>
  </si>
  <si>
    <t>5-2-1-01-02-001</t>
  </si>
  <si>
    <t>5-2-1-01-02-002</t>
  </si>
  <si>
    <t>5-2-1-01-02-006</t>
  </si>
  <si>
    <t>5-2-1-01-03-001</t>
  </si>
  <si>
    <t>5-2-1-01-04-001</t>
  </si>
  <si>
    <t>5-2-1-01-04-002</t>
  </si>
  <si>
    <t>5-2-1-01-05-001</t>
  </si>
  <si>
    <t>5-2-1-01-05-002</t>
  </si>
  <si>
    <t>5-2-1-01-05-003</t>
  </si>
  <si>
    <t>5-2-1-01-05-004</t>
  </si>
  <si>
    <t>5-2-1-01-05-005</t>
  </si>
  <si>
    <t>5-2-1-01-05-006</t>
  </si>
  <si>
    <t>5-2-1-01-05-007</t>
  </si>
  <si>
    <t>5-3-1-01-01-003</t>
  </si>
  <si>
    <t>5-3-1-01-01-004</t>
  </si>
  <si>
    <t>5-3-1-01-02-001</t>
  </si>
  <si>
    <t>5-3-1-02-01-003</t>
  </si>
  <si>
    <t>5-3-2-01-02-001</t>
  </si>
  <si>
    <t>5-3-2-02-02-001</t>
  </si>
  <si>
    <t>5-4-1-01-01-001</t>
  </si>
  <si>
    <t>5-4-1-01-01-002</t>
  </si>
  <si>
    <t>5-4-1-01-01-003</t>
  </si>
  <si>
    <t>5-4-1-01-01-004</t>
  </si>
  <si>
    <t>5-4-1-01-01-005</t>
  </si>
  <si>
    <t>5-4-1-01-01-006</t>
  </si>
  <si>
    <t>5-4-1-01-01-008</t>
  </si>
  <si>
    <t>5-4-1-01-01-009</t>
  </si>
  <si>
    <t>5-5-1-01-01-002</t>
  </si>
  <si>
    <t>6-1-1-01-01-001</t>
  </si>
  <si>
    <t>6-1-1-01-01-002</t>
  </si>
  <si>
    <t>6-1-1-01-01-004</t>
  </si>
  <si>
    <t>6-1-1-01-01-005</t>
  </si>
  <si>
    <t>6-1-1-01-01-006</t>
  </si>
  <si>
    <t>6-1-1-01-01-008</t>
  </si>
  <si>
    <t>6-1-1-01-02-001</t>
  </si>
  <si>
    <t>6-1-1-01-02-002</t>
  </si>
  <si>
    <t>6-1-1-01-02-003</t>
  </si>
  <si>
    <t>6-1-1-01-02-004</t>
  </si>
  <si>
    <t>6-1-1-01-02-005</t>
  </si>
  <si>
    <t>6-1-1-01-02-007</t>
  </si>
  <si>
    <t>6-1-1-01-02-008</t>
  </si>
  <si>
    <t>6-1-1-01-02-010</t>
  </si>
  <si>
    <t>6-1-1-01-03-001</t>
  </si>
  <si>
    <t>6-1-1-01-03-002</t>
  </si>
  <si>
    <t>6-1-1-01-03-004</t>
  </si>
  <si>
    <t>6-1-1-01-03-005</t>
  </si>
  <si>
    <t>6-1-1-02-01-001</t>
  </si>
  <si>
    <t>6-1-1-02-01-002</t>
  </si>
  <si>
    <t>6-1-1-02-01-003</t>
  </si>
  <si>
    <t>6-1-1-02-01-004</t>
  </si>
  <si>
    <t>6-1-1-02-01-005</t>
  </si>
  <si>
    <t>6-1-1-02-01-008</t>
  </si>
  <si>
    <t>6-1-1-02-01-009</t>
  </si>
  <si>
    <t>6-1-1-02-01-010</t>
  </si>
  <si>
    <t>6-1-1-02-01-011</t>
  </si>
  <si>
    <t>6-1-1-02-01-012</t>
  </si>
  <si>
    <t>6-1-1-02-01-013</t>
  </si>
  <si>
    <t>6-1-1-02-01-014</t>
  </si>
  <si>
    <t>6-1-1-02-01-015</t>
  </si>
  <si>
    <t>6-1-1-02-01-016</t>
  </si>
  <si>
    <t>6-1-1-02-01-017</t>
  </si>
  <si>
    <t>6-1-1-02-01-018</t>
  </si>
  <si>
    <t>6-1-1-02-01-019</t>
  </si>
  <si>
    <t>6-1-1-02-01-020</t>
  </si>
  <si>
    <t>6-1-1-02-01-021</t>
  </si>
  <si>
    <t>6-1-1-02-01-022</t>
  </si>
  <si>
    <t>6-1-1-02-01-023</t>
  </si>
  <si>
    <t>6-1-1-02-01-025</t>
  </si>
  <si>
    <t>6-1-1-02-01-026</t>
  </si>
  <si>
    <t>6-1-1-02-01-027</t>
  </si>
  <si>
    <t>6-1-1-02-01-028</t>
  </si>
  <si>
    <t>6-1-1-02-01-029</t>
  </si>
  <si>
    <t>6-1-1-02-01-030</t>
  </si>
  <si>
    <t>6-1-1-02-01-031</t>
  </si>
  <si>
    <t>6-1-1-02-01-032</t>
  </si>
  <si>
    <t>6-1-1-02-01-033</t>
  </si>
  <si>
    <t>6-1-1-02-01-034</t>
  </si>
  <si>
    <t>6-1-1-02-01-035</t>
  </si>
  <si>
    <t>6-1-1-02-01-036</t>
  </si>
  <si>
    <t>6-1-1-02-01-037</t>
  </si>
  <si>
    <t>6-1-1-02-01-038</t>
  </si>
  <si>
    <t>6-1-1-02-01-039</t>
  </si>
  <si>
    <t>6-1-1-02-01-040</t>
  </si>
  <si>
    <t>6-1-1-02-01-042</t>
  </si>
  <si>
    <t>6-1-1-02-01-043</t>
  </si>
  <si>
    <t>6-1-1-02-01-045</t>
  </si>
  <si>
    <t>6-1-1-02-01-046</t>
  </si>
  <si>
    <t>6-1-1-02-01-047</t>
  </si>
  <si>
    <t>6-1-1-02-01-048</t>
  </si>
  <si>
    <t>6-1-1-02-01-049</t>
  </si>
  <si>
    <t>6-1-1-02-01-050</t>
  </si>
  <si>
    <t>6-1-1-02-01-051</t>
  </si>
  <si>
    <t>7-1-1-01-01-001</t>
  </si>
  <si>
    <t>7-1-1-01-01-008</t>
  </si>
  <si>
    <t>7-1-1-01-02-001</t>
  </si>
  <si>
    <t>7-1-1-01-02-003</t>
  </si>
  <si>
    <t>7-1-1-01-02-004</t>
  </si>
  <si>
    <t>7-2-1-01-01-005</t>
  </si>
  <si>
    <t>7-2-1-01-02-001</t>
  </si>
  <si>
    <t>7-2-1-01-02-003</t>
  </si>
  <si>
    <t>7-3-1-01-01-001</t>
  </si>
  <si>
    <t>9-1-1-01-01-001</t>
  </si>
  <si>
    <t>9-1-1-01-01-002</t>
  </si>
  <si>
    <t>Impuestos por recuperar</t>
  </si>
  <si>
    <t>Propiedades de Inversión</t>
  </si>
  <si>
    <t>1-1-1-02-01-012</t>
  </si>
  <si>
    <t>Cuentas por cobrar clientes</t>
  </si>
  <si>
    <t>Cuentas por cobrar clientes - provisión incobrables</t>
  </si>
  <si>
    <t>1-1-1-03-01-027</t>
  </si>
  <si>
    <t>Cuentas por cobrar relacionadas</t>
  </si>
  <si>
    <t>1-1-1-03-02-013</t>
  </si>
  <si>
    <t>1-1-1-03-02-022</t>
  </si>
  <si>
    <t>1-1-1-03-02-027</t>
  </si>
  <si>
    <t>Otras cuentas por cobrar</t>
  </si>
  <si>
    <t>Activos Financieros a valor razonable</t>
  </si>
  <si>
    <t>Anticipo a proveedores</t>
  </si>
  <si>
    <t>1-1-1-06-01-180</t>
  </si>
  <si>
    <t>1-1-1-06-01-182</t>
  </si>
  <si>
    <t>1-1-1-06-02-764</t>
  </si>
  <si>
    <t>1-1-1-06-02-765</t>
  </si>
  <si>
    <t>1-1-1-06-02-766</t>
  </si>
  <si>
    <t>1-1-1-06-02-767</t>
  </si>
  <si>
    <t>1-1-1-06-02-768</t>
  </si>
  <si>
    <t>1-1-1-06-02-769</t>
  </si>
  <si>
    <t>1-1-1-06-02-770</t>
  </si>
  <si>
    <t>1-1-1-06-02-772</t>
  </si>
  <si>
    <t>1-1-1-06-02-773</t>
  </si>
  <si>
    <t>1-1-1-06-02-774</t>
  </si>
  <si>
    <t>1-1-1-07-01-224</t>
  </si>
  <si>
    <t>1-1-1-07-01-801</t>
  </si>
  <si>
    <t>1-1-1-07-01-836</t>
  </si>
  <si>
    <t>1-1-1-07-02-379</t>
  </si>
  <si>
    <t>1-1-1-07-02-574</t>
  </si>
  <si>
    <t>1-1-1-07-02-589</t>
  </si>
  <si>
    <t>1-1-1-07-02-590</t>
  </si>
  <si>
    <t>Inventario - importaciones en tránsito</t>
  </si>
  <si>
    <t>1-2-1-02-01-631</t>
  </si>
  <si>
    <t>Intangible</t>
  </si>
  <si>
    <t>1-3-3-02-01-006</t>
  </si>
  <si>
    <t>Derechos Fiduciarios</t>
  </si>
  <si>
    <t>1-4-1-01-03-012</t>
  </si>
  <si>
    <t>Otras cuentas por cobrar l/p</t>
  </si>
  <si>
    <t>1-4-1-01-04-018</t>
  </si>
  <si>
    <t>1-4-1-01-04-020</t>
  </si>
  <si>
    <t>Otras cuentas por pagar</t>
  </si>
  <si>
    <t>Beneficios sociales c/p</t>
  </si>
  <si>
    <t>2-1-1-03-02-019</t>
  </si>
  <si>
    <t>2-1-1-05-01-025</t>
  </si>
  <si>
    <t>Cuentas por pagar relacionadas</t>
  </si>
  <si>
    <t>2-1-1-07-02-009</t>
  </si>
  <si>
    <t>2-1-1-09-01-055</t>
  </si>
  <si>
    <t>Jubilación Patronal y bonifcación por desahucio</t>
  </si>
  <si>
    <t>2-2-1-03-02-009</t>
  </si>
  <si>
    <t>2-2-1-06-01-009</t>
  </si>
  <si>
    <t>Otras cuentas por pagar l/p</t>
  </si>
  <si>
    <t>Patrimonio - Capital Social</t>
  </si>
  <si>
    <t>Patrimonio - Aporte para futuras capitalizaciones</t>
  </si>
  <si>
    <t>Patrimonio - Reservas</t>
  </si>
  <si>
    <t>Patrimonio - Resultados acumulados</t>
  </si>
  <si>
    <t>4-6-1-01-01-008</t>
  </si>
  <si>
    <t>Costo de ventas</t>
  </si>
  <si>
    <t>5-2-1-01-02-003</t>
  </si>
  <si>
    <t>5-2-1-01-03-002</t>
  </si>
  <si>
    <t>5-3-2-01-02-002</t>
  </si>
  <si>
    <t>5-4-1-01-01-007</t>
  </si>
  <si>
    <t>Gastos de administración y venta</t>
  </si>
  <si>
    <t>Gastos financieros</t>
  </si>
  <si>
    <t>Otros ingresos</t>
  </si>
  <si>
    <t>Otros egresos</t>
  </si>
  <si>
    <t>CAJA GENERAL</t>
  </si>
  <si>
    <t>CAJA CHICA GUAYAQUIL</t>
  </si>
  <si>
    <t>CAJA CHICA MANTA</t>
  </si>
  <si>
    <t>CAJA CHICA CUENCA</t>
  </si>
  <si>
    <t>CAJA CHICA  SALINAS</t>
  </si>
  <si>
    <t>CAJA CHICA QUEVEDO</t>
  </si>
  <si>
    <t>CAJA CHICA QUITO</t>
  </si>
  <si>
    <t>CAJA CHICA LOJA</t>
  </si>
  <si>
    <t>CAJA CHICA ONNET- COLONCORP</t>
  </si>
  <si>
    <t>CAJA CHICA  MACHALA</t>
  </si>
  <si>
    <t>CAJA CHICA GALAPAGOS</t>
  </si>
  <si>
    <t>Caja Chica Campamento</t>
  </si>
  <si>
    <t>BANCO PRODUBANCO</t>
  </si>
  <si>
    <t>BANCO AMAZONAS CTE#350</t>
  </si>
  <si>
    <t>BANCO DE GUAYAQUIL #155034-9</t>
  </si>
  <si>
    <t>BANCO DEL AUSTRO</t>
  </si>
  <si>
    <t>BANCO DE LOJA</t>
  </si>
  <si>
    <t>BANCO GENERAL RUMIÑAHUI</t>
  </si>
  <si>
    <t>BANCO NACIONAL DEL FOMENTO 80587768</t>
  </si>
  <si>
    <t>HELM  BANK # 1040112643</t>
  </si>
  <si>
    <t>Banco de Machala cta.cte.# 10700323</t>
  </si>
  <si>
    <t>BANCO PICHINCHA C.A. MIAMI</t>
  </si>
  <si>
    <t>Banco Bolivariano #0005271333</t>
  </si>
  <si>
    <t>Banco del Pacifico #753554-6</t>
  </si>
  <si>
    <t>Bco Amazonas Ahorro 4502316902</t>
  </si>
  <si>
    <t>Banco Bolivariana Panam Ahorros 014</t>
  </si>
  <si>
    <t>Cooperativa JPE  Aho# 406067223809</t>
  </si>
  <si>
    <t>Banco BANISI CTA 1006023603</t>
  </si>
  <si>
    <t>Bco. Procredit Cta. Aho.# 120101162</t>
  </si>
  <si>
    <t>INVERSION BCO. PICHINCHA</t>
  </si>
  <si>
    <t>INVERSION PRODUBANCO</t>
  </si>
  <si>
    <t>INVERSION AUSTRO</t>
  </si>
  <si>
    <t>INVERSION BANCO DE MACHALA</t>
  </si>
  <si>
    <t>Inversion Bco Amazonas</t>
  </si>
  <si>
    <t>CLIENTES  POR COBRAR</t>
  </si>
  <si>
    <t>PROVISION INCOBRABLES</t>
  </si>
  <si>
    <t>DEP. SIN SOPORTE BCO INTERNACIONAL</t>
  </si>
  <si>
    <t>DEP. SIN SOPORTE BCO DEL PICHINCHA</t>
  </si>
  <si>
    <t>DEP. SIN SOPORTE BCO DE GUAYAQUIL</t>
  </si>
  <si>
    <t>DEP. SIN SOPORTE BCO  AMAZONAS</t>
  </si>
  <si>
    <t>DEP. SIN SOPORTE BCO PRODUBANCO</t>
  </si>
  <si>
    <t>DEP. SIN SOPORTE BCO PACIFICO</t>
  </si>
  <si>
    <t>DEP. SIN SOPORTE BANCO AUSTRO</t>
  </si>
  <si>
    <t>DEP. SIN SOPORTE BCO TERRABANK</t>
  </si>
  <si>
    <t>DEP. SIN SOPORTE BANCO DE LOJA</t>
  </si>
  <si>
    <t>DEP. SIN SOPORTE BCO PICHICHA QTO</t>
  </si>
  <si>
    <t>DEP. SIN SOPORTE BCO GQUIL SUEL</t>
  </si>
  <si>
    <t>DEP. SIN SOPORTE BANCO RUMIÑAHUI</t>
  </si>
  <si>
    <t>DEP. SIN SOPORTE HELM BANK</t>
  </si>
  <si>
    <t>DEP. SIN  SOPORTE BCO MACHALA</t>
  </si>
  <si>
    <t>Dep. sin soporte Produbanco Ahorros</t>
  </si>
  <si>
    <t>Protestos</t>
  </si>
  <si>
    <t>DEP. SIN SOPORTE BCO BOLIVARIANO</t>
  </si>
  <si>
    <t>DEP. SIN SOPORTE BCO PACIFICO 02</t>
  </si>
  <si>
    <t>Depositos Soporte Pichincha Miami</t>
  </si>
  <si>
    <t>Depositos sin Soporte bco Litoral</t>
  </si>
  <si>
    <t>Dep sin Soporte PROCREDIT</t>
  </si>
  <si>
    <t>SERVICIOS TELCODATA S.A.</t>
  </si>
  <si>
    <t>CABLE  ANDINO  INC.</t>
  </si>
  <si>
    <t>SECURITY  DATA SEGURIDAD EN DATO</t>
  </si>
  <si>
    <t>TRANSTELCO</t>
  </si>
  <si>
    <t>Consorcio Bravco - Telconet</t>
  </si>
  <si>
    <t>CORPANDINO  CABLE  ANDIN.</t>
  </si>
  <si>
    <t>Securitatemit S.A.</t>
  </si>
  <si>
    <t>Cable Andino USA.</t>
  </si>
  <si>
    <t>Cajamarca</t>
  </si>
  <si>
    <t>Cable Andino Inc.relacionada</t>
  </si>
  <si>
    <t>TELSOTERRA S.A.</t>
  </si>
  <si>
    <t>Telconet Panama S.A.</t>
  </si>
  <si>
    <t>Telconet Guatemala</t>
  </si>
  <si>
    <t>Credito Farmacias  Empleados</t>
  </si>
  <si>
    <t>Internet empleados</t>
  </si>
  <si>
    <t>Fondo Inversion Empleados</t>
  </si>
  <si>
    <t>Anticipo  de  Comisiones</t>
  </si>
  <si>
    <t>Bco. Litoral  Empleados</t>
  </si>
  <si>
    <t>Prestamos Hipotecario Empleados</t>
  </si>
  <si>
    <t>Cargo Empleados por Adquisiciones v</t>
  </si>
  <si>
    <t>Deducciones Pendientes</t>
  </si>
  <si>
    <t>Prov. Incobrable Otros</t>
  </si>
  <si>
    <t>1% RETENCION SOBRE VENTAS</t>
  </si>
  <si>
    <t>2% RETENCION SOBRE  VENTAS</t>
  </si>
  <si>
    <t>8% RETENCION SOBRE VENTAS</t>
  </si>
  <si>
    <t>IMP. DIFERIDO - CREDITO TRIBUTARIO</t>
  </si>
  <si>
    <t>Arq. Jubica Topic G.</t>
  </si>
  <si>
    <t>CTA. Integracion de Capital Datacen</t>
  </si>
  <si>
    <t>Ivonne Garcia Sanchez</t>
  </si>
  <si>
    <t>Empresa Electrica de Guayaquil</t>
  </si>
  <si>
    <t>INVERSION MERRY LYNCH C/P</t>
  </si>
  <si>
    <t>Fideicomiso Telconet Garantia CII</t>
  </si>
  <si>
    <t>Netspeed S.A.</t>
  </si>
  <si>
    <t>Hipasat</t>
  </si>
  <si>
    <t>Galvan Investmen Group</t>
  </si>
  <si>
    <t>Maria Luzmila Toscano Jaramillo</t>
  </si>
  <si>
    <t>Mayi Carol Sanchez Bustamante</t>
  </si>
  <si>
    <t>Maria Piedad del Pozo Acosta</t>
  </si>
  <si>
    <t>Ubita Lourdes Davila Davila</t>
  </si>
  <si>
    <t>Ecuasistemas S.A.</t>
  </si>
  <si>
    <t>Rosario de Fatima Fierro Montaño</t>
  </si>
  <si>
    <t>Odalys Maxuraida Pincay Andrade</t>
  </si>
  <si>
    <t>Tania Avila Moreno</t>
  </si>
  <si>
    <t>Hector Segundo Pesantez Bolaños</t>
  </si>
  <si>
    <t>Karin Elizabeth Torres Cobos</t>
  </si>
  <si>
    <t>Ines Maria Garcia Venegas</t>
  </si>
  <si>
    <t>Julio Alejandro Peñaloza Brito</t>
  </si>
  <si>
    <t>Chubb Seguros Ecuador S.A.</t>
  </si>
  <si>
    <t>Juan Carlos Diaz Martinez</t>
  </si>
  <si>
    <t>Bruxedkin S.A. (Proyecto Teca)</t>
  </si>
  <si>
    <t>Pablo Mauro Alejandro Morales</t>
  </si>
  <si>
    <t>Maria de Lourdes Velasco Brito</t>
  </si>
  <si>
    <t>Gabriela Macias Ulloa</t>
  </si>
  <si>
    <t>Sixta Ana Leon Acosta</t>
  </si>
  <si>
    <t>Marclub S.A.</t>
  </si>
  <si>
    <t>Calispa Gallo Jose Guillermo</t>
  </si>
  <si>
    <t>Mega Security (Panamá)</t>
  </si>
  <si>
    <t>Provision deterioro cta x cob diver</t>
  </si>
  <si>
    <t>FRECRESA S.A.</t>
  </si>
  <si>
    <t>FAUSTO  BENALCAZAR</t>
  </si>
  <si>
    <t>JULIO  SISA  PEREIRA</t>
  </si>
  <si>
    <t>SATMEX</t>
  </si>
  <si>
    <t>OMAR ORRALA PALACIOS</t>
  </si>
  <si>
    <t>ROSA GALLARDO GARCIA</t>
  </si>
  <si>
    <t>MUNICIPIO  DE  SAMBORONDON</t>
  </si>
  <si>
    <t>DELLY ALAVA ZAMBRANO</t>
  </si>
  <si>
    <t>MIGUEL VARGAS BUSTAMANTE</t>
  </si>
  <si>
    <t>WINDSTREAM</t>
  </si>
  <si>
    <t>Tello Lema Patricia de Pilar</t>
  </si>
  <si>
    <t>Reyes Rivas Vicente Manuel</t>
  </si>
  <si>
    <t>Satuquinga Lascano Martha  Olimpia</t>
  </si>
  <si>
    <t>Silva Vallerino Maria Cristina</t>
  </si>
  <si>
    <t>Guananga Zuñiga Fanny Esmeralda</t>
  </si>
  <si>
    <t>Empresa Electrica Regional del Sur</t>
  </si>
  <si>
    <t>Carlos Gonzalez Ortega</t>
  </si>
  <si>
    <t>Carlos Pallares Plua</t>
  </si>
  <si>
    <t>Chugchilan Tipan Luis Anibal</t>
  </si>
  <si>
    <t>Rafik Nayid Bitar Loor</t>
  </si>
  <si>
    <t>Juan Fernandez Lopez</t>
  </si>
  <si>
    <t>Mariana de Jesus Peñafiel Gomez</t>
  </si>
  <si>
    <t>Jaime Carrera Leon</t>
  </si>
  <si>
    <t>Edwin Jumbo Mejia</t>
  </si>
  <si>
    <t>Rafael Garcia Barba</t>
  </si>
  <si>
    <t>Angel Yambay Lopez</t>
  </si>
  <si>
    <t>Washington Cujilema Ortiz</t>
  </si>
  <si>
    <t>Teresa Isabel Correa Castillo</t>
  </si>
  <si>
    <t>Dixi Guzman Gallardo</t>
  </si>
  <si>
    <t>Monica Charlata Nuñez</t>
  </si>
  <si>
    <t>Humberto Guilcamaigua Taco</t>
  </si>
  <si>
    <t>Martha Casco Cardenas</t>
  </si>
  <si>
    <t>Alba Violeta Burgo Marin</t>
  </si>
  <si>
    <t>Ofelia Narvaez Cañar</t>
  </si>
  <si>
    <t>Blanca Coronel Coronel</t>
  </si>
  <si>
    <t>Lucila Aida Riera Anchatipan</t>
  </si>
  <si>
    <t>Diana Isabel Chavez Montenegro</t>
  </si>
  <si>
    <t>Maura Roman Salazar</t>
  </si>
  <si>
    <t>Rodrigo Ivan Murillo Vega</t>
  </si>
  <si>
    <t>Katy Alexandra Arias Guerra</t>
  </si>
  <si>
    <t>Gonzalo Eduardo Ruiz Hernandez</t>
  </si>
  <si>
    <t>Diego Ricardo Cazar Cazar</t>
  </si>
  <si>
    <t>Francisco Guevara Villafuerte</t>
  </si>
  <si>
    <t>Manuel Corrales Medina</t>
  </si>
  <si>
    <t>Luis Villalta Villalta</t>
  </si>
  <si>
    <t>Jorge Reyes Pazmiño</t>
  </si>
  <si>
    <t>Marlene Criollo Arevalo</t>
  </si>
  <si>
    <t>Mario Gomez Carpio</t>
  </si>
  <si>
    <t>Mirian Galarza Sarmiento</t>
  </si>
  <si>
    <t>Norma Noroña Lopez</t>
  </si>
  <si>
    <t>Jose Suarez Tutiven</t>
  </si>
  <si>
    <t>Ernestina Bravo Yance</t>
  </si>
  <si>
    <t>Maria Cunishpuma Cunishpuma</t>
  </si>
  <si>
    <t>DOLORES DEL ROCIO SALGADO CEVALLOS</t>
  </si>
  <si>
    <t>GLORIA FANNY NOBOA VITERY</t>
  </si>
  <si>
    <t>Municipio de Duran</t>
  </si>
  <si>
    <t>Ana Navas Alcivar</t>
  </si>
  <si>
    <t>Antonio Amo Romero</t>
  </si>
  <si>
    <t>Azucena Cedeño Moreno</t>
  </si>
  <si>
    <t>Fanny Orrala Quimi</t>
  </si>
  <si>
    <t>Cesar Holguin Tumbaco</t>
  </si>
  <si>
    <t>Gilberto Flor Verdesoto</t>
  </si>
  <si>
    <t>Gonzalo Palacios Garces</t>
  </si>
  <si>
    <t>Laureano Andrade Andrade</t>
  </si>
  <si>
    <t>Elsa Cruz Vinueza</t>
  </si>
  <si>
    <t>Luz Collaguazo Simbaña</t>
  </si>
  <si>
    <t>Ana Coppiano Sanchez</t>
  </si>
  <si>
    <t>Jorge Viteri Bellettini</t>
  </si>
  <si>
    <t>Jose Cumbe Herrera</t>
  </si>
  <si>
    <t>Elena Abarca Strong</t>
  </si>
  <si>
    <t>Irene Santos Iturralde</t>
  </si>
  <si>
    <t>Dionicio Morales Correa</t>
  </si>
  <si>
    <t>Cinthia Herrea Loy</t>
  </si>
  <si>
    <t>Marcelo Romo Villegas</t>
  </si>
  <si>
    <t>Myriam Lopez Mayorga</t>
  </si>
  <si>
    <t>Alejandrina Moncayo Estrella</t>
  </si>
  <si>
    <t>Rafael Leon Palacios</t>
  </si>
  <si>
    <t>Maria Sulca Picho</t>
  </si>
  <si>
    <t>Maria Misis Angos</t>
  </si>
  <si>
    <t>Segundo Valdiviezo Cueva</t>
  </si>
  <si>
    <t>Elizabeth Coronel Intriago</t>
  </si>
  <si>
    <t>Felix Zapata Mendez</t>
  </si>
  <si>
    <t>Gladys Perez Moreno</t>
  </si>
  <si>
    <t>Ivonne Elizabeth Garcia Sanchez</t>
  </si>
  <si>
    <t>Jose Zambrano Almeida</t>
  </si>
  <si>
    <t>Rocio Jurado Pin</t>
  </si>
  <si>
    <t>Vicky Moreno Vergara</t>
  </si>
  <si>
    <t>Julio Cesar Aspiazu Medina</t>
  </si>
  <si>
    <t>Martha Beatriz Reyes Nieto</t>
  </si>
  <si>
    <t>Elicer Chuquimarca Puente</t>
  </si>
  <si>
    <t>Margarita Pillajo Pillajo</t>
  </si>
  <si>
    <t>Jose Carlos Paillacho Cuñas</t>
  </si>
  <si>
    <t>Inmobiliaria Marymer S.A.</t>
  </si>
  <si>
    <t>Angela Jordan Panchana</t>
  </si>
  <si>
    <t>Oswaldo Efrain Yanez Velasco</t>
  </si>
  <si>
    <t>Gina Aguirre Zambrano</t>
  </si>
  <si>
    <t>Marjorie Velez Hidrovo</t>
  </si>
  <si>
    <t>Adan Espinoza Sanchez</t>
  </si>
  <si>
    <t>Maria Lucrecia Rodriguez Plazarte</t>
  </si>
  <si>
    <t>Lionel Puetate Llerena</t>
  </si>
  <si>
    <t>Sergio Ramon Brito Landi</t>
  </si>
  <si>
    <t>Luisa Mendoza Parraga</t>
  </si>
  <si>
    <t>Jose Moran Piguave</t>
  </si>
  <si>
    <t>Nora Bajaña Castro</t>
  </si>
  <si>
    <t>Maria Rodriguez Velez</t>
  </si>
  <si>
    <t>Martha Parraga Contreras</t>
  </si>
  <si>
    <t>Jhon Campoverde Calderon</t>
  </si>
  <si>
    <t>Israel Herrera Castillo</t>
  </si>
  <si>
    <t>Orlando Alguilar Bejarano</t>
  </si>
  <si>
    <t>Tania Sanchez Gavidia</t>
  </si>
  <si>
    <t>Genaro Zambrano Moreno</t>
  </si>
  <si>
    <t>Nurys Delgado Balderramo</t>
  </si>
  <si>
    <t>Paula Mendoza Barrezueta</t>
  </si>
  <si>
    <t>Mirian Sanchez Chalanata</t>
  </si>
  <si>
    <t>Danilo Garrido Angel</t>
  </si>
  <si>
    <t>Katya Diaz Arequipa</t>
  </si>
  <si>
    <t>Julio Ayala Serra</t>
  </si>
  <si>
    <t>Victor Reyes Yagual</t>
  </si>
  <si>
    <t>Manolo Federico Diaz Vega</t>
  </si>
  <si>
    <t>Rita Ordoñez Moreira</t>
  </si>
  <si>
    <t>TELESAT CANADA</t>
  </si>
  <si>
    <t>Citikold</t>
  </si>
  <si>
    <t>Jose Guillermo Ortiz Cardenas</t>
  </si>
  <si>
    <t>Belgica Jaramillo Alvarado</t>
  </si>
  <si>
    <t>Miguel Anchundia Alvia</t>
  </si>
  <si>
    <t>Marcos Enrique Baque</t>
  </si>
  <si>
    <t>Jaime Tierra Saigua</t>
  </si>
  <si>
    <t>Gloria Velasquez Ango</t>
  </si>
  <si>
    <t>Teresa de Jesus Lara</t>
  </si>
  <si>
    <t>Comuna Cerezal Bellavista</t>
  </si>
  <si>
    <t>ALVARO JACOME PALACIOS</t>
  </si>
  <si>
    <t>SARABIA PORRA AMPARO</t>
  </si>
  <si>
    <t>Uvillis Tina Luis Alberto</t>
  </si>
  <si>
    <t>Allan Guerrero Reinoso</t>
  </si>
  <si>
    <t>Luis Sandoval Barrera</t>
  </si>
  <si>
    <t>Maria Luisa Buenaño Guijarro</t>
  </si>
  <si>
    <t>Luis Alberto Sanmiguel Villamar</t>
  </si>
  <si>
    <t>Juan Carlos Montes Vergara</t>
  </si>
  <si>
    <t>Sanchez Jimenez Guido Mauricio</t>
  </si>
  <si>
    <t>Gualoruña Iñacasha Maria Isabel</t>
  </si>
  <si>
    <t>BLOOMISTICS S.A</t>
  </si>
  <si>
    <t>Sierra Navarrete Olivia Hiralda</t>
  </si>
  <si>
    <t>Samantha Ruiz Blacio</t>
  </si>
  <si>
    <t>Calle Vega Diana</t>
  </si>
  <si>
    <t>Julia Angeta Burbano</t>
  </si>
  <si>
    <t>Maria ofir Portilla Romo</t>
  </si>
  <si>
    <t>Sara Zuñiga de Cortes</t>
  </si>
  <si>
    <t>Morales Sigcha Ana Maria</t>
  </si>
  <si>
    <t>Villenas Salas Maria de los Angeles</t>
  </si>
  <si>
    <t>Larrea Eguez Gloria Mariana</t>
  </si>
  <si>
    <t>Granda Jaramillo Luz Aurora</t>
  </si>
  <si>
    <t>Inmobiliaria Rami S.A.</t>
  </si>
  <si>
    <t>Coronel Paz y Miño Lupe</t>
  </si>
  <si>
    <t>Aguirre Araujo Ximena Patricia</t>
  </si>
  <si>
    <t>Valdiviezo Peñafiel Silvia Soraya</t>
  </si>
  <si>
    <t>Fernando Maldonado Vidal</t>
  </si>
  <si>
    <t>Teodoro Rivera Cerezo</t>
  </si>
  <si>
    <t>Sangoquiza Tituaña Adela Belgica</t>
  </si>
  <si>
    <t>Leonor Mireya Avila Escalante</t>
  </si>
  <si>
    <t>Correa Armas Jorge Gonzalo</t>
  </si>
  <si>
    <t>Aguilar Rodriguez Juan Jose</t>
  </si>
  <si>
    <t>Tierra Tingo Fidel</t>
  </si>
  <si>
    <t>Vique Cevallos Lidia Cevallos</t>
  </si>
  <si>
    <t>Roldan Sarmiento Mauricio Xavier</t>
  </si>
  <si>
    <t>Tasiguano Santos Manuela Margoth</t>
  </si>
  <si>
    <t>Parra Pozo Maria Fernanda</t>
  </si>
  <si>
    <t>Chicaiza Catota Carlos Antonio</t>
  </si>
  <si>
    <t>Viteri Chavez Rosa Elizabeth</t>
  </si>
  <si>
    <t>Gremios  de Maestros en la Cosntruc</t>
  </si>
  <si>
    <t>Pazmiño James Mayra Susana</t>
  </si>
  <si>
    <t>Gutierrez Cadmen James Michael</t>
  </si>
  <si>
    <t>Alban Saavedra Miriam Shirabel</t>
  </si>
  <si>
    <t>COLONCORP S.A.</t>
  </si>
  <si>
    <t>Gobierno Autonomo Descent Municipal</t>
  </si>
  <si>
    <t>Ramirez Granja Ana Luisa</t>
  </si>
  <si>
    <t>Miguel Angel Andrade Freire</t>
  </si>
  <si>
    <t>Diaz Chaux Blanch Maria</t>
  </si>
  <si>
    <t>Betty Yepez Muñoz</t>
  </si>
  <si>
    <t>Carlos Iban Guano Gusqui</t>
  </si>
  <si>
    <t>Guzman Proaño Eddy Xavier</t>
  </si>
  <si>
    <t>Raul Leiteeon Paredes Sandoval.</t>
  </si>
  <si>
    <t>Imelda Maria Campoverde Salinas</t>
  </si>
  <si>
    <t>Hugo Heleodoro Ontaneda Jimenez</t>
  </si>
  <si>
    <t>Filomena Ortiz Andrade</t>
  </si>
  <si>
    <t>Dosmilcorp S.A.</t>
  </si>
  <si>
    <t>Luis Antonio Rodriguez Farez</t>
  </si>
  <si>
    <t>Eladio Jaime Vallejo Duque</t>
  </si>
  <si>
    <t>Carmen Paola Cisneros Herrera</t>
  </si>
  <si>
    <t>Guadalupe Montiel Zambrano</t>
  </si>
  <si>
    <t>Marina Elizabeth Lopez Contreras</t>
  </si>
  <si>
    <t>Rusbell Gabriel Mera Acurio</t>
  </si>
  <si>
    <t>Maria Delicia Silva Gonzalez</t>
  </si>
  <si>
    <t>Estefanny Elizabeth Calero Espin</t>
  </si>
  <si>
    <t>Fulton Alberto Tomala Suarez</t>
  </si>
  <si>
    <t>Maria Jose Concha Pata</t>
  </si>
  <si>
    <t>Keila Esther Mendoza Vera</t>
  </si>
  <si>
    <t>Alicia Josefina Vasquez Rodriguez</t>
  </si>
  <si>
    <t>Wilson Leonardo Tobar Gonzalez</t>
  </si>
  <si>
    <t>Fredy Fernando Yumbo Licuy</t>
  </si>
  <si>
    <t>Carmen Emilia Moya Hidalgo</t>
  </si>
  <si>
    <t>Alba Margoth Vinza Segovia</t>
  </si>
  <si>
    <t>Carlos Alfredo Campoverde Salgado</t>
  </si>
  <si>
    <t>Nubia Rocio Lucero Solis</t>
  </si>
  <si>
    <t>Eduardo Patricio Barros Cuadrado</t>
  </si>
  <si>
    <t>Olimpia Pascuala Rodriguez</t>
  </si>
  <si>
    <t>Elva Jeannine  Coyago Vega</t>
  </si>
  <si>
    <t>Susana Filadelfia Ramírez Montero</t>
  </si>
  <si>
    <t>Carlos Enrique Andrade Verdezoto</t>
  </si>
  <si>
    <t>Odila Isabel Heredia Hurtado</t>
  </si>
  <si>
    <t>Luisa Monrroy Solis</t>
  </si>
  <si>
    <t>Consuelo Campos Armijos</t>
  </si>
  <si>
    <t>Marcia Cedeño Reyes</t>
  </si>
  <si>
    <t>Doris Jacqueline Herrera Caisaguano</t>
  </si>
  <si>
    <t>Gasolinera Pantera 1</t>
  </si>
  <si>
    <t>Carlos Antonio Chicaiza Catota</t>
  </si>
  <si>
    <t>Pablo Fernando Galarza Chacon</t>
  </si>
  <si>
    <t>Ivan Dario Barres Briones</t>
  </si>
  <si>
    <t>Flavio Raul Mosquera Cadena</t>
  </si>
  <si>
    <t>Gremio de Maestros Profesionales</t>
  </si>
  <si>
    <t>Aura Lucrecia Chavez Mosquera</t>
  </si>
  <si>
    <t>Sergio Hidalgo Cadena Chafuel</t>
  </si>
  <si>
    <t>Luis Germanico Guevara Ruiz</t>
  </si>
  <si>
    <t>Lucrecia Angelica Ruales Mafla</t>
  </si>
  <si>
    <t>Angel Fladelfo Alban Arias</t>
  </si>
  <si>
    <t>Teresa Leonilla Verdugo Campoverde</t>
  </si>
  <si>
    <t>Efren Eugenio Andrade Jimenez</t>
  </si>
  <si>
    <t>Victor Hugo Alvarez Castillo</t>
  </si>
  <si>
    <t>Juana Amanda Hernandez Gutierrez</t>
  </si>
  <si>
    <t>Maritza Karina Vargas Gonzalez</t>
  </si>
  <si>
    <t>Estela Azucena Chiqui Sinchi</t>
  </si>
  <si>
    <t>Charles Jean Garcia Pluas</t>
  </si>
  <si>
    <t>Arturo Otoñel Freire Villalva</t>
  </si>
  <si>
    <t>Laura Vistoria Santamaria Castro</t>
  </si>
  <si>
    <t>Edgar Vinicio Saltos Guerrero</t>
  </si>
  <si>
    <t>Martha Cecilia Trujillo Yandun</t>
  </si>
  <si>
    <t>Nelly Maria Magdalena Castillo Agui</t>
  </si>
  <si>
    <t>Janett Nathaly Alarcon Vizuete</t>
  </si>
  <si>
    <t>Luis Marcelo Coloma Verdezoto</t>
  </si>
  <si>
    <t>Jose Maximiliano Velez Bermudez</t>
  </si>
  <si>
    <t>Mariana Granizo Castelo</t>
  </si>
  <si>
    <t>Carmen Alva Apolo Procel</t>
  </si>
  <si>
    <t>Marco Antonio Sanchez Lopez</t>
  </si>
  <si>
    <t>David Israel Moscoso Solis</t>
  </si>
  <si>
    <t>Carlos Enrique Urbina Urbina</t>
  </si>
  <si>
    <t>Rene Mauricio Orbe</t>
  </si>
  <si>
    <t>Lautaro Villalva Garces</t>
  </si>
  <si>
    <t>Luis Oswaldo Frias Gavidia</t>
  </si>
  <si>
    <t>Franklin Wandeberg Freire Molina</t>
  </si>
  <si>
    <t>Wilmer Leonil Merino Figueroa</t>
  </si>
  <si>
    <t>Ricardo Estalin Mendoza Salas</t>
  </si>
  <si>
    <t>Margarita Yauripoma Morocho</t>
  </si>
  <si>
    <t>Dolores Morales Chavez</t>
  </si>
  <si>
    <t>Beatriz Muentes Holguin</t>
  </si>
  <si>
    <t>Wendy Janeth Ganzino Klery</t>
  </si>
  <si>
    <t>Segundo Fermin Armijos Lombeida</t>
  </si>
  <si>
    <t>Janilsen Zamora Muñoz</t>
  </si>
  <si>
    <t>Manuel Horacio Rosado Yepez</t>
  </si>
  <si>
    <t>Lizeth Elisa Hernandez Soria</t>
  </si>
  <si>
    <t>Hector Asdrubal Robalino Llerena</t>
  </si>
  <si>
    <t>Fanny Elizabeth Paladinez Santamari</t>
  </si>
  <si>
    <t>Henry Jesus Morocho Novillo</t>
  </si>
  <si>
    <t>Daniel Rosalino Lopez Vega</t>
  </si>
  <si>
    <t>Victor Aureliano Borja Camacho</t>
  </si>
  <si>
    <t>Antonio Tuabanda Leon</t>
  </si>
  <si>
    <t>Johana Alcivar Ponce</t>
  </si>
  <si>
    <t>Fernando Ramirez Becerra</t>
  </si>
  <si>
    <t>Lucia Lara Olaya</t>
  </si>
  <si>
    <t>Segundo Oswaldo Lema Guisha</t>
  </si>
  <si>
    <t>Eduardo Gonzalo Delgado Espin</t>
  </si>
  <si>
    <t>Luis Alfredo Remache Coro</t>
  </si>
  <si>
    <t>Luis Humberto Cordova Ramon</t>
  </si>
  <si>
    <t>Felicita Metiga Lopez</t>
  </si>
  <si>
    <t>Galo Barragan Naranjo</t>
  </si>
  <si>
    <t>GAD Municipio de Manta</t>
  </si>
  <si>
    <t>Juan Americo Vargas Soto</t>
  </si>
  <si>
    <t>Jose Intriago Delgado</t>
  </si>
  <si>
    <t>Manuel Mesias Diaz Aragon</t>
  </si>
  <si>
    <t>Fabian Pedro Cazorla Machado</t>
  </si>
  <si>
    <t>EP Petroecuador</t>
  </si>
  <si>
    <t>Hector Rene Ninacuri Satuquinga</t>
  </si>
  <si>
    <t>Manuel Mesias Vargas Ponce</t>
  </si>
  <si>
    <t>Angel Miguel Muentes Muentes</t>
  </si>
  <si>
    <t>Carmen Margarita Rodriguez Risco</t>
  </si>
  <si>
    <t>Jenny Andrade Andrade</t>
  </si>
  <si>
    <t>Gustavo García Banderas</t>
  </si>
  <si>
    <t>Diana Carolina Alcivar Romero</t>
  </si>
  <si>
    <t>Gissela Mojarrango Vera</t>
  </si>
  <si>
    <t>Verónica Alexandra Caballero Vera</t>
  </si>
  <si>
    <t>Danilo Armando Castro Huacon</t>
  </si>
  <si>
    <t>Juan Carlos Mendoza Rosado</t>
  </si>
  <si>
    <t>Anita Esmeldis Sol Robinson</t>
  </si>
  <si>
    <t>Euclides Julian Cobo Cedeño</t>
  </si>
  <si>
    <t>Eysten Sinmaleza Ponce</t>
  </si>
  <si>
    <t>Olinda Mendoza Baren</t>
  </si>
  <si>
    <t>Miguel Intriago Sanchez</t>
  </si>
  <si>
    <t>Herlinda Marisol Sanchez Aucay</t>
  </si>
  <si>
    <t>Sandra Macias Zambrano</t>
  </si>
  <si>
    <t>Amparito Cecilia Ontaneda Paredes</t>
  </si>
  <si>
    <t>Oscar Daniel Alban Caldas</t>
  </si>
  <si>
    <t>Mishell Ugarita Sunbana Pilla</t>
  </si>
  <si>
    <t>Glen Hurtado Marcillo</t>
  </si>
  <si>
    <t>Odalys Pincay Andrade</t>
  </si>
  <si>
    <t>Luis Antonio Bejarano Chadan</t>
  </si>
  <si>
    <t>Galo Cedeño Bermudez</t>
  </si>
  <si>
    <t>Ana Lucia Castillo Martinez</t>
  </si>
  <si>
    <t>Victor Reyes Arteaga</t>
  </si>
  <si>
    <t>Juan Jose Cepeda Arias</t>
  </si>
  <si>
    <t>Vishart Steen Stig</t>
  </si>
  <si>
    <t>Lidia Gavina Winingther Perea</t>
  </si>
  <si>
    <t>Lida Mercedes Saltos Zapata</t>
  </si>
  <si>
    <t>Raul Olmedo Trejo Cortez</t>
  </si>
  <si>
    <t>Maura Francisca Gonzabay Caiche</t>
  </si>
  <si>
    <t>Carmen Banegas Yunga</t>
  </si>
  <si>
    <t>Milton de la Cruz Carrion</t>
  </si>
  <si>
    <t>Carlota Granda Chiriboga</t>
  </si>
  <si>
    <t>Jorge Joel Aveiga Quiroz</t>
  </si>
  <si>
    <t>Luis Arturo Yugcha Defaz</t>
  </si>
  <si>
    <t>Jaime Vicente Jaramillo Chiran</t>
  </si>
  <si>
    <t>Abel Gabriel Tigua Chavez</t>
  </si>
  <si>
    <t>Carlos Octavio Aulla Salameh</t>
  </si>
  <si>
    <t>Alejandro Bolivar Berruz Chavez</t>
  </si>
  <si>
    <t>Maria Eufemia Villamagua Illescas</t>
  </si>
  <si>
    <t>Genny Maria Aguilar Carrion</t>
  </si>
  <si>
    <t>Arturo Vargas Clavijo</t>
  </si>
  <si>
    <t>Luis Mendoza Moreira</t>
  </si>
  <si>
    <t>Jorge Mendoza Velez</t>
  </si>
  <si>
    <t>Cruz Rivas Calle</t>
  </si>
  <si>
    <t>Franklin Cedeño Carreño</t>
  </si>
  <si>
    <t>Carlos Barreiro Vera</t>
  </si>
  <si>
    <t>Jonny Astolfo Franco Rivadeneira</t>
  </si>
  <si>
    <t>Jovita Yanina Bajaña Sarcos</t>
  </si>
  <si>
    <t>Diana Valeria Delgado Campuzano</t>
  </si>
  <si>
    <t>Carmen Valenzuela Basantes</t>
  </si>
  <si>
    <t>Monserrate Auxiliadora Moreira Zamb</t>
  </si>
  <si>
    <t>Lilian Veronica Mahahuad Chalela</t>
  </si>
  <si>
    <t>Adalberto Benitez Cedeño</t>
  </si>
  <si>
    <t>Maria Auxiliadora Gutierrez Navaz</t>
  </si>
  <si>
    <t>Muñoz Govea Luz Gladys</t>
  </si>
  <si>
    <t>Ivan Teodoro Barzola de la Rosa</t>
  </si>
  <si>
    <t>GAD Municipal del Canton Cuenca</t>
  </si>
  <si>
    <t>Alicia Yolanda Franco Barre</t>
  </si>
  <si>
    <t>Olivia Magdalena Serrano Roman</t>
  </si>
  <si>
    <t>Johnny Xavier Arteaga Mendoza</t>
  </si>
  <si>
    <t>Mariana de Jesus Aguirre Aguirre</t>
  </si>
  <si>
    <t>Jorge Enrique Cabrera Cabrera</t>
  </si>
  <si>
    <t>Luis Manuel Albuja Martinez</t>
  </si>
  <si>
    <t>Cruz Leonel Cedeño Guillen</t>
  </si>
  <si>
    <t>Angel Rafael Veintimilla Llive</t>
  </si>
  <si>
    <t>Angel Francisco Llusca Toledo</t>
  </si>
  <si>
    <t>Zoila Judith Bermello Zorrilla</t>
  </si>
  <si>
    <t>Edgar Oswaldo Escudero Vasconez</t>
  </si>
  <si>
    <t>Eustoquio Marlon Chalen Correa</t>
  </si>
  <si>
    <t>Zoila Luz Cherrez Freire</t>
  </si>
  <si>
    <t>Nancy del Rocio Medina Sanchez</t>
  </si>
  <si>
    <t>Rosa Elena Narvaez Morales</t>
  </si>
  <si>
    <t>Vicente Wilfrido Aguilera Zurita</t>
  </si>
  <si>
    <t>GAD Municipal Quevedo</t>
  </si>
  <si>
    <t>Luisa del Rocio Nieto Arcos</t>
  </si>
  <si>
    <t>Daniela Mishell Otero Hidalgo</t>
  </si>
  <si>
    <t>Seruvi S.A.</t>
  </si>
  <si>
    <t>Washington Antonio Santana Lucas</t>
  </si>
  <si>
    <t>Carmen Hortensia Carmona Jaramillo</t>
  </si>
  <si>
    <t>Oswaldo Deifilio Villavicencio Alva</t>
  </si>
  <si>
    <t>Imelda Orfelina Jaramillo Lapo</t>
  </si>
  <si>
    <t>Jose Raul Villarruel Burbano</t>
  </si>
  <si>
    <t>Hector Oswaldo Gordillo Silva</t>
  </si>
  <si>
    <t>Servicentro Carchi</t>
  </si>
  <si>
    <t>Victor Manuel Aguila</t>
  </si>
  <si>
    <t>Reinaldo Balcazar Campoverde</t>
  </si>
  <si>
    <t>Catota Rojas Monica Lucia</t>
  </si>
  <si>
    <t>Vicombustibles Cia. Ltda.</t>
  </si>
  <si>
    <t>Genaro Ariolfo Medina</t>
  </si>
  <si>
    <t>Jaime Abad Hernandez Rosero</t>
  </si>
  <si>
    <t>Miguel Amadeo Cordova Salinas</t>
  </si>
  <si>
    <t>Carlos Alfredo Morales Calderon</t>
  </si>
  <si>
    <t>Edmundo Efrain Arizaga Moreira</t>
  </si>
  <si>
    <t>Nelson Camilo Meza Aroca</t>
  </si>
  <si>
    <t>Luz Esperanza Moncayo Zeas</t>
  </si>
  <si>
    <t>Administradora del Pacifico</t>
  </si>
  <si>
    <t>Jessica Paola Cazorla Herrera</t>
  </si>
  <si>
    <t>Griselda Virginia Shiki Chiriap</t>
  </si>
  <si>
    <t>Gladys Violeta Garay Morales</t>
  </si>
  <si>
    <t>Erika Michelle Parraga Cevallos</t>
  </si>
  <si>
    <t>Margarita Gabriela Vaca Perez</t>
  </si>
  <si>
    <t>Bertha Lidia Erazo del Castillo</t>
  </si>
  <si>
    <t>Diana Catalina Acosta Morales</t>
  </si>
  <si>
    <t>Marcelo Patricio Arroyo Leon</t>
  </si>
  <si>
    <t>Mariana de Jesus Ruiz Altamirano</t>
  </si>
  <si>
    <t>Deyenara del Cisne Palacios Ocaña</t>
  </si>
  <si>
    <t>Francisco Patricio Briones Mendoza</t>
  </si>
  <si>
    <t>Iglesias Tapia Cia. Ltda.</t>
  </si>
  <si>
    <t>Yesenia Anunziata Alvarez Castro</t>
  </si>
  <si>
    <t>Andrea de Los Angeles Cando Chuga</t>
  </si>
  <si>
    <t>Emma Patricia Aguirre Martinez</t>
  </si>
  <si>
    <t>Blanca Milta Lagos Guerrero</t>
  </si>
  <si>
    <t>Oswaldo Trujillo Clavijo</t>
  </si>
  <si>
    <t>Edificio Antares</t>
  </si>
  <si>
    <t>Wilfrido Vicente Veintimilla Torres</t>
  </si>
  <si>
    <t>Blanca Patricia Asimbaya Hernandez</t>
  </si>
  <si>
    <t>Franklin Samuel Guarochico Velez</t>
  </si>
  <si>
    <t>Luis Eduardo Castillo Salgado</t>
  </si>
  <si>
    <t>Miguel Angel Morales Sanchez</t>
  </si>
  <si>
    <t>Lorena Maribel Flores</t>
  </si>
  <si>
    <t>Guadalupe Teresa Japa Godoy</t>
  </si>
  <si>
    <t>Cruz Inocencia Macias Estacio</t>
  </si>
  <si>
    <t>Vidal Valentin Sarango Guaman</t>
  </si>
  <si>
    <t>Ana Lucia Freire Hidalgo</t>
  </si>
  <si>
    <t>Maria del Rocio Alcivar Fajardo</t>
  </si>
  <si>
    <t>Catalina Maria Acaro Camacho</t>
  </si>
  <si>
    <t>Amber Lomber Flores Perez</t>
  </si>
  <si>
    <t>Elio Amado Ortega Vera</t>
  </si>
  <si>
    <t>Maria Cruz Moposita Manotoa</t>
  </si>
  <si>
    <t>Monica Elizabeth Romero Garcia</t>
  </si>
  <si>
    <t>Licimaco Rojas Guaña</t>
  </si>
  <si>
    <t>Miguel David Barrionuevo Jaramillo</t>
  </si>
  <si>
    <t>Freddy Francisco Chicaz Madera</t>
  </si>
  <si>
    <t>Hector Honorato Encalada Gallegos</t>
  </si>
  <si>
    <t>Yamira Alicia Samaniego Tandazo</t>
  </si>
  <si>
    <t>Ruben Eduardo Torres Rojas</t>
  </si>
  <si>
    <t>Martha María Alvarado Alvarado</t>
  </si>
  <si>
    <t>Fernando Patricio Palomeque Castill</t>
  </si>
  <si>
    <t>Berenice Soledad Peralta Correa</t>
  </si>
  <si>
    <t>Sindicato Choferes Profes Quininde</t>
  </si>
  <si>
    <t>Delia Maria Ponce Benitez</t>
  </si>
  <si>
    <t>María Catalina Plaza Cajamarca</t>
  </si>
  <si>
    <t>Maria Carmelina Marquina Orellana</t>
  </si>
  <si>
    <t>Juan Carlos Montoya Coello</t>
  </si>
  <si>
    <t>Fanny Liliana Hernández Pullas</t>
  </si>
  <si>
    <t>Humberto Eleuterio León De la Torre</t>
  </si>
  <si>
    <t>Arabella Mendoza Sánchez</t>
  </si>
  <si>
    <t>GAD Municipio de San Cristobal</t>
  </si>
  <si>
    <t>Juan Carlos Reyes Gualli</t>
  </si>
  <si>
    <t>Victor Hugo Cagua Satizabal</t>
  </si>
  <si>
    <t>María del Carmen Galvan Gracia</t>
  </si>
  <si>
    <t>Fredy Rene España Roca</t>
  </si>
  <si>
    <t>Luis Arturo Andrade Mosquera</t>
  </si>
  <si>
    <t>Tulia Normania Segura</t>
  </si>
  <si>
    <t>Zoila Margarita Carrera Chinga</t>
  </si>
  <si>
    <t>Hector Efren Torres Ordoñez</t>
  </si>
  <si>
    <t>Teresa Catalina Carrera Jibaja</t>
  </si>
  <si>
    <t>Martha Cecilia Ramírez  Inga</t>
  </si>
  <si>
    <t>Jorge Enrique Guaña Guaita</t>
  </si>
  <si>
    <t>Angel Vicente Cuenca Lopez</t>
  </si>
  <si>
    <t>Leopoldo Manuel Ortiz Valencia</t>
  </si>
  <si>
    <t>Ines Mercedes Jimenez Puebla</t>
  </si>
  <si>
    <t>Blanca Lucia Bonifaz Chiran</t>
  </si>
  <si>
    <t>Olga María Flores Mendez</t>
  </si>
  <si>
    <t>Larysa Gaponchuk</t>
  </si>
  <si>
    <t>Alex David Valenzuela Santillan</t>
  </si>
  <si>
    <t>Erika Nataly Alvarado Ramos</t>
  </si>
  <si>
    <t>Sara Lourdes Merchan Merchan</t>
  </si>
  <si>
    <t>Olmedo Llovany Llerena Llerena</t>
  </si>
  <si>
    <t>Tatiana Michelle Torres Pavon</t>
  </si>
  <si>
    <t>Luis Alfonso Gaona Márquez</t>
  </si>
  <si>
    <t>Pedro Segundo Chachalo Ramos</t>
  </si>
  <si>
    <t>Felipe Enrique Zambrano  Heredia</t>
  </si>
  <si>
    <t>Zoila Janeth Rodriguez Farez</t>
  </si>
  <si>
    <t>Elvia María Montero Bermeo</t>
  </si>
  <si>
    <t>Bertha Ludeña Torres</t>
  </si>
  <si>
    <t>Karina Lidia Zambrano Segura</t>
  </si>
  <si>
    <t>Luis Alberto Cordova Ramirez</t>
  </si>
  <si>
    <t>Nora Esperia Trujillo Olmedo</t>
  </si>
  <si>
    <t>Victor Manuel Acosta Jara</t>
  </si>
  <si>
    <t>INMOBILIAR</t>
  </si>
  <si>
    <t>Luisa de los Angeles Soria</t>
  </si>
  <si>
    <t>Ariana Wiesner Alvarado</t>
  </si>
  <si>
    <t>Ruben Darío de la Cruz Morales</t>
  </si>
  <si>
    <t>Cetita Adriana Dueñas Delgado</t>
  </si>
  <si>
    <t>Helder Eulogio Quezada Rodriguez</t>
  </si>
  <si>
    <t>Marjorie Zoraida Carreño Carreño</t>
  </si>
  <si>
    <t>Oscar Elias Palacios Vera</t>
  </si>
  <si>
    <t>Publio Ulpiano Vera Cedeño</t>
  </si>
  <si>
    <t>Miriam Rebeca Arias Sanchez</t>
  </si>
  <si>
    <t>Nilo Arturo Macias Moya</t>
  </si>
  <si>
    <t>Milton Bolivar Acosta Santamaria</t>
  </si>
  <si>
    <t>Juan Jose Ayala Cevallos</t>
  </si>
  <si>
    <t>Roxana Maria Andrade Ostaiza</t>
  </si>
  <si>
    <t>Mapfre Atlas Cia. de Seguros</t>
  </si>
  <si>
    <t>Seguros Confianza S.A.</t>
  </si>
  <si>
    <t>La Union Cia. Nacional de Seguros</t>
  </si>
  <si>
    <t>QBE Seguros Colonial</t>
  </si>
  <si>
    <t>BUPA Ecuador S.A.</t>
  </si>
  <si>
    <t>Seguro Equinoccial</t>
  </si>
  <si>
    <t>Newphone S.A.</t>
  </si>
  <si>
    <t>Temistocles Leon Medina</t>
  </si>
  <si>
    <t>Wilson Pilamunga Chimborazo</t>
  </si>
  <si>
    <t>Stalyn Valarezo Alvarado</t>
  </si>
  <si>
    <t>Ferreteria Electrosur</t>
  </si>
  <si>
    <t>Blue Air Technologies  (Blueroomsa)</t>
  </si>
  <si>
    <t>Virgilio Jarrin Acunzo</t>
  </si>
  <si>
    <t>Canjes de Servicios con Clientes</t>
  </si>
  <si>
    <t>Lernoti S.A.</t>
  </si>
  <si>
    <t>Clemente Antonio Perez Negrete</t>
  </si>
  <si>
    <t>Cecilia Guadalupe Montiel Narvaez</t>
  </si>
  <si>
    <t>Myrna Susana Valarezo Galarza</t>
  </si>
  <si>
    <t>Maria Monica Burgos Ramirez</t>
  </si>
  <si>
    <t>Aluminar V.Aluminio Vidrio</t>
  </si>
  <si>
    <t>Habib Morales Cruz</t>
  </si>
  <si>
    <t>IFX Networks Colombia SAS</t>
  </si>
  <si>
    <t>ABL Consulting LLC</t>
  </si>
  <si>
    <t>ECUBOGARD S.A.</t>
  </si>
  <si>
    <t>Ncsistelcorp S.A.</t>
  </si>
  <si>
    <t>Marcelo Rodrigo Cardenas Palacios</t>
  </si>
  <si>
    <t>Alfredo Carlos Patiño Lopez</t>
  </si>
  <si>
    <t>Alfadomus Cia. Ltda.</t>
  </si>
  <si>
    <t>Indeg Centro de Transferencia</t>
  </si>
  <si>
    <t>Carlos Giovanni Ormeño Peñaherrera</t>
  </si>
  <si>
    <t>Provision deterioro Anticipo Provee</t>
  </si>
  <si>
    <t>Ricardo Miguel Iñiguez Valencia</t>
  </si>
  <si>
    <t>Carlos Garcia V.</t>
  </si>
  <si>
    <t>Eduardo Miranda Ochoa</t>
  </si>
  <si>
    <t>JORGE CHILAN</t>
  </si>
  <si>
    <t>Jessica Intriago Cedeño</t>
  </si>
  <si>
    <t>Jorge Yepez Revelo</t>
  </si>
  <si>
    <t>Vanessa Rodriguez</t>
  </si>
  <si>
    <t>Alfonso Aranda</t>
  </si>
  <si>
    <t>Gary San Andres</t>
  </si>
  <si>
    <t>Silvia  Crespo</t>
  </si>
  <si>
    <t>Dario Castro</t>
  </si>
  <si>
    <t>Eduardo Murillo Bajaña</t>
  </si>
  <si>
    <t>Jorge Leonardo Lituma</t>
  </si>
  <si>
    <t>Juan Carlos Cedeño Aviles</t>
  </si>
  <si>
    <t>Manuela Caridad Abril Gomez</t>
  </si>
  <si>
    <t>Miguel Angel Vargas Bustamante</t>
  </si>
  <si>
    <t>Jorge Oswaldo Barrera Castillo</t>
  </si>
  <si>
    <t>Miguel Blas Cadena Bolaños</t>
  </si>
  <si>
    <t>Felix Byron Valarezo Alvarado</t>
  </si>
  <si>
    <t>David Efren Baque Garcia</t>
  </si>
  <si>
    <t>Maria Jose Rendon Freire</t>
  </si>
  <si>
    <t>Javier Alfredo Galarza Benitez</t>
  </si>
  <si>
    <t>Kevin Arboleda Cercado</t>
  </si>
  <si>
    <t>Olga Aguirre Torres</t>
  </si>
  <si>
    <t>Douglas Xavier Moran Mazzini</t>
  </si>
  <si>
    <t>Montalvo Tapiero Alejandro Daniel</t>
  </si>
  <si>
    <t>Aurora Cepeda Pozo</t>
  </si>
  <si>
    <t>Julio Bonilla Delgado</t>
  </si>
  <si>
    <t>Iris Mercedes Alvarez Ruiz</t>
  </si>
  <si>
    <t>Henry Nelson Reisancho Salguero</t>
  </si>
  <si>
    <t>Ivan Patricio De la Rosa Solano</t>
  </si>
  <si>
    <t>Wendy Maritza Carbo Matute</t>
  </si>
  <si>
    <t>Francisco Xavier Saldarriaga Lopez</t>
  </si>
  <si>
    <t>Raul Enrique Balda Moncayo</t>
  </si>
  <si>
    <t>Octavio Orlando Ramirez Cruz</t>
  </si>
  <si>
    <t>Juan Carlos Molina Ruiz</t>
  </si>
  <si>
    <t>Johannex Kingsino Molina Jimenez</t>
  </si>
  <si>
    <t>Andres Patricio Peñaherrera Toledo</t>
  </si>
  <si>
    <t>Carlos Fernando Fajardo Chamba</t>
  </si>
  <si>
    <t>Miguel Antonio Vaca Macias</t>
  </si>
  <si>
    <t>Jose Javier Escobar Rodriguez</t>
  </si>
  <si>
    <t>Marco David Vizcaino Pazmiño</t>
  </si>
  <si>
    <t>INVENTARIO  EN TRANSITO</t>
  </si>
  <si>
    <t>Mercaderia para Instalacion y Act</t>
  </si>
  <si>
    <t>INVENTARIO TRANSFERENCIA</t>
  </si>
  <si>
    <t>Provision por Obsolecencia</t>
  </si>
  <si>
    <t>Inventario Aplicacion de Garantia</t>
  </si>
  <si>
    <t>Inventario para Pruebas</t>
  </si>
  <si>
    <t>TRAMITES DESADUANIZACION</t>
  </si>
  <si>
    <t>PO TN1213-16 MULTIWIRELESS INTERNAC</t>
  </si>
  <si>
    <t>PO NTI NUEVAS TECHNOLOGIA ESPAÑA</t>
  </si>
  <si>
    <t>PO CHONGQING GAOTIAN INDUSTRIAL</t>
  </si>
  <si>
    <t>PO TSESCO INDUSTRIAL</t>
  </si>
  <si>
    <t>PO SAMCHENG COMMUNICATIONS CO</t>
  </si>
  <si>
    <t>PO Telea Tecnovision</t>
  </si>
  <si>
    <t>TERRENOS</t>
  </si>
  <si>
    <t>EDIFICIOS</t>
  </si>
  <si>
    <t>MUEBLES Y ENSERES</t>
  </si>
  <si>
    <t>EQUIPOS DE  COMPUTACION Y SOFTWARE</t>
  </si>
  <si>
    <t>EQUIPOS DE TELECOMUNICACIONES</t>
  </si>
  <si>
    <t>VEHICULOS</t>
  </si>
  <si>
    <t>Equipos  de  Oficina</t>
  </si>
  <si>
    <t>Herramientas - Maquinarias</t>
  </si>
  <si>
    <t>Datacenter Gquil. AF</t>
  </si>
  <si>
    <t>Datacenter Qto. AF</t>
  </si>
  <si>
    <t>RED CIUDAD DIGITAL</t>
  </si>
  <si>
    <t>Red Fibra  Mintel</t>
  </si>
  <si>
    <t>DEPREC. ACUMULADA EDIFICIOS</t>
  </si>
  <si>
    <t>DEPREC. ACUMULADA MUEBLES Y ENSER</t>
  </si>
  <si>
    <t>DEPREC. ACUMULADA EQ. TELECOMUNACAC</t>
  </si>
  <si>
    <t>DEPREC. ACUMULADA EQ.COMPUTACION</t>
  </si>
  <si>
    <t>DEPREC. ACUMULADA VEHICULOS</t>
  </si>
  <si>
    <t>DEPREC. EQUIPOS  DE  OFICINA</t>
  </si>
  <si>
    <t>DEPREC. HERRAMIENTAS-MAQUINA</t>
  </si>
  <si>
    <t>DEPREC. ACUM DATACENTER GYE</t>
  </si>
  <si>
    <t>DEPREC. ACUMU. DATACENTER QTO</t>
  </si>
  <si>
    <t>DEPREC RED CIUDAD DIGITAL</t>
  </si>
  <si>
    <t>Depreciacion Acumul. Red Fibra Mint</t>
  </si>
  <si>
    <t>Propiedad de Inversion Terrenos</t>
  </si>
  <si>
    <t>Propiedad de Inversion Edificios</t>
  </si>
  <si>
    <t>Parqueadero Edificio Concorde Quito</t>
  </si>
  <si>
    <t>LICENCIA HPE CLD EDITION OPERATING</t>
  </si>
  <si>
    <t>LICENCIA HP VMW VSPH ENT PLUS 1P</t>
  </si>
  <si>
    <t>Fortigate-30D Enterprise Bindle 8x5</t>
  </si>
  <si>
    <t>Enterprise Bundle 8x5 forticare plu</t>
  </si>
  <si>
    <t>FortiGate-60D Enterprise Bundle 8x5</t>
  </si>
  <si>
    <t>Fortigate-92D Enterprise Bundle</t>
  </si>
  <si>
    <t>Enterprise Bundle FC-1000116-871</t>
  </si>
  <si>
    <t>Enterprise Bundle  FC-10-00205-871</t>
  </si>
  <si>
    <t>licencia ZOHO PROJECTS</t>
  </si>
  <si>
    <t>Licencia Denwa UC (Gold)</t>
  </si>
  <si>
    <t>Licencia Java</t>
  </si>
  <si>
    <t>Licencia SBA Admin Works Linux/x86</t>
  </si>
  <si>
    <t>Licencia Sansymphony-V</t>
  </si>
  <si>
    <t>LICENCIA 10GB SPLUNK ENTERPRI</t>
  </si>
  <si>
    <t>LICENCIA FORTI CARE PLUS ANTI</t>
  </si>
  <si>
    <t>LICENCIA ANTIVIRUS KASPERSKY KES</t>
  </si>
  <si>
    <t>LICENCIA PREMIUM MAINT FOR PT-IB-TE</t>
  </si>
  <si>
    <t>Licencia Oracle Standard Edition</t>
  </si>
  <si>
    <t>Licencias  al Activo Fijo</t>
  </si>
  <si>
    <t>Licencia IPV4 XL</t>
  </si>
  <si>
    <t>Licencia ISO Tools</t>
  </si>
  <si>
    <t>Licencia 10GB Splunk Enterprise</t>
  </si>
  <si>
    <t>Licencia ACL-60 Dialog 1IF</t>
  </si>
  <si>
    <t>Licencia RX4-10/15 Dialog 1IF-Newte</t>
  </si>
  <si>
    <t>Licencia Proyecto SARH Nomina Salud</t>
  </si>
  <si>
    <t>LICENCIA DE PORTADORES</t>
  </si>
  <si>
    <t>LICENCIA HP GESTION</t>
  </si>
  <si>
    <t>LICENCIA POR SERVICOS BACKUP CL</t>
  </si>
  <si>
    <t>Sansymphony-V vL4</t>
  </si>
  <si>
    <t>Licencia Tenable Network Security</t>
  </si>
  <si>
    <t>DERECHO DE USO CABLE PANAMERICANO</t>
  </si>
  <si>
    <t>TELEFONICA USO STM 1</t>
  </si>
  <si>
    <t>AMERICAN FIBER OPTIC SYSTEMS</t>
  </si>
  <si>
    <t>CAPACITY IRU CABLE ANDINO INC.</t>
  </si>
  <si>
    <t>CAPACITY IRU AGREEMENT 1-STM 16</t>
  </si>
  <si>
    <t>DUCTOS DE GUAYAQUIL FIDEICOMISO</t>
  </si>
  <si>
    <t>DUCTOS SAMBORONDON FIDEICOMISO</t>
  </si>
  <si>
    <t>Amortizacion Derecho de Uso Cable P</t>
  </si>
  <si>
    <t>AMORTIZ. ACUMUL. LICENCIAS</t>
  </si>
  <si>
    <t>AMORTIZ. ACUMUL. FIDEICOMISOS</t>
  </si>
  <si>
    <t>Amortz. Acuml Telefonica Uso STM1</t>
  </si>
  <si>
    <t>Amortz. Acuml. American Fiber Optic</t>
  </si>
  <si>
    <t>Amortz. Acuml. Capacity IRU Cable A</t>
  </si>
  <si>
    <t>Amortz. Acuml. Capacity IRU Agreeme</t>
  </si>
  <si>
    <t>INVERSIONES  CABLE ANDINO</t>
  </si>
  <si>
    <t>INVERSIONES TRANSTELCO</t>
  </si>
  <si>
    <t>INVERSIONES  NETSPEED</t>
  </si>
  <si>
    <t>INVERSIONES CERINSA</t>
  </si>
  <si>
    <t>Inversiones  ECONOCOMPU</t>
  </si>
  <si>
    <t>Retratorec (Proyecto TECA)</t>
  </si>
  <si>
    <t>INVERSION SECURITY DATA</t>
  </si>
  <si>
    <t>INVERSION LATAM FIBERHOME</t>
  </si>
  <si>
    <t>Inversion  SMARTCITIES S.A.</t>
  </si>
  <si>
    <t>Inversion Linkotel</t>
  </si>
  <si>
    <t>Inversion Geektech</t>
  </si>
  <si>
    <t>Inversion Leonor III</t>
  </si>
  <si>
    <t>Aporte Inversion Corpandino</t>
  </si>
  <si>
    <t>Inversion Acciones Telsoterra</t>
  </si>
  <si>
    <t>Inversion Consorcio Systor</t>
  </si>
  <si>
    <t>Inversion Telconet-Panama</t>
  </si>
  <si>
    <t>Prov. Deterioro Inversion en Accio</t>
  </si>
  <si>
    <t>Fideicomiso Bosques de los Ceibos</t>
  </si>
  <si>
    <t>CXC LATAM FIBER HOME</t>
  </si>
  <si>
    <t>Proyecto Edificio Gquil</t>
  </si>
  <si>
    <t>Proyecto Telefonica Movistar</t>
  </si>
  <si>
    <t>MUNICIPIO JIPIJAPA</t>
  </si>
  <si>
    <t>MUNICIPIO DE PALESTINA</t>
  </si>
  <si>
    <t>MUNICIPIO DE BUENA FE</t>
  </si>
  <si>
    <t>MUNICIPIO QUINSALOMA</t>
  </si>
  <si>
    <t>MUNICIPIO DE BALZAR</t>
  </si>
  <si>
    <t>MUNICIPIO DE SAN LORENZO DEL PAIL</t>
  </si>
  <si>
    <t>MUNICIPIO DE SAN MIGUEL DE BOLIVIA</t>
  </si>
  <si>
    <t>MUNICIPIO DE MONTECRISTI</t>
  </si>
  <si>
    <t>MUNICIPIO DE QUININDE</t>
  </si>
  <si>
    <t>Municipio Distri. Metropo de Quito</t>
  </si>
  <si>
    <t>Municipio de CHONE</t>
  </si>
  <si>
    <t>Municipio de FLAVIO ALFARO</t>
  </si>
  <si>
    <t>DANIEL OLIVARES K. L/P</t>
  </si>
  <si>
    <t>Deterioro Otras Ctas por Cobrar L/P</t>
  </si>
  <si>
    <t>TELSOTERRA L/P</t>
  </si>
  <si>
    <t>Eloy Alfaro  Prov. Esmeralda</t>
  </si>
  <si>
    <t>Municipio Puerto Lopez</t>
  </si>
  <si>
    <t>I.V.A. POR  PAGAR</t>
  </si>
  <si>
    <t>RET. FTE. POR PAGAR</t>
  </si>
  <si>
    <t>15% ICE POR PAGAR</t>
  </si>
  <si>
    <t>SUELDOS POR PAGAR</t>
  </si>
  <si>
    <t>APORTES AL IESS</t>
  </si>
  <si>
    <t>DÉCIMO TERCERO</t>
  </si>
  <si>
    <t>DÉCIMO CUARTO</t>
  </si>
  <si>
    <t>FONDO DE RESERVA</t>
  </si>
  <si>
    <t>PRESTAMOS QUIROGRAFARIOS</t>
  </si>
  <si>
    <t>PRÉSTAMOS HIPOTECARIOS</t>
  </si>
  <si>
    <t>REPARTO DE UTILIDADES EMPLEADOS</t>
  </si>
  <si>
    <t>VACACIONES POR PAGAR</t>
  </si>
  <si>
    <t>Subsidio IESS  Empleados</t>
  </si>
  <si>
    <t>PROVEEDORES  LOCALES</t>
  </si>
  <si>
    <t>FODETEL 1% APORTACION</t>
  </si>
  <si>
    <t>PAGO EN TRANSITO PROV-LOCALES</t>
  </si>
  <si>
    <t>IVA  D.A.I  por  Pagar</t>
  </si>
  <si>
    <t>PROVEEDORES EXTERIOR</t>
  </si>
  <si>
    <t>CISCO SYSTEMS CAPITAL CXP</t>
  </si>
  <si>
    <t>MASTERCARD CORPOR. 5476-62900230320</t>
  </si>
  <si>
    <t>MASTERCAR  TTOP 5451-7890-03873677</t>
  </si>
  <si>
    <t>VISA PACIFICARD 423771900132366 T.T</t>
  </si>
  <si>
    <t>VISA HELMBANK 4509-8268-7000-4815</t>
  </si>
  <si>
    <t>VISA PACIFICARD 4260189003648449 TT</t>
  </si>
  <si>
    <t>AMERICAN EXPRESS 376651905129017</t>
  </si>
  <si>
    <t>VISA PACIFICARD 4237719002781443</t>
  </si>
  <si>
    <t>American Express TT 371690152871009</t>
  </si>
  <si>
    <t>VISA BCO MACHALA 4033782000298113</t>
  </si>
  <si>
    <t>BANCO DE MACHALA EMPLEADOS</t>
  </si>
  <si>
    <t>BANCO GUAYAQUIL PRESTAMO EMPLEADO</t>
  </si>
  <si>
    <t>BANCO GRAL RUMIÑAHUI EMPLEADOS</t>
  </si>
  <si>
    <t>FONDO INVERSION EMPLEADOS GENESIS</t>
  </si>
  <si>
    <t>TRIBUNAL DE MENORES EMPLEADOS</t>
  </si>
  <si>
    <t>Movilizacion por  Pagar Empleados</t>
  </si>
  <si>
    <t>Banco Amazonas  Empleados</t>
  </si>
  <si>
    <t>BANCO DEL  PACIFICO</t>
  </si>
  <si>
    <t>BANCO  DE GUAYAQUIL</t>
  </si>
  <si>
    <t>BANCO DEL PICHINCHA</t>
  </si>
  <si>
    <t>CREDITO AUTOMOTRIZ BCO. AMAZONAS</t>
  </si>
  <si>
    <t>BANCO DE  MACHALA</t>
  </si>
  <si>
    <t>3era EMISION DE OBLIGACIONES</t>
  </si>
  <si>
    <t>5ta. EMISION DE  OBLIGACIONES</t>
  </si>
  <si>
    <t>6ta. EMISION DE OBLIGACIONES</t>
  </si>
  <si>
    <t>BANCO BOLIVARIANO</t>
  </si>
  <si>
    <t>7ma. Emision de Obligaciones</t>
  </si>
  <si>
    <t>Banco BANISI Obligacion C/P</t>
  </si>
  <si>
    <t>OBLIGACION BCO AMAZONAS</t>
  </si>
  <si>
    <t>8va Emision de Oblegaciones</t>
  </si>
  <si>
    <t>1er Papel Comercial</t>
  </si>
  <si>
    <t>Int. C/P Bco. Produbanco</t>
  </si>
  <si>
    <t>Int. C/P Bco. Amazonas</t>
  </si>
  <si>
    <t>Int. C/P Bco. Machala</t>
  </si>
  <si>
    <t>Int. C/P Bco. Bolivariano</t>
  </si>
  <si>
    <t>Int. C/P Corporacion Interamericana</t>
  </si>
  <si>
    <t>Int. C/P 3era Emision Obligaciones</t>
  </si>
  <si>
    <t>Int. C/P 5ta Emision Obligaciones</t>
  </si>
  <si>
    <t>Int. C/P 6ta. Emision Obligaciones</t>
  </si>
  <si>
    <t>Int. C/P 7ma Emision Obligaciones</t>
  </si>
  <si>
    <t>Int. C/P Bco. Austro</t>
  </si>
  <si>
    <t>Jorge de la Torre</t>
  </si>
  <si>
    <t>Devolucion a Clientes</t>
  </si>
  <si>
    <t>Telefonica</t>
  </si>
  <si>
    <t>CORP. NACIONAL DE ELECTRICIDAD CNEL</t>
  </si>
  <si>
    <t>SERVICIOS TELCODATA POR PAGAR</t>
  </si>
  <si>
    <t>Security Data Seguridad en Datos</t>
  </si>
  <si>
    <t>SMARTCITIES S.A.</t>
  </si>
  <si>
    <t>Corporacion Interamericana Inv. C/P</t>
  </si>
  <si>
    <t>Obligacion CHARLEROY C/P</t>
  </si>
  <si>
    <t>BANCO DE LA PRODUCCION venta antici</t>
  </si>
  <si>
    <t>SURATEL venta anticipada</t>
  </si>
  <si>
    <t>CONECELL venta anticipada</t>
  </si>
  <si>
    <t>ISEYCO ( COMPRA VEHICULO)</t>
  </si>
  <si>
    <t>SANTIAGO SERRANO PROYECTO GILAUCO</t>
  </si>
  <si>
    <t>ABONO COMPRA VEHICULOS EMPLEADOS</t>
  </si>
  <si>
    <t>Anticipos Clientes Guayaquil</t>
  </si>
  <si>
    <t>Anticipo Clientes Quito</t>
  </si>
  <si>
    <t>Anticipo Clientes Cuenca</t>
  </si>
  <si>
    <t>Anticipo Clientes Manta</t>
  </si>
  <si>
    <t>Anticipo Clientes Loja</t>
  </si>
  <si>
    <t>Anticipo Clientes Quevedo</t>
  </si>
  <si>
    <t>Anticipo Clientes Salinas</t>
  </si>
  <si>
    <t>Jorge  Touriz (compra vehiculo)</t>
  </si>
  <si>
    <t>Ronald Mancero (compra Vehiculo)</t>
  </si>
  <si>
    <t>Erika Zambrano (compra Vehiculo)</t>
  </si>
  <si>
    <t>Jose Rodriguez (compra Vehiculo)</t>
  </si>
  <si>
    <t>Yessenia Alvario (Compra Vehiculo)</t>
  </si>
  <si>
    <t>Freddy Bravo Pallo</t>
  </si>
  <si>
    <t>Shirley Delgado (Compra Vehiculo)</t>
  </si>
  <si>
    <t>Doris Vega (Compra Vehiculo)</t>
  </si>
  <si>
    <t>Giorgio Constantine Compra Vehiculo</t>
  </si>
  <si>
    <t>Megadatos venta Anticipada</t>
  </si>
  <si>
    <t>Andrea Avila (Compra Vehiculo)</t>
  </si>
  <si>
    <t>Walter Nonura (Compra Vehiculo)</t>
  </si>
  <si>
    <t>CEDIA  C/P</t>
  </si>
  <si>
    <t>Pedro Jaramillo (Compra Vehiculo)</t>
  </si>
  <si>
    <t>TELXIUS CABLE ECUADOR</t>
  </si>
  <si>
    <t>Provision Jubilacion Patronal L/P</t>
  </si>
  <si>
    <t>Provision Bonificacion x Desahucio</t>
  </si>
  <si>
    <t>CISCO SYSTEMS</t>
  </si>
  <si>
    <t>Corporacion Interamericana Inv. L/P</t>
  </si>
  <si>
    <t>ISLE VIEW</t>
  </si>
  <si>
    <t>CBP ( mant. pccs)</t>
  </si>
  <si>
    <t>MEGADATOS  L/P</t>
  </si>
  <si>
    <t>Banco Pichincha L/P</t>
  </si>
  <si>
    <t>L/P 5ta. Emision de Obligaciones</t>
  </si>
  <si>
    <t>L/P 6ta Emision de Obligaciones</t>
  </si>
  <si>
    <t>Banco Guayaquil  L/P</t>
  </si>
  <si>
    <t>L/P  7ma Emision de Obligaciones</t>
  </si>
  <si>
    <t>Banco Machala L/P</t>
  </si>
  <si>
    <t>L/P 8va Emision de Obligaciones</t>
  </si>
  <si>
    <t>Banco Austro L/P</t>
  </si>
  <si>
    <t>Bco Produbanco L/P</t>
  </si>
  <si>
    <t>Banco Pacifico L/P</t>
  </si>
  <si>
    <t>Suratel</t>
  </si>
  <si>
    <t>Conecell</t>
  </si>
  <si>
    <t>CEDIA L/P</t>
  </si>
  <si>
    <t>TELXIUS CABLE ECUADOR L/P</t>
  </si>
  <si>
    <t>OBLIGACION CHARLEROY L/P</t>
  </si>
  <si>
    <t>CAPITAL SUSCRITO</t>
  </si>
  <si>
    <t>Aporte Jan Topic</t>
  </si>
  <si>
    <t>RESERVA LEGAL</t>
  </si>
  <si>
    <t>RESERVA DE CAPITAL</t>
  </si>
  <si>
    <t>RESERVA FACULTATIVA</t>
  </si>
  <si>
    <t>UTILIDAD O PERD EJERCICIO ANTERIOR</t>
  </si>
  <si>
    <t>RESULTADO  APLICACION  NIFF</t>
  </si>
  <si>
    <t>VENTAS PORTADORES  GUAYAQUIL</t>
  </si>
  <si>
    <t>VENTAS PORTADORES  QUITO</t>
  </si>
  <si>
    <t>VENTAS PORTADORES  MANTA</t>
  </si>
  <si>
    <t>VENTAS PORTADORES  CUENCA</t>
  </si>
  <si>
    <t>VENTAS PORTADORES  QUEVEDO</t>
  </si>
  <si>
    <t>VENTAS PORTADORES  LOJA</t>
  </si>
  <si>
    <t>VENTAS PORTADORES  SALINAS</t>
  </si>
  <si>
    <t>N/C VENTAS PORTADORES  GUAYAQUIL</t>
  </si>
  <si>
    <t>N/C VENTAS PORTADORES  QUITO</t>
  </si>
  <si>
    <t>N/C VENTAS PORTADORES  MANTA</t>
  </si>
  <si>
    <t>N/C VENTAS PORTADORES  CUENCA</t>
  </si>
  <si>
    <t>N/C VENTAS PORTADORES  QUEVEDO</t>
  </si>
  <si>
    <t>N/C VENTAS PORTADORES  LOJA</t>
  </si>
  <si>
    <t>N/C VENTAS PORTADORES  SALINAS</t>
  </si>
  <si>
    <t>INTERNET S.V.A. GUAYAQUIL</t>
  </si>
  <si>
    <t>INTERNET S.V.A.  QUITO</t>
  </si>
  <si>
    <t>INTERNET S.V.A. MANTA</t>
  </si>
  <si>
    <t>INTERNET S.V.A.  CUENCA</t>
  </si>
  <si>
    <t>INTERNET S.V.A.  QUEVEDO</t>
  </si>
  <si>
    <t>INTERNET S.V.A  LOJA</t>
  </si>
  <si>
    <t>INTERNET S.V.A.  SALINAS</t>
  </si>
  <si>
    <t>N/C INTERNET S.V.A.  GUAYAQUIL</t>
  </si>
  <si>
    <t>N/C INTERNET S.V.A.  QUITO</t>
  </si>
  <si>
    <t>N/C INTERNET S.V.A.  MANTA</t>
  </si>
  <si>
    <t>N/C INTERNET S.V.A.  CUENCA</t>
  </si>
  <si>
    <t>N/C INTERNET S.V.A.  QUEVEDO</t>
  </si>
  <si>
    <t>N/C INTERNET S.V.A.  LOJA</t>
  </si>
  <si>
    <t>N/C INTERNET S.V.A.  SALINAS</t>
  </si>
  <si>
    <t>VENTA BIENES Y EQUIPOS GYE</t>
  </si>
  <si>
    <t>VENTAS EN PROCESO DE FACTURACION</t>
  </si>
  <si>
    <t>CONECELL  VTAS DIFERIDAS</t>
  </si>
  <si>
    <t>BCO PRODUCCION VTA DIFERIDA</t>
  </si>
  <si>
    <t>SURATEL VTA DIFERIDA</t>
  </si>
  <si>
    <t>MEGADATOS VTA DIFERIDA</t>
  </si>
  <si>
    <t>Venta Diferida CEDIA</t>
  </si>
  <si>
    <t>TELXIUS  VTA. DIF.</t>
  </si>
  <si>
    <t>COSTO INTERNE PORTADORES  GUAYAQUIL</t>
  </si>
  <si>
    <t>COSTO INTERNET PORTADORES  QUITO</t>
  </si>
  <si>
    <t>COSTO INTERNET  PORTADORES  MANTA</t>
  </si>
  <si>
    <t>COSTO INTERNET  PORTADORES  CUENCA</t>
  </si>
  <si>
    <t>COSTO INTERNET  PORTADORES  QUEVEDO</t>
  </si>
  <si>
    <t>COSTO INTERNET  PORTADORES  LOJA</t>
  </si>
  <si>
    <t>COSTO INTERNET  PORTADORES  SALINAS</t>
  </si>
  <si>
    <t>COSTO  INSTAL.  PORTADORES  MANTA</t>
  </si>
  <si>
    <t>COSTO  INSTAL.  PORTADORES  LOJA</t>
  </si>
  <si>
    <t>COSTO  MANT.  PORTADORES  GUAYAQUIL</t>
  </si>
  <si>
    <t>COSTO RENTA EQ PORTADORES GUAYAQUIL</t>
  </si>
  <si>
    <t>COSTO RENTA EQ PORTADORES QUITO</t>
  </si>
  <si>
    <t>COSTO PORT. ARRIENDO BIENES GQUIL</t>
  </si>
  <si>
    <t>COSTO PORT.ARRIENDO BIENES QTO</t>
  </si>
  <si>
    <t>COSTO PORT.ARRIENDO BIENES MANTA</t>
  </si>
  <si>
    <t>COSTO PORT.ARRIENDO BIENES CUENCA</t>
  </si>
  <si>
    <t>COSTO PORT ARRIENDO BIENES QUEVEDO</t>
  </si>
  <si>
    <t>COSTO PORT.ARRIENDO BIENES LOJA</t>
  </si>
  <si>
    <t>COSTO PORT.ARRIENDO BIENES SALINAS</t>
  </si>
  <si>
    <t>COSTO INTERNET S.V.A. GUAYAQUIL</t>
  </si>
  <si>
    <t>COSTO INTERNET S.V.A. QUITO</t>
  </si>
  <si>
    <t>COSTO INTERNET S.V.A MANTA</t>
  </si>
  <si>
    <t>COSTO INTERNET S.V.A CUENCA</t>
  </si>
  <si>
    <t>COSTO INTERNET S.V.A. QUEVEDO</t>
  </si>
  <si>
    <t>COSTO INTERNET S.V.A. LOJA</t>
  </si>
  <si>
    <t>COSTO INTERNET S.V.A SALINAS</t>
  </si>
  <si>
    <t>COSTO INSTALACIONES S.V.A GUAYAQUIL</t>
  </si>
  <si>
    <t>COSTO INSTALACIONES S.V.A. QUITO</t>
  </si>
  <si>
    <t>COSTO INSTALACIONES S.V.A MANTA</t>
  </si>
  <si>
    <t>COSTO INSTALACIONES S.V.A. LOJA</t>
  </si>
  <si>
    <t>COSTO MANTENIMIENT S.V.A. GUAYAQUIL</t>
  </si>
  <si>
    <t>COSTO MANTENIMIENTO S.V.A. QUITO</t>
  </si>
  <si>
    <t>COSTO RENTA  EQ S.V.A. GUAYAQUIL</t>
  </si>
  <si>
    <t>COSTO RENTA EQ S.V.A. QUITO</t>
  </si>
  <si>
    <t>COSTO S.V.A ARRIENDO BIENES GQUIL</t>
  </si>
  <si>
    <t>COSTO S.V.A. ARRIENDO BIENES QTO</t>
  </si>
  <si>
    <t>COSTO S.V.A. ARRIENDO BIENES MANTA</t>
  </si>
  <si>
    <t>COSTO S.V.A. ARRIENDO BIENES CUENCA</t>
  </si>
  <si>
    <t>COSTO S.V.A. ARRIENDO BIENES QUEVED</t>
  </si>
  <si>
    <t>COSTO S.V.A. ARRIENDO BIENES LOJA</t>
  </si>
  <si>
    <t>COSTO S.V.A. ARRIENDO BIENES SALINA</t>
  </si>
  <si>
    <t>R1-INF-MO Mantenimiento</t>
  </si>
  <si>
    <t>R1-INF-MO Soporte Incidencias</t>
  </si>
  <si>
    <t>R1-INS-M.O. Instalaciones</t>
  </si>
  <si>
    <t>R1-INF-MA Mantenimiento</t>
  </si>
  <si>
    <t>R2-INS-M.O. Instalaciones</t>
  </si>
  <si>
    <t>R2-INS-M.O. Reubicacion</t>
  </si>
  <si>
    <t>R2-INS-MA INSTALACIONES</t>
  </si>
  <si>
    <t>COSTO MATERIALES-REPUESTOS</t>
  </si>
  <si>
    <t>COSTO EQUIPOS PARA LA VENTA</t>
  </si>
  <si>
    <t>Costo Obra Civil</t>
  </si>
  <si>
    <t>Depreciacion de Equipos al costo</t>
  </si>
  <si>
    <t>Instalacion Materiales Clientes</t>
  </si>
  <si>
    <t>Costo venta Mega - Netlife</t>
  </si>
  <si>
    <t>Costo ventas red cobre</t>
  </si>
  <si>
    <t>Costo Donaciones Equipos-Materiales</t>
  </si>
  <si>
    <t>Otros Costos Bienes y Servicios</t>
  </si>
  <si>
    <t>Cto Proyecto Instal/Infrestructu</t>
  </si>
  <si>
    <t>SUELDOS</t>
  </si>
  <si>
    <t>HORAS EXTRAS</t>
  </si>
  <si>
    <t>COMISIONES</t>
  </si>
  <si>
    <t>BONOS ADICIONALES</t>
  </si>
  <si>
    <t>Bono cumplimiento metas</t>
  </si>
  <si>
    <t>Subsidio Sueldos</t>
  </si>
  <si>
    <t>DECIMO TERCER SUELDO</t>
  </si>
  <si>
    <t>DECIMO CUARTO SUELDOS</t>
  </si>
  <si>
    <t>CCC (IECE - SETEC)</t>
  </si>
  <si>
    <t>FONDOS DE RESERVA</t>
  </si>
  <si>
    <t>VACACIONES</t>
  </si>
  <si>
    <t>INDEMN. DESAHUCIO Y JUBILACION</t>
  </si>
  <si>
    <t>Recargo 75% salario Galapagos</t>
  </si>
  <si>
    <t>SEGURO MEDICO Y VIDA</t>
  </si>
  <si>
    <t>ALIMENTACIÓN EMPLEADOS</t>
  </si>
  <si>
    <t>CANASTAS Y FESTEJO NAVIDEÑO</t>
  </si>
  <si>
    <t>UNIFORME DE TRABAJO</t>
  </si>
  <si>
    <t>AGUA POTABLE</t>
  </si>
  <si>
    <t>ALQUILER DE VEHICULOS</t>
  </si>
  <si>
    <t>AMORTIZACIONES</t>
  </si>
  <si>
    <t>ARRENDAMIENTO A PERSONAS NATURALES</t>
  </si>
  <si>
    <t>ARRENDAMIENTO A SOCIEDADES</t>
  </si>
  <si>
    <t>CAPACITACION  DEL  PERSONAL</t>
  </si>
  <si>
    <t>CELULAR  Y  DATOS</t>
  </si>
  <si>
    <t>COMBUSTIBLE</t>
  </si>
  <si>
    <t>COMISIONES A SOCIEDADES</t>
  </si>
  <si>
    <t>COMISIONES Y SERVICIOS BANCARIOS</t>
  </si>
  <si>
    <t>DEPRECIACIONES DE  ACTIVOS</t>
  </si>
  <si>
    <t>FLETES Y ACARREOS</t>
  </si>
  <si>
    <t>GASTOS REFRIGERIOS</t>
  </si>
  <si>
    <t>GASTOS DE VIAJES</t>
  </si>
  <si>
    <t>GASTOS LEGALES</t>
  </si>
  <si>
    <t>GUARDIANIA</t>
  </si>
  <si>
    <t>SERVICIOS PROFS. DE SOCIEDADES</t>
  </si>
  <si>
    <t>IMPUESTO SALIDA DE DIVISAS</t>
  </si>
  <si>
    <t>INTERES Y COMISION TERCER PERSONA</t>
  </si>
  <si>
    <t>MANTENIMIENTO DE EDIFICIO</t>
  </si>
  <si>
    <t>MANTENIMIENTO DE VEHICULO</t>
  </si>
  <si>
    <t>MANTENIMIENTO Y REPARACIONES EQUIPO</t>
  </si>
  <si>
    <t>MATERIALES Y REPUESTOS</t>
  </si>
  <si>
    <t>MISCELANEOS</t>
  </si>
  <si>
    <t>MOVILIZACIONES DEL PERSONAL</t>
  </si>
  <si>
    <t>MULTAS E INTERESES RENTAS</t>
  </si>
  <si>
    <t>PUBLICIDAD</t>
  </si>
  <si>
    <t>GASTOS GESTION</t>
  </si>
  <si>
    <t>REMODELACION DE OFICINA</t>
  </si>
  <si>
    <t>SEGUROS CONTRATADOS</t>
  </si>
  <si>
    <t>SERV PROFES PERSONA NATURAL</t>
  </si>
  <si>
    <t>SUMINISTROS-SERVICIOS DE LIMPIEZA</t>
  </si>
  <si>
    <t>SUMINISTROS DE OFICINA</t>
  </si>
  <si>
    <t>TELEFONOS OFICINAS</t>
  </si>
  <si>
    <t>TASA - CONTRIBUCION ORGAN - CONTROL</t>
  </si>
  <si>
    <t>INTERES-COMISON EMISION DE OBLIGACI</t>
  </si>
  <si>
    <t>INTERES-COMISION TARJ DE CREDITO</t>
  </si>
  <si>
    <t>INTERES-COMISION CARTA DE CREDITO</t>
  </si>
  <si>
    <t>INTERES-COMISION DOCUMENTOS</t>
  </si>
  <si>
    <t>INTERES FINANCIERO BANCO LOCAL</t>
  </si>
  <si>
    <t>INTERES COMISION BANCO EXTERIOR</t>
  </si>
  <si>
    <t>OTROS NO DEDUCIBLES</t>
  </si>
  <si>
    <t>Multas  Organismos de  Control</t>
  </si>
  <si>
    <t>INTERESES BANCARIOS- FINANCIEROS</t>
  </si>
  <si>
    <t>FACTURAS x REEMBOLSO DE  GASTOS</t>
  </si>
  <si>
    <t>Otros ingresos por  ajustes Ctas.</t>
  </si>
  <si>
    <t>IMDEMNIZACION POR MUTUO ACUERDO</t>
  </si>
  <si>
    <t>Indemnizaciones Legales  por Seguro</t>
  </si>
  <si>
    <t>COSTO FACTURA x REEMBOLZO</t>
  </si>
  <si>
    <t>Otros Gastos no Operacionales</t>
  </si>
  <si>
    <t>Baja de Inventario</t>
  </si>
  <si>
    <t>OTROS EGRESOS POR AJUSTES CTAS</t>
  </si>
  <si>
    <t>CUENTA PUENTE NOMINAS EMPLEADOS</t>
  </si>
  <si>
    <t>CONTROL USADOS</t>
  </si>
  <si>
    <t>3-3-1-01-01-003</t>
  </si>
  <si>
    <t>Otros resultados Integrales x Calcu</t>
  </si>
  <si>
    <t>1-1-1-03-02-028</t>
  </si>
  <si>
    <t>1-1-1-03-02-029</t>
  </si>
  <si>
    <t>LINKOTEL</t>
  </si>
  <si>
    <t>TRANSCORPECUADOR  TRANSIRE</t>
  </si>
  <si>
    <t>1-1-1-06-01-185</t>
  </si>
  <si>
    <t>1-1-1-06-01-186</t>
  </si>
  <si>
    <t>ISEYCO</t>
  </si>
  <si>
    <t>2-1-1-06-02-020</t>
  </si>
  <si>
    <t>INT. C/P 8VA EMISION DE OBLIGACIONE</t>
  </si>
  <si>
    <t>6-1-1-01-01-007</t>
  </si>
  <si>
    <t>PARTICIPACION TRABAJADORES</t>
  </si>
  <si>
    <t>6-1-1-02-01-053</t>
  </si>
  <si>
    <t>Gasto Impuesto a la renta</t>
  </si>
  <si>
    <t>GASTOS IMPUESTO A LA RENTA EJERCICI</t>
  </si>
  <si>
    <t>7-1-1-01-01-004</t>
  </si>
  <si>
    <t>PARTICIPACION EN ACCIONES SYSTOR</t>
  </si>
  <si>
    <t>Participación a trabajadores</t>
  </si>
  <si>
    <t>Inversiones mantenidas hasta el vencimiento</t>
  </si>
  <si>
    <t>Cuentas por cobrar relacionadas L/P</t>
  </si>
  <si>
    <t>Provisiones</t>
  </si>
  <si>
    <t>Cuentas por pagar relacionadas l/p</t>
  </si>
  <si>
    <t>Agrupación de cuentas</t>
  </si>
  <si>
    <t>1-1-1-01-03-001</t>
  </si>
  <si>
    <t>BANCO DEL PACIFICO</t>
  </si>
  <si>
    <t>1-1-1-01-03-003</t>
  </si>
  <si>
    <t>BANCO PICHINCHA #312131210-4</t>
  </si>
  <si>
    <t>1-1-1-01-03-006</t>
  </si>
  <si>
    <t>1-1-1-01-03-007</t>
  </si>
  <si>
    <t>BANCO GUAYAQUIL #141145-4</t>
  </si>
  <si>
    <t>BANCO PICHINCHA UIO3190</t>
  </si>
  <si>
    <t>1-1-1-01-03-017</t>
  </si>
  <si>
    <t>Transferencias entre Cuentas Transi</t>
  </si>
  <si>
    <t>1-1-1-01-03-025</t>
  </si>
  <si>
    <t>BANCO DEL LITORAL  # 36617</t>
  </si>
  <si>
    <t>1-1-1-01-03-030</t>
  </si>
  <si>
    <t>MERRILL LYNCH</t>
  </si>
  <si>
    <t>1-1-1-03-01-028</t>
  </si>
  <si>
    <t>Dep. sin Soporte Amazonas Ahorro</t>
  </si>
  <si>
    <t>1-1-1-03-01-029</t>
  </si>
  <si>
    <t>Depost. sin Soporte Bco Boliv. Pana</t>
  </si>
  <si>
    <t>1-1-1-03-01-034</t>
  </si>
  <si>
    <t>Deposito Soporte Internacional 2aho</t>
  </si>
  <si>
    <t>1-1-1-03-02-026</t>
  </si>
  <si>
    <t>Telconet Colombia SAS</t>
  </si>
  <si>
    <t>1-1-1-04-01-012</t>
  </si>
  <si>
    <t>Tribunal  de Menores EMPLEADOS no u</t>
  </si>
  <si>
    <t>1-1-1-04-01-022</t>
  </si>
  <si>
    <t>Bco Guayaquil Empleados</t>
  </si>
  <si>
    <t>1-1-1-04-01-024</t>
  </si>
  <si>
    <t>1-1-1-04-01-027</t>
  </si>
  <si>
    <t>Bco. Rumiñahui Empleados</t>
  </si>
  <si>
    <t>Prestamos a Empleados 2015</t>
  </si>
  <si>
    <t>1-1-1-04-02-001</t>
  </si>
  <si>
    <t>TOMISLAV  TOPIC GRANADOS</t>
  </si>
  <si>
    <t>1-1-1-04-02-002</t>
  </si>
  <si>
    <t>Jan Topic Feraud</t>
  </si>
  <si>
    <t>*</t>
  </si>
  <si>
    <t>1-1-1-05-01-016</t>
  </si>
  <si>
    <t>20% RET. IVA. SOBRE VENTAS</t>
  </si>
  <si>
    <t>1-1-1-06-01-070</t>
  </si>
  <si>
    <t>Jorge Luis Valarezo Campoverde</t>
  </si>
  <si>
    <t>1-1-1-06-01-080</t>
  </si>
  <si>
    <t>Jason Fernando Cabrera Davila</t>
  </si>
  <si>
    <t>1-1-1-06-01-155</t>
  </si>
  <si>
    <t>Linkotel CXC</t>
  </si>
  <si>
    <t>1-1-1-06-01-163</t>
  </si>
  <si>
    <t>Rodrigo Rene Chavez Salazar</t>
  </si>
  <si>
    <t>1-1-1-06-01-173</t>
  </si>
  <si>
    <t>1-1-1-06-01-175</t>
  </si>
  <si>
    <t>TRANSCORPECUADOR - Transire</t>
  </si>
  <si>
    <t>Monica Mercedes Flores Franco</t>
  </si>
  <si>
    <t>1-1-1-06-01-181</t>
  </si>
  <si>
    <t>Iris Priscila Bohorquez Barreto</t>
  </si>
  <si>
    <t>1-1-1-06-01-188</t>
  </si>
  <si>
    <t>Transatlantic  Sistems Solution</t>
  </si>
  <si>
    <t>Guillermo Antonio Castro Dager</t>
  </si>
  <si>
    <t>1-1-1-06-02-016</t>
  </si>
  <si>
    <t>MARTHA  JACHO</t>
  </si>
  <si>
    <t>1-1-1-06-02-070</t>
  </si>
  <si>
    <t>HUGO VELIZ DIAZ</t>
  </si>
  <si>
    <t>1-1-1-06-02-709</t>
  </si>
  <si>
    <t>Maria Santos Acero Quilumbaqui</t>
  </si>
  <si>
    <t>1-1-1-06-02-776</t>
  </si>
  <si>
    <t>1-1-1-06-02-777</t>
  </si>
  <si>
    <t>Zoila Rosa Calderón Manosalvas</t>
  </si>
  <si>
    <t>Elizabeth del Rosario Becerra Orral</t>
  </si>
  <si>
    <t>1-1-1-06-02-778</t>
  </si>
  <si>
    <t>Olger Gustavo Iñamagua Campoverde</t>
  </si>
  <si>
    <t>1-1-1-06-02-779</t>
  </si>
  <si>
    <t>Diana Maria Sanchez Espinoza</t>
  </si>
  <si>
    <t>1-1-1-06-02-780</t>
  </si>
  <si>
    <t>Martha Magali Anazco Jaramillo</t>
  </si>
  <si>
    <t>1-1-1-06-02-781</t>
  </si>
  <si>
    <t>Luz Matilde Duran Lopez</t>
  </si>
  <si>
    <t>1-1-1-06-02-783</t>
  </si>
  <si>
    <t>Ana Elizabeth Naranjo Banda</t>
  </si>
  <si>
    <t>1-1-1-06-02-784</t>
  </si>
  <si>
    <t>Alejandro Gonzalez Richmond</t>
  </si>
  <si>
    <t>1-1-1-06-02-785</t>
  </si>
  <si>
    <t>Fausto Eduardo Bermeo Cordero</t>
  </si>
  <si>
    <t>1-1-1-06-02-786</t>
  </si>
  <si>
    <t>Bismary Estupiñan Letamendi</t>
  </si>
  <si>
    <t>1-1-1-06-02-787</t>
  </si>
  <si>
    <t>Walter Temístocles Garcés Molina</t>
  </si>
  <si>
    <t>1-1-1-06-02-788</t>
  </si>
  <si>
    <t>Celia Rosa Araceli Vera Cedeño</t>
  </si>
  <si>
    <t>1-1-1-06-02-789</t>
  </si>
  <si>
    <t>Municipio de Loja</t>
  </si>
  <si>
    <t>1-1-1-06-02-790</t>
  </si>
  <si>
    <t>Venus Olinda Robinzon Trejo</t>
  </si>
  <si>
    <t>1-1-1-06-02-791</t>
  </si>
  <si>
    <t>Mónica Isabel Velasco Donoso</t>
  </si>
  <si>
    <t>1-1-1-06-02-792</t>
  </si>
  <si>
    <t>Celio Reinaldo Arias Pilaguano</t>
  </si>
  <si>
    <t>1-1-1-06-02-793</t>
  </si>
  <si>
    <t>Marcos Quintiliano Malabe Miranda</t>
  </si>
  <si>
    <t>1-1-1-06-02-794</t>
  </si>
  <si>
    <t>Claudio Leoner Jiménez Garcia</t>
  </si>
  <si>
    <t>1-1-1-06-02-795</t>
  </si>
  <si>
    <t>Nedetel S.A.</t>
  </si>
  <si>
    <t>1-1-1-07-01-107</t>
  </si>
  <si>
    <t>Marcelo Romo Mora</t>
  </si>
  <si>
    <t>1-1-1-07-01-145</t>
  </si>
  <si>
    <t>1-1-1-07-01-214</t>
  </si>
  <si>
    <t>Electroleg S.A.</t>
  </si>
  <si>
    <t>1-1-1-07-01-240</t>
  </si>
  <si>
    <t>La Union Compañia Nacional de Segur</t>
  </si>
  <si>
    <t>1-1-1-07-01-406</t>
  </si>
  <si>
    <t>CARLOS CARRASCO BENITEZ</t>
  </si>
  <si>
    <t>1-1-1-07-01-526</t>
  </si>
  <si>
    <t>Ines Victoria Torres Pesantes</t>
  </si>
  <si>
    <t>1-1-1-07-01-588</t>
  </si>
  <si>
    <t>Imrelevsa Importadora de Repuestos</t>
  </si>
  <si>
    <t>1-1-1-07-01-660</t>
  </si>
  <si>
    <t>1-1-1-07-01-665</t>
  </si>
  <si>
    <t>1-1-1-07-01-667</t>
  </si>
  <si>
    <t>Ingrid Sharon Sanchez Lopez</t>
  </si>
  <si>
    <t>Jose Miguel Salguero Quezada</t>
  </si>
  <si>
    <t>Karcher Ecuador S.A.</t>
  </si>
  <si>
    <t>1-1-1-07-01-732</t>
  </si>
  <si>
    <t>Julio Cesar Jaramillo Briones</t>
  </si>
  <si>
    <t>1-1-1-07-01-758</t>
  </si>
  <si>
    <t>1-1-1-07-01-760</t>
  </si>
  <si>
    <t>Del Valle Metalcast Foundry S.A.</t>
  </si>
  <si>
    <t>Jessenia Alexandra Muñoz Guerrero</t>
  </si>
  <si>
    <t>1-1-1-07-01-783</t>
  </si>
  <si>
    <t>1-1-1-07-01-787</t>
  </si>
  <si>
    <t>Enginpro Engineering and Indus</t>
  </si>
  <si>
    <t>Samuel Ernesto Valarezo Cevallos</t>
  </si>
  <si>
    <t>1-1-1-07-01-802</t>
  </si>
  <si>
    <t>Luis Alfredo Merizalde Aviles</t>
  </si>
  <si>
    <t>1-1-1-07-01-835</t>
  </si>
  <si>
    <t>Washington Gurumendi Cujilan</t>
  </si>
  <si>
    <t>1-1-1-07-01-851</t>
  </si>
  <si>
    <t>1-1-1-07-01-854</t>
  </si>
  <si>
    <t>1-1-1-07-01-859</t>
  </si>
  <si>
    <t>1-1-1-07-01-867</t>
  </si>
  <si>
    <t>1-1-1-07-01-871</t>
  </si>
  <si>
    <t>1-1-1-07-01-892</t>
  </si>
  <si>
    <t>Maria Fernanda Bravo Izquierdo</t>
  </si>
  <si>
    <t>Tax-Consultingroup S.A.</t>
  </si>
  <si>
    <t>Jose Alberto Rodriguez Lopez</t>
  </si>
  <si>
    <t>Carmen Lucrecia Conde Jimenez</t>
  </si>
  <si>
    <t>Jorge Leonidas Zavala Guerrero</t>
  </si>
  <si>
    <t>Muebles El Bosque S.A.</t>
  </si>
  <si>
    <t>1-1-1-07-02-097</t>
  </si>
  <si>
    <t>Jose Rodriguez Lopez</t>
  </si>
  <si>
    <t>1-1-1-07-02-159</t>
  </si>
  <si>
    <t>Alberto Nuñez Bolaños</t>
  </si>
  <si>
    <t>1-1-1-07-02-160</t>
  </si>
  <si>
    <t>Diana Lopez Garofalo</t>
  </si>
  <si>
    <t>1-1-1-07-02-503</t>
  </si>
  <si>
    <t>Klever Anibal Arias Espin</t>
  </si>
  <si>
    <t>1-1-1-07-02-630</t>
  </si>
  <si>
    <t>Claudia Marcela Rojas Cardenas</t>
  </si>
  <si>
    <t>1-1-1-07-02-657</t>
  </si>
  <si>
    <t>Adrian Gabriel Ramos Rosero</t>
  </si>
  <si>
    <t>1-2-1-01-03-002</t>
  </si>
  <si>
    <t>Inventario en Transformacion</t>
  </si>
  <si>
    <t>1-2-1-02-01-259</t>
  </si>
  <si>
    <t>PO # TN 514-12 RISINGTIDE SYSTEMS</t>
  </si>
  <si>
    <t>1-2-1-02-01-290</t>
  </si>
  <si>
    <t>PO # TN 543-12 COMMLOGIK CORP</t>
  </si>
  <si>
    <t>1-2-1-02-01-558</t>
  </si>
  <si>
    <t>PO Huawei International CO. Ltd.</t>
  </si>
  <si>
    <t>1-2-1-02-01-586</t>
  </si>
  <si>
    <t>PO NANJING ORIENTEK OPTICAL COMMUNI</t>
  </si>
  <si>
    <t>1-2-1-02-01-604</t>
  </si>
  <si>
    <t>PO SHENZHEN TRANSCOM TECHNOLOGY</t>
  </si>
  <si>
    <t>1-3-3-01-01-041</t>
  </si>
  <si>
    <t>1-3-3-01-01-043</t>
  </si>
  <si>
    <t>Licencia VMWare SPP 10800PTS</t>
  </si>
  <si>
    <t>Intcomex del Ecuador S.A.</t>
  </si>
  <si>
    <t>1-3-3-02-01-008</t>
  </si>
  <si>
    <t>Amortz. Acuml. Intcomex del Ecuador</t>
  </si>
  <si>
    <t>1-4-1-01-02-032</t>
  </si>
  <si>
    <t>1-4-1-01-02-045</t>
  </si>
  <si>
    <t>MUNICIPIO DE PUERTO LÓPEZ</t>
  </si>
  <si>
    <t>Fideicomiso Banco Pichincha</t>
  </si>
  <si>
    <t>1-4-1-01-02-046</t>
  </si>
  <si>
    <t>1-4-1-01-02-048</t>
  </si>
  <si>
    <t>Fideicomiso Optimiza</t>
  </si>
  <si>
    <t>2-1-1-03-01-002</t>
  </si>
  <si>
    <t>CAJA CHICA POR PAGAR</t>
  </si>
  <si>
    <t>2-1-1-05-01-004</t>
  </si>
  <si>
    <t>2-1-1-05-01-009</t>
  </si>
  <si>
    <t>2-1-1-05-01-010</t>
  </si>
  <si>
    <t>NAVIPLAN  EMPLEADOS</t>
  </si>
  <si>
    <t>ALIMENTACION POR PAGAR</t>
  </si>
  <si>
    <t>CREDITO  PYCCA CONSUMO EMPLEADOS</t>
  </si>
  <si>
    <t>CARTA  DE  CREDITO BCO PICHINCHA</t>
  </si>
  <si>
    <t>2-1-1-06-01-009</t>
  </si>
  <si>
    <t>2-1-1-06-01-036</t>
  </si>
  <si>
    <t>C/P  2DO PAPEL COMERCIAL</t>
  </si>
  <si>
    <t>2-1-1-07-01-004</t>
  </si>
  <si>
    <t>Protestos de Clientes</t>
  </si>
  <si>
    <t>Reverso pago de Clientes</t>
  </si>
  <si>
    <t>2-1-1-08-01-001</t>
  </si>
  <si>
    <t>Superintendencia de Compañias</t>
  </si>
  <si>
    <t>2-1-1-09-01-056</t>
  </si>
  <si>
    <t>Hector Fiallos (Compra Vehiculo)</t>
  </si>
  <si>
    <t>2-1-1-09-01-057</t>
  </si>
  <si>
    <t>Pasivo Contingente Proveedores C/P</t>
  </si>
  <si>
    <t>2-1-1-09-01-058</t>
  </si>
  <si>
    <t>2-1-1-09-01-059</t>
  </si>
  <si>
    <t>NEDETEL C/P</t>
  </si>
  <si>
    <t>Francisco Carrion Torres (Vehic)</t>
  </si>
  <si>
    <t>2-2-1-04-01-003</t>
  </si>
  <si>
    <t>TOMISLAV TOPIC  L/P</t>
  </si>
  <si>
    <t>2-2-1-06-01-010</t>
  </si>
  <si>
    <t>NEDETEL L/P</t>
  </si>
  <si>
    <t>3-3-1-01-01-002</t>
  </si>
  <si>
    <t>UTILIDAD O PERDIDA DEL EJERCICIO</t>
  </si>
  <si>
    <t>4-6-1-01-01-009</t>
  </si>
  <si>
    <t>NEDETEL  VTA . DIF.</t>
  </si>
  <si>
    <t>COSTO  MANT.  PORTADORES  QUITO</t>
  </si>
  <si>
    <t>5-1-1-01-03-002</t>
  </si>
  <si>
    <t>5-3-1-01-02-004</t>
  </si>
  <si>
    <t>R1-INS-M.O. Soporte Fibra Acceso</t>
  </si>
  <si>
    <t>5-3-2-02-01-005</t>
  </si>
  <si>
    <t>R2-INF-MA RETIRO DE FIBRA</t>
  </si>
  <si>
    <t>5-3-2-02-02-002</t>
  </si>
  <si>
    <t>R2-INS-MA Reubicaciones</t>
  </si>
  <si>
    <t>5-4-1-01-01-010</t>
  </si>
  <si>
    <t>Amortización Bienes y Servicios Cos</t>
  </si>
  <si>
    <t>7-1-1-01-01-010</t>
  </si>
  <si>
    <t>Dividendos  Security Data</t>
  </si>
  <si>
    <t>7-1-1-01-02-002</t>
  </si>
  <si>
    <t>Ingresos Rendimiento Financieros</t>
  </si>
  <si>
    <t>9-1-1-01-01-008</t>
  </si>
  <si>
    <t>BODEGA USADO SALINAS</t>
  </si>
  <si>
    <t>Diferencia inmaterial que se origina en detalle de anticipo a proveedores, esta diferencia se arrastra desde años anteriores y es de conocimiento de la Administración.</t>
  </si>
  <si>
    <t>Inversiones en subsidiarias y asociadas</t>
  </si>
  <si>
    <t>Otros activos</t>
  </si>
  <si>
    <t>Valores emitidos c/p</t>
  </si>
  <si>
    <t>Valores emitidos l/p</t>
  </si>
  <si>
    <t>Obligaciones financieras c/p</t>
  </si>
  <si>
    <t>Obligaciones financieras l/p</t>
  </si>
  <si>
    <t>Proveedores</t>
  </si>
  <si>
    <t>Proveedores l/p</t>
  </si>
  <si>
    <t>Otros impuestos por pagar</t>
  </si>
  <si>
    <t>1-1-1-02-01-002</t>
  </si>
  <si>
    <t>1-1-1-02-01-003</t>
  </si>
  <si>
    <t>INVERSION BCO GUAYAQUIL</t>
  </si>
  <si>
    <t>INVERSION BCO. PICHINCHA QTO.</t>
  </si>
  <si>
    <t>1-1-1-03-01-031</t>
  </si>
  <si>
    <t>Dep. Sin Soporte  Cooperativa JPE</t>
  </si>
  <si>
    <t>1-1-1-03-02-010</t>
  </si>
  <si>
    <t>MEGADATOS</t>
  </si>
  <si>
    <t>1-1-1-05-01-006</t>
  </si>
  <si>
    <t>1-1-1-05-01-007</t>
  </si>
  <si>
    <t>12% I.V.A. COMPRAS BIENES</t>
  </si>
  <si>
    <t>12% I.V.A. COMPRAS SERVICIOS</t>
  </si>
  <si>
    <t>1-1-1-05-01-015</t>
  </si>
  <si>
    <t>10% RET. I.V.A. SOBRE VENTAS</t>
  </si>
  <si>
    <t>ECUADESCUENTO POR COBRAR</t>
  </si>
  <si>
    <t>1-1-1-06-01-073</t>
  </si>
  <si>
    <t>1-1-1-06-01-116</t>
  </si>
  <si>
    <t>1-1-1-06-01-190</t>
  </si>
  <si>
    <t>1-1-1-06-01-191</t>
  </si>
  <si>
    <t>Ana Katherine Lapentty Neira</t>
  </si>
  <si>
    <t>Oasis Factor por Cobrar</t>
  </si>
  <si>
    <t>Ricardo Patricio Villacis Carrera</t>
  </si>
  <si>
    <t>Manuel Heraldo Palacio Aguilar</t>
  </si>
  <si>
    <t>Dolores Magaly Lapo Siguenza</t>
  </si>
  <si>
    <t>Julio Cesar Neira Leonardo</t>
  </si>
  <si>
    <t>Ricardo Patricio Espinosa Paredes</t>
  </si>
  <si>
    <t>Carlos Alberto Chabla Cedeño</t>
  </si>
  <si>
    <t>Janetcy Leonela Lainez Guale</t>
  </si>
  <si>
    <t>Beker Estalin Tomala Dominguez</t>
  </si>
  <si>
    <t>Rosa Bersabe Mendia Sacta</t>
  </si>
  <si>
    <t>Elvia Lizabeth Lozada Jacome</t>
  </si>
  <si>
    <t>Giuseppe Ignacio Gomez Tarira</t>
  </si>
  <si>
    <t>Luis Clemente Moreno Ortega</t>
  </si>
  <si>
    <t>Ipacisa</t>
  </si>
  <si>
    <t>Argentina Maritza David Campuzano</t>
  </si>
  <si>
    <t>1-1-1-06-02-796</t>
  </si>
  <si>
    <t>1-1-1-06-02-797</t>
  </si>
  <si>
    <t>1-1-1-06-02-798</t>
  </si>
  <si>
    <t>1-1-1-06-02-799</t>
  </si>
  <si>
    <t>1-1-1-06-02-801</t>
  </si>
  <si>
    <t>1-1-1-06-02-802</t>
  </si>
  <si>
    <t>1-1-1-06-02-803</t>
  </si>
  <si>
    <t>1-1-1-06-02-804</t>
  </si>
  <si>
    <t>1-1-1-06-02-805</t>
  </si>
  <si>
    <t>1-1-1-06-02-806</t>
  </si>
  <si>
    <t>1-1-1-06-02-807</t>
  </si>
  <si>
    <t>1-1-1-06-02-808</t>
  </si>
  <si>
    <t>1-1-1-06-02-809</t>
  </si>
  <si>
    <t>1-1-1-06-02-810</t>
  </si>
  <si>
    <t>1-1-1-07-01-007</t>
  </si>
  <si>
    <t>ARCOTEL - SENATEL</t>
  </si>
  <si>
    <t>1-1-1-07-01-008</t>
  </si>
  <si>
    <t>1-1-1-07-01-034</t>
  </si>
  <si>
    <t>SCHNEIDER ELECTRIC ECUADOR S.A</t>
  </si>
  <si>
    <t>FIDEICOMISO LANDUNI</t>
  </si>
  <si>
    <t>1-1-1-07-01-099</t>
  </si>
  <si>
    <t>Corporacion Nacional de Telecomunic</t>
  </si>
  <si>
    <t>1-1-1-07-01-150</t>
  </si>
  <si>
    <t>1-1-1-07-01-153</t>
  </si>
  <si>
    <t>Sudamtel Cia. Ltda.</t>
  </si>
  <si>
    <t>Toyocosta - Corporacion Nexumcorp</t>
  </si>
  <si>
    <t>1-1-1-07-01-200</t>
  </si>
  <si>
    <t>1-1-1-07-01-202</t>
  </si>
  <si>
    <t>1-1-1-07-01-203</t>
  </si>
  <si>
    <t>Alfredo Ramirez Anchundia</t>
  </si>
  <si>
    <t>Nikelsa S.A.</t>
  </si>
  <si>
    <t>1-1-1-07-01-380</t>
  </si>
  <si>
    <t>Seguros y Reaseguros Confianzas</t>
  </si>
  <si>
    <t>1-1-1-07-01-469</t>
  </si>
  <si>
    <t>Pablo Eduardo Ligorguro Falcones</t>
  </si>
  <si>
    <t>1-1-1-07-01-654</t>
  </si>
  <si>
    <t>Alberto Javi Bonilla Jaramillo</t>
  </si>
  <si>
    <t>1-1-1-07-01-727</t>
  </si>
  <si>
    <t>Mario Alfredo Sandoval Ramirez</t>
  </si>
  <si>
    <t>1-1-1-07-01-766</t>
  </si>
  <si>
    <t>David Eduardo Ponton Moncayo</t>
  </si>
  <si>
    <t>1-1-1-07-01-840</t>
  </si>
  <si>
    <t>1-1-1-07-01-847</t>
  </si>
  <si>
    <t>Francisco Narciso Espinoza Castro</t>
  </si>
  <si>
    <t>Publi-Marca Publicidad Marblicon</t>
  </si>
  <si>
    <t>1-1-1-07-01-895</t>
  </si>
  <si>
    <t>1-1-1-07-01-901</t>
  </si>
  <si>
    <t>CNEL EP</t>
  </si>
  <si>
    <t>Hispana de Seguros</t>
  </si>
  <si>
    <t>1-1-1-07-01-910</t>
  </si>
  <si>
    <t>1-1-1-07-01-914</t>
  </si>
  <si>
    <t>1-1-1-07-01-917</t>
  </si>
  <si>
    <t>1-1-1-07-01-918</t>
  </si>
  <si>
    <t>1-1-1-07-01-919</t>
  </si>
  <si>
    <t>1-1-1-07-01-922</t>
  </si>
  <si>
    <t>1-1-1-07-01-924</t>
  </si>
  <si>
    <t>1-1-1-07-01-925</t>
  </si>
  <si>
    <t>1-1-1-07-01-928</t>
  </si>
  <si>
    <t>1-1-1-07-01-931</t>
  </si>
  <si>
    <t>1-1-1-07-01-932</t>
  </si>
  <si>
    <t>1-1-1-07-01-933</t>
  </si>
  <si>
    <t>1-1-1-07-01-935</t>
  </si>
  <si>
    <t>1-1-1-07-01-937</t>
  </si>
  <si>
    <t>1-1-1-07-01-940</t>
  </si>
  <si>
    <t>1-1-1-07-01-942</t>
  </si>
  <si>
    <t>1-1-1-07-01-943</t>
  </si>
  <si>
    <t>Reynaldo Javier Cueva Correa</t>
  </si>
  <si>
    <t>Transoceanica Cia. Ltda.</t>
  </si>
  <si>
    <t>Miriam Raquel Hoppe Marcillo</t>
  </si>
  <si>
    <t>Aida Emerita Alvarado Galarza</t>
  </si>
  <si>
    <t>El Diario Ediasa S.A.</t>
  </si>
  <si>
    <t>Ramosvalverdelaw S.A.</t>
  </si>
  <si>
    <t>Itcabarique S.A.</t>
  </si>
  <si>
    <t>Consultora Anchundia Consultin</t>
  </si>
  <si>
    <t>Sergio Orlando Tamayo</t>
  </si>
  <si>
    <t>Fuego Soluciones Fuesoluc S.A.</t>
  </si>
  <si>
    <t>Gina Paola Armijo Nuñez</t>
  </si>
  <si>
    <t>Luis Eugenio Vinueza Freire</t>
  </si>
  <si>
    <t>Grace Paola Vinueza Tamayo</t>
  </si>
  <si>
    <t>Oscar Daniel Leon Lopez</t>
  </si>
  <si>
    <t>Mansuera S.A.</t>
  </si>
  <si>
    <t>Robinson Armando Tipan Legarda</t>
  </si>
  <si>
    <t>Wilmer Omar Piguave Ganchozo</t>
  </si>
  <si>
    <t>1-1-1-07-02-002</t>
  </si>
  <si>
    <t>Jackson Vivero Vera</t>
  </si>
  <si>
    <t>1-1-1-07-02-051</t>
  </si>
  <si>
    <t>Marco Alfredo Alulema Menenses</t>
  </si>
  <si>
    <t>1-1-1-07-02-157</t>
  </si>
  <si>
    <t>Diego Suqui</t>
  </si>
  <si>
    <t>1-1-1-07-02-212</t>
  </si>
  <si>
    <t>Catherine Melissa Franco Triviño</t>
  </si>
  <si>
    <t>1-1-1-07-02-386</t>
  </si>
  <si>
    <t>Edison Fabian Vallejo Olmedo</t>
  </si>
  <si>
    <t>1-1-1-07-02-424</t>
  </si>
  <si>
    <t>Paul Ricardo Miranda Muñiz</t>
  </si>
  <si>
    <t>1-1-1-07-02-469</t>
  </si>
  <si>
    <t>Juan Carlos Muñoz Bolaños</t>
  </si>
  <si>
    <t>1-1-1-07-02-482</t>
  </si>
  <si>
    <t>Christian Angel Almeida Sanchez</t>
  </si>
  <si>
    <t>1-1-1-07-02-494</t>
  </si>
  <si>
    <t>Maria Fernanda Arellano Yepez</t>
  </si>
  <si>
    <t>1-1-1-07-02-513</t>
  </si>
  <si>
    <t>Cristian Guillermo Tayo Cobos</t>
  </si>
  <si>
    <t>1-1-1-07-02-538</t>
  </si>
  <si>
    <t>Leonardo Andres Moreira Vera</t>
  </si>
  <si>
    <t>1-1-1-07-02-545</t>
  </si>
  <si>
    <t>Carlos Freddy Cando Sanchez</t>
  </si>
  <si>
    <t>1-1-1-07-02-573</t>
  </si>
  <si>
    <t>Fernando Marcelo Morales Estrella</t>
  </si>
  <si>
    <t>1-1-1-07-02-606</t>
  </si>
  <si>
    <t>Jorge Geovanny Flores Castro</t>
  </si>
  <si>
    <t>1-1-1-07-02-661</t>
  </si>
  <si>
    <t>1-1-1-07-02-662</t>
  </si>
  <si>
    <t>1-1-1-07-02-663</t>
  </si>
  <si>
    <t>Andres Damian Anchundia Jimenez</t>
  </si>
  <si>
    <t>Naziri Daniel Plaza Barzola</t>
  </si>
  <si>
    <t>Stanley Galarza Fuentes</t>
  </si>
  <si>
    <t>1-1-1-07-02-674</t>
  </si>
  <si>
    <t>1-1-1-07-02-676</t>
  </si>
  <si>
    <t>1-1-1-07-02-677</t>
  </si>
  <si>
    <t>Mapy Asuncion Castillo Palma</t>
  </si>
  <si>
    <t>Ivan Marcelo Flores García</t>
  </si>
  <si>
    <t>Manuel Mesias Lita Quiguango</t>
  </si>
  <si>
    <t>1-1-1-07-02-682</t>
  </si>
  <si>
    <t>1-1-1-07-02-684</t>
  </si>
  <si>
    <t>Lenin Raul Vera Cuenca</t>
  </si>
  <si>
    <t>Juan Carlos Lafuente Muñoz</t>
  </si>
  <si>
    <t>1-1-1-07-02-689</t>
  </si>
  <si>
    <t>1-1-1-07-02-690</t>
  </si>
  <si>
    <t>1-1-1-07-02-693</t>
  </si>
  <si>
    <t>1-1-1-07-02-694</t>
  </si>
  <si>
    <t>Andy Joel Carrion Velez</t>
  </si>
  <si>
    <t>Edgar Washington Chala Cevallos</t>
  </si>
  <si>
    <t>Carlos Alfredo Idrovo Rodas</t>
  </si>
  <si>
    <t>Eyder Esteban Pereira Navas</t>
  </si>
  <si>
    <t>1-2-1-02-01-573</t>
  </si>
  <si>
    <t>PO PACKETLIGHT NETWORKS</t>
  </si>
  <si>
    <t>1-2-1-02-01-629</t>
  </si>
  <si>
    <t>PO PARKEON SAS</t>
  </si>
  <si>
    <t>1-2-1-02-01-634</t>
  </si>
  <si>
    <t>1-2-1-02-01-636</t>
  </si>
  <si>
    <t>PO NANJING DVP OE TECH CO LTD</t>
  </si>
  <si>
    <t>PO STI SOLUCIONES EN TELECOMUNICACI</t>
  </si>
  <si>
    <t>1-4-1-01-03-008</t>
  </si>
  <si>
    <t>Proyecto Mintel FASE  II</t>
  </si>
  <si>
    <t>2-1-1-01-01-001</t>
  </si>
  <si>
    <t>2-1-1-01-01-002</t>
  </si>
  <si>
    <t>2-1-1-01-01-003</t>
  </si>
  <si>
    <t>12% IVA  VENTAS</t>
  </si>
  <si>
    <t>30% IVA RETENIDO PROVEEDORES</t>
  </si>
  <si>
    <t>70% IVA RETENIDO PROVEEDORES</t>
  </si>
  <si>
    <t>2-1-1-01-02-001</t>
  </si>
  <si>
    <t>2-1-1-01-02-002</t>
  </si>
  <si>
    <t>1%  RETENCIÓN FUENTE</t>
  </si>
  <si>
    <t>2%  RETENCION FUENTE</t>
  </si>
  <si>
    <t>2-1-1-06-02-001</t>
  </si>
  <si>
    <t>Int. C/P Bco. Guayaquil</t>
  </si>
  <si>
    <t>2-1-1-06-02-003</t>
  </si>
  <si>
    <t>Int. C/P Bco. Pichincha</t>
  </si>
  <si>
    <t>2-1-1-09-01-014</t>
  </si>
  <si>
    <t>Igor Krochin</t>
  </si>
  <si>
    <t>2-1-1-09-01-060</t>
  </si>
  <si>
    <t>2-1-1-09-01-061</t>
  </si>
  <si>
    <t>Miguel Cadena</t>
  </si>
  <si>
    <t>Erika Intriago</t>
  </si>
  <si>
    <t>4-3-1-01-01-002</t>
  </si>
  <si>
    <t>4-3-1-01-01-003</t>
  </si>
  <si>
    <t>4-3-1-01-01-004</t>
  </si>
  <si>
    <t>4-3-1-01-01-005</t>
  </si>
  <si>
    <t>4-3-1-01-01-006</t>
  </si>
  <si>
    <t>4-3-1-01-01-007</t>
  </si>
  <si>
    <t>VENTAS BIENESY EQUIPOS QTO</t>
  </si>
  <si>
    <t>VENTAS BIENES Y EQUIPOS MANTA</t>
  </si>
  <si>
    <t>VENTAS BIENES Y EQUIPOS CUENCA</t>
  </si>
  <si>
    <t>VENTA BIENES Y EQUIPOS QUEVEDO</t>
  </si>
  <si>
    <t>VENTAS BIENES Y EQUIPOS LOJA</t>
  </si>
  <si>
    <t>VENTAS BIENES Y EQUIPOS SALINAS</t>
  </si>
  <si>
    <t>5-3-2-01-02-003</t>
  </si>
  <si>
    <t>R2-INS-M.O. Retiro de Fibra</t>
  </si>
  <si>
    <t>5-3-2-02-01-003</t>
  </si>
  <si>
    <t>R2-INF-MA Mantenimiento</t>
  </si>
  <si>
    <t>5-4-1-01-01-011</t>
  </si>
  <si>
    <t>Costo   Soporte Netlife</t>
  </si>
  <si>
    <t>5-5-1-01-01-005</t>
  </si>
  <si>
    <t>CTO.PROYECTO TELEFONICA</t>
  </si>
  <si>
    <t>6-1-1-02-01-024</t>
  </si>
  <si>
    <t>MATRICULA Y MULTAS TRANSITO</t>
  </si>
  <si>
    <t>9-1-1-01-01-003</t>
  </si>
  <si>
    <t>CONTROL USADOS QTO</t>
  </si>
  <si>
    <t>1-1-1-05-01-014</t>
  </si>
  <si>
    <t>100% Ret. I.V.A. Sobre Ventas</t>
  </si>
  <si>
    <t>2-1-1-01-04-005</t>
  </si>
  <si>
    <t>Provision Cred. Trib. Ret. Fte, cli</t>
  </si>
  <si>
    <t>Al 31 de diciembre de 2018</t>
  </si>
  <si>
    <t>1-1-1-01-01-002</t>
  </si>
  <si>
    <t>Depositos  en Transito</t>
  </si>
  <si>
    <t>1-1-1-01-03-005</t>
  </si>
  <si>
    <t>BANCO INTERNACIONAL</t>
  </si>
  <si>
    <t>1-1-1-01-03-010</t>
  </si>
  <si>
    <t>BANCO PRODUBANCO#12000628074</t>
  </si>
  <si>
    <t>1-1-1-03-02-030</t>
  </si>
  <si>
    <t>1-1-1-03-02-031</t>
  </si>
  <si>
    <t>TOMISLAV  TOPIC</t>
  </si>
  <si>
    <t>JAN TOPIC FERAUD</t>
  </si>
  <si>
    <t>1-1-1-06-01-022</t>
  </si>
  <si>
    <t>RETENCION CLIENTES DEL EXTERIOR</t>
  </si>
  <si>
    <t>1-1-1-06-01-039</t>
  </si>
  <si>
    <t>FIDEICOMISO MERCANTIL OPTIMIZA</t>
  </si>
  <si>
    <t>1-1-1-06-01-087</t>
  </si>
  <si>
    <t>1-1-1-06-01-160</t>
  </si>
  <si>
    <t>Rita Echeverria Leroux</t>
  </si>
  <si>
    <t>1-1-1-06-01-171</t>
  </si>
  <si>
    <t>Silvia Isabel Paredes Vallejo</t>
  </si>
  <si>
    <t>1-1-1-06-02-811</t>
  </si>
  <si>
    <t>1-1-1-06-02-812</t>
  </si>
  <si>
    <t>1-1-1-06-02-813</t>
  </si>
  <si>
    <t>1-1-1-06-02-814</t>
  </si>
  <si>
    <t>Luis Gerardo Ortiz Heredia</t>
  </si>
  <si>
    <t>Silvia Lucia Flores Sánchez</t>
  </si>
  <si>
    <t>Tania Jacinta Crespín Crespín</t>
  </si>
  <si>
    <t>Monica Patricia Flores Groenow</t>
  </si>
  <si>
    <t>1-1-1-07-01-088</t>
  </si>
  <si>
    <t>Almacenes Juan Eljuri Cia. Ltda.</t>
  </si>
  <si>
    <t>1-1-1-07-01-494</t>
  </si>
  <si>
    <t>Huawei Technologies Co. Ltd.</t>
  </si>
  <si>
    <t>1-1-1-07-01-915</t>
  </si>
  <si>
    <t>Monica Alexandra Cisneros Wandember</t>
  </si>
  <si>
    <t>1-1-1-07-01-946</t>
  </si>
  <si>
    <t>Francisco Rodriguez Navarrete</t>
  </si>
  <si>
    <t>1-1-1-07-01-950</t>
  </si>
  <si>
    <t>1-1-1-07-01-951</t>
  </si>
  <si>
    <t>1-1-1-07-01-952</t>
  </si>
  <si>
    <t>Datanext C. Ltda.</t>
  </si>
  <si>
    <t>Carlos Andres Flor Chavez</t>
  </si>
  <si>
    <t>Angelina Ormeño Quintero</t>
  </si>
  <si>
    <t>1-1-1-07-01-954</t>
  </si>
  <si>
    <t>Lorena Elizabeth Patiño Ramos</t>
  </si>
  <si>
    <t>1-1-1-07-01-956</t>
  </si>
  <si>
    <t>QSI S.A.</t>
  </si>
  <si>
    <t>1-1-1-07-01-961</t>
  </si>
  <si>
    <t>1-1-1-07-01-962</t>
  </si>
  <si>
    <t>Luis Alfonso Chamorro Morales</t>
  </si>
  <si>
    <t>Contalequipos S.A.</t>
  </si>
  <si>
    <t>1-1-1-07-02-132</t>
  </si>
  <si>
    <t>Javier Cervantes Caicedo</t>
  </si>
  <si>
    <t>1-1-1-07-02-166</t>
  </si>
  <si>
    <t>Gonzalo Fabricio Martinez Penaloza</t>
  </si>
  <si>
    <t>1-1-1-07-02-173</t>
  </si>
  <si>
    <t>Ana Patricia Yerovi Leon</t>
  </si>
  <si>
    <t>1-1-1-07-02-179</t>
  </si>
  <si>
    <t>Daniel Fernando Melo Benavides</t>
  </si>
  <si>
    <t>1-1-1-07-02-334</t>
  </si>
  <si>
    <t>Maria Dolores Feraud</t>
  </si>
  <si>
    <t>1-1-1-07-02-374</t>
  </si>
  <si>
    <t>Carlos Manuel Correa Simon</t>
  </si>
  <si>
    <t>1-1-1-07-02-421</t>
  </si>
  <si>
    <t>Jeanneth Magali Vanegas Salinas</t>
  </si>
  <si>
    <t>1-1-1-07-02-498</t>
  </si>
  <si>
    <t>John Paúl Ordoñez Abendaño</t>
  </si>
  <si>
    <t>1-1-1-07-02-501</t>
  </si>
  <si>
    <t>Veronica Viviana Castro Hidalgo</t>
  </si>
  <si>
    <t>1-1-1-07-02-554</t>
  </si>
  <si>
    <t>Alex David Cardenas Quishpe</t>
  </si>
  <si>
    <t>1-1-1-07-02-595</t>
  </si>
  <si>
    <t>Agustin Palomo Vargas</t>
  </si>
  <si>
    <t>1-1-1-07-02-683</t>
  </si>
  <si>
    <t>George Ricardo Heredia Cevallos</t>
  </si>
  <si>
    <t>1-1-1-07-02-695</t>
  </si>
  <si>
    <t>Jose Gregorio Rodriguez Cornejo</t>
  </si>
  <si>
    <t>1-1-1-07-02-707</t>
  </si>
  <si>
    <t>Bolivar Omar García Chavez</t>
  </si>
  <si>
    <t>1-1-1-07-02-709</t>
  </si>
  <si>
    <t>Diego Fernando Luna Cruz</t>
  </si>
  <si>
    <t>1-1-1-07-02-712</t>
  </si>
  <si>
    <t>Eduardo Alejandro Pomboza Parra</t>
  </si>
  <si>
    <t>1-1-1-07-02-713</t>
  </si>
  <si>
    <t>Franklin Vinicio Moya Almeida</t>
  </si>
  <si>
    <t>1-1-1-07-02-714</t>
  </si>
  <si>
    <t>Gabriela Jessenia Insuasti Guevara</t>
  </si>
  <si>
    <t>1-1-1-07-02-717</t>
  </si>
  <si>
    <t>Carlos Alberto Guevara Peralta</t>
  </si>
  <si>
    <t>1-1-1-07-02-718</t>
  </si>
  <si>
    <t>Diego Fabricio Loayza Loayza</t>
  </si>
  <si>
    <t>1-1-1-07-02-741</t>
  </si>
  <si>
    <t>Provision Deterioro Gastos de Viaje</t>
  </si>
  <si>
    <t>1-2-1-02-01-602</t>
  </si>
  <si>
    <t>PO DECOTECNO</t>
  </si>
  <si>
    <t>1-2-1-02-01-633</t>
  </si>
  <si>
    <t>PO LITTLE GIANT GLOBAL</t>
  </si>
  <si>
    <t>1-2-1-02-01-637</t>
  </si>
  <si>
    <t>1-2-1-02-01-638</t>
  </si>
  <si>
    <t>PO DELTA ELECTRONICS PERU</t>
  </si>
  <si>
    <t>PO NTT AMERICA INC</t>
  </si>
  <si>
    <t>1-3-5-01-01-001</t>
  </si>
  <si>
    <t>SERVICIOS TELCODATA N-C</t>
  </si>
  <si>
    <t>1-3-5-01-01-002</t>
  </si>
  <si>
    <t>CABLE ANDINO INC  N-C</t>
  </si>
  <si>
    <t>1-3-5-01-01-003</t>
  </si>
  <si>
    <t>CORPANDINO  N-C</t>
  </si>
  <si>
    <t>1-3-5-01-01-004</t>
  </si>
  <si>
    <t>TELSOTERRA S.A.  N-C</t>
  </si>
  <si>
    <t>1-3-5-01-01-005</t>
  </si>
  <si>
    <t>TRANSCORPECUADOR  N-C</t>
  </si>
  <si>
    <t>1-4-1-01-02-001</t>
  </si>
  <si>
    <t>ACTIVOS DIFERIDOS</t>
  </si>
  <si>
    <t>2-1-1-01-01-004</t>
  </si>
  <si>
    <t>100% IVA RETENIDO PERSONA NATURAL</t>
  </si>
  <si>
    <t>2-1-1-03-02-014</t>
  </si>
  <si>
    <t>2-1-1-03-02-015</t>
  </si>
  <si>
    <t>Americam Express USA 37879090413200</t>
  </si>
  <si>
    <t>TFEC  FACTORING</t>
  </si>
  <si>
    <t>2-1-1-06-01-015</t>
  </si>
  <si>
    <t>SOBREGIRO BANCARIO</t>
  </si>
  <si>
    <t>2-1-1-06-02-009</t>
  </si>
  <si>
    <t>Int. C/P Bco. Banisi</t>
  </si>
  <si>
    <t>2-1-1-06-02-019</t>
  </si>
  <si>
    <t>Int. C/P Bco. Pacifico</t>
  </si>
  <si>
    <t>2-1-1-09-01-049</t>
  </si>
  <si>
    <t>Corporacion Favorita  Ant. cliente</t>
  </si>
  <si>
    <t>2-2-1-05-01-011</t>
  </si>
  <si>
    <t>Banco Amazonas L/P</t>
  </si>
  <si>
    <t>2-2-1-07-01-003</t>
  </si>
  <si>
    <t>Pasivo Contingente Proveedores</t>
  </si>
  <si>
    <t>6-1-1-01-02-009</t>
  </si>
  <si>
    <t>35% recargo Contrato Eventuales</t>
  </si>
  <si>
    <t>7-1-1-01-01-002</t>
  </si>
  <si>
    <t>INGRESOS POR COSTOS AÑOS ANTERIORES</t>
  </si>
  <si>
    <t>9-1-1-01-01-007</t>
  </si>
  <si>
    <t>Bodega Usado Manta</t>
  </si>
  <si>
    <t>1-2-1-02-01-618</t>
  </si>
  <si>
    <t>PO REDWOLF SECURITY INC</t>
  </si>
  <si>
    <t>Referencia</t>
  </si>
  <si>
    <r>
      <t xml:space="preserve">        </t>
    </r>
    <r>
      <rPr>
        <u/>
        <sz val="6"/>
        <rFont val="Arial"/>
        <family val="2"/>
      </rPr>
      <t>Activo</t>
    </r>
  </si>
  <si>
    <t>a Notas</t>
  </si>
  <si>
    <r>
      <t xml:space="preserve">        </t>
    </r>
    <r>
      <rPr>
        <u/>
        <sz val="6"/>
        <rFont val="Arial"/>
        <family val="2"/>
      </rPr>
      <t>Pasivo y patrimonio</t>
    </r>
  </si>
  <si>
    <t>ACTIVO CORRIENTE</t>
  </si>
  <si>
    <t>PASIVO CORRIENTE</t>
  </si>
  <si>
    <t>Efectivo y Equivalentes de efectivo</t>
  </si>
  <si>
    <t>Sobregiros Bancarios</t>
  </si>
  <si>
    <t>Porción corriente de las obligaciones financieras</t>
  </si>
  <si>
    <t>Porción corriente de valores emitidos</t>
  </si>
  <si>
    <t>Clientes</t>
  </si>
  <si>
    <t>Compañías relacionadas</t>
  </si>
  <si>
    <t>Compañias relacionadas</t>
  </si>
  <si>
    <t>Inventarios</t>
  </si>
  <si>
    <t>Beneficios Sociales</t>
  </si>
  <si>
    <t>Total del activo corriente</t>
  </si>
  <si>
    <t>Total pasivos corrientes</t>
  </si>
  <si>
    <t>ACTIVO NO CORRIENTE</t>
  </si>
  <si>
    <t>PASIVO NO CORRIENTE</t>
  </si>
  <si>
    <t>Obligaciones Financieras</t>
  </si>
  <si>
    <t>Propiedad y equipos, neto</t>
  </si>
  <si>
    <t>Valores emitidos</t>
  </si>
  <si>
    <t>Activos Intangibles</t>
  </si>
  <si>
    <t>Inversiones en derechos fiduciarios</t>
  </si>
  <si>
    <t>Jubilación Patronal y Bonifcación por desahucio</t>
  </si>
  <si>
    <t>Total del activo no corriente</t>
  </si>
  <si>
    <t>Total pasivos no corrientes</t>
  </si>
  <si>
    <t>Total pasivos</t>
  </si>
  <si>
    <t>PATRIMONIO (según estado adjunto)</t>
  </si>
  <si>
    <t xml:space="preserve">      Total del activo</t>
  </si>
  <si>
    <t xml:space="preserve">    Total del pasivo y patrimonio</t>
  </si>
  <si>
    <t>31/12/2018 (v3)</t>
  </si>
  <si>
    <t xml:space="preserve">      LATAM FIBER HOME</t>
  </si>
  <si>
    <t>1-1-1-03-02-023</t>
  </si>
  <si>
    <t>1-4-1-01-02-049</t>
  </si>
  <si>
    <t>ACTIVO POR  IMPUESTO DIFERIDO</t>
  </si>
  <si>
    <t>2-1-1-01-03-001</t>
  </si>
  <si>
    <t>IMPUESTO A LA RENTA POR PAGAR</t>
  </si>
  <si>
    <t>2-1-1-09-01-039</t>
  </si>
  <si>
    <t xml:space="preserve">      MEGADATOS ANTICIPO</t>
  </si>
  <si>
    <t>7-1-1-01-02-007</t>
  </si>
  <si>
    <t>OTROS INGRESOS REVERSO JUBILACION P</t>
  </si>
  <si>
    <t>7-1-1-01-02-008</t>
  </si>
  <si>
    <t xml:space="preserve">      INGRESO POR  IMPUESTO DIFERIDO</t>
  </si>
  <si>
    <t>Etiquetas de fila</t>
  </si>
  <si>
    <t>Total general</t>
  </si>
  <si>
    <t>Suma de 31/12/2018 (v3)</t>
  </si>
  <si>
    <t>Activo por impuesto diferido</t>
  </si>
  <si>
    <t xml:space="preserve">Referencia 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</si>
  <si>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</si>
  <si>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</si>
  <si>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</si>
  <si>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</si>
  <si>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</si>
  <si>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Otros Gastos (Ingresos), neto</t>
  </si>
  <si>
    <t>Utilidad antes de la participación a trabajadores y del impuesto a la renta</t>
  </si>
  <si>
    <t>Impuesto a la renta</t>
  </si>
  <si>
    <t xml:space="preserve">     Utilidad neta del año</t>
  </si>
  <si>
    <t>Otro Resultado Integral</t>
  </si>
  <si>
    <t>Ganancia (Pérdida) actuarial en jubilación patronal y bonificación por desahucio</t>
  </si>
  <si>
    <t>Resultado integral del año</t>
  </si>
  <si>
    <t>Número de acciones</t>
  </si>
  <si>
    <t>Utilidad por Acción</t>
  </si>
  <si>
    <t>Resultados acumulados</t>
  </si>
  <si>
    <t>Capital pagado</t>
  </si>
  <si>
    <t xml:space="preserve">Aportes para </t>
  </si>
  <si>
    <t>Otros</t>
  </si>
  <si>
    <t>Reserva</t>
  </si>
  <si>
    <t xml:space="preserve">futura </t>
  </si>
  <si>
    <t xml:space="preserve">Reserva </t>
  </si>
  <si>
    <t xml:space="preserve"> resultados</t>
  </si>
  <si>
    <t>de</t>
  </si>
  <si>
    <t>Adopción de</t>
  </si>
  <si>
    <t xml:space="preserve">Resultados </t>
  </si>
  <si>
    <t>capitalización</t>
  </si>
  <si>
    <t>Legal</t>
  </si>
  <si>
    <t>Facultativa</t>
  </si>
  <si>
    <t>integrales</t>
  </si>
  <si>
    <t>Capital</t>
  </si>
  <si>
    <t xml:space="preserve"> NIIF</t>
  </si>
  <si>
    <t>acumulados</t>
  </si>
  <si>
    <t>Total</t>
  </si>
  <si>
    <t>Saldos al 1 de enero del 2014</t>
  </si>
  <si>
    <t>Apropiación reserva legal</t>
  </si>
  <si>
    <t>Saldo al 1 de enero de 2017</t>
  </si>
  <si>
    <t>Aumento de capital según Acta de Junta de Accionistas del 14 de julio de 2017</t>
  </si>
  <si>
    <t>Otros ajustes menores</t>
  </si>
  <si>
    <t>Aplicación de aporte de accionistas a cuentas por cobrar según Acta de Junta de Accionistas del 29 de diciembre de 2017</t>
  </si>
  <si>
    <t>Utilidad neta y resultado integral del año</t>
  </si>
  <si>
    <t>Saldos al 31 de diciembre del 2017</t>
  </si>
  <si>
    <t>Saldos al 31 de diciembre del 2018</t>
  </si>
  <si>
    <t>Otros ajustes</t>
  </si>
  <si>
    <t>Efecto de implementación de NIIF 9</t>
  </si>
  <si>
    <t>Pasivo contingente</t>
  </si>
  <si>
    <t>Pasivo contingente l/p</t>
  </si>
  <si>
    <t>Pasivos del contrato</t>
  </si>
  <si>
    <t>Aumento de capital según Acta de Junta de Accionistas del 4 de septiembre de 2018</t>
  </si>
  <si>
    <t>Anticipos a proveedores</t>
  </si>
  <si>
    <t>Pasivo de contrato - Anticipo de clientes</t>
  </si>
  <si>
    <t>Pasivo de contrato - Ingresos diferidos</t>
  </si>
  <si>
    <t>Pasivo de contrato - Ingresos diferidos l/p</t>
  </si>
  <si>
    <t>Nota: Para efectos de presentaciión en el informe, se reclasificó de la cuenta de clientes a cuentas por cobrar relacionadas el valor de US$42.180 y de la cuenta de proveedores a cuentas por pagar relacionadas el valor de US$1.720.242</t>
  </si>
  <si>
    <t>Nota: se reclasificó de la cuenta de gastos administrativos al costo de ventas el valor de US$30.600.634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</si>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</sst>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 * #,##0_ ;_ * \-#,##0_ ;_ * &quot;-&quot;??_ ;_ @_ "/>
    <numFmt numFmtId="168" formatCode="_-* #,##0.00\ _€_-;\-* #,##0.00\ _€_-;_-* &quot;-&quot;??\ _€_-;_-@_-"/>
    <numFmt numFmtId="169" formatCode="_ * #,##0_ ;\(* #,##0\);_ * &quot;-&quot;??_ ;_ @_ "/>
    <numFmt numFmtId="170" formatCode="_ * #,##0_ ;\(* #,##0\);_ * &quot;-&quot;_ ;_ @_ "/>
    <numFmt numFmtId="171" formatCode="#,##0\ ;\(#,##0\)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Georgia"/>
      <family val="1"/>
    </font>
    <font>
      <sz val="10"/>
      <color theme="1"/>
      <name val="Georgia"/>
      <family val="1"/>
    </font>
    <font>
      <b/>
      <sz val="8"/>
      <color theme="1"/>
      <name val="Georgia"/>
      <family val="1"/>
    </font>
    <font>
      <sz val="8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sz val="6"/>
      <name val="Arial"/>
      <family val="2"/>
    </font>
    <font>
      <sz val="6"/>
      <color theme="1"/>
      <name val="Arial"/>
      <family val="2"/>
    </font>
    <font>
      <u/>
      <sz val="6"/>
      <name val="Arial"/>
      <family val="2"/>
    </font>
    <font>
      <b/>
      <sz val="6"/>
      <name val="Arial"/>
      <family val="2"/>
    </font>
    <font>
      <b/>
      <u/>
      <sz val="6"/>
      <name val="Arial"/>
      <family val="2"/>
    </font>
    <font>
      <sz val="6"/>
      <color rgb="FFFF0000"/>
      <name val="Arial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name val="Arial"/>
      <family val="2"/>
    </font>
    <font>
      <sz val="9"/>
      <name val="Arial"/>
      <family val="2"/>
    </font>
    <font>
      <u val="singleAccounting"/>
      <sz val="9"/>
      <name val="Arial"/>
      <family val="2"/>
    </font>
    <font>
      <sz val="8"/>
      <name val="Arial"/>
      <family val="2"/>
    </font>
    <font>
      <u val="singleAccounting"/>
      <sz val="8"/>
      <name val="Arial"/>
      <family val="2"/>
    </font>
    <font>
      <sz val="10"/>
      <color indexed="8"/>
      <name val="Arial"/>
      <family val="2"/>
    </font>
    <font>
      <sz val="10"/>
      <color rgb="FFFF0000"/>
      <name val="Webdings"/>
      <family val="1"/>
      <charset val="2"/>
    </font>
  </fonts>
  <fills count="4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5" applyNumberFormat="0" applyAlignment="0" applyProtection="0"/>
    <xf numFmtId="0" fontId="15" fillId="9" borderId="6" applyNumberFormat="0" applyAlignment="0" applyProtection="0"/>
    <xf numFmtId="0" fontId="16" fillId="9" borderId="5" applyNumberFormat="0" applyAlignment="0" applyProtection="0"/>
    <xf numFmtId="0" fontId="17" fillId="0" borderId="7" applyNumberFormat="0" applyFill="0" applyAlignment="0" applyProtection="0"/>
    <xf numFmtId="0" fontId="18" fillId="10" borderId="8" applyNumberFormat="0" applyAlignment="0" applyProtection="0"/>
    <xf numFmtId="0" fontId="19" fillId="0" borderId="0" applyNumberFormat="0" applyFill="0" applyBorder="0" applyAlignment="0" applyProtection="0"/>
    <xf numFmtId="0" fontId="1" fillId="11" borderId="9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8" fillId="0" borderId="0"/>
    <xf numFmtId="168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9" fillId="0" borderId="0"/>
    <xf numFmtId="0" fontId="1" fillId="0" borderId="0"/>
    <xf numFmtId="164" fontId="1" fillId="0" borderId="0" applyFont="0" applyFill="0" applyBorder="0" applyAlignment="0" applyProtection="0"/>
    <xf numFmtId="0" fontId="25" fillId="0" borderId="0"/>
    <xf numFmtId="164" fontId="25" fillId="0" borderId="0" applyFont="0" applyFill="0" applyBorder="0" applyAlignment="0" applyProtection="0"/>
    <xf numFmtId="0" fontId="43" fillId="0" borderId="0">
      <alignment vertical="top"/>
    </xf>
    <xf numFmtId="164" fontId="1" fillId="0" borderId="0" applyFont="0" applyFill="0" applyBorder="0" applyAlignment="0" applyProtection="0"/>
  </cellStyleXfs>
  <cellXfs count="177">
    <xf numFmtId="0" fontId="0" fillId="0" borderId="0" xfId="0"/>
    <xf numFmtId="165" fontId="0" fillId="0" borderId="0" xfId="0" applyNumberFormat="1"/>
    <xf numFmtId="0" fontId="4" fillId="0" borderId="1" xfId="0" applyFont="1" applyFill="1" applyBorder="1"/>
    <xf numFmtId="49" fontId="4" fillId="0" borderId="1" xfId="0" applyNumberFormat="1" applyFont="1" applyFill="1" applyBorder="1"/>
    <xf numFmtId="165" fontId="4" fillId="0" borderId="1" xfId="1" applyNumberFormat="1" applyFont="1" applyFill="1" applyBorder="1"/>
    <xf numFmtId="165" fontId="3" fillId="0" borderId="1" xfId="1" applyNumberFormat="1" applyFont="1" applyFill="1" applyBorder="1"/>
    <xf numFmtId="0" fontId="0" fillId="0" borderId="0" xfId="0"/>
    <xf numFmtId="0" fontId="2" fillId="0" borderId="0" xfId="0" applyFont="1"/>
    <xf numFmtId="0" fontId="4" fillId="0" borderId="1" xfId="0" applyFont="1" applyFill="1" applyBorder="1"/>
    <xf numFmtId="49" fontId="4" fillId="0" borderId="1" xfId="0" applyNumberFormat="1" applyFont="1" applyFill="1" applyBorder="1"/>
    <xf numFmtId="165" fontId="4" fillId="0" borderId="1" xfId="1" applyNumberFormat="1" applyFont="1" applyFill="1" applyBorder="1"/>
    <xf numFmtId="165" fontId="2" fillId="0" borderId="0" xfId="0" applyNumberFormat="1" applyFont="1"/>
    <xf numFmtId="0" fontId="0" fillId="3" borderId="0" xfId="0" applyFill="1"/>
    <xf numFmtId="0" fontId="0" fillId="0" borderId="0" xfId="0" applyAlignment="1">
      <alignment horizontal="left"/>
    </xf>
    <xf numFmtId="0" fontId="2" fillId="0" borderId="0" xfId="0" pivotButton="1" applyFont="1"/>
    <xf numFmtId="0" fontId="2" fillId="0" borderId="0" xfId="0" applyFont="1" applyAlignment="1">
      <alignment horizontal="left"/>
    </xf>
    <xf numFmtId="165" fontId="0" fillId="4" borderId="0" xfId="0" applyNumberFormat="1" applyFill="1"/>
    <xf numFmtId="0" fontId="0" fillId="3" borderId="0" xfId="0" applyFill="1" applyAlignment="1">
      <alignment horizontal="left"/>
    </xf>
    <xf numFmtId="165" fontId="0" fillId="3" borderId="0" xfId="0" applyNumberFormat="1" applyFill="1"/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165" fontId="2" fillId="4" borderId="0" xfId="0" applyNumberFormat="1" applyFont="1" applyFill="1"/>
    <xf numFmtId="165" fontId="0" fillId="0" borderId="0" xfId="0" applyNumberFormat="1" applyFont="1"/>
    <xf numFmtId="0" fontId="0" fillId="0" borderId="0" xfId="0" applyFill="1"/>
    <xf numFmtId="49" fontId="5" fillId="2" borderId="1" xfId="1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/>
    <xf numFmtId="165" fontId="0" fillId="0" borderId="0" xfId="0" applyNumberFormat="1" applyFill="1"/>
    <xf numFmtId="49" fontId="5" fillId="2" borderId="1" xfId="1" applyNumberFormat="1" applyFont="1" applyFill="1" applyBorder="1" applyAlignment="1">
      <alignment horizontal="center" vertical="center"/>
    </xf>
    <xf numFmtId="9" fontId="0" fillId="0" borderId="0" xfId="2" applyFont="1"/>
    <xf numFmtId="0" fontId="4" fillId="0" borderId="1" xfId="0" applyFont="1" applyFill="1" applyBorder="1"/>
    <xf numFmtId="49" fontId="4" fillId="0" borderId="1" xfId="0" applyNumberFormat="1" applyFont="1" applyFill="1" applyBorder="1"/>
    <xf numFmtId="165" fontId="4" fillId="0" borderId="1" xfId="1" applyNumberFormat="1" applyFont="1" applyFill="1" applyBorder="1"/>
    <xf numFmtId="166" fontId="22" fillId="0" borderId="11" xfId="1" applyNumberFormat="1" applyFont="1" applyFill="1" applyBorder="1" applyAlignment="1" applyProtection="1">
      <alignment horizontal="center" vertical="center"/>
      <protection locked="0"/>
    </xf>
    <xf numFmtId="166" fontId="23" fillId="0" borderId="12" xfId="1" applyNumberFormat="1" applyFont="1" applyFill="1" applyBorder="1" applyAlignment="1" applyProtection="1">
      <alignment horizontal="center" vertical="center"/>
      <protection locked="0"/>
    </xf>
    <xf numFmtId="43" fontId="23" fillId="0" borderId="12" xfId="1" applyNumberFormat="1" applyFont="1" applyFill="1" applyBorder="1" applyAlignment="1" applyProtection="1">
      <alignment horizontal="center" vertical="center"/>
      <protection locked="0"/>
    </xf>
    <xf numFmtId="166" fontId="22" fillId="0" borderId="12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right"/>
    </xf>
    <xf numFmtId="0" fontId="25" fillId="0" borderId="0" xfId="0" applyFont="1"/>
    <xf numFmtId="0" fontId="25" fillId="0" borderId="0" xfId="0" applyFont="1" applyAlignment="1">
      <alignment horizontal="center"/>
    </xf>
    <xf numFmtId="0" fontId="26" fillId="0" borderId="0" xfId="0" applyFont="1"/>
    <xf numFmtId="0" fontId="27" fillId="0" borderId="0" xfId="0" applyFont="1"/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 indent="3"/>
    </xf>
    <xf numFmtId="165" fontId="24" fillId="0" borderId="0" xfId="1" applyNumberFormat="1" applyFont="1"/>
    <xf numFmtId="0" fontId="30" fillId="0" borderId="0" xfId="0" applyFont="1" applyFill="1"/>
    <xf numFmtId="0" fontId="30" fillId="0" borderId="0" xfId="0" applyFont="1" applyFill="1" applyAlignment="1">
      <alignment horizontal="center"/>
    </xf>
    <xf numFmtId="0" fontId="30" fillId="0" borderId="0" xfId="0" applyFont="1" applyFill="1" applyBorder="1" applyAlignment="1">
      <alignment horizontal="center" wrapText="1"/>
    </xf>
    <xf numFmtId="0" fontId="30" fillId="0" borderId="0" xfId="0" applyFont="1" applyFill="1" applyBorder="1" applyAlignment="1">
      <alignment horizontal="center"/>
    </xf>
    <xf numFmtId="0" fontId="31" fillId="0" borderId="0" xfId="0" applyFont="1"/>
    <xf numFmtId="0" fontId="32" fillId="0" borderId="0" xfId="0" applyFont="1" applyFill="1" applyAlignment="1">
      <alignment horizontal="center"/>
    </xf>
    <xf numFmtId="164" fontId="33" fillId="0" borderId="0" xfId="46" applyFont="1" applyFill="1" applyBorder="1"/>
    <xf numFmtId="0" fontId="34" fillId="0" borderId="0" xfId="0" applyFont="1" applyFill="1" applyBorder="1" applyAlignment="1">
      <alignment horizontal="center"/>
    </xf>
    <xf numFmtId="0" fontId="30" fillId="0" borderId="0" xfId="0" applyFont="1" applyFill="1" applyAlignment="1">
      <alignment horizontal="left"/>
    </xf>
    <xf numFmtId="0" fontId="30" fillId="0" borderId="0" xfId="47" applyFont="1" applyFill="1" applyAlignment="1">
      <alignment horizontal="left"/>
    </xf>
    <xf numFmtId="0" fontId="30" fillId="0" borderId="0" xfId="0" applyFont="1" applyFill="1" applyBorder="1"/>
    <xf numFmtId="169" fontId="30" fillId="0" borderId="0" xfId="45" applyNumberFormat="1" applyFont="1" applyFill="1"/>
    <xf numFmtId="0" fontId="30" fillId="0" borderId="0" xfId="0" applyFont="1" applyFill="1" applyAlignment="1">
      <alignment horizontal="left" indent="1"/>
    </xf>
    <xf numFmtId="165" fontId="30" fillId="0" borderId="0" xfId="46" applyNumberFormat="1" applyFont="1" applyFill="1" applyBorder="1"/>
    <xf numFmtId="164" fontId="31" fillId="0" borderId="0" xfId="46" applyFont="1" applyFill="1"/>
    <xf numFmtId="0" fontId="31" fillId="0" borderId="0" xfId="0" applyFont="1" applyBorder="1"/>
    <xf numFmtId="169" fontId="31" fillId="0" borderId="0" xfId="0" applyNumberFormat="1" applyFont="1" applyFill="1"/>
    <xf numFmtId="169" fontId="30" fillId="0" borderId="13" xfId="45" applyNumberFormat="1" applyFont="1" applyFill="1" applyBorder="1"/>
    <xf numFmtId="169" fontId="30" fillId="0" borderId="14" xfId="45" applyNumberFormat="1" applyFont="1" applyFill="1" applyBorder="1"/>
    <xf numFmtId="0" fontId="30" fillId="0" borderId="0" xfId="47" applyFont="1" applyFill="1"/>
    <xf numFmtId="169" fontId="30" fillId="0" borderId="15" xfId="45" applyNumberFormat="1" applyFont="1" applyFill="1" applyBorder="1"/>
    <xf numFmtId="0" fontId="31" fillId="0" borderId="0" xfId="0" applyFont="1" applyFill="1"/>
    <xf numFmtId="0" fontId="30" fillId="0" borderId="0" xfId="47" applyFont="1" applyFill="1" applyAlignment="1">
      <alignment horizontal="left" indent="1"/>
    </xf>
    <xf numFmtId="169" fontId="31" fillId="0" borderId="0" xfId="0" applyNumberFormat="1" applyFont="1"/>
    <xf numFmtId="166" fontId="30" fillId="0" borderId="0" xfId="45" applyNumberFormat="1" applyFont="1" applyFill="1"/>
    <xf numFmtId="0" fontId="35" fillId="0" borderId="0" xfId="0" applyFont="1" applyFill="1" applyBorder="1" applyAlignment="1">
      <alignment horizontal="center"/>
    </xf>
    <xf numFmtId="165" fontId="30" fillId="0" borderId="14" xfId="46" applyNumberFormat="1" applyFont="1" applyFill="1" applyBorder="1"/>
    <xf numFmtId="0" fontId="30" fillId="37" borderId="0" xfId="0" applyFont="1" applyFill="1" applyBorder="1" applyAlignment="1">
      <alignment horizontal="center"/>
    </xf>
    <xf numFmtId="169" fontId="30" fillId="0" borderId="0" xfId="45" applyNumberFormat="1" applyFont="1" applyFill="1" applyBorder="1"/>
    <xf numFmtId="164" fontId="0" fillId="0" borderId="0" xfId="0" applyNumberFormat="1"/>
    <xf numFmtId="165" fontId="30" fillId="0" borderId="0" xfId="46" applyNumberFormat="1" applyFont="1" applyFill="1"/>
    <xf numFmtId="165" fontId="31" fillId="0" borderId="15" xfId="0" applyNumberFormat="1" applyFont="1" applyFill="1" applyBorder="1"/>
    <xf numFmtId="170" fontId="30" fillId="0" borderId="0" xfId="0" applyNumberFormat="1" applyFont="1" applyFill="1" applyBorder="1"/>
    <xf numFmtId="170" fontId="30" fillId="0" borderId="0" xfId="0" applyNumberFormat="1" applyFont="1" applyFill="1" applyBorder="1" applyAlignment="1">
      <alignment horizontal="center"/>
    </xf>
    <xf numFmtId="166" fontId="30" fillId="0" borderId="16" xfId="45" applyNumberFormat="1" applyFont="1" applyFill="1" applyBorder="1"/>
    <xf numFmtId="0" fontId="30" fillId="0" borderId="0" xfId="47" applyFont="1" applyFill="1" applyAlignment="1">
      <alignment wrapText="1"/>
    </xf>
    <xf numFmtId="169" fontId="30" fillId="0" borderId="16" xfId="0" applyNumberFormat="1" applyFont="1" applyFill="1" applyBorder="1" applyAlignment="1">
      <alignment horizontal="center"/>
    </xf>
    <xf numFmtId="165" fontId="30" fillId="0" borderId="0" xfId="0" applyNumberFormat="1" applyFont="1" applyFill="1" applyBorder="1"/>
    <xf numFmtId="37" fontId="30" fillId="0" borderId="0" xfId="0" applyNumberFormat="1" applyFont="1" applyFill="1" applyBorder="1"/>
    <xf numFmtId="4" fontId="0" fillId="0" borderId="0" xfId="0" applyNumberFormat="1"/>
    <xf numFmtId="0" fontId="0" fillId="0" borderId="0" xfId="0" applyFont="1"/>
    <xf numFmtId="49" fontId="36" fillId="36" borderId="1" xfId="0" applyNumberFormat="1" applyFont="1" applyFill="1" applyBorder="1" applyAlignment="1">
      <alignment horizontal="center" vertical="center" wrapText="1"/>
    </xf>
    <xf numFmtId="0" fontId="36" fillId="36" borderId="1" xfId="0" applyNumberFormat="1" applyFont="1" applyFill="1" applyBorder="1" applyAlignment="1">
      <alignment horizontal="center" vertical="center" wrapText="1"/>
    </xf>
    <xf numFmtId="14" fontId="36" fillId="36" borderId="1" xfId="1" applyNumberFormat="1" applyFont="1" applyFill="1" applyBorder="1" applyAlignment="1">
      <alignment horizontal="center" vertical="center" wrapText="1"/>
    </xf>
    <xf numFmtId="0" fontId="26" fillId="37" borderId="1" xfId="0" applyFont="1" applyFill="1" applyBorder="1" applyAlignment="1">
      <alignment horizontal="left"/>
    </xf>
    <xf numFmtId="0" fontId="26" fillId="37" borderId="17" xfId="0" applyFont="1" applyFill="1" applyBorder="1"/>
    <xf numFmtId="0" fontId="26" fillId="37" borderId="1" xfId="0" applyFont="1" applyFill="1" applyBorder="1" applyAlignment="1">
      <alignment horizontal="left" vertical="center"/>
    </xf>
    <xf numFmtId="0" fontId="26" fillId="37" borderId="17" xfId="0" applyFont="1" applyFill="1" applyBorder="1" applyAlignment="1">
      <alignment vertical="center"/>
    </xf>
    <xf numFmtId="165" fontId="26" fillId="37" borderId="1" xfId="1" applyNumberFormat="1" applyFont="1" applyFill="1" applyBorder="1" applyAlignment="1">
      <alignment vertical="center"/>
    </xf>
    <xf numFmtId="0" fontId="37" fillId="0" borderId="0" xfId="0" applyFont="1"/>
    <xf numFmtId="0" fontId="26" fillId="37" borderId="17" xfId="0" applyFont="1" applyFill="1" applyBorder="1" applyAlignment="1">
      <alignment horizontal="left" vertical="center"/>
    </xf>
    <xf numFmtId="49" fontId="0" fillId="0" borderId="0" xfId="0" applyNumberFormat="1" applyFont="1"/>
    <xf numFmtId="165" fontId="26" fillId="0" borderId="1" xfId="1" applyNumberFormat="1" applyFont="1" applyBorder="1" applyAlignment="1">
      <alignment vertical="center"/>
    </xf>
    <xf numFmtId="0" fontId="0" fillId="0" borderId="0" xfId="0" pivotButton="1"/>
    <xf numFmtId="171" fontId="38" fillId="0" borderId="0" xfId="0" applyNumberFormat="1" applyFont="1" applyFill="1" applyAlignment="1">
      <alignment horizontal="center"/>
    </xf>
    <xf numFmtId="170" fontId="39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 wrapText="1"/>
    </xf>
    <xf numFmtId="0" fontId="40" fillId="0" borderId="0" xfId="0" applyNumberFormat="1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38" fillId="0" borderId="0" xfId="0" applyNumberFormat="1" applyFont="1" applyFill="1" applyAlignment="1">
      <alignment horizontal="center"/>
    </xf>
    <xf numFmtId="171" fontId="38" fillId="0" borderId="0" xfId="0" applyNumberFormat="1" applyFont="1" applyFill="1" applyAlignment="1"/>
    <xf numFmtId="0" fontId="27" fillId="0" borderId="0" xfId="0" applyFont="1" applyFill="1"/>
    <xf numFmtId="0" fontId="40" fillId="0" borderId="0" xfId="0" applyNumberFormat="1" applyFont="1" applyFill="1" applyAlignment="1"/>
    <xf numFmtId="0" fontId="27" fillId="0" borderId="0" xfId="0" applyFont="1" applyFill="1" applyBorder="1"/>
    <xf numFmtId="171" fontId="39" fillId="0" borderId="0" xfId="0" applyNumberFormat="1" applyFont="1" applyFill="1"/>
    <xf numFmtId="171" fontId="39" fillId="0" borderId="0" xfId="0" applyNumberFormat="1" applyFont="1" applyFill="1" applyAlignment="1">
      <alignment horizontal="center"/>
    </xf>
    <xf numFmtId="170" fontId="39" fillId="0" borderId="0" xfId="0" applyNumberFormat="1" applyFont="1" applyFill="1" applyBorder="1" applyAlignment="1"/>
    <xf numFmtId="165" fontId="39" fillId="0" borderId="0" xfId="46" applyNumberFormat="1" applyFont="1" applyFill="1" applyBorder="1" applyAlignment="1">
      <alignment horizontal="center"/>
    </xf>
    <xf numFmtId="165" fontId="39" fillId="0" borderId="0" xfId="46" applyNumberFormat="1" applyFont="1" applyFill="1" applyBorder="1"/>
    <xf numFmtId="171" fontId="39" fillId="0" borderId="0" xfId="0" applyNumberFormat="1" applyFont="1" applyFill="1" applyBorder="1" applyAlignment="1"/>
    <xf numFmtId="165" fontId="39" fillId="0" borderId="14" xfId="46" applyNumberFormat="1" applyFont="1" applyFill="1" applyBorder="1" applyAlignment="1">
      <alignment horizontal="center"/>
    </xf>
    <xf numFmtId="165" fontId="39" fillId="0" borderId="0" xfId="46" applyNumberFormat="1" applyFont="1" applyFill="1" applyBorder="1" applyAlignment="1"/>
    <xf numFmtId="171" fontId="39" fillId="0" borderId="0" xfId="0" applyNumberFormat="1" applyFont="1" applyFill="1" applyBorder="1"/>
    <xf numFmtId="171" fontId="39" fillId="0" borderId="0" xfId="0" applyNumberFormat="1" applyFont="1" applyFill="1" applyBorder="1" applyAlignment="1">
      <alignment horizontal="center"/>
    </xf>
    <xf numFmtId="171" fontId="38" fillId="0" borderId="0" xfId="0" applyNumberFormat="1" applyFont="1" applyFill="1" applyBorder="1"/>
    <xf numFmtId="165" fontId="39" fillId="0" borderId="14" xfId="46" applyNumberFormat="1" applyFont="1" applyFill="1" applyBorder="1"/>
    <xf numFmtId="0" fontId="39" fillId="0" borderId="0" xfId="0" applyFont="1" applyFill="1" applyAlignment="1">
      <alignment horizontal="left" wrapText="1" indent="2"/>
    </xf>
    <xf numFmtId="165" fontId="39" fillId="0" borderId="0" xfId="46" applyNumberFormat="1" applyFont="1" applyFill="1" applyAlignment="1">
      <alignment horizontal="center"/>
    </xf>
    <xf numFmtId="0" fontId="27" fillId="0" borderId="0" xfId="0" applyFont="1" applyFill="1" applyAlignment="1"/>
    <xf numFmtId="0" fontId="39" fillId="0" borderId="0" xfId="0" applyFont="1" applyFill="1"/>
    <xf numFmtId="165" fontId="39" fillId="0" borderId="15" xfId="46" applyNumberFormat="1" applyFont="1" applyFill="1" applyBorder="1"/>
    <xf numFmtId="166" fontId="27" fillId="0" borderId="0" xfId="46" applyNumberFormat="1" applyFont="1" applyFill="1"/>
    <xf numFmtId="164" fontId="27" fillId="0" borderId="0" xfId="46" applyFont="1" applyFill="1"/>
    <xf numFmtId="166" fontId="25" fillId="0" borderId="0" xfId="46" applyNumberFormat="1" applyFont="1"/>
    <xf numFmtId="166" fontId="27" fillId="0" borderId="0" xfId="0" applyNumberFormat="1" applyFont="1" applyFill="1"/>
    <xf numFmtId="171" fontId="39" fillId="0" borderId="0" xfId="0" applyNumberFormat="1" applyFont="1" applyFill="1" applyAlignment="1">
      <alignment horizontal="left" wrapText="1" indent="2"/>
    </xf>
    <xf numFmtId="165" fontId="27" fillId="0" borderId="18" xfId="0" applyNumberFormat="1" applyFont="1" applyFill="1" applyBorder="1"/>
    <xf numFmtId="164" fontId="39" fillId="0" borderId="0" xfId="46" applyNumberFormat="1" applyFont="1" applyFill="1" applyBorder="1"/>
    <xf numFmtId="2" fontId="27" fillId="0" borderId="0" xfId="0" applyNumberFormat="1" applyFont="1" applyFill="1"/>
    <xf numFmtId="0" fontId="0" fillId="0" borderId="0" xfId="0" applyFill="1" applyAlignment="1">
      <alignment horizontal="center"/>
    </xf>
    <xf numFmtId="166" fontId="41" fillId="0" borderId="0" xfId="48" applyNumberFormat="1" applyFont="1" applyFill="1" applyBorder="1" applyAlignment="1">
      <alignment horizontal="center"/>
    </xf>
    <xf numFmtId="166" fontId="41" fillId="0" borderId="0" xfId="48" applyNumberFormat="1" applyFont="1" applyFill="1" applyAlignment="1">
      <alignment horizontal="center"/>
    </xf>
    <xf numFmtId="166" fontId="41" fillId="0" borderId="0" xfId="48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166" fontId="42" fillId="0" borderId="0" xfId="48" applyNumberFormat="1" applyFont="1" applyFill="1" applyAlignment="1">
      <alignment horizontal="center"/>
    </xf>
    <xf numFmtId="166" fontId="41" fillId="0" borderId="14" xfId="48" applyNumberFormat="1" applyFont="1" applyFill="1" applyBorder="1" applyAlignment="1">
      <alignment horizontal="center" wrapText="1"/>
    </xf>
    <xf numFmtId="166" fontId="41" fillId="0" borderId="14" xfId="48" applyNumberFormat="1" applyFont="1" applyFill="1" applyBorder="1" applyAlignment="1">
      <alignment horizontal="center"/>
    </xf>
    <xf numFmtId="164" fontId="41" fillId="0" borderId="0" xfId="50" applyFont="1" applyFill="1" applyBorder="1"/>
    <xf numFmtId="170" fontId="41" fillId="0" borderId="0" xfId="49" applyNumberFormat="1" applyFont="1" applyFill="1" applyBorder="1"/>
    <xf numFmtId="0" fontId="41" fillId="0" borderId="0" xfId="0" applyFont="1" applyFill="1"/>
    <xf numFmtId="165" fontId="41" fillId="0" borderId="0" xfId="50" applyNumberFormat="1" applyFont="1" applyFill="1" applyBorder="1"/>
    <xf numFmtId="0" fontId="41" fillId="0" borderId="19" xfId="0" applyFont="1" applyFill="1" applyBorder="1"/>
    <xf numFmtId="166" fontId="41" fillId="0" borderId="0" xfId="48" applyNumberFormat="1" applyFont="1" applyFill="1"/>
    <xf numFmtId="166" fontId="41" fillId="0" borderId="0" xfId="48" applyNumberFormat="1" applyFont="1" applyFill="1" applyBorder="1"/>
    <xf numFmtId="0" fontId="0" fillId="0" borderId="0" xfId="0" applyFill="1" applyBorder="1"/>
    <xf numFmtId="170" fontId="0" fillId="0" borderId="0" xfId="0" applyNumberFormat="1" applyFill="1"/>
    <xf numFmtId="0" fontId="41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170" fontId="41" fillId="0" borderId="0" xfId="49" applyNumberFormat="1" applyFont="1" applyFill="1" applyBorder="1" applyAlignment="1">
      <alignment vertical="center"/>
    </xf>
    <xf numFmtId="165" fontId="41" fillId="0" borderId="0" xfId="50" applyNumberFormat="1" applyFont="1" applyFill="1" applyBorder="1" applyAlignment="1">
      <alignment vertical="center"/>
    </xf>
    <xf numFmtId="165" fontId="41" fillId="0" borderId="13" xfId="50" applyNumberFormat="1" applyFont="1" applyFill="1" applyBorder="1"/>
    <xf numFmtId="170" fontId="41" fillId="0" borderId="13" xfId="49" applyNumberFormat="1" applyFont="1" applyFill="1" applyBorder="1"/>
    <xf numFmtId="165" fontId="41" fillId="0" borderId="16" xfId="50" applyNumberFormat="1" applyFont="1" applyFill="1" applyBorder="1"/>
    <xf numFmtId="164" fontId="0" fillId="0" borderId="0" xfId="1" applyFont="1" applyFill="1"/>
    <xf numFmtId="0" fontId="31" fillId="0" borderId="0" xfId="0" applyFont="1" applyFill="1" applyBorder="1"/>
    <xf numFmtId="165" fontId="26" fillId="38" borderId="1" xfId="1" applyNumberFormat="1" applyFont="1" applyFill="1" applyBorder="1" applyAlignment="1">
      <alignment vertical="center"/>
    </xf>
    <xf numFmtId="165" fontId="1" fillId="0" borderId="1" xfId="1" applyNumberFormat="1" applyFont="1" applyBorder="1" applyAlignment="1">
      <alignment vertical="center"/>
    </xf>
    <xf numFmtId="165" fontId="1" fillId="41" borderId="1" xfId="1" applyNumberFormat="1" applyFont="1" applyFill="1" applyBorder="1" applyAlignment="1">
      <alignment vertical="center"/>
    </xf>
    <xf numFmtId="165" fontId="1" fillId="38" borderId="1" xfId="1" applyNumberFormat="1" applyFont="1" applyFill="1" applyBorder="1" applyAlignment="1">
      <alignment vertical="center"/>
    </xf>
    <xf numFmtId="165" fontId="1" fillId="3" borderId="1" xfId="1" applyNumberFormat="1" applyFont="1" applyFill="1" applyBorder="1" applyAlignment="1">
      <alignment vertical="center"/>
    </xf>
    <xf numFmtId="165" fontId="1" fillId="0" borderId="1" xfId="1" applyNumberFormat="1" applyFont="1" applyFill="1" applyBorder="1" applyAlignment="1">
      <alignment vertical="center"/>
    </xf>
    <xf numFmtId="165" fontId="1" fillId="39" borderId="1" xfId="1" applyNumberFormat="1" applyFont="1" applyFill="1" applyBorder="1" applyAlignment="1">
      <alignment vertical="center"/>
    </xf>
    <xf numFmtId="165" fontId="1" fillId="40" borderId="1" xfId="1" applyNumberFormat="1" applyFont="1" applyFill="1" applyBorder="1" applyAlignment="1">
      <alignment vertical="center"/>
    </xf>
    <xf numFmtId="166" fontId="41" fillId="0" borderId="14" xfId="48" applyNumberFormat="1" applyFont="1" applyFill="1" applyBorder="1" applyAlignment="1">
      <alignment horizontal="center"/>
    </xf>
    <xf numFmtId="166" fontId="41" fillId="0" borderId="0" xfId="48" applyNumberFormat="1" applyFont="1" applyFill="1" applyAlignment="1">
      <alignment horizontal="center" wrapText="1"/>
    </xf>
    <xf numFmtId="166" fontId="41" fillId="0" borderId="14" xfId="48" applyNumberFormat="1" applyFont="1" applyFill="1" applyBorder="1" applyAlignment="1">
      <alignment horizontal="center" wrapText="1"/>
    </xf>
    <xf numFmtId="0" fontId="26" fillId="0" borderId="0" xfId="0" applyFont="1" applyAlignment="1">
      <alignment horizontal="left" wrapText="1"/>
    </xf>
    <xf numFmtId="0" fontId="27" fillId="0" borderId="0" xfId="0" applyFont="1" applyFill="1" applyAlignment="1">
      <alignment horizontal="left" vertical="center" wrapText="1"/>
    </xf>
    <xf numFmtId="0" fontId="44" fillId="0" borderId="0" xfId="0" applyFont="1"/>
  </cellXfs>
  <cellStyles count="58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a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Comma 10" xfId="53"/>
    <cellStyle name="Comma 2" xfId="45"/>
    <cellStyle name="Comma_Worksheet in D: Mis documentos Clientes 2003 Holanda Informes Brenntag-Informe2002-2001" xfId="49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" xfId="1" builtinId="3"/>
    <cellStyle name="Millares 10" xfId="46"/>
    <cellStyle name="Millares 11" xfId="50"/>
    <cellStyle name="Millares 12" xfId="57"/>
    <cellStyle name="Millares 2" xfId="48"/>
    <cellStyle name="Millares 3" xfId="55"/>
    <cellStyle name="Neutral" xfId="10" builtinId="28" customBuiltin="1"/>
    <cellStyle name="Normal" xfId="0" builtinId="0"/>
    <cellStyle name="Normal 11" xfId="52"/>
    <cellStyle name="Normal 2 10" xfId="47"/>
    <cellStyle name="Normal 2 3 2" xfId="56"/>
    <cellStyle name="Normal 3" xfId="54"/>
    <cellStyle name="Normal 3 2" xfId="44"/>
    <cellStyle name="Normal 4" xfId="51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otal" xfId="19" builtinId="25" customBuiltin="1"/>
  </cellStyles>
  <dxfs count="1"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2244164</xdr:colOff>
      <xdr:row>0</xdr:row>
      <xdr:rowOff>50800</xdr:rowOff>
    </xdr:from>
    <xdr:to>
      <xdr:col>4</xdr:col>
      <xdr:colOff>983130</xdr:colOff>
      <xdr:row>3</xdr:row>
      <xdr:rowOff>78689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9231" y="50800"/>
          <a:ext cx="1414432" cy="5528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ina Villafuerte Echeverría" refreshedDate="43588.56851099537" createdVersion="4" refreshedVersion="4" minRefreshableVersion="3" recordCount="1397">
  <cacheSource type="worksheet">
    <worksheetSource ref="B7:E1404" sheet="Agrupación"/>
  </cacheSource>
  <cacheFields count="4">
    <cacheField name="CUENTAS" numFmtId="0">
      <sharedItems/>
    </cacheField>
    <cacheField name="CLASIFICACIÓN" numFmtId="0">
      <sharedItems count="50">
        <s v="Efectivo y equivalente de efectivo"/>
        <s v="Inversiones mantenidas hasta el vencimiento"/>
        <s v="Cuentas por cobrar clientes"/>
        <s v="Cuentas por cobrar clientes - provisión incobrables"/>
        <s v="Cuentas por cobrar relacionadas"/>
        <s v="Otras cuentas por cobrar"/>
        <s v="Impuestos por recuperar"/>
        <s v="Activos Financieros a valor razonable"/>
        <s v="Anticipo a proveedores"/>
        <s v="Inventario"/>
        <s v="Inventario - importaciones en tránsito"/>
        <s v="PPE"/>
        <s v="Propiedades de Inversión"/>
        <s v="Intangible"/>
        <s v="Inversiones en subsidiarias y asociadas"/>
        <s v="Otros activos"/>
        <s v="Derechos Fiduciarios"/>
        <s v="ACTIVO POR  IMPUESTO DIFERIDO"/>
        <s v="Otras cuentas por cobrar l/p"/>
        <s v="Cuentas por cobrar relacionadas L/P"/>
        <s v="Otros impuestos por pagar"/>
        <s v="Otras cuentas por pagar"/>
        <s v="Beneficios sociales c/p"/>
        <s v="Proveedores"/>
        <s v="Obligaciones financieras c/p"/>
        <s v="Valores emitidos c/p"/>
        <s v="Cuentas por pagar relacionadas"/>
        <s v="Pasivo de contrato - Ingresos diferidos"/>
        <s v="Pasivo de contrato - Anticipo de clientes"/>
        <s v="Jubilación Patronal y bonifcación por desahucio"/>
        <s v="Proveedores l/p"/>
        <s v="Obligaciones financieras l/p"/>
        <s v="Provisiones"/>
        <s v="Pasivo de contrato - Ingresos diferidos l/p"/>
        <s v="Cuentas por pagar relacionadas l/p"/>
        <s v="Valores emitidos l/p"/>
        <s v="Otras cuentas por pagar l/p"/>
        <s v="Pasivo contingente l/p"/>
        <s v="Patrimonio - Capital Social"/>
        <s v="Patrimonio - Aporte para futuras capitalizaciones"/>
        <s v="Patrimonio - Reservas"/>
        <s v="Patrimonio - Resultados acumulados"/>
        <s v="Ventas"/>
        <s v="Costo de ventas"/>
        <s v="Gastos de administración y venta"/>
        <s v="Participación a trabajadores"/>
        <s v="Gastos financieros"/>
        <s v="Gasto Impuesto a la renta"/>
        <s v="Otros ingresos"/>
        <s v="Otros egresos"/>
      </sharedItems>
    </cacheField>
    <cacheField name="DESCRIPCIÓN" numFmtId="0">
      <sharedItems/>
    </cacheField>
    <cacheField name="31/12/2018 (v3)" numFmtId="165">
      <sharedItems containsString="0" containsBlank="1" containsNumber="1" minValue="-71179385.420000002" maxValue="93974259.769999996" count="803">
        <n v="688.21"/>
        <n v="37046.379999999997"/>
        <n v="2000"/>
        <n v="1000"/>
        <n v="2300"/>
        <n v="5000"/>
        <n v="1900"/>
        <n v="500"/>
        <n v="2500"/>
        <m/>
        <n v="14722.22"/>
        <n v="86826.38"/>
        <n v="163519.75"/>
        <n v="25562.78"/>
        <n v="16811.330000000002"/>
        <n v="24062.79"/>
        <n v="890.82"/>
        <n v="90.66"/>
        <n v="917.6"/>
        <n v="23533.75"/>
        <n v="39956.06"/>
        <n v="562.86"/>
        <n v="3005.74"/>
        <n v="5258.97"/>
        <n v="107999.01"/>
        <n v="5278.55"/>
        <n v="238.95"/>
        <n v="2874"/>
        <n v="246307.73"/>
        <n v="45625"/>
        <n v="26552.68"/>
        <n v="2117.83"/>
        <n v="1172841.08"/>
        <n v="900000"/>
        <n v="10179841.41"/>
        <n v="-1755877.28"/>
        <n v="29604.080000000002"/>
        <n v="-35956.28"/>
        <n v="-217023.44"/>
        <n v="-251589.98"/>
        <n v="-101370.88"/>
        <n v="-68054.87"/>
        <n v="-13735.34"/>
        <n v="11673.58"/>
        <n v="-13504.46"/>
        <n v="-159380.07999999999"/>
        <n v="-1667.98"/>
        <n v="-38725.440000000002"/>
        <n v="26723"/>
        <n v="-138236.53"/>
        <n v="27684.52"/>
        <n v="111591.53"/>
        <n v="-114040.63"/>
        <n v="1132.49"/>
        <n v="2480.84"/>
        <n v="302.5"/>
        <n v="0.02"/>
        <n v="23922.26"/>
        <n v="-3817.14"/>
        <n v="1034.48"/>
        <n v="-9365.52"/>
        <n v="2800000"/>
        <n v="17326.740000000002"/>
        <n v="10764778.74"/>
        <n v="29242.42"/>
        <n v="636371.26"/>
        <n v="1004.45"/>
        <n v="150"/>
        <n v="94547.54"/>
        <n v="32706.91"/>
        <n v="1833777.11"/>
        <n v="1273385.45"/>
        <n v="87008.960000000006"/>
        <n v="15095.15"/>
        <n v="16506"/>
        <n v="282466.71999999997"/>
        <n v="2134861.16"/>
        <n v="2814610.51"/>
        <n v="2673423.64"/>
        <n v="1707.76"/>
        <n v="45370.31"/>
        <n v="32352.240000000002"/>
        <n v="286883.5"/>
        <n v="476.73"/>
        <n v="39175.79"/>
        <n v="11767"/>
        <n v="0.48"/>
        <n v="-212940.38"/>
        <n v="4637.6499999999996"/>
        <n v="7170"/>
        <n v="1500"/>
        <n v="13000.71"/>
        <n v="264942.40000000002"/>
        <n v="25968.46"/>
        <n v="72811.38"/>
        <n v="950361.5"/>
        <n v="36000"/>
        <n v="19000"/>
        <n v="200"/>
        <n v="17780.810000000001"/>
        <n v="2631.35"/>
        <n v="86096.4"/>
        <n v="128170.95"/>
        <n v="800"/>
        <n v="103.32"/>
        <n v="2739.78"/>
        <n v="9653.3799999999992"/>
        <n v="250"/>
        <n v="1322.99"/>
        <n v="9391.85"/>
        <n v="129109.53"/>
        <n v="275"/>
        <n v="5731246.3899999997"/>
        <n v="792"/>
        <n v="1164.94"/>
        <n v="20000"/>
        <n v="289.89999999999998"/>
        <n v="22763.78"/>
        <n v="1434.78"/>
        <n v="103.33"/>
        <n v="218000"/>
        <n v="-2615084.6"/>
        <n v="448.2"/>
        <n v="142000"/>
        <n v="850000"/>
        <n v="5943.86"/>
        <n v="897"/>
        <n v="100"/>
        <n v="600"/>
        <n v="151285.92000000001"/>
        <n v="170"/>
        <n v="400"/>
        <n v="260"/>
        <n v="4456.2"/>
        <n v="300"/>
        <n v="1376.28"/>
        <n v="160"/>
        <n v="220"/>
        <n v="240"/>
        <n v="8111.54"/>
        <n v="110"/>
        <n v="80"/>
        <n v="320"/>
        <n v="450"/>
        <n v="140"/>
        <n v="120"/>
        <n v="280"/>
        <n v="330"/>
        <n v="558.59"/>
        <n v="180"/>
        <n v="70"/>
        <n v="687.67"/>
        <n v="360"/>
        <n v="130"/>
        <n v="775"/>
        <n v="259.2"/>
        <n v="5200"/>
        <n v="129970"/>
        <n v="455"/>
        <n v="492"/>
        <n v="60"/>
        <n v="350"/>
        <n v="90"/>
        <n v="340"/>
        <n v="216"/>
        <n v="2862"/>
        <n v="4600"/>
        <n v="2900"/>
        <n v="440"/>
        <n v="700"/>
        <n v="900"/>
        <n v="2850"/>
        <n v="860"/>
        <n v="520"/>
        <n v="570"/>
        <n v="630"/>
        <n v="117"/>
        <n v="3156"/>
        <n v="2600"/>
        <n v="4336.34"/>
        <n v="750"/>
        <n v="30"/>
        <n v="75"/>
        <n v="242.5"/>
        <n v="50"/>
        <n v="540"/>
        <n v="4000"/>
        <n v="125"/>
        <n v="648"/>
        <n v="324"/>
        <n v="432"/>
        <n v="282"/>
        <n v="1250"/>
        <n v="6600"/>
        <n v="162"/>
        <n v="2400"/>
        <n v="153"/>
        <n v="7758.32"/>
        <n v="650"/>
        <n v="7393.91"/>
        <n v="6106.95"/>
        <n v="8500"/>
        <n v="850"/>
        <n v="6000"/>
        <n v="560"/>
        <n v="210"/>
        <n v="2352.5"/>
        <n v="1100"/>
        <n v="720"/>
        <n v="24.33"/>
        <n v="490"/>
        <n v="1300"/>
        <n v="448"/>
        <n v="2580000"/>
        <n v="1400"/>
        <n v="145"/>
        <n v="1963"/>
        <n v="4463"/>
        <n v="6602.21"/>
        <n v="1726911.11"/>
        <n v="380"/>
        <n v="673.18"/>
        <n v="142836.48000000001"/>
        <n v="2674.14"/>
        <n v="50289.11"/>
        <n v="196543.53"/>
        <n v="1508.51"/>
        <n v="1424.82"/>
        <n v="2074"/>
        <n v="16855.63"/>
        <n v="20149.2"/>
        <n v="132.71"/>
        <n v="450.03"/>
        <n v="641.70000000000005"/>
        <n v="6828"/>
        <n v="550.91"/>
        <n v="3300"/>
        <n v="0.04"/>
        <n v="550"/>
        <n v="92254.66"/>
        <n v="721.02"/>
        <n v="18726.43"/>
        <n v="57720.29"/>
        <n v="293821.28999999998"/>
        <n v="119414.58"/>
        <n v="0.06"/>
        <n v="306.08999999999997"/>
        <n v="0.72"/>
        <n v="76.36"/>
        <n v="2293.6999999999998"/>
        <n v="7000"/>
        <n v="0.03"/>
        <n v="1760"/>
        <n v="6388.92"/>
        <n v="10615.5"/>
        <n v="6.21"/>
        <n v="5400"/>
        <n v="50741.15"/>
        <n v="3267.12"/>
        <n v="267.89999999999998"/>
        <n v="2460.58"/>
        <n v="-364654"/>
        <n v="610.21"/>
        <n v="44880"/>
        <n v="3000"/>
        <n v="2.8"/>
        <n v="7.33"/>
        <n v="15892.53"/>
        <n v="37.590000000000003"/>
        <n v="14450"/>
        <n v="86.33"/>
        <n v="2.4"/>
        <n v="460"/>
        <n v="480.2"/>
        <n v="8416.19"/>
        <n v="4950"/>
        <n v="0.01"/>
        <n v="204.88"/>
        <n v="7.0000000000000007E-2"/>
        <n v="1967.9"/>
        <n v="12600"/>
        <n v="14224"/>
        <n v="679"/>
        <n v="2077.17"/>
        <n v="1800"/>
        <n v="349.05"/>
        <n v="20"/>
        <n v="640.44000000000005"/>
        <n v="2911.65"/>
        <n v="49.69"/>
        <n v="3386.28"/>
        <n v="2525"/>
        <n v="224"/>
        <n v="1454"/>
        <n v="1418.91"/>
        <n v="25"/>
        <n v="136"/>
        <n v="225"/>
        <n v="558"/>
        <n v="1850"/>
        <n v="5093.66"/>
        <n v="56.13"/>
        <n v="1696.67"/>
        <n v="1785"/>
        <n v="1262.79"/>
        <n v="1280"/>
        <n v="220.27"/>
        <n v="233"/>
        <n v="694"/>
        <n v="-7"/>
        <n v="135"/>
        <n v="948.6"/>
        <n v="290"/>
        <n v="864.12"/>
        <n v="1290"/>
        <n v="430"/>
        <n v="3458"/>
        <n v="6779.84"/>
        <n v="680"/>
        <n v="475"/>
        <n v="567"/>
        <n v="492.8"/>
        <n v="980"/>
        <n v="1370"/>
        <n v="-10"/>
        <n v="40"/>
        <n v="337.5"/>
        <n v="42"/>
        <n v="-250"/>
        <n v="169"/>
        <n v="505"/>
        <n v="1134"/>
        <n v="188"/>
        <n v="100.04"/>
        <n v="-20596.32"/>
        <n v="3892026.52"/>
        <n v="16728288.73"/>
        <n v="1370947.22"/>
        <n v="-669294.75"/>
        <n v="213246.05"/>
        <n v="165183.17000000001"/>
        <n v="133264.85999999999"/>
        <n v="1571086.62"/>
        <n v="31200"/>
        <n v="3900"/>
        <n v="2870"/>
        <n v="1730"/>
        <n v="132513.60000000001"/>
        <n v="64205"/>
        <n v="3097.5"/>
        <n v="75000"/>
        <n v="442"/>
        <n v="49.9"/>
        <n v="8450"/>
        <n v="38500"/>
        <n v="144309.12"/>
        <n v="389.8"/>
        <n v="6375018.4100000001"/>
        <n v="3158736.87"/>
        <n v="340660.33"/>
        <n v="864358.86"/>
        <n v="93974259.769999996"/>
        <n v="8505001.3800000008"/>
        <n v="649491.68999999994"/>
        <n v="4415141.4400000004"/>
        <n v="22368141.34"/>
        <n v="7793479.1399999997"/>
        <n v="5377311.3200000003"/>
        <n v="10457632.640000001"/>
        <n v="-979477.22"/>
        <n v="-302702.95"/>
        <n v="-71179385.420000002"/>
        <n v="-758954.68"/>
        <n v="-6487377.4199999999"/>
        <n v="-303527.86"/>
        <n v="-1957079.97"/>
        <n v="-14618107.609999999"/>
        <n v="-4603585.97"/>
        <n v="-2398250.9300000002"/>
        <n v="-6961727.4500000002"/>
        <n v="120000"/>
        <n v="784192.32"/>
        <n v="49200"/>
        <n v="142090.45000000001"/>
        <n v="31103.119999999999"/>
        <n v="814.78"/>
        <n v="13173.76"/>
        <n v="1506.96"/>
        <n v="1006.28"/>
        <n v="4725"/>
        <n v="2369.58"/>
        <n v="5551.26"/>
        <n v="686.09"/>
        <n v="239.34"/>
        <n v="6641.77"/>
        <n v="274.99"/>
        <n v="103414.15"/>
        <n v="7676.1"/>
        <n v="294970.67"/>
        <n v="40742.54"/>
        <n v="1551094.91"/>
        <n v="25255.02"/>
        <n v="10000"/>
        <n v="15990.19"/>
        <n v="15830"/>
        <n v="25654.01"/>
        <n v="83500.009999999995"/>
        <n v="422241.42"/>
        <n v="179999.76"/>
        <n v="251132.49"/>
        <n v="169859.35"/>
        <n v="7811"/>
        <n v="12857.14"/>
        <n v="277875"/>
        <n v="12714847.550000001"/>
        <n v="443278.21"/>
        <n v="746367.72"/>
        <n v="902716.59"/>
        <n v="499555.17"/>
        <n v="1617906.22"/>
        <n v="859154.6"/>
        <n v="-4474226.1100000003"/>
        <n v="-1758965.93"/>
        <n v="-391454.49"/>
        <n v="-134666.64000000001"/>
        <n v="-190555.5"/>
        <n v="-75226.350000000006"/>
        <n v="-88889"/>
        <n v="-162093.75"/>
        <n v="2798038"/>
        <n v="2278796.6"/>
        <n v="1698535.9"/>
        <n v="2883185.72"/>
        <n v="1696252.85"/>
        <n v="27858699.27"/>
        <n v="943459.2"/>
        <n v="147840"/>
        <n v="462500"/>
        <n v="140052.15"/>
        <n v="104393.87"/>
        <n v="84000"/>
        <n v="3675000"/>
        <n v="1173781.21"/>
        <n v="8000"/>
        <n v="1114175.56"/>
        <n v="1982263.02"/>
        <n v="1834157.69"/>
        <n v="1193125.8899999999"/>
        <n v="-1606182.88"/>
        <n v="86797.18"/>
        <n v="1422229"/>
        <n v="4923.9399999999996"/>
        <n v="2025.91"/>
        <n v="261500"/>
        <n v="3150763.5"/>
        <n v="2358252.34"/>
        <n v="1803175.74"/>
        <n v="708409.26"/>
        <n v="242053.17"/>
        <n v="153323.24"/>
        <n v="90698.87"/>
        <n v="299568"/>
        <n v="37120.32"/>
        <n v="384142.4"/>
        <n v="210303.22"/>
        <n v="199665.36"/>
        <n v="329506.92"/>
        <n v="128708.61"/>
        <n v="56339.28"/>
        <n v="448380.21"/>
        <n v="-2839838.32"/>
        <n v="890904.07"/>
        <n v="110608.64"/>
        <n v="-4828839.96"/>
        <n v="-1158842.57"/>
        <n v="-647450.91"/>
        <n v="-1973.61"/>
        <n v="-78071.45"/>
        <n v="-1588.43"/>
        <n v="-462774.12"/>
        <n v="-223236.72"/>
        <n v="-527199.65"/>
        <n v="-45554.55"/>
        <n v="-33649.919999999998"/>
        <n v="-53940.68"/>
        <n v="-2840225.75"/>
        <n v="-2060869.07"/>
        <n v="-1133.43"/>
        <n v="-7430839.2699999996"/>
        <n v="-3565.97"/>
        <n v="-1447831.83"/>
        <n v="-617.52"/>
        <n v="-42320.160000000003"/>
        <n v="-7384241.9199999999"/>
        <n v="-1536462.93"/>
        <n v="35458.519999999997"/>
        <n v="231103.64"/>
        <n v="165981.92000000001"/>
        <n v="1597"/>
        <n v="-14621.08"/>
        <n v="422833.12"/>
        <n v="-229009.69"/>
        <n v="-345914.73"/>
        <n v="15031"/>
        <n v="-22194.42"/>
        <n v="87828.93"/>
        <n v="-682.5"/>
        <n v="-541.64"/>
        <n v="-23406.76"/>
        <n v="-540.36"/>
        <n v="-5330"/>
        <n v="-10855.09"/>
        <n v="-2656029.08"/>
        <n v="-1511846.12"/>
        <n v="-33561.379999999997"/>
        <n v="-62235.65"/>
        <n v="-37057.4"/>
        <n v="-3792925.72"/>
        <n v="-1232819.92"/>
        <n v="-165878"/>
        <n v="-497981.3"/>
        <n v="-2360983.5099999998"/>
        <n v="-2000000"/>
        <n v="-3220471.78"/>
        <n v="-1238572.29"/>
        <n v="-4226825"/>
        <n v="-31455.040000000001"/>
        <n v="-464.69"/>
        <n v="-33854.410000000003"/>
        <n v="-15909.47"/>
        <n v="-39666.67"/>
        <n v="-21847.22"/>
        <n v="-2500.11"/>
        <n v="-3507.4"/>
        <n v="-49304.35"/>
        <n v="-508.69"/>
        <n v="-211.15"/>
        <n v="-42391.3"/>
        <n v="-100000"/>
        <n v="-105270"/>
        <n v="-238597.95"/>
        <n v="-64861.85"/>
        <n v="-72370.17"/>
        <n v="-70000"/>
        <n v="-6000"/>
        <n v="-571428.56000000006"/>
        <n v="-1393928.53"/>
        <n v="-293555.57"/>
        <n v="-1322260.21"/>
        <n v="-3695"/>
        <n v="-25721.15"/>
        <n v="-185023.33"/>
        <n v="-199293.48"/>
        <n v="-97237.07"/>
        <n v="-15611.69"/>
        <n v="-17022.28"/>
        <n v="-60293.14"/>
        <n v="-6978.49"/>
        <n v="-8000"/>
        <n v="-11687.45"/>
        <n v="-727881.4"/>
        <n v="-30172.98"/>
        <n v="-1000"/>
        <n v="-5000"/>
        <n v="-3500"/>
        <n v="-3620"/>
        <n v="-5360186.28"/>
        <n v="-196804"/>
        <n v="-21534.66"/>
        <n v="-4625.04"/>
        <n v="-193000"/>
        <n v="-12000"/>
        <n v="-153333.32999999999"/>
        <n v="-56742"/>
        <n v="-356827.92"/>
        <n v="-437393.1"/>
        <n v="-52145.68"/>
        <n v="-20000"/>
        <n v="-4249405.91"/>
        <n v="-1659952.92"/>
        <n v="-645562.56999999995"/>
        <n v="-1000000.04"/>
        <n v="-1700236.97"/>
        <n v="-4546527.7"/>
        <n v="-10628880.34"/>
        <n v="-247940.49"/>
        <n v="-212723.9"/>
        <n v="-1194597.94"/>
        <n v="-1252502.68"/>
        <n v="-17620.41"/>
        <n v="-35644.300000000003"/>
        <n v="-2864457.5"/>
        <n v="-1893955.42"/>
        <n v="-10308613.73"/>
        <n v="-2416506.92"/>
        <n v="-1980555.53"/>
        <n v="-3649897.7"/>
        <n v="-1086071.47"/>
        <n v="-2580000"/>
        <n v="-35042687"/>
        <n v="-920.74"/>
        <n v="-5222508.5599999996"/>
        <n v="-227071.63"/>
        <n v="-34797.379999999997"/>
        <n v="-32771651.620000001"/>
        <n v="-1919745"/>
        <n v="3202431"/>
        <n v="-17418569.34"/>
        <n v="-31460923.949999999"/>
        <n v="-535749.6"/>
        <n v="-1692825.56"/>
        <n v="-128294.43"/>
        <n v="-280856.93"/>
        <n v="-78754.320000000007"/>
        <n v="352914.67"/>
        <n v="1503572.71"/>
        <n v="9128.01"/>
        <n v="1585.45"/>
        <n v="892.67"/>
        <n v="372.23"/>
        <n v="2486.7600000000002"/>
        <n v="-15936344.6"/>
        <n v="-21805123.760000002"/>
        <n v="-562689.67000000004"/>
        <n v="-1100671.27"/>
        <n v="-331669.51"/>
        <n v="-253954.78"/>
        <n v="-268039.94"/>
        <n v="1852802.19"/>
        <n v="7893756.9000000004"/>
        <n v="47922.09"/>
        <n v="8323.59"/>
        <n v="4686.51"/>
        <n v="1954.22"/>
        <n v="13055.47"/>
        <n v="-13837524.699999999"/>
        <n v="-57085224.479999997"/>
        <n v="-499991.03"/>
        <n v="-180120.13"/>
        <n v="-8962.27"/>
        <n v="-35198.89"/>
        <n v="-27809.34"/>
        <n v="-397023.21"/>
        <n v="-1322260.2"/>
        <n v="-72903.81"/>
        <n v="-293555.52"/>
        <n v="-4492711.16"/>
        <n v="-192999.96"/>
        <n v="-153333.35999999999"/>
        <n v="-286640.2"/>
        <n v="1658864.81"/>
        <n v="500100.69"/>
        <n v="4913.6899999999996"/>
        <n v="16059.12"/>
        <n v="1278.9000000000001"/>
        <n v="2678.82"/>
        <n v="1332.79"/>
        <n v="84"/>
        <n v="8832.2099999999991"/>
        <n v="6110.63"/>
        <n v="40757"/>
        <n v="30300"/>
        <n v="11446.66"/>
        <n v="592754.21"/>
        <n v="210310.51"/>
        <n v="40878.5"/>
        <n v="54158.9"/>
        <n v="35080.660000000003"/>
        <n v="35109.050000000003"/>
        <n v="28953.87"/>
        <n v="5692647.4500000002"/>
        <n v="934525.51"/>
        <n v="605617.22"/>
        <n v="11775.96"/>
        <n v="3264.93"/>
        <n v="2644.94"/>
        <n v="4778.92"/>
        <n v="597363.93000000005"/>
        <n v="53973.3"/>
        <n v="316"/>
        <n v="33225.94"/>
        <n v="44471.96"/>
        <n v="2700"/>
        <n v="34580.43"/>
        <n v="336944.49"/>
        <n v="1345092.62"/>
        <n v="793067.49"/>
        <n v="153874.43"/>
        <n v="203841.13"/>
        <n v="132345.60999999999"/>
        <n v="125851.78"/>
        <n v="108246.93"/>
        <n v="617829.65"/>
        <n v="1610"/>
        <n v="2791877.28"/>
        <n v="11320"/>
        <n v="24862.66"/>
        <n v="817015.64"/>
        <n v="56720.23"/>
        <n v="9809.7999999999993"/>
        <n v="2356.44"/>
        <n v="9936.2999999999993"/>
        <n v="81"/>
        <n v="4150"/>
        <n v="5031031.01"/>
        <n v="3898939.46"/>
        <n v="123756.82"/>
        <n v="19034311.129999999"/>
        <n v="6616889.2699999996"/>
        <n v="11162619.35"/>
        <n v="995.35"/>
        <n v="26677.54"/>
        <n v="1141185.79"/>
        <n v="162093.75"/>
        <n v="518551.85"/>
        <n v="618612.06000000006"/>
        <n v="5784745.0800000001"/>
        <n v="22615149.07"/>
        <n v="863145.7"/>
        <n v="1051449.8500000001"/>
        <n v="632301.38"/>
        <n v="66436.09"/>
        <n v="2404929.0299999998"/>
        <n v="43.11"/>
        <n v="2150983.79"/>
        <n v="963607.94"/>
        <n v="2881943.02"/>
        <n v="263654.96000000002"/>
        <n v="1882858.04"/>
        <n v="1250624.3999999999"/>
        <n v="1609489.04"/>
        <n v="9694.93"/>
        <n v="19885.41"/>
        <n v="435495.21"/>
        <n v="1632648.45"/>
        <n v="317142.28000000003"/>
        <n v="7349.58"/>
        <n v="40501.839999999997"/>
        <n v="505551.18"/>
        <n v="1818050.11"/>
        <n v="206738.84"/>
        <n v="123962.49"/>
        <n v="462344.94"/>
        <n v="838742.29"/>
        <n v="444657.7"/>
        <n v="231892.34"/>
        <n v="234776.83"/>
        <n v="376100.94"/>
        <n v="27144.06"/>
        <n v="1816823.41"/>
        <n v="310299.65000000002"/>
        <n v="7203.31"/>
        <n v="777043.92"/>
        <n v="1495329.88"/>
        <n v="1212412.93"/>
        <n v="4101424.67"/>
        <n v="1062077.99"/>
        <n v="103432.99"/>
        <n v="7078.17"/>
        <n v="25732.1"/>
        <n v="1044899.89"/>
        <n v="1492281.32"/>
        <n v="891352.97"/>
        <n v="44184.65"/>
        <n v="68752.27"/>
        <n v="80480.77"/>
        <n v="132489.26"/>
        <n v="2261412.64"/>
        <n v="489984.53"/>
        <n v="14143.66"/>
        <n v="816946.24"/>
        <n v="1327095.0900000001"/>
        <n v="176143.71"/>
        <n v="438561.38"/>
        <n v="87084.21"/>
        <n v="712443.23"/>
        <n v="1128465.8"/>
        <n v="200447.77"/>
        <n v="62413.11"/>
        <n v="447199.01"/>
        <n v="1273880.98"/>
        <n v="193427.62"/>
        <n v="247243.34"/>
        <n v="30869.01"/>
        <n v="4499403.2"/>
        <n v="-102950.15"/>
        <n v="-985280"/>
        <n v="-97420.24"/>
        <n v="-424880.5"/>
        <n v="-139733.35999999999"/>
        <n v="-1267212.71"/>
        <n v="-172064.97"/>
        <n v="-193816.62"/>
        <n v="-247030"/>
        <n v="-261500"/>
        <n v="424880.5"/>
        <n v="530298.84"/>
        <n v="4883.5200000000004"/>
        <n v="4124500.32"/>
        <n v="22631.9"/>
        <n v="22418.44"/>
        <n v="-513.71"/>
        <n v="539.5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7">
  <r>
    <s v="1-1-1-01-01-001"/>
    <x v="0"/>
    <s v="CAJA GENERAL"/>
    <x v="0"/>
  </r>
  <r>
    <s v="1-1-1-01-01-002"/>
    <x v="0"/>
    <s v="Depositos  en Transito"/>
    <x v="1"/>
  </r>
  <r>
    <s v="1-1-1-01-02-001"/>
    <x v="0"/>
    <s v="CAJA CHICA GUAYAQUIL"/>
    <x v="2"/>
  </r>
  <r>
    <s v="1-1-1-01-02-002"/>
    <x v="0"/>
    <s v="CAJA CHICA MANTA"/>
    <x v="3"/>
  </r>
  <r>
    <s v="1-1-1-01-02-003"/>
    <x v="0"/>
    <s v="CAJA CHICA CUENCA"/>
    <x v="4"/>
  </r>
  <r>
    <s v="1-1-1-01-02-004"/>
    <x v="0"/>
    <s v="CAJA CHICA  SALINAS"/>
    <x v="3"/>
  </r>
  <r>
    <s v="1-1-1-01-02-005"/>
    <x v="0"/>
    <s v="CAJA CHICA QUEVEDO"/>
    <x v="3"/>
  </r>
  <r>
    <s v="1-1-1-01-02-006"/>
    <x v="0"/>
    <s v="CAJA CHICA QUITO"/>
    <x v="5"/>
  </r>
  <r>
    <s v="1-1-1-01-02-007"/>
    <x v="0"/>
    <s v="CAJA CHICA LOJA"/>
    <x v="6"/>
  </r>
  <r>
    <s v="1-1-1-01-02-008"/>
    <x v="0"/>
    <s v="CAJA CHICA ONNET- COLONCORP"/>
    <x v="3"/>
  </r>
  <r>
    <s v="1-1-1-01-02-009"/>
    <x v="0"/>
    <s v="CAJA CHICA  MACHALA"/>
    <x v="7"/>
  </r>
  <r>
    <s v="1-1-1-01-02-010"/>
    <x v="0"/>
    <s v="CAJA CHICA GALAPAGOS"/>
    <x v="7"/>
  </r>
  <r>
    <s v="1-1-1-01-02-012"/>
    <x v="0"/>
    <s v="Caja Chica Campamento"/>
    <x v="8"/>
  </r>
  <r>
    <s v="1-1-1-01-03-001"/>
    <x v="0"/>
    <s v="BANCO DEL PACIFICO"/>
    <x v="9"/>
  </r>
  <r>
    <s v="1-1-1-01-03-002"/>
    <x v="0"/>
    <s v="BANCO PRODUBANCO"/>
    <x v="10"/>
  </r>
  <r>
    <s v="1-1-1-01-03-003"/>
    <x v="0"/>
    <s v="BANCO PICHINCHA #312131210-4"/>
    <x v="9"/>
  </r>
  <r>
    <s v="1-1-1-01-03-004"/>
    <x v="0"/>
    <s v="BANCO AMAZONAS CTE#350"/>
    <x v="9"/>
  </r>
  <r>
    <s v="1-1-1-01-03-005"/>
    <x v="0"/>
    <s v="BANCO INTERNACIONAL"/>
    <x v="11"/>
  </r>
  <r>
    <s v="1-1-1-01-03-006"/>
    <x v="0"/>
    <s v="BANCO GUAYAQUIL #141145-4"/>
    <x v="9"/>
  </r>
  <r>
    <s v="1-1-1-01-03-007"/>
    <x v="0"/>
    <s v="BANCO PICHINCHA UIO3190"/>
    <x v="9"/>
  </r>
  <r>
    <s v="1-1-1-01-03-008"/>
    <x v="0"/>
    <s v="BANCO DE GUAYAQUIL #155034-9"/>
    <x v="12"/>
  </r>
  <r>
    <s v="1-1-1-01-03-009"/>
    <x v="0"/>
    <s v="BANCO DEL AUSTRO"/>
    <x v="13"/>
  </r>
  <r>
    <s v="1-1-1-01-03-010"/>
    <x v="0"/>
    <s v="BANCO PRODUBANCO#12000628074"/>
    <x v="14"/>
  </r>
  <r>
    <s v="1-1-1-01-03-011"/>
    <x v="0"/>
    <s v="BANCO DE LOJA"/>
    <x v="15"/>
  </r>
  <r>
    <s v="1-1-1-01-03-013"/>
    <x v="0"/>
    <s v="BANCO GENERAL RUMIÑAHUI"/>
    <x v="16"/>
  </r>
  <r>
    <s v="1-1-1-01-03-014"/>
    <x v="0"/>
    <s v="BANCO NACIONAL DEL FOMENTO 80587768"/>
    <x v="17"/>
  </r>
  <r>
    <s v="1-1-1-01-03-016"/>
    <x v="0"/>
    <s v="HELM  BANK # 1040112643"/>
    <x v="18"/>
  </r>
  <r>
    <s v="1-1-1-01-03-017"/>
    <x v="0"/>
    <s v="Transferencias entre Cuentas Transi"/>
    <x v="9"/>
  </r>
  <r>
    <s v="1-1-1-01-03-018"/>
    <x v="0"/>
    <s v="Banco de Machala cta.cte.# 10700323"/>
    <x v="9"/>
  </r>
  <r>
    <s v="1-1-1-01-03-019"/>
    <x v="0"/>
    <s v="BANCO PICHINCHA C.A. MIAMI"/>
    <x v="19"/>
  </r>
  <r>
    <s v="1-1-1-01-03-020"/>
    <x v="0"/>
    <s v="Banco Bolivariano #0005271333"/>
    <x v="20"/>
  </r>
  <r>
    <s v="1-1-1-01-03-021"/>
    <x v="0"/>
    <s v="Banco del Pacifico #753554-6"/>
    <x v="3"/>
  </r>
  <r>
    <s v="1-1-1-01-03-022"/>
    <x v="0"/>
    <s v="Bco Amazonas Ahorro 4502316902"/>
    <x v="21"/>
  </r>
  <r>
    <s v="1-1-1-01-03-023"/>
    <x v="0"/>
    <s v="Banco Bolivariana Panam Ahorros 014"/>
    <x v="22"/>
  </r>
  <r>
    <s v="1-1-1-01-03-025"/>
    <x v="0"/>
    <s v="BANCO DEL LITORAL  # 36617"/>
    <x v="23"/>
  </r>
  <r>
    <s v="1-1-1-01-03-026"/>
    <x v="0"/>
    <s v="Cooperativa JPE  Aho# 406067223809"/>
    <x v="24"/>
  </r>
  <r>
    <s v="1-1-1-01-03-027"/>
    <x v="0"/>
    <s v="Banco BANISI CTA 1006023603"/>
    <x v="25"/>
  </r>
  <r>
    <s v="1-1-1-01-03-029"/>
    <x v="0"/>
    <s v="Bco. Procredit Cta. Aho.# 120101162"/>
    <x v="26"/>
  </r>
  <r>
    <s v="1-1-1-01-03-030"/>
    <x v="0"/>
    <s v="MERRILL LYNCH"/>
    <x v="27"/>
  </r>
  <r>
    <s v="1-1-1-02-01-001"/>
    <x v="1"/>
    <s v="INVERSION BCO. PICHINCHA"/>
    <x v="28"/>
  </r>
  <r>
    <s v="1-1-1-02-01-002"/>
    <x v="1"/>
    <s v="INVERSION BCO GUAYAQUIL"/>
    <x v="29"/>
  </r>
  <r>
    <s v="1-1-1-02-01-003"/>
    <x v="1"/>
    <s v="INVERSION BCO. PICHINCHA QTO."/>
    <x v="9"/>
  </r>
  <r>
    <s v="1-1-1-02-01-005"/>
    <x v="1"/>
    <s v="INVERSION PRODUBANCO"/>
    <x v="30"/>
  </r>
  <r>
    <s v="1-1-1-02-01-006"/>
    <x v="1"/>
    <s v="INVERSION AUSTRO"/>
    <x v="31"/>
  </r>
  <r>
    <s v="1-1-1-02-01-008"/>
    <x v="1"/>
    <s v="INVERSION BANCO DE MACHALA"/>
    <x v="32"/>
  </r>
  <r>
    <s v="1-1-1-02-01-012"/>
    <x v="1"/>
    <s v="Inversion Bco Amazonas"/>
    <x v="33"/>
  </r>
  <r>
    <s v="1-1-1-03-01-001"/>
    <x v="2"/>
    <s v="CLIENTES  POR COBRAR"/>
    <x v="34"/>
  </r>
  <r>
    <s v="1-1-1-03-01-002"/>
    <x v="3"/>
    <s v="PROVISION INCOBRABLES"/>
    <x v="35"/>
  </r>
  <r>
    <s v="1-1-1-03-01-004"/>
    <x v="2"/>
    <s v="DEP. SIN SOPORTE BCO INTERNACIONAL"/>
    <x v="36"/>
  </r>
  <r>
    <s v="1-1-1-03-01-005"/>
    <x v="2"/>
    <s v="DEP. SIN SOPORTE BCO DEL PICHINCHA"/>
    <x v="37"/>
  </r>
  <r>
    <s v="1-1-1-03-01-006"/>
    <x v="2"/>
    <s v="DEP. SIN SOPORTE BCO DE GUAYAQUIL"/>
    <x v="38"/>
  </r>
  <r>
    <s v="1-1-1-03-01-007"/>
    <x v="2"/>
    <s v="DEP. SIN SOPORTE BCO  AMAZONAS"/>
    <x v="39"/>
  </r>
  <r>
    <s v="1-1-1-03-01-008"/>
    <x v="2"/>
    <s v="DEP. SIN SOPORTE BCO PRODUBANCO"/>
    <x v="40"/>
  </r>
  <r>
    <s v="1-1-1-03-01-009"/>
    <x v="2"/>
    <s v="DEP. SIN SOPORTE BCO PACIFICO"/>
    <x v="41"/>
  </r>
  <r>
    <s v="1-1-1-03-01-010"/>
    <x v="2"/>
    <s v="DEP. SIN SOPORTE BANCO AUSTRO"/>
    <x v="42"/>
  </r>
  <r>
    <s v="1-1-1-03-01-011"/>
    <x v="2"/>
    <s v="DEP. SIN SOPORTE BCO TERRABANK"/>
    <x v="43"/>
  </r>
  <r>
    <s v="1-1-1-03-01-012"/>
    <x v="2"/>
    <s v="DEP. SIN SOPORTE BANCO DE LOJA"/>
    <x v="44"/>
  </r>
  <r>
    <s v="1-1-1-03-01-013"/>
    <x v="2"/>
    <s v="DEP. SIN SOPORTE BCO PICHICHA QTO"/>
    <x v="45"/>
  </r>
  <r>
    <s v="1-1-1-03-01-015"/>
    <x v="2"/>
    <s v="DEP. SIN SOPORTE BCO GQUIL SUEL"/>
    <x v="46"/>
  </r>
  <r>
    <s v="1-1-1-03-01-018"/>
    <x v="2"/>
    <s v="DEP. SIN SOPORTE BANCO RUMIÑAHUI"/>
    <x v="47"/>
  </r>
  <r>
    <s v="1-1-1-03-01-022"/>
    <x v="2"/>
    <s v="DEP. SIN SOPORTE HELM BANK"/>
    <x v="48"/>
  </r>
  <r>
    <s v="1-1-1-03-01-023"/>
    <x v="2"/>
    <s v="DEP. SIN  SOPORTE BCO MACHALA"/>
    <x v="49"/>
  </r>
  <r>
    <s v="1-1-1-03-01-024"/>
    <x v="2"/>
    <s v="Dep. sin soporte Produbanco Ahorros"/>
    <x v="50"/>
  </r>
  <r>
    <s v="1-1-1-03-01-025"/>
    <x v="2"/>
    <s v="Protestos"/>
    <x v="51"/>
  </r>
  <r>
    <s v="1-1-1-03-01-026"/>
    <x v="2"/>
    <s v="DEP. SIN SOPORTE BCO BOLIVARIANO"/>
    <x v="52"/>
  </r>
  <r>
    <s v="1-1-1-03-01-027"/>
    <x v="2"/>
    <s v="DEP. SIN SOPORTE BCO PACIFICO 02"/>
    <x v="53"/>
  </r>
  <r>
    <s v="1-1-1-03-01-028"/>
    <x v="2"/>
    <s v="Dep. sin Soporte Amazonas Ahorro"/>
    <x v="54"/>
  </r>
  <r>
    <s v="1-1-1-03-01-029"/>
    <x v="2"/>
    <s v="Depost. sin Soporte Bco Boliv. Pana"/>
    <x v="55"/>
  </r>
  <r>
    <s v="1-1-1-03-01-031"/>
    <x v="2"/>
    <s v="Dep. Sin Soporte  Cooperativa JPE"/>
    <x v="56"/>
  </r>
  <r>
    <s v="1-1-1-03-01-032"/>
    <x v="2"/>
    <s v="Depositos Soporte Pichincha Miami"/>
    <x v="57"/>
  </r>
  <r>
    <s v="1-1-1-03-01-033"/>
    <x v="2"/>
    <s v="Depositos sin Soporte bco Litoral"/>
    <x v="58"/>
  </r>
  <r>
    <s v="1-1-1-03-01-034"/>
    <x v="2"/>
    <s v="Deposito Soporte Internacional 2aho"/>
    <x v="59"/>
  </r>
  <r>
    <s v="1-1-1-03-01-036"/>
    <x v="2"/>
    <s v="Dep sin Soporte PROCREDIT"/>
    <x v="60"/>
  </r>
  <r>
    <s v="1-1-1-03-02-001"/>
    <x v="4"/>
    <s v="SERVICIOS TELCODATA S.A."/>
    <x v="61"/>
  </r>
  <r>
    <s v="1-1-1-03-02-003"/>
    <x v="4"/>
    <s v="CABLE  ANDINO  INC."/>
    <x v="9"/>
  </r>
  <r>
    <s v="1-1-1-03-02-004"/>
    <x v="4"/>
    <s v="SECURITY  DATA SEGURIDAD EN DATO"/>
    <x v="62"/>
  </r>
  <r>
    <s v="1-1-1-03-02-008"/>
    <x v="4"/>
    <s v="TRANSTELCO"/>
    <x v="9"/>
  </r>
  <r>
    <s v="1-1-1-03-02-010"/>
    <x v="4"/>
    <s v="MEGADATOS"/>
    <x v="63"/>
  </r>
  <r>
    <s v="1-1-1-03-02-011"/>
    <x v="4"/>
    <s v="Consorcio Bravco - Telconet"/>
    <x v="64"/>
  </r>
  <r>
    <s v="1-1-1-03-02-013"/>
    <x v="4"/>
    <s v="CORPANDINO  CABLE  ANDIN."/>
    <x v="65"/>
  </r>
  <r>
    <s v="1-1-1-03-02-019"/>
    <x v="4"/>
    <s v="Securitatemit S.A."/>
    <x v="66"/>
  </r>
  <r>
    <s v="1-1-1-03-02-020"/>
    <x v="4"/>
    <s v="Cable Andino USA."/>
    <x v="67"/>
  </r>
  <r>
    <s v="1-1-1-03-02-021"/>
    <x v="4"/>
    <s v="Cajamarca"/>
    <x v="68"/>
  </r>
  <r>
    <s v="1-1-1-03-02-022"/>
    <x v="4"/>
    <s v="Cable Andino Inc.relacionada"/>
    <x v="69"/>
  </r>
  <r>
    <s v="1-1-1-03-02-023"/>
    <x v="4"/>
    <s v="      LATAM FIBER HOME"/>
    <x v="70"/>
  </r>
  <r>
    <s v="1-1-1-03-02-024"/>
    <x v="4"/>
    <s v="TELSOTERRA S.A."/>
    <x v="71"/>
  </r>
  <r>
    <s v="1-1-1-03-02-025"/>
    <x v="4"/>
    <s v="Telconet Panama S.A."/>
    <x v="72"/>
  </r>
  <r>
    <s v="1-1-1-03-02-026"/>
    <x v="4"/>
    <s v="Telconet Colombia SAS"/>
    <x v="73"/>
  </r>
  <r>
    <s v="1-1-1-03-02-027"/>
    <x v="4"/>
    <s v="Telconet Guatemala"/>
    <x v="74"/>
  </r>
  <r>
    <s v="1-1-1-03-02-028"/>
    <x v="4"/>
    <s v="LINKOTEL"/>
    <x v="75"/>
  </r>
  <r>
    <s v="1-1-1-03-02-029"/>
    <x v="4"/>
    <s v="TRANSCORPECUADOR  TRANSIRE"/>
    <x v="76"/>
  </r>
  <r>
    <s v="1-1-1-03-02-030"/>
    <x v="4"/>
    <s v="TOMISLAV  TOPIC"/>
    <x v="77"/>
  </r>
  <r>
    <s v="1-1-1-03-02-031"/>
    <x v="4"/>
    <s v="JAN TOPIC FERAUD"/>
    <x v="78"/>
  </r>
  <r>
    <s v="1-1-1-04-01-004"/>
    <x v="5"/>
    <s v="Credito Farmacias  Empleados"/>
    <x v="79"/>
  </r>
  <r>
    <s v="1-1-1-04-01-010"/>
    <x v="5"/>
    <s v="Internet empleados"/>
    <x v="80"/>
  </r>
  <r>
    <s v="1-1-1-04-01-011"/>
    <x v="5"/>
    <s v="Fondo Inversion Empleados"/>
    <x v="81"/>
  </r>
  <r>
    <s v="1-1-1-04-01-012"/>
    <x v="5"/>
    <s v="Tribunal  de Menores EMPLEADOS no u"/>
    <x v="9"/>
  </r>
  <r>
    <s v="1-1-1-04-01-013"/>
    <x v="5"/>
    <s v="Anticipo  de  Comisiones"/>
    <x v="82"/>
  </r>
  <r>
    <s v="1-1-1-04-01-016"/>
    <x v="5"/>
    <s v="Bco. Litoral  Empleados"/>
    <x v="83"/>
  </r>
  <r>
    <s v="1-1-1-04-01-018"/>
    <x v="5"/>
    <s v="Prestamos Hipotecario Empleados"/>
    <x v="84"/>
  </r>
  <r>
    <s v="1-1-1-04-01-022"/>
    <x v="5"/>
    <s v="Bco Guayaquil Empleados"/>
    <x v="9"/>
  </r>
  <r>
    <s v="1-1-1-04-01-024"/>
    <x v="5"/>
    <s v="Bco. Rumiñahui Empleados"/>
    <x v="9"/>
  </r>
  <r>
    <s v="1-1-1-04-01-027"/>
    <x v="5"/>
    <s v="Prestamos a Empleados 2015"/>
    <x v="85"/>
  </r>
  <r>
    <s v="1-1-1-04-01-028"/>
    <x v="5"/>
    <s v="Cargo Empleados por Adquisiciones v"/>
    <x v="86"/>
  </r>
  <r>
    <s v="1-1-1-04-01-031"/>
    <x v="5"/>
    <s v="Deducciones Pendientes"/>
    <x v="9"/>
  </r>
  <r>
    <s v="1-1-1-04-01-032"/>
    <x v="5"/>
    <s v="Prov. Incobrable Otros"/>
    <x v="87"/>
  </r>
  <r>
    <s v="1-1-1-04-02-001"/>
    <x v="4"/>
    <s v="TOMISLAV  TOPIC GRANADOS"/>
    <x v="9"/>
  </r>
  <r>
    <s v="1-1-1-04-02-002"/>
    <x v="4"/>
    <s v="Jan Topic Feraud"/>
    <x v="9"/>
  </r>
  <r>
    <s v="1-1-1-05-01-003"/>
    <x v="6"/>
    <s v="1% RETENCION SOBRE VENTAS"/>
    <x v="9"/>
  </r>
  <r>
    <s v="1-1-1-05-01-004"/>
    <x v="6"/>
    <s v="2% RETENCION SOBRE  VENTAS"/>
    <x v="9"/>
  </r>
  <r>
    <s v="1-1-1-05-01-005"/>
    <x v="6"/>
    <s v="8% RETENCION SOBRE VENTAS"/>
    <x v="9"/>
  </r>
  <r>
    <s v="1-1-1-05-01-006"/>
    <x v="6"/>
    <s v="12% I.V.A. COMPRAS BIENES"/>
    <x v="9"/>
  </r>
  <r>
    <s v="1-1-1-05-01-007"/>
    <x v="6"/>
    <s v="12% I.V.A. COMPRAS SERVICIOS"/>
    <x v="9"/>
  </r>
  <r>
    <s v="1-1-1-05-01-012"/>
    <x v="6"/>
    <s v="IMP. DIFERIDO - CREDITO TRIBUTARIO"/>
    <x v="88"/>
  </r>
  <r>
    <s v="1-1-1-05-01-014"/>
    <x v="6"/>
    <s v="100% Ret. I.V.A. Sobre Ventas"/>
    <x v="9"/>
  </r>
  <r>
    <s v="1-1-1-05-01-015"/>
    <x v="6"/>
    <s v="10% RET. I.V.A. SOBRE VENTAS"/>
    <x v="9"/>
  </r>
  <r>
    <s v="1-1-1-05-01-016"/>
    <x v="6"/>
    <s v="20% RET. IVA. SOBRE VENTAS"/>
    <x v="9"/>
  </r>
  <r>
    <s v="1-1-1-06-01-022"/>
    <x v="6"/>
    <s v="RETENCION CLIENTES DEL EXTERIOR"/>
    <x v="9"/>
  </r>
  <r>
    <s v="1-1-1-06-01-015"/>
    <x v="5"/>
    <s v="Arq. Jubica Topic G."/>
    <x v="89"/>
  </r>
  <r>
    <s v="1-1-1-06-01-017"/>
    <x v="5"/>
    <s v="CTA. Integracion de Capital Datacen"/>
    <x v="90"/>
  </r>
  <r>
    <s v="1-1-1-06-01-019"/>
    <x v="5"/>
    <s v="Ivonne Garcia Sanchez"/>
    <x v="91"/>
  </r>
  <r>
    <s v="1-1-1-06-01-027"/>
    <x v="5"/>
    <s v="Empresa Electrica de Guayaquil"/>
    <x v="92"/>
  </r>
  <r>
    <s v="1-1-1-06-01-039"/>
    <x v="5"/>
    <s v="FIDEICOMISO MERCANTIL OPTIMIZA"/>
    <x v="93"/>
  </r>
  <r>
    <s v="1-1-1-06-01-040"/>
    <x v="7"/>
    <s v="INVERSION MERRY LYNCH C/P"/>
    <x v="94"/>
  </r>
  <r>
    <s v="1-1-1-06-01-043"/>
    <x v="4"/>
    <s v="Netspeed S.A."/>
    <x v="95"/>
  </r>
  <r>
    <s v="1-1-1-06-01-049"/>
    <x v="5"/>
    <s v="Hipasat"/>
    <x v="96"/>
  </r>
  <r>
    <s v="1-1-1-06-01-052"/>
    <x v="5"/>
    <s v="Galvan Investmen Group"/>
    <x v="97"/>
  </r>
  <r>
    <s v="1-1-1-06-01-053"/>
    <x v="5"/>
    <s v="Maria Luzmila Toscano Jaramillo"/>
    <x v="3"/>
  </r>
  <r>
    <s v="1-1-1-06-01-058"/>
    <x v="5"/>
    <s v="Mayi Carol Sanchez Bustamante"/>
    <x v="98"/>
  </r>
  <r>
    <s v="1-1-1-06-01-067"/>
    <x v="5"/>
    <s v="Maria Piedad del Pozo Acosta"/>
    <x v="99"/>
  </r>
  <r>
    <s v="1-1-1-06-01-069"/>
    <x v="5"/>
    <s v="Ubita Lourdes Davila Davila"/>
    <x v="100"/>
  </r>
  <r>
    <s v="1-1-1-06-01-070"/>
    <x v="5"/>
    <s v="Jorge Luis Valarezo Campoverde"/>
    <x v="9"/>
  </r>
  <r>
    <s v="1-1-1-06-01-073"/>
    <x v="5"/>
    <s v="ECUADESCUENTO POR COBRAR"/>
    <x v="101"/>
  </r>
  <r>
    <s v="1-1-1-06-01-074"/>
    <x v="5"/>
    <s v="Ecuasistemas S.A."/>
    <x v="102"/>
  </r>
  <r>
    <s v="1-1-1-06-01-077"/>
    <x v="5"/>
    <s v="Rosario de Fatima Fierro Montaño"/>
    <x v="103"/>
  </r>
  <r>
    <s v="1-1-1-06-01-078"/>
    <x v="5"/>
    <s v="Odalys Maxuraida Pincay Andrade"/>
    <x v="104"/>
  </r>
  <r>
    <s v="1-1-1-06-01-079"/>
    <x v="5"/>
    <s v="Tania Avila Moreno"/>
    <x v="105"/>
  </r>
  <r>
    <s v="1-1-1-06-01-080"/>
    <x v="5"/>
    <s v="Jason Fernando Cabrera Davila"/>
    <x v="9"/>
  </r>
  <r>
    <s v="1-1-1-06-01-085"/>
    <x v="5"/>
    <s v="Karin Elizabeth Torres Cobos"/>
    <x v="106"/>
  </r>
  <r>
    <s v="1-1-1-06-01-086"/>
    <x v="5"/>
    <s v="Ines Maria Garcia Venegas"/>
    <x v="107"/>
  </r>
  <r>
    <s v="1-1-1-06-01-087"/>
    <x v="5"/>
    <s v="Julio Alejandro Peñaloza Brito"/>
    <x v="108"/>
  </r>
  <r>
    <s v="1-1-1-06-01-116"/>
    <x v="5"/>
    <s v="Chubb Seguros Ecuador S.A."/>
    <x v="109"/>
  </r>
  <r>
    <s v="1-1-1-06-01-155"/>
    <x v="4"/>
    <s v="Linkotel CXC"/>
    <x v="110"/>
  </r>
  <r>
    <s v="1-1-1-06-01-156"/>
    <x v="5"/>
    <s v="Juan Carlos Diaz Martinez"/>
    <x v="111"/>
  </r>
  <r>
    <s v="1-1-1-06-01-157"/>
    <x v="4"/>
    <s v="Bruxedkin S.A. (Proyecto Teca)"/>
    <x v="112"/>
  </r>
  <r>
    <s v="1-1-1-06-01-158"/>
    <x v="5"/>
    <s v="Pablo Mauro Alejandro Morales"/>
    <x v="113"/>
  </r>
  <r>
    <s v="1-1-1-06-01-160"/>
    <x v="5"/>
    <s v="Rita Echeverria Leroux"/>
    <x v="114"/>
  </r>
  <r>
    <s v="1-1-1-06-01-162"/>
    <x v="5"/>
    <s v="Maria de Lourdes Velasco Brito"/>
    <x v="9"/>
  </r>
  <r>
    <s v="1-1-1-06-01-163"/>
    <x v="5"/>
    <s v="Rodrigo Rene Chavez Salazar"/>
    <x v="9"/>
  </r>
  <r>
    <s v="1-1-1-06-01-164"/>
    <x v="5"/>
    <s v="Gabriela Macias Ulloa"/>
    <x v="115"/>
  </r>
  <r>
    <s v="1-1-1-06-01-165"/>
    <x v="5"/>
    <s v="Sixta Ana Leon Acosta"/>
    <x v="116"/>
  </r>
  <r>
    <s v="1-1-1-06-01-169"/>
    <x v="5"/>
    <s v="Marclub S.A."/>
    <x v="117"/>
  </r>
  <r>
    <s v="1-1-1-06-01-171"/>
    <x v="5"/>
    <s v="Silvia Isabel Paredes Vallejo"/>
    <x v="118"/>
  </r>
  <r>
    <s v="1-1-1-06-01-173"/>
    <x v="5"/>
    <s v="TRANSCORPECUADOR - Transire"/>
    <x v="119"/>
  </r>
  <r>
    <s v="1-1-1-06-01-175"/>
    <x v="5"/>
    <s v="Monica Mercedes Flores Franco"/>
    <x v="9"/>
  </r>
  <r>
    <s v="1-1-1-06-01-176"/>
    <x v="5"/>
    <s v="Mega Security (Panamá)"/>
    <x v="120"/>
  </r>
  <r>
    <s v="1-1-1-06-01-180"/>
    <x v="5"/>
    <s v="Provision deterioro cta x cob diver"/>
    <x v="121"/>
  </r>
  <r>
    <s v="1-1-1-06-01-181"/>
    <x v="5"/>
    <s v="Iris Priscila Bohorquez Barreto"/>
    <x v="122"/>
  </r>
  <r>
    <s v="1-1-1-06-01-182"/>
    <x v="5"/>
    <s v="FRECRESA S.A."/>
    <x v="123"/>
  </r>
  <r>
    <s v="1-1-1-06-01-185"/>
    <x v="5"/>
    <s v="ISEYCO"/>
    <x v="9"/>
  </r>
  <r>
    <s v="1-1-1-06-01-186"/>
    <x v="5"/>
    <s v="Transatlantic  Sistems Solution"/>
    <x v="124"/>
  </r>
  <r>
    <s v="1-1-1-06-01-188"/>
    <x v="5"/>
    <s v="Guillermo Antonio Castro Dager"/>
    <x v="5"/>
  </r>
  <r>
    <s v="1-1-1-06-01-190"/>
    <x v="5"/>
    <s v="Ana Katherine Lapentty Neira"/>
    <x v="5"/>
  </r>
  <r>
    <s v="1-1-1-06-01-191"/>
    <x v="5"/>
    <s v="Oasis Factor por Cobrar"/>
    <x v="125"/>
  </r>
  <r>
    <s v="1-1-1-06-02-009"/>
    <x v="5"/>
    <s v="FAUSTO  BENALCAZAR"/>
    <x v="126"/>
  </r>
  <r>
    <s v="1-1-1-06-02-010"/>
    <x v="5"/>
    <s v="JULIO  SISA  PEREIRA"/>
    <x v="127"/>
  </r>
  <r>
    <s v="1-1-1-06-02-016"/>
    <x v="5"/>
    <s v="MARTHA  JACHO"/>
    <x v="128"/>
  </r>
  <r>
    <s v="1-1-1-06-02-023"/>
    <x v="5"/>
    <s v="SATMEX"/>
    <x v="129"/>
  </r>
  <r>
    <s v="1-1-1-06-02-070"/>
    <x v="5"/>
    <s v="HUGO VELIZ DIAZ"/>
    <x v="130"/>
  </r>
  <r>
    <s v="1-1-1-06-02-106"/>
    <x v="5"/>
    <s v="OMAR ORRALA PALACIOS"/>
    <x v="131"/>
  </r>
  <r>
    <s v="1-1-1-06-02-112"/>
    <x v="5"/>
    <s v="ROSA GALLARDO GARCIA"/>
    <x v="132"/>
  </r>
  <r>
    <s v="1-1-1-06-02-123"/>
    <x v="5"/>
    <s v="MUNICIPIO  DE  SAMBORONDON"/>
    <x v="133"/>
  </r>
  <r>
    <s v="1-1-1-06-02-174"/>
    <x v="5"/>
    <s v="DELLY ALAVA ZAMBRANO"/>
    <x v="134"/>
  </r>
  <r>
    <s v="1-1-1-06-02-196"/>
    <x v="5"/>
    <s v="MIGUEL VARGAS BUSTAMANTE"/>
    <x v="107"/>
  </r>
  <r>
    <s v="1-1-1-06-02-214"/>
    <x v="5"/>
    <s v="WINDSTREAM"/>
    <x v="135"/>
  </r>
  <r>
    <s v="1-1-1-06-02-215"/>
    <x v="5"/>
    <s v="Tello Lema Patricia de Pilar"/>
    <x v="136"/>
  </r>
  <r>
    <s v="1-1-1-06-02-216"/>
    <x v="5"/>
    <s v="Reyes Rivas Vicente Manuel"/>
    <x v="98"/>
  </r>
  <r>
    <s v="1-1-1-06-02-218"/>
    <x v="5"/>
    <s v="Satuquinga Lascano Martha  Olimpia"/>
    <x v="137"/>
  </r>
  <r>
    <s v="1-1-1-06-02-219"/>
    <x v="5"/>
    <s v="Silva Vallerino Maria Cristina"/>
    <x v="98"/>
  </r>
  <r>
    <s v="1-1-1-06-02-220"/>
    <x v="5"/>
    <s v="Guananga Zuñiga Fanny Esmeralda"/>
    <x v="138"/>
  </r>
  <r>
    <s v="1-1-1-06-02-221"/>
    <x v="5"/>
    <s v="Empresa Electrica Regional del Sur"/>
    <x v="139"/>
  </r>
  <r>
    <s v="1-1-1-06-02-224"/>
    <x v="5"/>
    <s v="Carlos Gonzalez Ortega"/>
    <x v="98"/>
  </r>
  <r>
    <s v="1-1-1-06-02-225"/>
    <x v="5"/>
    <s v="Carlos Pallares Plua"/>
    <x v="127"/>
  </r>
  <r>
    <s v="1-1-1-06-02-227"/>
    <x v="5"/>
    <s v="Chugchilan Tipan Luis Anibal"/>
    <x v="127"/>
  </r>
  <r>
    <s v="1-1-1-06-02-228"/>
    <x v="5"/>
    <s v="Rafik Nayid Bitar Loor"/>
    <x v="98"/>
  </r>
  <r>
    <s v="1-1-1-06-02-231"/>
    <x v="5"/>
    <s v="Juan Fernandez Lopez"/>
    <x v="127"/>
  </r>
  <r>
    <s v="1-1-1-06-02-232"/>
    <x v="5"/>
    <s v="Mariana de Jesus Peñafiel Gomez"/>
    <x v="98"/>
  </r>
  <r>
    <s v="1-1-1-06-02-233"/>
    <x v="5"/>
    <s v="Jaime Carrera Leon"/>
    <x v="98"/>
  </r>
  <r>
    <s v="1-1-1-06-02-235"/>
    <x v="5"/>
    <s v="Edwin Jumbo Mejia"/>
    <x v="138"/>
  </r>
  <r>
    <s v="1-1-1-06-02-236"/>
    <x v="5"/>
    <s v="Rafael Garcia Barba"/>
    <x v="67"/>
  </r>
  <r>
    <s v="1-1-1-06-02-237"/>
    <x v="5"/>
    <s v="Angel Yambay Lopez"/>
    <x v="140"/>
  </r>
  <r>
    <s v="1-1-1-06-02-238"/>
    <x v="5"/>
    <s v="Washington Cujilema Ortiz"/>
    <x v="98"/>
  </r>
  <r>
    <s v="1-1-1-06-02-239"/>
    <x v="5"/>
    <s v="Teresa Isabel Correa Castillo"/>
    <x v="141"/>
  </r>
  <r>
    <s v="1-1-1-06-02-240"/>
    <x v="5"/>
    <s v="Dixi Guzman Gallardo"/>
    <x v="134"/>
  </r>
  <r>
    <s v="1-1-1-06-02-242"/>
    <x v="5"/>
    <s v="Monica Charlata Nuñez"/>
    <x v="142"/>
  </r>
  <r>
    <s v="1-1-1-06-02-243"/>
    <x v="5"/>
    <s v="Humberto Guilcamaigua Taco"/>
    <x v="98"/>
  </r>
  <r>
    <s v="1-1-1-06-02-244"/>
    <x v="5"/>
    <s v="Martha Casco Cardenas"/>
    <x v="143"/>
  </r>
  <r>
    <s v="1-1-1-06-02-245"/>
    <x v="5"/>
    <s v="Alba Violeta Burgo Marin"/>
    <x v="144"/>
  </r>
  <r>
    <s v="1-1-1-06-02-246"/>
    <x v="5"/>
    <s v="Ofelia Narvaez Cañar"/>
    <x v="67"/>
  </r>
  <r>
    <s v="1-1-1-06-02-247"/>
    <x v="5"/>
    <s v="Blanca Coronel Coronel"/>
    <x v="98"/>
  </r>
  <r>
    <s v="1-1-1-06-02-248"/>
    <x v="5"/>
    <s v="Lucila Aida Riera Anchatipan"/>
    <x v="98"/>
  </r>
  <r>
    <s v="1-1-1-06-02-249"/>
    <x v="5"/>
    <s v="Diana Isabel Chavez Montenegro"/>
    <x v="98"/>
  </r>
  <r>
    <s v="1-1-1-06-02-251"/>
    <x v="5"/>
    <s v="Maura Roman Salazar"/>
    <x v="67"/>
  </r>
  <r>
    <s v="1-1-1-06-02-252"/>
    <x v="5"/>
    <s v="Rodrigo Ivan Murillo Vega"/>
    <x v="144"/>
  </r>
  <r>
    <s v="1-1-1-06-02-253"/>
    <x v="5"/>
    <s v="Katy Alexandra Arias Guerra"/>
    <x v="145"/>
  </r>
  <r>
    <s v="1-1-1-06-02-254"/>
    <x v="5"/>
    <s v="Gonzalo Eduardo Ruiz Hernandez"/>
    <x v="98"/>
  </r>
  <r>
    <s v="1-1-1-06-02-255"/>
    <x v="5"/>
    <s v="Diego Ricardo Cazar Cazar"/>
    <x v="138"/>
  </r>
  <r>
    <s v="1-1-1-06-02-256"/>
    <x v="5"/>
    <s v="Francisco Guevara Villafuerte"/>
    <x v="98"/>
  </r>
  <r>
    <s v="1-1-1-06-02-257"/>
    <x v="5"/>
    <s v="Manuel Corrales Medina"/>
    <x v="132"/>
  </r>
  <r>
    <s v="1-1-1-06-02-258"/>
    <x v="5"/>
    <s v="Luis Villalta Villalta"/>
    <x v="98"/>
  </r>
  <r>
    <s v="1-1-1-06-02-259"/>
    <x v="5"/>
    <s v="Jorge Reyes Pazmiño"/>
    <x v="134"/>
  </r>
  <r>
    <s v="1-1-1-06-02-260"/>
    <x v="5"/>
    <s v="Marlene Criollo Arevalo"/>
    <x v="98"/>
  </r>
  <r>
    <s v="1-1-1-06-02-261"/>
    <x v="5"/>
    <s v="Mario Gomez Carpio"/>
    <x v="142"/>
  </r>
  <r>
    <s v="1-1-1-06-02-262"/>
    <x v="5"/>
    <s v="Mirian Galarza Sarmiento"/>
    <x v="136"/>
  </r>
  <r>
    <s v="1-1-1-06-02-263"/>
    <x v="5"/>
    <s v="Norma Noroña Lopez"/>
    <x v="144"/>
  </r>
  <r>
    <s v="1-1-1-06-02-264"/>
    <x v="5"/>
    <s v="Jose Suarez Tutiven"/>
    <x v="146"/>
  </r>
  <r>
    <s v="1-1-1-06-02-265"/>
    <x v="5"/>
    <s v="Ernestina Bravo Yance"/>
    <x v="98"/>
  </r>
  <r>
    <s v="1-1-1-06-02-266"/>
    <x v="5"/>
    <s v="Maria Cunishpuma Cunishpuma"/>
    <x v="67"/>
  </r>
  <r>
    <s v="1-1-1-06-02-268"/>
    <x v="5"/>
    <s v="DOLORES DEL ROCIO SALGADO CEVALLOS"/>
    <x v="134"/>
  </r>
  <r>
    <s v="1-1-1-06-02-269"/>
    <x v="5"/>
    <s v="GLORIA FANNY NOBOA VITERY"/>
    <x v="147"/>
  </r>
  <r>
    <s v="1-1-1-06-02-270"/>
    <x v="5"/>
    <s v="Municipio de Duran"/>
    <x v="148"/>
  </r>
  <r>
    <s v="1-1-1-06-02-271"/>
    <x v="5"/>
    <s v="Ana Navas Alcivar"/>
    <x v="145"/>
  </r>
  <r>
    <s v="1-1-1-06-02-272"/>
    <x v="5"/>
    <s v="Antonio Amo Romero"/>
    <x v="149"/>
  </r>
  <r>
    <s v="1-1-1-06-02-273"/>
    <x v="5"/>
    <s v="Azucena Cedeño Moreno"/>
    <x v="103"/>
  </r>
  <r>
    <s v="1-1-1-06-02-274"/>
    <x v="5"/>
    <s v="Fanny Orrala Quimi"/>
    <x v="67"/>
  </r>
  <r>
    <s v="1-1-1-06-02-275"/>
    <x v="5"/>
    <s v="Cesar Holguin Tumbaco"/>
    <x v="150"/>
  </r>
  <r>
    <s v="1-1-1-06-02-277"/>
    <x v="5"/>
    <s v="Gilberto Flor Verdesoto"/>
    <x v="149"/>
  </r>
  <r>
    <s v="1-1-1-06-02-278"/>
    <x v="5"/>
    <s v="Gonzalo Palacios Garces"/>
    <x v="7"/>
  </r>
  <r>
    <s v="1-1-1-06-02-279"/>
    <x v="5"/>
    <s v="Laureano Andrade Andrade"/>
    <x v="98"/>
  </r>
  <r>
    <s v="1-1-1-06-02-280"/>
    <x v="5"/>
    <s v="Elsa Cruz Vinueza"/>
    <x v="3"/>
  </r>
  <r>
    <s v="1-1-1-06-02-282"/>
    <x v="5"/>
    <s v="Luz Collaguazo Simbaña"/>
    <x v="98"/>
  </r>
  <r>
    <s v="1-1-1-06-02-283"/>
    <x v="5"/>
    <s v="Ana Coppiano Sanchez"/>
    <x v="136"/>
  </r>
  <r>
    <s v="1-1-1-06-02-284"/>
    <x v="5"/>
    <s v="Jorge Viteri Bellettini"/>
    <x v="136"/>
  </r>
  <r>
    <s v="1-1-1-06-02-285"/>
    <x v="5"/>
    <s v="Jose Cumbe Herrera"/>
    <x v="128"/>
  </r>
  <r>
    <s v="1-1-1-06-02-286"/>
    <x v="5"/>
    <s v="Elena Abarca Strong"/>
    <x v="7"/>
  </r>
  <r>
    <s v="1-1-1-06-02-287"/>
    <x v="5"/>
    <s v="Irene Santos Iturralde"/>
    <x v="131"/>
  </r>
  <r>
    <s v="1-1-1-06-02-288"/>
    <x v="5"/>
    <s v="Dionicio Morales Correa"/>
    <x v="134"/>
  </r>
  <r>
    <s v="1-1-1-06-02-289"/>
    <x v="5"/>
    <s v="Cinthia Herrea Loy"/>
    <x v="151"/>
  </r>
  <r>
    <s v="1-1-1-06-02-290"/>
    <x v="5"/>
    <s v="Marcelo Romo Villegas"/>
    <x v="132"/>
  </r>
  <r>
    <s v="1-1-1-06-02-291"/>
    <x v="5"/>
    <s v="Myriam Lopez Mayorga"/>
    <x v="138"/>
  </r>
  <r>
    <s v="1-1-1-06-02-293"/>
    <x v="5"/>
    <s v="Alejandrina Moncayo Estrella"/>
    <x v="145"/>
  </r>
  <r>
    <s v="1-1-1-06-02-294"/>
    <x v="5"/>
    <s v="Rafael Leon Palacios"/>
    <x v="131"/>
  </r>
  <r>
    <s v="1-1-1-06-02-295"/>
    <x v="5"/>
    <s v="Maria Sulca Picho"/>
    <x v="149"/>
  </r>
  <r>
    <s v="1-1-1-06-02-296"/>
    <x v="5"/>
    <s v="Maria Misis Angos"/>
    <x v="149"/>
  </r>
  <r>
    <s v="1-1-1-06-02-297"/>
    <x v="5"/>
    <s v="Segundo Valdiviezo Cueva"/>
    <x v="145"/>
  </r>
  <r>
    <s v="1-1-1-06-02-298"/>
    <x v="5"/>
    <s v="Elizabeth Coronel Intriago"/>
    <x v="98"/>
  </r>
  <r>
    <s v="1-1-1-06-02-299"/>
    <x v="5"/>
    <s v="Felix Zapata Mendez"/>
    <x v="127"/>
  </r>
  <r>
    <s v="1-1-1-06-02-300"/>
    <x v="5"/>
    <s v="Gladys Perez Moreno"/>
    <x v="132"/>
  </r>
  <r>
    <s v="1-1-1-06-02-302"/>
    <x v="5"/>
    <s v="Ivonne Elizabeth Garcia Sanchez"/>
    <x v="152"/>
  </r>
  <r>
    <s v="1-1-1-06-02-303"/>
    <x v="5"/>
    <s v="Jose Zambrano Almeida"/>
    <x v="134"/>
  </r>
  <r>
    <s v="1-1-1-06-02-304"/>
    <x v="5"/>
    <s v="Rocio Jurado Pin"/>
    <x v="130"/>
  </r>
  <r>
    <s v="1-1-1-06-02-305"/>
    <x v="5"/>
    <s v="Vicky Moreno Vergara"/>
    <x v="131"/>
  </r>
  <r>
    <s v="1-1-1-06-02-306"/>
    <x v="5"/>
    <s v="Julio Cesar Aspiazu Medina"/>
    <x v="138"/>
  </r>
  <r>
    <s v="1-1-1-06-02-307"/>
    <x v="5"/>
    <s v="Martha Beatriz Reyes Nieto"/>
    <x v="98"/>
  </r>
  <r>
    <s v="1-1-1-06-02-308"/>
    <x v="5"/>
    <s v="Elicer Chuquimarca Puente"/>
    <x v="98"/>
  </r>
  <r>
    <s v="1-1-1-06-02-309"/>
    <x v="5"/>
    <s v="Margarita Pillajo Pillajo"/>
    <x v="132"/>
  </r>
  <r>
    <s v="1-1-1-06-02-310"/>
    <x v="5"/>
    <s v="Jose Carlos Paillacho Cuñas"/>
    <x v="153"/>
  </r>
  <r>
    <s v="1-1-1-06-02-312"/>
    <x v="5"/>
    <s v="Inmobiliaria Marymer S.A."/>
    <x v="134"/>
  </r>
  <r>
    <s v="1-1-1-06-02-313"/>
    <x v="5"/>
    <s v="Angela Jordan Panchana"/>
    <x v="136"/>
  </r>
  <r>
    <s v="1-1-1-06-02-314"/>
    <x v="5"/>
    <s v="Oswaldo Efrain Yanez Velasco"/>
    <x v="145"/>
  </r>
  <r>
    <s v="1-1-1-06-02-315"/>
    <x v="5"/>
    <s v="Gina Aguirre Zambrano"/>
    <x v="98"/>
  </r>
  <r>
    <s v="1-1-1-06-02-316"/>
    <x v="5"/>
    <s v="Marjorie Velez Hidrovo"/>
    <x v="134"/>
  </r>
  <r>
    <s v="1-1-1-06-02-319"/>
    <x v="5"/>
    <s v="Adan Espinoza Sanchez"/>
    <x v="137"/>
  </r>
  <r>
    <s v="1-1-1-06-02-320"/>
    <x v="5"/>
    <s v="Maria Lucrecia Rodriguez Plazarte"/>
    <x v="152"/>
  </r>
  <r>
    <s v="1-1-1-06-02-321"/>
    <x v="5"/>
    <s v="Lionel Puetate Llerena"/>
    <x v="145"/>
  </r>
  <r>
    <s v="1-1-1-06-02-323"/>
    <x v="5"/>
    <s v="Sergio Ramon Brito Landi"/>
    <x v="3"/>
  </r>
  <r>
    <s v="1-1-1-06-02-324"/>
    <x v="5"/>
    <s v="Luisa Mendoza Parraga"/>
    <x v="134"/>
  </r>
  <r>
    <s v="1-1-1-06-02-327"/>
    <x v="5"/>
    <s v="Jose Moran Piguave"/>
    <x v="131"/>
  </r>
  <r>
    <s v="1-1-1-06-02-328"/>
    <x v="5"/>
    <s v="Nora Bajaña Castro"/>
    <x v="134"/>
  </r>
  <r>
    <s v="1-1-1-06-02-329"/>
    <x v="5"/>
    <s v="Maria Rodriguez Velez"/>
    <x v="134"/>
  </r>
  <r>
    <s v="1-1-1-06-02-330"/>
    <x v="5"/>
    <s v="Martha Parraga Contreras"/>
    <x v="138"/>
  </r>
  <r>
    <s v="1-1-1-06-02-331"/>
    <x v="5"/>
    <s v="Jhon Campoverde Calderon"/>
    <x v="144"/>
  </r>
  <r>
    <s v="1-1-1-06-02-332"/>
    <x v="5"/>
    <s v="Israel Herrera Castillo"/>
    <x v="131"/>
  </r>
  <r>
    <s v="1-1-1-06-02-334"/>
    <x v="5"/>
    <s v="Orlando Alguilar Bejarano"/>
    <x v="136"/>
  </r>
  <r>
    <s v="1-1-1-06-02-337"/>
    <x v="5"/>
    <s v="Tania Sanchez Gavidia"/>
    <x v="132"/>
  </r>
  <r>
    <s v="1-1-1-06-02-338"/>
    <x v="5"/>
    <s v="Genaro Zambrano Moreno"/>
    <x v="98"/>
  </r>
  <r>
    <s v="1-1-1-06-02-340"/>
    <x v="5"/>
    <s v="Nurys Delgado Balderramo"/>
    <x v="127"/>
  </r>
  <r>
    <s v="1-1-1-06-02-341"/>
    <x v="5"/>
    <s v="Paula Mendoza Barrezueta"/>
    <x v="154"/>
  </r>
  <r>
    <s v="1-1-1-06-02-342"/>
    <x v="5"/>
    <s v="Mirian Sanchez Chalanata"/>
    <x v="137"/>
  </r>
  <r>
    <s v="1-1-1-06-02-343"/>
    <x v="5"/>
    <s v="Danilo Garrido Angel"/>
    <x v="127"/>
  </r>
  <r>
    <s v="1-1-1-06-02-344"/>
    <x v="5"/>
    <s v="Katya Diaz Arequipa"/>
    <x v="152"/>
  </r>
  <r>
    <s v="1-1-1-06-02-345"/>
    <x v="5"/>
    <s v="Julio Ayala Serra"/>
    <x v="134"/>
  </r>
  <r>
    <s v="1-1-1-06-02-346"/>
    <x v="5"/>
    <s v="Victor Reyes Yagual"/>
    <x v="155"/>
  </r>
  <r>
    <s v="1-1-1-06-02-348"/>
    <x v="5"/>
    <s v="Manolo Federico Diaz Vega"/>
    <x v="156"/>
  </r>
  <r>
    <s v="1-1-1-06-02-349"/>
    <x v="5"/>
    <s v="Rita Ordoñez Moreira"/>
    <x v="98"/>
  </r>
  <r>
    <s v="1-1-1-06-02-350"/>
    <x v="5"/>
    <s v="TELESAT CANADA"/>
    <x v="157"/>
  </r>
  <r>
    <s v="1-1-1-06-02-351"/>
    <x v="5"/>
    <s v="Citikold"/>
    <x v="158"/>
  </r>
  <r>
    <s v="1-1-1-06-02-352"/>
    <x v="5"/>
    <s v="Jose Guillermo Ortiz Cardenas"/>
    <x v="159"/>
  </r>
  <r>
    <s v="1-1-1-06-02-354"/>
    <x v="5"/>
    <s v="Belgica Jaramillo Alvarado"/>
    <x v="134"/>
  </r>
  <r>
    <s v="1-1-1-06-02-355"/>
    <x v="5"/>
    <s v="Miguel Anchundia Alvia"/>
    <x v="160"/>
  </r>
  <r>
    <s v="1-1-1-06-02-356"/>
    <x v="5"/>
    <s v="Marcos Enrique Baque"/>
    <x v="141"/>
  </r>
  <r>
    <s v="1-1-1-06-02-357"/>
    <x v="5"/>
    <s v="Jaime Tierra Saigua"/>
    <x v="98"/>
  </r>
  <r>
    <s v="1-1-1-06-02-358"/>
    <x v="5"/>
    <s v="Gloria Velasquez Ango"/>
    <x v="161"/>
  </r>
  <r>
    <s v="1-1-1-06-02-359"/>
    <x v="5"/>
    <s v="Teresa de Jesus Lara"/>
    <x v="149"/>
  </r>
  <r>
    <s v="1-1-1-06-02-362"/>
    <x v="5"/>
    <s v="Comuna Cerezal Bellavista"/>
    <x v="131"/>
  </r>
  <r>
    <s v="1-1-1-06-02-363"/>
    <x v="5"/>
    <s v="ALVARO JACOME PALACIOS"/>
    <x v="134"/>
  </r>
  <r>
    <s v="1-1-1-06-02-364"/>
    <x v="5"/>
    <s v="SARABIA PORRA AMPARO"/>
    <x v="98"/>
  </r>
  <r>
    <s v="1-1-1-06-02-365"/>
    <x v="5"/>
    <s v="Uvillis Tina Luis Alberto"/>
    <x v="162"/>
  </r>
  <r>
    <s v="1-1-1-06-02-366"/>
    <x v="5"/>
    <s v="Allan Guerrero Reinoso"/>
    <x v="163"/>
  </r>
  <r>
    <s v="1-1-1-06-02-367"/>
    <x v="5"/>
    <s v="Luis Sandoval Barrera"/>
    <x v="164"/>
  </r>
  <r>
    <s v="1-1-1-06-02-368"/>
    <x v="5"/>
    <s v="Maria Luisa Buenaño Guijarro"/>
    <x v="127"/>
  </r>
  <r>
    <s v="1-1-1-06-02-369"/>
    <x v="5"/>
    <s v="Luis Alberto Sanmiguel Villamar"/>
    <x v="149"/>
  </r>
  <r>
    <s v="1-1-1-06-02-370"/>
    <x v="5"/>
    <s v="Juan Carlos Montes Vergara"/>
    <x v="164"/>
  </r>
  <r>
    <s v="1-1-1-06-02-371"/>
    <x v="5"/>
    <s v="Sanchez Jimenez Guido Mauricio"/>
    <x v="134"/>
  </r>
  <r>
    <s v="1-1-1-06-02-372"/>
    <x v="5"/>
    <s v="Calispa Gallo Jose Guillermo"/>
    <x v="152"/>
  </r>
  <r>
    <s v="1-1-1-06-02-374"/>
    <x v="5"/>
    <s v="Gualoruña Iñacasha Maria Isabel"/>
    <x v="134"/>
  </r>
  <r>
    <s v="1-1-1-06-02-376"/>
    <x v="5"/>
    <s v="BLOOMISTICS S.A"/>
    <x v="165"/>
  </r>
  <r>
    <s v="1-1-1-06-02-377"/>
    <x v="5"/>
    <s v="Sierra Navarrete Olivia Hiralda"/>
    <x v="138"/>
  </r>
  <r>
    <s v="1-1-1-06-02-379"/>
    <x v="5"/>
    <s v="Samantha Ruiz Blacio"/>
    <x v="103"/>
  </r>
  <r>
    <s v="1-1-1-06-02-380"/>
    <x v="5"/>
    <s v="Calle Vega Diana"/>
    <x v="98"/>
  </r>
  <r>
    <s v="1-1-1-06-02-381"/>
    <x v="5"/>
    <s v="Julia Angeta Burbano"/>
    <x v="98"/>
  </r>
  <r>
    <s v="1-1-1-06-02-382"/>
    <x v="5"/>
    <s v="Maria ofir Portilla Romo"/>
    <x v="98"/>
  </r>
  <r>
    <s v="1-1-1-06-02-383"/>
    <x v="5"/>
    <s v="Sara Zuñiga de Cortes"/>
    <x v="166"/>
  </r>
  <r>
    <s v="1-1-1-06-02-385"/>
    <x v="5"/>
    <s v="Morales Sigcha Ana Maria"/>
    <x v="98"/>
  </r>
  <r>
    <s v="1-1-1-06-02-386"/>
    <x v="5"/>
    <s v="Villenas Salas Maria de los Angeles"/>
    <x v="134"/>
  </r>
  <r>
    <s v="1-1-1-06-02-387"/>
    <x v="5"/>
    <s v="Larrea Eguez Gloria Mariana"/>
    <x v="3"/>
  </r>
  <r>
    <s v="1-1-1-06-02-388"/>
    <x v="5"/>
    <s v="Granda Jaramillo Luz Aurora"/>
    <x v="98"/>
  </r>
  <r>
    <s v="1-1-1-06-02-389"/>
    <x v="5"/>
    <s v="Inmobiliaria Rami S.A."/>
    <x v="167"/>
  </r>
  <r>
    <s v="1-1-1-06-02-390"/>
    <x v="5"/>
    <s v="Coronel Paz y Miño Lupe"/>
    <x v="168"/>
  </r>
  <r>
    <s v="1-1-1-06-02-391"/>
    <x v="5"/>
    <s v="Aguirre Araujo Ximena Patricia"/>
    <x v="169"/>
  </r>
  <r>
    <s v="1-1-1-06-02-392"/>
    <x v="5"/>
    <s v="Valdiviezo Peñafiel Silvia Soraya"/>
    <x v="170"/>
  </r>
  <r>
    <s v="1-1-1-06-02-395"/>
    <x v="5"/>
    <s v="Fernando Maldonado Vidal"/>
    <x v="171"/>
  </r>
  <r>
    <s v="1-1-1-06-02-397"/>
    <x v="5"/>
    <s v="Teodoro Rivera Cerezo"/>
    <x v="98"/>
  </r>
  <r>
    <s v="1-1-1-06-02-399"/>
    <x v="5"/>
    <s v="Sangoquiza Tituaña Adela Belgica"/>
    <x v="127"/>
  </r>
  <r>
    <s v="1-1-1-06-02-400"/>
    <x v="5"/>
    <s v="Leonor Mireya Avila Escalante"/>
    <x v="172"/>
  </r>
  <r>
    <s v="1-1-1-06-02-401"/>
    <x v="5"/>
    <s v="Correa Armas Jorge Gonzalo"/>
    <x v="173"/>
  </r>
  <r>
    <s v="1-1-1-06-02-402"/>
    <x v="5"/>
    <s v="Aguilar Rodriguez Juan Jose"/>
    <x v="98"/>
  </r>
  <r>
    <s v="1-1-1-06-02-403"/>
    <x v="5"/>
    <s v="Tierra Tingo Fidel"/>
    <x v="67"/>
  </r>
  <r>
    <s v="1-1-1-06-02-404"/>
    <x v="5"/>
    <s v="Vique Cevallos Lidia Cevallos"/>
    <x v="127"/>
  </r>
  <r>
    <s v="1-1-1-06-02-405"/>
    <x v="5"/>
    <s v="Roldan Sarmiento Mauricio Xavier"/>
    <x v="98"/>
  </r>
  <r>
    <s v="1-1-1-06-02-406"/>
    <x v="5"/>
    <s v="Tasiguano Santos Manuela Margoth"/>
    <x v="138"/>
  </r>
  <r>
    <s v="1-1-1-06-02-407"/>
    <x v="5"/>
    <s v="Parra Pozo Maria Fernanda"/>
    <x v="174"/>
  </r>
  <r>
    <s v="1-1-1-06-02-408"/>
    <x v="5"/>
    <s v="Chicaiza Catota Carlos Antonio"/>
    <x v="9"/>
  </r>
  <r>
    <s v="1-1-1-06-02-409"/>
    <x v="5"/>
    <s v="Viteri Chavez Rosa Elizabeth"/>
    <x v="7"/>
  </r>
  <r>
    <s v="1-1-1-06-02-410"/>
    <x v="5"/>
    <s v="Gremios  de Maestros en la Cosntruc"/>
    <x v="152"/>
  </r>
  <r>
    <s v="1-1-1-06-02-411"/>
    <x v="5"/>
    <s v="Pazmiño James Mayra Susana"/>
    <x v="131"/>
  </r>
  <r>
    <s v="1-1-1-06-02-412"/>
    <x v="5"/>
    <s v="Gutierrez Cadmen James Michael"/>
    <x v="141"/>
  </r>
  <r>
    <s v="1-1-1-06-02-413"/>
    <x v="5"/>
    <s v="Alban Saavedra Miriam Shirabel"/>
    <x v="134"/>
  </r>
  <r>
    <s v="1-1-1-06-02-414"/>
    <x v="5"/>
    <s v="COLONCORP S.A."/>
    <x v="175"/>
  </r>
  <r>
    <s v="1-1-1-06-02-415"/>
    <x v="5"/>
    <s v="Gobierno Autonomo Descent Municipal"/>
    <x v="176"/>
  </r>
  <r>
    <s v="1-1-1-06-02-416"/>
    <x v="5"/>
    <s v="Ramirez Granja Ana Luisa"/>
    <x v="131"/>
  </r>
  <r>
    <s v="1-1-1-06-02-417"/>
    <x v="5"/>
    <s v="Miguel Angel Andrade Freire"/>
    <x v="177"/>
  </r>
  <r>
    <s v="1-1-1-06-02-418"/>
    <x v="5"/>
    <s v="Diaz Chaux Blanch Maria"/>
    <x v="9"/>
  </r>
  <r>
    <s v="1-1-1-06-02-419"/>
    <x v="5"/>
    <s v="Betty Yepez Muñoz"/>
    <x v="132"/>
  </r>
  <r>
    <s v="1-1-1-06-02-420"/>
    <x v="5"/>
    <s v="Carlos Iban Guano Gusqui"/>
    <x v="134"/>
  </r>
  <r>
    <s v="1-1-1-06-02-421"/>
    <x v="5"/>
    <s v="Guzman Proaño Eddy Xavier"/>
    <x v="178"/>
  </r>
  <r>
    <s v="1-1-1-06-02-422"/>
    <x v="5"/>
    <s v="Raul Leiteeon Paredes Sandoval."/>
    <x v="142"/>
  </r>
  <r>
    <s v="1-1-1-06-02-423"/>
    <x v="5"/>
    <s v="Imelda Maria Campoverde Salinas"/>
    <x v="98"/>
  </r>
  <r>
    <s v="1-1-1-06-02-424"/>
    <x v="5"/>
    <s v="Hugo Heleodoro Ontaneda Jimenez"/>
    <x v="67"/>
  </r>
  <r>
    <s v="1-1-1-06-02-425"/>
    <x v="5"/>
    <s v="Filomena Ortiz Andrade"/>
    <x v="67"/>
  </r>
  <r>
    <s v="1-1-1-06-02-427"/>
    <x v="5"/>
    <s v="Dosmilcorp S.A."/>
    <x v="179"/>
  </r>
  <r>
    <s v="1-1-1-06-02-428"/>
    <x v="5"/>
    <s v="Luis Antonio Rodriguez Farez"/>
    <x v="98"/>
  </r>
  <r>
    <s v="1-1-1-06-02-430"/>
    <x v="5"/>
    <s v="Eladio Jaime Vallejo Duque"/>
    <x v="128"/>
  </r>
  <r>
    <s v="1-1-1-06-02-431"/>
    <x v="5"/>
    <s v="Carmen Paola Cisneros Herrera"/>
    <x v="131"/>
  </r>
  <r>
    <s v="1-1-1-06-02-432"/>
    <x v="5"/>
    <s v="Guadalupe Montiel Zambrano"/>
    <x v="98"/>
  </r>
  <r>
    <s v="1-1-1-06-02-433"/>
    <x v="5"/>
    <s v="Marina Elizabeth Lopez Contreras"/>
    <x v="138"/>
  </r>
  <r>
    <s v="1-1-1-06-02-434"/>
    <x v="5"/>
    <s v="Rusbell Gabriel Mera Acurio"/>
    <x v="7"/>
  </r>
  <r>
    <s v="1-1-1-06-02-435"/>
    <x v="5"/>
    <s v="Maria Delicia Silva Gonzalez"/>
    <x v="146"/>
  </r>
  <r>
    <s v="1-1-1-06-02-436"/>
    <x v="5"/>
    <s v="Estefanny Elizabeth Calero Espin"/>
    <x v="134"/>
  </r>
  <r>
    <s v="1-1-1-06-02-437"/>
    <x v="5"/>
    <s v="Fulton Alberto Tomala Suarez"/>
    <x v="146"/>
  </r>
  <r>
    <s v="1-1-1-06-02-438"/>
    <x v="5"/>
    <s v="Maria Jose Concha Pata"/>
    <x v="67"/>
  </r>
  <r>
    <s v="1-1-1-06-02-440"/>
    <x v="5"/>
    <s v="Keila Esther Mendoza Vera"/>
    <x v="128"/>
  </r>
  <r>
    <s v="1-1-1-06-02-441"/>
    <x v="5"/>
    <s v="Alicia Josefina Vasquez Rodriguez"/>
    <x v="7"/>
  </r>
  <r>
    <s v="1-1-1-06-02-444"/>
    <x v="5"/>
    <s v="Wilson Leonardo Tobar Gonzalez"/>
    <x v="134"/>
  </r>
  <r>
    <s v="1-1-1-06-02-445"/>
    <x v="5"/>
    <s v="Fredy Fernando Yumbo Licuy"/>
    <x v="180"/>
  </r>
  <r>
    <s v="1-1-1-06-02-446"/>
    <x v="5"/>
    <s v="Carmen Emilia Moya Hidalgo"/>
    <x v="181"/>
  </r>
  <r>
    <s v="1-1-1-06-02-448"/>
    <x v="5"/>
    <s v="Alba Margoth Vinza Segovia"/>
    <x v="145"/>
  </r>
  <r>
    <s v="1-1-1-06-02-449"/>
    <x v="5"/>
    <s v="Carlos Alfredo Campoverde Salgado"/>
    <x v="127"/>
  </r>
  <r>
    <s v="1-1-1-06-02-450"/>
    <x v="5"/>
    <s v="Nubia Rocio Lucero Solis"/>
    <x v="98"/>
  </r>
  <r>
    <s v="1-1-1-06-02-451"/>
    <x v="5"/>
    <s v="Eduardo Patricio Barros Cuadrado"/>
    <x v="107"/>
  </r>
  <r>
    <s v="1-1-1-06-02-452"/>
    <x v="5"/>
    <s v="Olimpia Pascuala Rodriguez"/>
    <x v="9"/>
  </r>
  <r>
    <s v="1-1-1-06-02-453"/>
    <x v="5"/>
    <s v="Elva Jeannine  Coyago Vega"/>
    <x v="143"/>
  </r>
  <r>
    <s v="1-1-1-06-02-454"/>
    <x v="5"/>
    <s v="Susana Filadelfia Ramírez Montero"/>
    <x v="7"/>
  </r>
  <r>
    <s v="1-1-1-06-02-456"/>
    <x v="5"/>
    <s v="Carlos Enrique Andrade Verdezoto"/>
    <x v="141"/>
  </r>
  <r>
    <s v="1-1-1-06-02-457"/>
    <x v="5"/>
    <s v="Odila Isabel Heredia Hurtado"/>
    <x v="182"/>
  </r>
  <r>
    <s v="1-1-1-06-02-460"/>
    <x v="5"/>
    <s v="Luisa Monrroy Solis"/>
    <x v="131"/>
  </r>
  <r>
    <s v="1-1-1-06-02-464"/>
    <x v="5"/>
    <s v="Consuelo Campos Armijos"/>
    <x v="132"/>
  </r>
  <r>
    <s v="1-1-1-06-02-465"/>
    <x v="5"/>
    <s v="Marcia Cedeño Reyes"/>
    <x v="183"/>
  </r>
  <r>
    <s v="1-1-1-06-02-467"/>
    <x v="5"/>
    <s v="Doris Jacqueline Herrera Caisaguano"/>
    <x v="132"/>
  </r>
  <r>
    <s v="1-1-1-06-02-468"/>
    <x v="5"/>
    <s v="Gasolinera Pantera 1"/>
    <x v="67"/>
  </r>
  <r>
    <s v="1-1-1-06-02-469"/>
    <x v="5"/>
    <s v="Carlos Antonio Chicaiza Catota"/>
    <x v="67"/>
  </r>
  <r>
    <s v="1-1-1-06-02-470"/>
    <x v="5"/>
    <s v="Pablo Fernando Galarza Chacon"/>
    <x v="184"/>
  </r>
  <r>
    <s v="1-1-1-06-02-471"/>
    <x v="5"/>
    <s v="Ivan Dario Barres Briones"/>
    <x v="134"/>
  </r>
  <r>
    <s v="1-1-1-06-02-472"/>
    <x v="5"/>
    <s v="Flavio Raul Mosquera Cadena"/>
    <x v="185"/>
  </r>
  <r>
    <s v="1-1-1-06-02-473"/>
    <x v="5"/>
    <s v="Gremio de Maestros Profesionales"/>
    <x v="67"/>
  </r>
  <r>
    <s v="1-1-1-06-02-475"/>
    <x v="5"/>
    <s v="Aura Lucrecia Chavez Mosquera"/>
    <x v="67"/>
  </r>
  <r>
    <s v="1-1-1-06-02-476"/>
    <x v="5"/>
    <s v="Sergio Hidalgo Cadena Chafuel"/>
    <x v="152"/>
  </r>
  <r>
    <s v="1-1-1-06-02-477"/>
    <x v="5"/>
    <s v="Luis Germanico Guevara Ruiz"/>
    <x v="152"/>
  </r>
  <r>
    <s v="1-1-1-06-02-478"/>
    <x v="5"/>
    <s v="Lucrecia Angelica Ruales Mafla"/>
    <x v="98"/>
  </r>
  <r>
    <s v="1-1-1-06-02-479"/>
    <x v="5"/>
    <s v="Angel Fladelfo Alban Arias"/>
    <x v="143"/>
  </r>
  <r>
    <s v="1-1-1-06-02-480"/>
    <x v="5"/>
    <s v="Teresa Leonilla Verdugo Campoverde"/>
    <x v="131"/>
  </r>
  <r>
    <s v="1-1-1-06-02-481"/>
    <x v="5"/>
    <s v="Efren Eugenio Andrade Jimenez"/>
    <x v="98"/>
  </r>
  <r>
    <s v="1-1-1-06-02-482"/>
    <x v="5"/>
    <s v="Victor Hugo Alvarez Castillo"/>
    <x v="128"/>
  </r>
  <r>
    <s v="1-1-1-06-02-484"/>
    <x v="5"/>
    <s v="Juana Amanda Hernandez Gutierrez"/>
    <x v="145"/>
  </r>
  <r>
    <s v="1-1-1-06-02-486"/>
    <x v="5"/>
    <s v="Maritza Karina Vargas Gonzalez"/>
    <x v="98"/>
  </r>
  <r>
    <s v="1-1-1-06-02-487"/>
    <x v="5"/>
    <s v="Estela Azucena Chiqui Sinchi"/>
    <x v="134"/>
  </r>
  <r>
    <s v="1-1-1-06-02-488"/>
    <x v="5"/>
    <s v="Charles Jean Garcia Pluas"/>
    <x v="134"/>
  </r>
  <r>
    <s v="1-1-1-06-02-489"/>
    <x v="5"/>
    <s v="Arturo Otoñel Freire Villalva"/>
    <x v="186"/>
  </r>
  <r>
    <s v="1-1-1-06-02-490"/>
    <x v="5"/>
    <s v="Laura Vistoria Santamaria Castro"/>
    <x v="137"/>
  </r>
  <r>
    <s v="1-1-1-06-02-491"/>
    <x v="5"/>
    <s v="Edgar Vinicio Saltos Guerrero"/>
    <x v="144"/>
  </r>
  <r>
    <s v="1-1-1-06-02-492"/>
    <x v="5"/>
    <s v="Martha Cecilia Trujillo Yandun"/>
    <x v="67"/>
  </r>
  <r>
    <s v="1-1-1-06-02-493"/>
    <x v="5"/>
    <s v="Nelly Maria Magdalena Castillo Agui"/>
    <x v="67"/>
  </r>
  <r>
    <s v="1-1-1-06-02-496"/>
    <x v="5"/>
    <s v="Janett Nathaly Alarcon Vizuete"/>
    <x v="127"/>
  </r>
  <r>
    <s v="1-1-1-06-02-498"/>
    <x v="5"/>
    <s v="Luis Marcelo Coloma Verdezoto"/>
    <x v="127"/>
  </r>
  <r>
    <s v="1-1-1-06-02-499"/>
    <x v="5"/>
    <s v="Jose Maximiliano Velez Bermudez"/>
    <x v="98"/>
  </r>
  <r>
    <s v="1-1-1-06-02-500"/>
    <x v="5"/>
    <s v="Mariana Granizo Castelo"/>
    <x v="127"/>
  </r>
  <r>
    <s v="1-1-1-06-02-501"/>
    <x v="5"/>
    <s v="Carmen Alva Apolo Procel"/>
    <x v="98"/>
  </r>
  <r>
    <s v="1-1-1-06-02-502"/>
    <x v="5"/>
    <s v="Marco Antonio Sanchez Lopez"/>
    <x v="98"/>
  </r>
  <r>
    <s v="1-1-1-06-02-503"/>
    <x v="5"/>
    <s v="David Israel Moscoso Solis"/>
    <x v="141"/>
  </r>
  <r>
    <s v="1-1-1-06-02-504"/>
    <x v="5"/>
    <s v="Carlos Enrique Urbina Urbina"/>
    <x v="181"/>
  </r>
  <r>
    <s v="1-1-1-06-02-505"/>
    <x v="5"/>
    <s v="Rene Mauricio Orbe"/>
    <x v="98"/>
  </r>
  <r>
    <s v="1-1-1-06-02-506"/>
    <x v="5"/>
    <s v="Lautaro Villalva Garces"/>
    <x v="150"/>
  </r>
  <r>
    <s v="1-1-1-06-02-507"/>
    <x v="5"/>
    <s v="Luis Oswaldo Frias Gavidia"/>
    <x v="144"/>
  </r>
  <r>
    <s v="1-1-1-06-02-508"/>
    <x v="5"/>
    <s v="Franklin Wandeberg Freire Molina"/>
    <x v="127"/>
  </r>
  <r>
    <s v="1-1-1-06-02-509"/>
    <x v="5"/>
    <s v="Wilmer Leonil Merino Figueroa"/>
    <x v="98"/>
  </r>
  <r>
    <s v="1-1-1-06-02-510"/>
    <x v="5"/>
    <s v="Ricardo Estalin Mendoza Salas"/>
    <x v="67"/>
  </r>
  <r>
    <s v="1-1-1-06-02-511"/>
    <x v="5"/>
    <s v="Margarita Yauripoma Morocho"/>
    <x v="7"/>
  </r>
  <r>
    <s v="1-1-1-06-02-512"/>
    <x v="5"/>
    <s v="Dolores Morales Chavez"/>
    <x v="127"/>
  </r>
  <r>
    <s v="1-1-1-06-02-513"/>
    <x v="5"/>
    <s v="Beatriz Muentes Holguin"/>
    <x v="67"/>
  </r>
  <r>
    <s v="1-1-1-06-02-514"/>
    <x v="5"/>
    <s v="Wendy Janeth Ganzino Klery"/>
    <x v="136"/>
  </r>
  <r>
    <s v="1-1-1-06-02-515"/>
    <x v="5"/>
    <s v="Segundo Fermin Armijos Lombeida"/>
    <x v="67"/>
  </r>
  <r>
    <s v="1-1-1-06-02-516"/>
    <x v="5"/>
    <s v="Janilsen Zamora Muñoz"/>
    <x v="187"/>
  </r>
  <r>
    <s v="1-1-1-06-02-518"/>
    <x v="5"/>
    <s v="Manuel Horacio Rosado Yepez"/>
    <x v="134"/>
  </r>
  <r>
    <s v="1-1-1-06-02-519"/>
    <x v="5"/>
    <s v="Lizeth Elisa Hernandez Soria"/>
    <x v="67"/>
  </r>
  <r>
    <s v="1-1-1-06-02-520"/>
    <x v="5"/>
    <s v="Hector Asdrubal Robalino Llerena"/>
    <x v="98"/>
  </r>
  <r>
    <s v="1-1-1-06-02-523"/>
    <x v="5"/>
    <s v="Fanny Elizabeth Paladinez Santamari"/>
    <x v="67"/>
  </r>
  <r>
    <s v="1-1-1-06-02-524"/>
    <x v="5"/>
    <s v="Henry Jesus Morocho Novillo"/>
    <x v="188"/>
  </r>
  <r>
    <s v="1-1-1-06-02-526"/>
    <x v="5"/>
    <s v="Daniel Rosalino Lopez Vega"/>
    <x v="127"/>
  </r>
  <r>
    <s v="1-1-1-06-02-527"/>
    <x v="5"/>
    <s v="Victor Aureliano Borja Camacho"/>
    <x v="127"/>
  </r>
  <r>
    <s v="1-1-1-06-02-528"/>
    <x v="5"/>
    <s v="Antonio Tuabanda Leon"/>
    <x v="189"/>
  </r>
  <r>
    <s v="1-1-1-06-02-529"/>
    <x v="5"/>
    <s v="Johana Alcivar Ponce"/>
    <x v="190"/>
  </r>
  <r>
    <s v="1-1-1-06-02-530"/>
    <x v="5"/>
    <s v="Fernando Ramirez Becerra"/>
    <x v="185"/>
  </r>
  <r>
    <s v="1-1-1-06-02-531"/>
    <x v="5"/>
    <s v="Lucia Lara Olaya"/>
    <x v="190"/>
  </r>
  <r>
    <s v="1-1-1-06-02-532"/>
    <x v="5"/>
    <s v="Segundo Oswaldo Lema Guisha"/>
    <x v="160"/>
  </r>
  <r>
    <s v="1-1-1-06-02-533"/>
    <x v="5"/>
    <s v="Eduardo Gonzalo Delgado Espin"/>
    <x v="107"/>
  </r>
  <r>
    <s v="1-1-1-06-02-534"/>
    <x v="5"/>
    <s v="Luis Alfredo Remache Coro"/>
    <x v="127"/>
  </r>
  <r>
    <s v="1-1-1-06-02-536"/>
    <x v="5"/>
    <s v="Luis Humberto Cordova Ramon"/>
    <x v="131"/>
  </r>
  <r>
    <s v="1-1-1-06-02-537"/>
    <x v="5"/>
    <s v="Felicita Metiga Lopez"/>
    <x v="191"/>
  </r>
  <r>
    <s v="1-1-1-06-02-538"/>
    <x v="5"/>
    <s v="Hector Segundo Pesantez Bolaños"/>
    <x v="7"/>
  </r>
  <r>
    <s v="1-1-1-06-02-540"/>
    <x v="5"/>
    <s v="Galo Barragan Naranjo"/>
    <x v="149"/>
  </r>
  <r>
    <s v="1-1-1-06-02-541"/>
    <x v="5"/>
    <s v="GAD Municipio de Manta"/>
    <x v="186"/>
  </r>
  <r>
    <s v="1-1-1-06-02-542"/>
    <x v="5"/>
    <s v="Juan Americo Vargas Soto"/>
    <x v="189"/>
  </r>
  <r>
    <s v="1-1-1-06-02-543"/>
    <x v="5"/>
    <s v="Jose Intriago Delgado"/>
    <x v="98"/>
  </r>
  <r>
    <s v="1-1-1-06-02-544"/>
    <x v="5"/>
    <s v="Manuel Mesias Diaz Aragon"/>
    <x v="107"/>
  </r>
  <r>
    <s v="1-1-1-06-02-545"/>
    <x v="5"/>
    <s v="Fabian Pedro Cazorla Machado"/>
    <x v="150"/>
  </r>
  <r>
    <s v="1-1-1-06-02-546"/>
    <x v="5"/>
    <s v="EP Petroecuador"/>
    <x v="192"/>
  </r>
  <r>
    <s v="1-1-1-06-02-548"/>
    <x v="5"/>
    <s v="Hector Rene Ninacuri Satuquinga"/>
    <x v="127"/>
  </r>
  <r>
    <s v="1-1-1-06-02-549"/>
    <x v="5"/>
    <s v="Manuel Mesias Vargas Ponce"/>
    <x v="134"/>
  </r>
  <r>
    <s v="1-1-1-06-02-550"/>
    <x v="5"/>
    <s v="Angel Miguel Muentes Muentes"/>
    <x v="127"/>
  </r>
  <r>
    <s v="1-1-1-06-02-551"/>
    <x v="5"/>
    <s v="Carmen Margarita Rodriguez Risco"/>
    <x v="146"/>
  </r>
  <r>
    <s v="1-1-1-06-02-552"/>
    <x v="5"/>
    <s v="Jenny Andrade Andrade"/>
    <x v="7"/>
  </r>
  <r>
    <s v="1-1-1-06-02-553"/>
    <x v="5"/>
    <s v="Gustavo García Banderas"/>
    <x v="193"/>
  </r>
  <r>
    <s v="1-1-1-06-02-554"/>
    <x v="5"/>
    <s v="Diana Carolina Alcivar Romero"/>
    <x v="98"/>
  </r>
  <r>
    <s v="1-1-1-06-02-555"/>
    <x v="5"/>
    <s v="Gissela Mojarrango Vera"/>
    <x v="67"/>
  </r>
  <r>
    <s v="1-1-1-06-02-556"/>
    <x v="5"/>
    <s v="Verónica Alexandra Caballero Vera"/>
    <x v="145"/>
  </r>
  <r>
    <s v="1-1-1-06-02-557"/>
    <x v="5"/>
    <s v="Danilo Armando Castro Huacon"/>
    <x v="7"/>
  </r>
  <r>
    <s v="1-1-1-06-02-558"/>
    <x v="5"/>
    <s v="Juan Carlos Mendoza Rosado"/>
    <x v="98"/>
  </r>
  <r>
    <s v="1-1-1-06-02-559"/>
    <x v="5"/>
    <s v="Anita Esmeldis Sol Robinson"/>
    <x v="98"/>
  </r>
  <r>
    <s v="1-1-1-06-02-560"/>
    <x v="5"/>
    <s v="Euclides Julian Cobo Cedeño"/>
    <x v="131"/>
  </r>
  <r>
    <s v="1-1-1-06-02-561"/>
    <x v="5"/>
    <s v="Eysten Sinmaleza Ponce"/>
    <x v="67"/>
  </r>
  <r>
    <s v="1-1-1-06-02-562"/>
    <x v="5"/>
    <s v="Olinda Mendoza Baren"/>
    <x v="137"/>
  </r>
  <r>
    <s v="1-1-1-06-02-563"/>
    <x v="5"/>
    <s v="Miguel Intriago Sanchez"/>
    <x v="98"/>
  </r>
  <r>
    <s v="1-1-1-06-02-564"/>
    <x v="5"/>
    <s v="Herlinda Marisol Sanchez Aucay"/>
    <x v="67"/>
  </r>
  <r>
    <s v="1-1-1-06-02-566"/>
    <x v="5"/>
    <s v="Sandra Macias Zambrano"/>
    <x v="127"/>
  </r>
  <r>
    <s v="1-1-1-06-02-567"/>
    <x v="5"/>
    <s v="Amparito Cecilia Ontaneda Paredes"/>
    <x v="145"/>
  </r>
  <r>
    <s v="1-1-1-06-02-568"/>
    <x v="5"/>
    <s v="Oscar Daniel Alban Caldas"/>
    <x v="67"/>
  </r>
  <r>
    <s v="1-1-1-06-02-570"/>
    <x v="5"/>
    <s v="Mishell Ugarita Sunbana Pilla"/>
    <x v="153"/>
  </r>
  <r>
    <s v="1-1-1-06-02-571"/>
    <x v="5"/>
    <s v="Glen Hurtado Marcillo"/>
    <x v="152"/>
  </r>
  <r>
    <s v="1-1-1-06-02-572"/>
    <x v="5"/>
    <s v="Odalys Pincay Andrade"/>
    <x v="152"/>
  </r>
  <r>
    <s v="1-1-1-06-02-573"/>
    <x v="5"/>
    <s v="Luis Antonio Bejarano Chadan"/>
    <x v="127"/>
  </r>
  <r>
    <s v="1-1-1-06-02-574"/>
    <x v="5"/>
    <s v="Galo Cedeño Bermudez"/>
    <x v="98"/>
  </r>
  <r>
    <s v="1-1-1-06-02-575"/>
    <x v="5"/>
    <s v="Ana Lucia Castillo Martinez"/>
    <x v="98"/>
  </r>
  <r>
    <s v="1-1-1-06-02-576"/>
    <x v="5"/>
    <s v="Victor Reyes Arteaga"/>
    <x v="141"/>
  </r>
  <r>
    <s v="1-1-1-06-02-577"/>
    <x v="5"/>
    <s v="Juan Jose Cepeda Arias"/>
    <x v="185"/>
  </r>
  <r>
    <s v="1-1-1-06-02-578"/>
    <x v="5"/>
    <s v="Vishart Steen Stig"/>
    <x v="185"/>
  </r>
  <r>
    <s v="1-1-1-06-02-579"/>
    <x v="5"/>
    <s v="Lidia Gavina Winingther Perea"/>
    <x v="169"/>
  </r>
  <r>
    <s v="1-1-1-06-02-580"/>
    <x v="5"/>
    <s v="Lida Mercedes Saltos Zapata"/>
    <x v="67"/>
  </r>
  <r>
    <s v="1-1-1-06-02-581"/>
    <x v="5"/>
    <s v="Raul Olmedo Trejo Cortez"/>
    <x v="138"/>
  </r>
  <r>
    <s v="1-1-1-06-02-582"/>
    <x v="5"/>
    <s v="Maura Francisca Gonzabay Caiche"/>
    <x v="134"/>
  </r>
  <r>
    <s v="1-1-1-06-02-583"/>
    <x v="5"/>
    <s v="Carmen Banegas Yunga"/>
    <x v="67"/>
  </r>
  <r>
    <s v="1-1-1-06-02-585"/>
    <x v="5"/>
    <s v="Milton de la Cruz Carrion"/>
    <x v="190"/>
  </r>
  <r>
    <s v="1-1-1-06-02-586"/>
    <x v="5"/>
    <s v="Carlota Granda Chiriboga"/>
    <x v="168"/>
  </r>
  <r>
    <s v="1-1-1-06-02-587"/>
    <x v="5"/>
    <s v="Jorge Joel Aveiga Quiroz"/>
    <x v="134"/>
  </r>
  <r>
    <s v="1-1-1-06-02-588"/>
    <x v="5"/>
    <s v="Luis Arturo Yugcha Defaz"/>
    <x v="134"/>
  </r>
  <r>
    <s v="1-1-1-06-02-589"/>
    <x v="5"/>
    <s v="Jaime Vicente Jaramillo Chiran"/>
    <x v="9"/>
  </r>
  <r>
    <s v="1-1-1-06-02-592"/>
    <x v="5"/>
    <s v="Abel Gabriel Tigua Chavez"/>
    <x v="136"/>
  </r>
  <r>
    <s v="1-1-1-06-02-593"/>
    <x v="5"/>
    <s v="Carlos Octavio Aulla Salameh"/>
    <x v="67"/>
  </r>
  <r>
    <s v="1-1-1-06-02-594"/>
    <x v="5"/>
    <s v="Alejandro Bolivar Berruz Chavez"/>
    <x v="7"/>
  </r>
  <r>
    <s v="1-1-1-06-02-595"/>
    <x v="5"/>
    <s v="Maria Eufemia Villamagua Illescas"/>
    <x v="107"/>
  </r>
  <r>
    <s v="1-1-1-06-02-596"/>
    <x v="5"/>
    <s v="Genny Maria Aguilar Carrion"/>
    <x v="146"/>
  </r>
  <r>
    <s v="1-1-1-06-02-597"/>
    <x v="5"/>
    <s v="Arturo Vargas Clavijo"/>
    <x v="194"/>
  </r>
  <r>
    <s v="1-1-1-06-02-598"/>
    <x v="5"/>
    <s v="Luis Mendoza Moreira"/>
    <x v="127"/>
  </r>
  <r>
    <s v="1-1-1-06-02-599"/>
    <x v="5"/>
    <s v="Jorge Mendoza Velez"/>
    <x v="67"/>
  </r>
  <r>
    <s v="1-1-1-06-02-600"/>
    <x v="5"/>
    <s v="Cruz Rivas Calle"/>
    <x v="127"/>
  </r>
  <r>
    <s v="1-1-1-06-02-601"/>
    <x v="5"/>
    <s v="Franklin Cedeño Carreño"/>
    <x v="145"/>
  </r>
  <r>
    <s v="1-1-1-06-02-602"/>
    <x v="5"/>
    <s v="Carlos Barreiro Vera"/>
    <x v="134"/>
  </r>
  <r>
    <s v="1-1-1-06-02-603"/>
    <x v="5"/>
    <s v="Jonny Astolfo Franco Rivadeneira"/>
    <x v="134"/>
  </r>
  <r>
    <s v="1-1-1-06-02-604"/>
    <x v="5"/>
    <s v="Jovita Yanina Bajaña Sarcos"/>
    <x v="134"/>
  </r>
  <r>
    <s v="1-1-1-06-02-605"/>
    <x v="5"/>
    <s v="Diana Valeria Delgado Campuzano"/>
    <x v="132"/>
  </r>
  <r>
    <s v="1-1-1-06-02-606"/>
    <x v="5"/>
    <s v="Carmen Valenzuela Basantes"/>
    <x v="145"/>
  </r>
  <r>
    <s v="1-1-1-06-02-607"/>
    <x v="5"/>
    <s v="Monserrate Auxiliadora Moreira Zamb"/>
    <x v="147"/>
  </r>
  <r>
    <s v="1-1-1-06-02-608"/>
    <x v="5"/>
    <s v="Lilian Veronica Mahahuad Chalela"/>
    <x v="195"/>
  </r>
  <r>
    <s v="1-1-1-06-02-609"/>
    <x v="5"/>
    <s v="Adalberto Benitez Cedeño"/>
    <x v="145"/>
  </r>
  <r>
    <s v="1-1-1-06-02-610"/>
    <x v="5"/>
    <s v="Maria Auxiliadora Gutierrez Navaz"/>
    <x v="152"/>
  </r>
  <r>
    <s v="1-1-1-06-02-611"/>
    <x v="5"/>
    <s v="Muñoz Govea Luz Gladys"/>
    <x v="196"/>
  </r>
  <r>
    <s v="1-1-1-06-02-612"/>
    <x v="5"/>
    <s v="Ivan Teodoro Barzola de la Rosa"/>
    <x v="147"/>
  </r>
  <r>
    <s v="1-1-1-06-02-613"/>
    <x v="5"/>
    <s v="GAD Municipal del Canton Cuenca"/>
    <x v="197"/>
  </r>
  <r>
    <s v="1-1-1-06-02-615"/>
    <x v="5"/>
    <s v="Alicia Yolanda Franco Barre"/>
    <x v="198"/>
  </r>
  <r>
    <s v="1-1-1-06-02-616"/>
    <x v="5"/>
    <s v="Olivia Magdalena Serrano Roman"/>
    <x v="128"/>
  </r>
  <r>
    <s v="1-1-1-06-02-617"/>
    <x v="5"/>
    <s v="Johnny Xavier Arteaga Mendoza"/>
    <x v="152"/>
  </r>
  <r>
    <s v="1-1-1-06-02-619"/>
    <x v="5"/>
    <s v="Mariana de Jesus Aguirre Aguirre"/>
    <x v="7"/>
  </r>
  <r>
    <s v="1-1-1-06-02-620"/>
    <x v="5"/>
    <s v="Jorge Enrique Cabrera Cabrera"/>
    <x v="162"/>
  </r>
  <r>
    <s v="1-1-1-06-02-622"/>
    <x v="5"/>
    <s v="Luis Manuel Albuja Martinez"/>
    <x v="98"/>
  </r>
  <r>
    <s v="1-1-1-06-02-623"/>
    <x v="5"/>
    <s v="Cruz Leonel Cedeño Guillen"/>
    <x v="185"/>
  </r>
  <r>
    <s v="1-1-1-06-02-624"/>
    <x v="5"/>
    <s v="Angel Rafael Veintimilla Llive"/>
    <x v="98"/>
  </r>
  <r>
    <s v="1-1-1-06-02-626"/>
    <x v="5"/>
    <s v="Angel Francisco Llusca Toledo"/>
    <x v="98"/>
  </r>
  <r>
    <s v="1-1-1-06-02-627"/>
    <x v="5"/>
    <s v="Zoila Judith Bermello Zorrilla"/>
    <x v="153"/>
  </r>
  <r>
    <s v="1-1-1-06-02-628"/>
    <x v="5"/>
    <s v="Edgar Oswaldo Escudero Vasconez"/>
    <x v="107"/>
  </r>
  <r>
    <s v="1-1-1-06-02-629"/>
    <x v="5"/>
    <s v="Eustoquio Marlon Chalen Correa"/>
    <x v="134"/>
  </r>
  <r>
    <s v="1-1-1-06-02-630"/>
    <x v="5"/>
    <s v="Zoila Luz Cherrez Freire"/>
    <x v="7"/>
  </r>
  <r>
    <s v="1-1-1-06-02-631"/>
    <x v="5"/>
    <s v="Nancy del Rocio Medina Sanchez"/>
    <x v="137"/>
  </r>
  <r>
    <s v="1-1-1-06-02-632"/>
    <x v="5"/>
    <s v="Rosa Elena Narvaez Morales"/>
    <x v="137"/>
  </r>
  <r>
    <s v="1-1-1-06-02-633"/>
    <x v="5"/>
    <s v="Herlinda Marisol Sanchez Aucay"/>
    <x v="131"/>
  </r>
  <r>
    <s v="1-1-1-06-02-634"/>
    <x v="5"/>
    <s v="Vicente Wilfrido Aguilera Zurita"/>
    <x v="128"/>
  </r>
  <r>
    <s v="1-1-1-06-02-635"/>
    <x v="5"/>
    <s v="GAD Municipal Quevedo"/>
    <x v="199"/>
  </r>
  <r>
    <s v="1-1-1-06-02-636"/>
    <x v="5"/>
    <s v="Luisa del Rocio Nieto Arcos"/>
    <x v="103"/>
  </r>
  <r>
    <s v="1-1-1-06-02-637"/>
    <x v="5"/>
    <s v="Daniela Mishell Otero Hidalgo"/>
    <x v="67"/>
  </r>
  <r>
    <s v="1-1-1-06-02-638"/>
    <x v="5"/>
    <s v="Seruvi S.A."/>
    <x v="200"/>
  </r>
  <r>
    <s v="1-1-1-06-02-639"/>
    <x v="5"/>
    <s v="Washington Antonio Santana Lucas"/>
    <x v="149"/>
  </r>
  <r>
    <s v="1-1-1-06-02-640"/>
    <x v="5"/>
    <s v="Carmen Hortensia Carmona Jaramillo"/>
    <x v="130"/>
  </r>
  <r>
    <s v="1-1-1-06-02-642"/>
    <x v="5"/>
    <s v="Oswaldo Deifilio Villavicencio Alva"/>
    <x v="145"/>
  </r>
  <r>
    <s v="1-1-1-06-02-643"/>
    <x v="5"/>
    <s v="Imelda Orfelina Jaramillo Lapo"/>
    <x v="153"/>
  </r>
  <r>
    <s v="1-1-1-06-02-644"/>
    <x v="5"/>
    <s v="Jose Raul Villarruel Burbano"/>
    <x v="180"/>
  </r>
  <r>
    <s v="1-1-1-06-02-645"/>
    <x v="5"/>
    <s v="Hector Oswaldo Gordillo Silva"/>
    <x v="134"/>
  </r>
  <r>
    <s v="1-1-1-06-02-646"/>
    <x v="5"/>
    <s v="Servicentro Carchi"/>
    <x v="134"/>
  </r>
  <r>
    <s v="1-1-1-06-02-647"/>
    <x v="5"/>
    <s v="Victor Manuel Aguila"/>
    <x v="134"/>
  </r>
  <r>
    <s v="1-1-1-06-02-648"/>
    <x v="5"/>
    <s v="Reinaldo Balcazar Campoverde"/>
    <x v="169"/>
  </r>
  <r>
    <s v="1-1-1-06-02-649"/>
    <x v="5"/>
    <s v="Catota Rojas Monica Lucia"/>
    <x v="7"/>
  </r>
  <r>
    <s v="1-1-1-06-02-650"/>
    <x v="5"/>
    <s v="Vicombustibles Cia. Ltda."/>
    <x v="201"/>
  </r>
  <r>
    <s v="1-1-1-06-02-651"/>
    <x v="5"/>
    <s v="Genaro Ariolfo Medina"/>
    <x v="134"/>
  </r>
  <r>
    <s v="1-1-1-06-02-652"/>
    <x v="5"/>
    <s v="Jaime Abad Hernandez Rosero"/>
    <x v="131"/>
  </r>
  <r>
    <s v="1-1-1-06-02-653"/>
    <x v="5"/>
    <s v="Miguel Amadeo Cordova Salinas"/>
    <x v="187"/>
  </r>
  <r>
    <s v="1-1-1-06-02-655"/>
    <x v="5"/>
    <s v="Carlos Alfredo Morales Calderon"/>
    <x v="128"/>
  </r>
  <r>
    <s v="1-1-1-06-02-657"/>
    <x v="5"/>
    <s v="Edmundo Efrain Arizaga Moreira"/>
    <x v="128"/>
  </r>
  <r>
    <s v="1-1-1-06-02-658"/>
    <x v="5"/>
    <s v="Nelson Camilo Meza Aroca"/>
    <x v="67"/>
  </r>
  <r>
    <s v="1-1-1-06-02-659"/>
    <x v="5"/>
    <s v="Luz Esperanza Moncayo Zeas"/>
    <x v="7"/>
  </r>
  <r>
    <s v="1-1-1-06-02-660"/>
    <x v="5"/>
    <s v="Administradora del Pacifico"/>
    <x v="202"/>
  </r>
  <r>
    <s v="1-1-1-06-02-661"/>
    <x v="5"/>
    <s v="Jessica Paola Cazorla Herrera"/>
    <x v="127"/>
  </r>
  <r>
    <s v="1-1-1-06-02-662"/>
    <x v="5"/>
    <s v="Griselda Virginia Shiki Chiriap"/>
    <x v="127"/>
  </r>
  <r>
    <s v="1-1-1-06-02-663"/>
    <x v="5"/>
    <s v="Gladys Violeta Garay Morales"/>
    <x v="67"/>
  </r>
  <r>
    <s v="1-1-1-06-02-664"/>
    <x v="5"/>
    <s v="Erika Michelle Parraga Cevallos"/>
    <x v="169"/>
  </r>
  <r>
    <s v="1-1-1-06-02-665"/>
    <x v="5"/>
    <s v="Margarita Gabriela Vaca Perez"/>
    <x v="138"/>
  </r>
  <r>
    <s v="1-1-1-06-02-666"/>
    <x v="5"/>
    <s v="Bertha Lidia Erazo del Castillo"/>
    <x v="3"/>
  </r>
  <r>
    <s v="1-1-1-06-02-668"/>
    <x v="5"/>
    <s v="Diana Catalina Acosta Morales"/>
    <x v="137"/>
  </r>
  <r>
    <s v="1-1-1-06-02-669"/>
    <x v="5"/>
    <s v="Marcelo Patricio Arroyo Leon"/>
    <x v="167"/>
  </r>
  <r>
    <s v="1-1-1-06-02-670"/>
    <x v="5"/>
    <s v="Mariana de Jesus Ruiz Altamirano"/>
    <x v="141"/>
  </r>
  <r>
    <s v="1-1-1-06-02-671"/>
    <x v="5"/>
    <s v="Deyenara del Cisne Palacios Ocaña"/>
    <x v="145"/>
  </r>
  <r>
    <s v="1-1-1-06-02-672"/>
    <x v="5"/>
    <s v="Francisco Patricio Briones Mendoza"/>
    <x v="131"/>
  </r>
  <r>
    <s v="1-1-1-06-02-673"/>
    <x v="5"/>
    <s v="Iglesias Tapia Cia. Ltda."/>
    <x v="203"/>
  </r>
  <r>
    <s v="1-1-1-06-02-676"/>
    <x v="5"/>
    <s v="Yesenia Anunziata Alvarez Castro"/>
    <x v="204"/>
  </r>
  <r>
    <s v="1-1-1-06-02-677"/>
    <x v="5"/>
    <s v="Andrea de Los Angeles Cando Chuga"/>
    <x v="145"/>
  </r>
  <r>
    <s v="1-1-1-06-02-678"/>
    <x v="5"/>
    <s v="Emma Patricia Aguirre Martinez"/>
    <x v="134"/>
  </r>
  <r>
    <s v="1-1-1-06-02-679"/>
    <x v="5"/>
    <s v="Blanca Milta Lagos Guerrero"/>
    <x v="131"/>
  </r>
  <r>
    <s v="1-1-1-06-02-680"/>
    <x v="5"/>
    <s v="Julio Alejandro Peñaloza Brito"/>
    <x v="174"/>
  </r>
  <r>
    <s v="1-1-1-06-02-681"/>
    <x v="5"/>
    <s v="Oswaldo Trujillo Clavijo"/>
    <x v="205"/>
  </r>
  <r>
    <s v="1-1-1-06-02-682"/>
    <x v="5"/>
    <s v="Edificio Antares"/>
    <x v="3"/>
  </r>
  <r>
    <s v="1-1-1-06-02-683"/>
    <x v="5"/>
    <s v="Wilfrido Vicente Veintimilla Torres"/>
    <x v="98"/>
  </r>
  <r>
    <s v="1-1-1-06-02-684"/>
    <x v="5"/>
    <s v="Blanca Patricia Asimbaya Hernandez"/>
    <x v="98"/>
  </r>
  <r>
    <s v="1-1-1-06-02-685"/>
    <x v="5"/>
    <s v="Franklin Samuel Guarochico Velez"/>
    <x v="127"/>
  </r>
  <r>
    <s v="1-1-1-06-02-686"/>
    <x v="5"/>
    <s v="Luis Eduardo Castillo Salgado"/>
    <x v="98"/>
  </r>
  <r>
    <s v="1-1-1-06-02-687"/>
    <x v="5"/>
    <s v="Miguel Angel Morales Sanchez"/>
    <x v="128"/>
  </r>
  <r>
    <s v="1-1-1-06-02-689"/>
    <x v="5"/>
    <s v="Lorena Maribel Flores"/>
    <x v="152"/>
  </r>
  <r>
    <s v="1-1-1-06-02-690"/>
    <x v="5"/>
    <s v="Guadalupe Teresa Japa Godoy"/>
    <x v="138"/>
  </r>
  <r>
    <s v="1-1-1-06-02-691"/>
    <x v="5"/>
    <s v="Cruz Inocencia Macias Estacio"/>
    <x v="141"/>
  </r>
  <r>
    <s v="1-1-1-06-02-692"/>
    <x v="5"/>
    <s v="Vidal Valentin Sarango Guaman"/>
    <x v="67"/>
  </r>
  <r>
    <s v="1-1-1-06-02-693"/>
    <x v="5"/>
    <s v="Ana Lucia Freire Hidalgo"/>
    <x v="206"/>
  </r>
  <r>
    <s v="1-1-1-06-02-695"/>
    <x v="5"/>
    <s v="Maria del Rocio Alcivar Fajardo"/>
    <x v="136"/>
  </r>
  <r>
    <s v="1-1-1-06-02-696"/>
    <x v="5"/>
    <s v="Catalina Maria Acaro Camacho"/>
    <x v="127"/>
  </r>
  <r>
    <s v="1-1-1-06-02-697"/>
    <x v="5"/>
    <s v="Amber Lomber Flores Perez"/>
    <x v="131"/>
  </r>
  <r>
    <s v="1-1-1-06-02-698"/>
    <x v="5"/>
    <s v="Elio Amado Ortega Vera"/>
    <x v="152"/>
  </r>
  <r>
    <s v="1-1-1-06-02-699"/>
    <x v="5"/>
    <s v="Maria Cruz Moposita Manotoa"/>
    <x v="198"/>
  </r>
  <r>
    <s v="1-1-1-06-02-700"/>
    <x v="5"/>
    <s v="Monica Elizabeth Romero Garcia"/>
    <x v="145"/>
  </r>
  <r>
    <s v="1-1-1-06-02-701"/>
    <x v="5"/>
    <s v="Licimaco Rojas Guaña"/>
    <x v="163"/>
  </r>
  <r>
    <s v="1-1-1-06-02-702"/>
    <x v="5"/>
    <s v="Miguel David Barrionuevo Jaramillo"/>
    <x v="7"/>
  </r>
  <r>
    <s v="1-1-1-06-02-703"/>
    <x v="5"/>
    <s v="Freddy Francisco Chicaz Madera"/>
    <x v="98"/>
  </r>
  <r>
    <s v="1-1-1-06-02-704"/>
    <x v="5"/>
    <s v="Hector Honorato Encalada Gallegos"/>
    <x v="144"/>
  </r>
  <r>
    <s v="1-1-1-06-02-706"/>
    <x v="5"/>
    <s v="Yamira Alicia Samaniego Tandazo"/>
    <x v="207"/>
  </r>
  <r>
    <s v="1-1-1-06-02-707"/>
    <x v="5"/>
    <s v="Ruben Eduardo Torres Rojas"/>
    <x v="138"/>
  </r>
  <r>
    <s v="1-1-1-06-02-708"/>
    <x v="5"/>
    <s v="Martha María Alvarado Alvarado"/>
    <x v="145"/>
  </r>
  <r>
    <s v="1-1-1-06-02-709"/>
    <x v="5"/>
    <s v="Maria Santos Acero Quilumbaqui"/>
    <x v="131"/>
  </r>
  <r>
    <s v="1-1-1-06-02-711"/>
    <x v="5"/>
    <s v="Fernando Patricio Palomeque Castill"/>
    <x v="168"/>
  </r>
  <r>
    <s v="1-1-1-06-02-712"/>
    <x v="5"/>
    <s v="Berenice Soledad Peralta Correa"/>
    <x v="140"/>
  </r>
  <r>
    <s v="1-1-1-06-02-713"/>
    <x v="5"/>
    <s v="Sindicato Choferes Profes Quininde"/>
    <x v="98"/>
  </r>
  <r>
    <s v="1-1-1-06-02-714"/>
    <x v="5"/>
    <s v="Delia Maria Ponce Benitez"/>
    <x v="67"/>
  </r>
  <r>
    <s v="1-1-1-06-02-715"/>
    <x v="5"/>
    <s v="María Catalina Plaza Cajamarca"/>
    <x v="98"/>
  </r>
  <r>
    <s v="1-1-1-06-02-716"/>
    <x v="5"/>
    <s v="Maria Carmelina Marquina Orellana"/>
    <x v="131"/>
  </r>
  <r>
    <s v="1-1-1-06-02-717"/>
    <x v="5"/>
    <s v="Juan Carlos Montoya Coello"/>
    <x v="169"/>
  </r>
  <r>
    <s v="1-1-1-06-02-718"/>
    <x v="5"/>
    <s v="Fanny Liliana Hernández Pullas"/>
    <x v="7"/>
  </r>
  <r>
    <s v="1-1-1-06-02-719"/>
    <x v="5"/>
    <s v="Humberto Eleuterio León De la Torre"/>
    <x v="67"/>
  </r>
  <r>
    <s v="1-1-1-06-02-720"/>
    <x v="5"/>
    <s v="Arabella Mendoza Sánchez"/>
    <x v="152"/>
  </r>
  <r>
    <s v="1-1-1-06-02-721"/>
    <x v="5"/>
    <s v="GAD Municipio de San Cristobal"/>
    <x v="67"/>
  </r>
  <r>
    <s v="1-1-1-06-02-723"/>
    <x v="5"/>
    <s v="Juan Carlos Reyes Gualli"/>
    <x v="98"/>
  </r>
  <r>
    <s v="1-1-1-06-02-724"/>
    <x v="5"/>
    <s v="Victor Hugo Cagua Satizabal"/>
    <x v="107"/>
  </r>
  <r>
    <s v="1-1-1-06-02-725"/>
    <x v="5"/>
    <s v="María del Carmen Galvan Gracia"/>
    <x v="107"/>
  </r>
  <r>
    <s v="1-1-1-06-02-726"/>
    <x v="5"/>
    <s v="Fredy Rene España Roca"/>
    <x v="185"/>
  </r>
  <r>
    <s v="1-1-1-06-02-727"/>
    <x v="5"/>
    <s v="Luis Arturo Andrade Mosquera"/>
    <x v="169"/>
  </r>
  <r>
    <s v="1-1-1-06-02-728"/>
    <x v="5"/>
    <s v="Tulia Normania Segura"/>
    <x v="130"/>
  </r>
  <r>
    <s v="1-1-1-06-02-729"/>
    <x v="5"/>
    <s v="Zoila Margarita Carrera Chinga"/>
    <x v="7"/>
  </r>
  <r>
    <s v="1-1-1-06-02-730"/>
    <x v="5"/>
    <s v="Hector Efren Torres Ordoñez"/>
    <x v="134"/>
  </r>
  <r>
    <s v="1-1-1-06-02-731"/>
    <x v="5"/>
    <s v="Teresa Catalina Carrera Jibaja"/>
    <x v="208"/>
  </r>
  <r>
    <s v="1-1-1-06-02-733"/>
    <x v="5"/>
    <s v="Martha Cecilia Ramírez  Inga"/>
    <x v="67"/>
  </r>
  <r>
    <s v="1-1-1-06-02-734"/>
    <x v="5"/>
    <s v="Jorge Enrique Guaña Guaita"/>
    <x v="131"/>
  </r>
  <r>
    <s v="1-1-1-06-02-735"/>
    <x v="5"/>
    <s v="Angel Vicente Cuenca Lopez"/>
    <x v="67"/>
  </r>
  <r>
    <s v="1-1-1-06-02-736"/>
    <x v="5"/>
    <s v="Leopoldo Manuel Ortiz Valencia"/>
    <x v="134"/>
  </r>
  <r>
    <s v="1-1-1-06-02-737"/>
    <x v="5"/>
    <s v="Ines Mercedes Jimenez Puebla"/>
    <x v="132"/>
  </r>
  <r>
    <s v="1-1-1-06-02-738"/>
    <x v="5"/>
    <s v="Blanca Lucia Bonifaz Chiran"/>
    <x v="98"/>
  </r>
  <r>
    <s v="1-1-1-06-02-739"/>
    <x v="5"/>
    <s v="Olga María Flores Mendez"/>
    <x v="137"/>
  </r>
  <r>
    <s v="1-1-1-06-02-740"/>
    <x v="5"/>
    <s v="Larysa Gaponchuk"/>
    <x v="98"/>
  </r>
  <r>
    <s v="1-1-1-06-02-741"/>
    <x v="5"/>
    <s v="Alex David Valenzuela Santillan"/>
    <x v="144"/>
  </r>
  <r>
    <s v="1-1-1-06-02-743"/>
    <x v="5"/>
    <s v="Erika Nataly Alvarado Ramos"/>
    <x v="209"/>
  </r>
  <r>
    <s v="1-1-1-06-02-744"/>
    <x v="5"/>
    <s v="Sara Lourdes Merchan Merchan"/>
    <x v="210"/>
  </r>
  <r>
    <s v="1-1-1-06-02-745"/>
    <x v="5"/>
    <s v="Olmedo Llovany Llerena Llerena"/>
    <x v="202"/>
  </r>
  <r>
    <s v="1-1-1-06-02-746"/>
    <x v="5"/>
    <s v="Tatiana Michelle Torres Pavon"/>
    <x v="163"/>
  </r>
  <r>
    <s v="1-1-1-06-02-747"/>
    <x v="5"/>
    <s v="Luis Alfonso Gaona Márquez"/>
    <x v="211"/>
  </r>
  <r>
    <s v="1-1-1-06-02-749"/>
    <x v="5"/>
    <s v="Pedro Segundo Chachalo Ramos"/>
    <x v="128"/>
  </r>
  <r>
    <s v="1-1-1-06-02-750"/>
    <x v="5"/>
    <s v="Felipe Enrique Zambrano  Heredia"/>
    <x v="107"/>
  </r>
  <r>
    <s v="1-1-1-06-02-751"/>
    <x v="5"/>
    <s v="Zoila Janeth Rodriguez Farez"/>
    <x v="212"/>
  </r>
  <r>
    <s v="1-1-1-06-02-752"/>
    <x v="5"/>
    <s v="Elvia María Montero Bermeo"/>
    <x v="127"/>
  </r>
  <r>
    <s v="1-1-1-06-02-753"/>
    <x v="5"/>
    <s v="Bertha Ludeña Torres"/>
    <x v="67"/>
  </r>
  <r>
    <s v="1-1-1-06-02-754"/>
    <x v="5"/>
    <s v="Karina Lidia Zambrano Segura"/>
    <x v="131"/>
  </r>
  <r>
    <s v="1-1-1-06-02-755"/>
    <x v="5"/>
    <s v="Luis Alberto Cordova Ramirez"/>
    <x v="134"/>
  </r>
  <r>
    <s v="1-1-1-06-02-756"/>
    <x v="5"/>
    <s v="Nora Esperia Trujillo Olmedo"/>
    <x v="67"/>
  </r>
  <r>
    <s v="1-1-1-06-02-757"/>
    <x v="5"/>
    <s v="Victor Manuel Acosta Jara"/>
    <x v="98"/>
  </r>
  <r>
    <s v="1-1-1-06-02-758"/>
    <x v="5"/>
    <s v="INMOBILIAR"/>
    <x v="213"/>
  </r>
  <r>
    <s v="1-1-1-06-02-759"/>
    <x v="5"/>
    <s v="Luisa de los Angeles Soria"/>
    <x v="134"/>
  </r>
  <r>
    <s v="1-1-1-06-02-760"/>
    <x v="5"/>
    <s v="Ariana Wiesner Alvarado"/>
    <x v="90"/>
  </r>
  <r>
    <s v="1-1-1-06-02-761"/>
    <x v="5"/>
    <s v="Ruben Darío de la Cruz Morales"/>
    <x v="98"/>
  </r>
  <r>
    <s v="1-1-1-06-02-764"/>
    <x v="5"/>
    <s v="Cetita Adriana Dueñas Delgado"/>
    <x v="153"/>
  </r>
  <r>
    <s v="1-1-1-06-02-765"/>
    <x v="5"/>
    <s v="Helder Eulogio Quezada Rodriguez"/>
    <x v="7"/>
  </r>
  <r>
    <s v="1-1-1-06-02-766"/>
    <x v="5"/>
    <s v="Marjorie Zoraida Carreño Carreño"/>
    <x v="134"/>
  </r>
  <r>
    <s v="1-1-1-06-02-767"/>
    <x v="5"/>
    <s v="Oscar Elias Palacios Vera"/>
    <x v="7"/>
  </r>
  <r>
    <s v="1-1-1-06-02-768"/>
    <x v="5"/>
    <s v="Publio Ulpiano Vera Cedeño"/>
    <x v="144"/>
  </r>
  <r>
    <s v="1-1-1-06-02-769"/>
    <x v="5"/>
    <s v="Miriam Rebeca Arias Sanchez"/>
    <x v="131"/>
  </r>
  <r>
    <s v="1-1-1-06-02-770"/>
    <x v="5"/>
    <s v="Nilo Arturo Macias Moya"/>
    <x v="131"/>
  </r>
  <r>
    <s v="1-1-1-06-02-772"/>
    <x v="5"/>
    <s v="Milton Bolivar Acosta Santamaria"/>
    <x v="7"/>
  </r>
  <r>
    <s v="1-1-1-06-02-773"/>
    <x v="5"/>
    <s v="Juan Jose Ayala Cevallos"/>
    <x v="127"/>
  </r>
  <r>
    <s v="1-1-1-06-02-774"/>
    <x v="5"/>
    <s v="Roxana Maria Andrade Ostaiza"/>
    <x v="98"/>
  </r>
  <r>
    <s v="1-1-1-06-02-776"/>
    <x v="5"/>
    <s v="Zoila Rosa Calderón Manosalvas"/>
    <x v="128"/>
  </r>
  <r>
    <s v="1-1-1-06-02-777"/>
    <x v="5"/>
    <s v="Elizabeth del Rosario Becerra Orral"/>
    <x v="214"/>
  </r>
  <r>
    <s v="1-1-1-06-02-778"/>
    <x v="5"/>
    <s v="Olger Gustavo Iñamagua Campoverde"/>
    <x v="67"/>
  </r>
  <r>
    <s v="1-1-1-06-02-779"/>
    <x v="5"/>
    <s v="Diana Maria Sanchez Espinoza"/>
    <x v="67"/>
  </r>
  <r>
    <s v="1-1-1-06-02-780"/>
    <x v="5"/>
    <s v="Martha Magali Anazco Jaramillo"/>
    <x v="145"/>
  </r>
  <r>
    <s v="1-1-1-06-02-781"/>
    <x v="5"/>
    <s v="Luz Matilde Duran Lopez"/>
    <x v="215"/>
  </r>
  <r>
    <s v="1-1-1-06-02-783"/>
    <x v="5"/>
    <s v="Ana Elizabeth Naranjo Banda"/>
    <x v="216"/>
  </r>
  <r>
    <s v="1-1-1-06-02-784"/>
    <x v="5"/>
    <s v="Alejandro Gonzalez Richmond"/>
    <x v="217"/>
  </r>
  <r>
    <s v="1-1-1-06-02-785"/>
    <x v="5"/>
    <s v="Fausto Eduardo Bermeo Cordero"/>
    <x v="149"/>
  </r>
  <r>
    <s v="1-1-1-06-02-786"/>
    <x v="5"/>
    <s v="Bismary Estupiñan Letamendi"/>
    <x v="98"/>
  </r>
  <r>
    <s v="1-1-1-06-02-787"/>
    <x v="5"/>
    <s v="Walter Temístocles Garcés Molina"/>
    <x v="131"/>
  </r>
  <r>
    <s v="1-1-1-06-02-788"/>
    <x v="5"/>
    <s v="Celia Rosa Araceli Vera Cedeño"/>
    <x v="204"/>
  </r>
  <r>
    <s v="1-1-1-06-02-789"/>
    <x v="5"/>
    <s v="Municipio de Loja"/>
    <x v="218"/>
  </r>
  <r>
    <s v="1-1-1-06-02-790"/>
    <x v="5"/>
    <s v="Venus Olinda Robinzon Trejo"/>
    <x v="149"/>
  </r>
  <r>
    <s v="1-1-1-06-02-791"/>
    <x v="5"/>
    <s v="Mónica Isabel Velasco Donoso"/>
    <x v="128"/>
  </r>
  <r>
    <s v="1-1-1-06-02-792"/>
    <x v="5"/>
    <s v="Celio Reinaldo Arias Pilaguano"/>
    <x v="134"/>
  </r>
  <r>
    <s v="1-1-1-06-02-793"/>
    <x v="5"/>
    <s v="Marcos Quintiliano Malabe Miranda"/>
    <x v="134"/>
  </r>
  <r>
    <s v="1-1-1-06-02-794"/>
    <x v="5"/>
    <s v="Claudio Leoner Jiménez Garcia"/>
    <x v="8"/>
  </r>
  <r>
    <s v="1-1-1-06-02-795"/>
    <x v="5"/>
    <s v="Nedetel S.A."/>
    <x v="219"/>
  </r>
  <r>
    <s v="1-1-1-06-02-796"/>
    <x v="5"/>
    <s v="Ricardo Patricio Villacis Carrera"/>
    <x v="150"/>
  </r>
  <r>
    <s v="1-1-1-06-02-797"/>
    <x v="5"/>
    <s v="Manuel Heraldo Palacio Aguilar"/>
    <x v="127"/>
  </r>
  <r>
    <s v="1-1-1-06-02-798"/>
    <x v="5"/>
    <s v="Dolores Magaly Lapo Siguenza"/>
    <x v="145"/>
  </r>
  <r>
    <s v="1-1-1-06-02-799"/>
    <x v="5"/>
    <s v="Julio Cesar Neira Leonardo"/>
    <x v="204"/>
  </r>
  <r>
    <s v="1-1-1-06-02-801"/>
    <x v="5"/>
    <s v="Ricardo Patricio Espinosa Paredes"/>
    <x v="128"/>
  </r>
  <r>
    <s v="1-1-1-06-02-802"/>
    <x v="5"/>
    <s v="Carlos Alberto Chabla Cedeño"/>
    <x v="220"/>
  </r>
  <r>
    <s v="1-1-1-06-02-803"/>
    <x v="5"/>
    <s v="Janetcy Leonela Lainez Guale"/>
    <x v="131"/>
  </r>
  <r>
    <s v="1-1-1-06-02-804"/>
    <x v="5"/>
    <s v="Beker Estalin Tomala Dominguez"/>
    <x v="152"/>
  </r>
  <r>
    <s v="1-1-1-06-02-805"/>
    <x v="5"/>
    <s v="Rosa Bersabe Mendia Sacta"/>
    <x v="107"/>
  </r>
  <r>
    <s v="1-1-1-06-02-806"/>
    <x v="5"/>
    <s v="Elvia Lizabeth Lozada Jacome"/>
    <x v="107"/>
  </r>
  <r>
    <s v="1-1-1-06-02-807"/>
    <x v="5"/>
    <s v="Giuseppe Ignacio Gomez Tarira"/>
    <x v="107"/>
  </r>
  <r>
    <s v="1-1-1-06-02-808"/>
    <x v="5"/>
    <s v="Luis Clemente Moreno Ortega"/>
    <x v="169"/>
  </r>
  <r>
    <s v="1-1-1-06-02-809"/>
    <x v="5"/>
    <s v="Ipacisa"/>
    <x v="98"/>
  </r>
  <r>
    <s v="1-1-1-06-02-810"/>
    <x v="5"/>
    <s v="Argentina Maritza David Campuzano"/>
    <x v="107"/>
  </r>
  <r>
    <s v="1-1-1-06-02-811"/>
    <x v="5"/>
    <s v="Luis Gerardo Ortiz Heredia"/>
    <x v="131"/>
  </r>
  <r>
    <s v="1-1-1-06-02-812"/>
    <x v="5"/>
    <s v="Silvia Lucia Flores Sánchez"/>
    <x v="145"/>
  </r>
  <r>
    <s v="1-1-1-06-02-813"/>
    <x v="5"/>
    <s v="Tania Jacinta Crespín Crespín"/>
    <x v="67"/>
  </r>
  <r>
    <s v="1-1-1-06-02-814"/>
    <x v="5"/>
    <s v="Monica Patricia Flores Groenow"/>
    <x v="2"/>
  </r>
  <r>
    <s v="1-1-1-06-03-001"/>
    <x v="5"/>
    <s v="Mapfre Atlas Cia. de Seguros"/>
    <x v="221"/>
  </r>
  <r>
    <s v="1-1-1-06-03-002"/>
    <x v="5"/>
    <s v="Seguros Confianza S.A."/>
    <x v="222"/>
  </r>
  <r>
    <s v="1-1-1-06-03-003"/>
    <x v="5"/>
    <s v="La Union Cia. Nacional de Seguros"/>
    <x v="223"/>
  </r>
  <r>
    <s v="1-1-1-06-03-004"/>
    <x v="5"/>
    <s v="Chubb Seguros Ecuador S.A."/>
    <x v="224"/>
  </r>
  <r>
    <s v="1-1-1-06-03-005"/>
    <x v="5"/>
    <s v="QBE Seguros Colonial"/>
    <x v="225"/>
  </r>
  <r>
    <s v="1-1-1-06-03-006"/>
    <x v="5"/>
    <s v="BUPA Ecuador S.A."/>
    <x v="226"/>
  </r>
  <r>
    <s v="1-1-1-06-03-007"/>
    <x v="5"/>
    <s v="Seguro Equinoccial"/>
    <x v="227"/>
  </r>
  <r>
    <s v="1-1-1-07-01-007"/>
    <x v="8"/>
    <s v="ARCOTEL - SENATEL"/>
    <x v="9"/>
  </r>
  <r>
    <s v="1-1-1-07-01-008"/>
    <x v="8"/>
    <s v="SCHNEIDER ELECTRIC ECUADOR S.A"/>
    <x v="9"/>
  </r>
  <r>
    <s v="1-1-1-07-01-034"/>
    <x v="8"/>
    <s v="FIDEICOMISO LANDUNI"/>
    <x v="228"/>
  </r>
  <r>
    <s v="1-1-1-07-01-051"/>
    <x v="8"/>
    <s v="Newphone S.A."/>
    <x v="229"/>
  </r>
  <r>
    <s v="1-1-1-07-01-088"/>
    <x v="8"/>
    <s v="Almacenes Juan Eljuri Cia. Ltda."/>
    <x v="230"/>
  </r>
  <r>
    <s v="1-1-1-07-01-099"/>
    <x v="8"/>
    <s v="Corporacion Nacional de Telecomunic"/>
    <x v="9"/>
  </r>
  <r>
    <s v="1-1-1-07-01-106"/>
    <x v="8"/>
    <s v="Temistocles Leon Medina"/>
    <x v="231"/>
  </r>
  <r>
    <s v="1-1-1-07-01-107"/>
    <x v="8"/>
    <s v="Marcelo Romo Mora"/>
    <x v="232"/>
  </r>
  <r>
    <s v="1-1-1-07-01-133"/>
    <x v="8"/>
    <s v="Wilson Pilamunga Chimborazo"/>
    <x v="233"/>
  </r>
  <r>
    <s v="1-1-1-07-01-145"/>
    <x v="8"/>
    <s v="Ines Maria Garcia Venegas"/>
    <x v="9"/>
  </r>
  <r>
    <s v="1-1-1-07-01-150"/>
    <x v="8"/>
    <s v="Sudamtel Cia. Ltda."/>
    <x v="234"/>
  </r>
  <r>
    <s v="1-1-1-07-01-153"/>
    <x v="8"/>
    <s v="Toyocosta - Corporacion Nexumcorp"/>
    <x v="235"/>
  </r>
  <r>
    <s v="1-1-1-07-01-200"/>
    <x v="8"/>
    <s v="Intcomex del Ecuador S.A."/>
    <x v="9"/>
  </r>
  <r>
    <s v="1-1-1-07-01-202"/>
    <x v="8"/>
    <s v="Alfredo Ramirez Anchundia"/>
    <x v="236"/>
  </r>
  <r>
    <s v="1-1-1-07-01-203"/>
    <x v="8"/>
    <s v="Nikelsa S.A."/>
    <x v="237"/>
  </r>
  <r>
    <s v="1-1-1-07-01-214"/>
    <x v="8"/>
    <s v="Electroleg S.A."/>
    <x v="9"/>
  </r>
  <r>
    <s v="1-1-1-07-01-224"/>
    <x v="8"/>
    <s v="Stalyn Valarezo Alvarado"/>
    <x v="238"/>
  </r>
  <r>
    <s v="1-1-1-07-01-227"/>
    <x v="8"/>
    <s v="Ferreteria Electrosur"/>
    <x v="239"/>
  </r>
  <r>
    <s v="1-1-1-07-01-240"/>
    <x v="8"/>
    <s v="La Union Compañia Nacional de Segur"/>
    <x v="9"/>
  </r>
  <r>
    <s v="1-1-1-07-01-380"/>
    <x v="8"/>
    <s v="Seguros y Reaseguros Confianzas"/>
    <x v="240"/>
  </r>
  <r>
    <s v="1-1-1-07-01-384"/>
    <x v="8"/>
    <s v="Blue Air Technologies  (Blueroomsa)"/>
    <x v="241"/>
  </r>
  <r>
    <s v="1-1-1-07-01-390"/>
    <x v="8"/>
    <s v="Virgilio Jarrin Acunzo"/>
    <x v="242"/>
  </r>
  <r>
    <s v="1-1-1-07-01-406"/>
    <x v="8"/>
    <s v="CARLOS CARRASCO BENITEZ"/>
    <x v="9"/>
  </r>
  <r>
    <s v="1-1-1-07-01-424"/>
    <x v="8"/>
    <s v="Canjes de Servicios con Clientes"/>
    <x v="9"/>
  </r>
  <r>
    <s v="1-1-1-07-01-451"/>
    <x v="8"/>
    <s v="Lernoti S.A."/>
    <x v="243"/>
  </r>
  <r>
    <s v="1-1-1-07-01-469"/>
    <x v="8"/>
    <s v="Pablo Eduardo Ligorguro Falcones"/>
    <x v="9"/>
  </r>
  <r>
    <s v="1-1-1-07-01-488"/>
    <x v="8"/>
    <s v="Clemente Antonio Perez Negrete"/>
    <x v="7"/>
  </r>
  <r>
    <s v="1-1-1-07-01-494"/>
    <x v="8"/>
    <s v="Huawei Technologies Co. Ltd."/>
    <x v="244"/>
  </r>
  <r>
    <s v="1-1-1-07-01-526"/>
    <x v="8"/>
    <s v="Ines Victoria Torres Pesantes"/>
    <x v="245"/>
  </r>
  <r>
    <s v="1-1-1-07-01-575"/>
    <x v="8"/>
    <s v="Cecilia Guadalupe Montiel Narvaez"/>
    <x v="246"/>
  </r>
  <r>
    <s v="1-1-1-07-01-588"/>
    <x v="8"/>
    <s v="Imrelevsa Importadora de Repuestos"/>
    <x v="247"/>
  </r>
  <r>
    <s v="1-1-1-07-01-598"/>
    <x v="8"/>
    <s v="Myrna Susana Valarezo Galarza"/>
    <x v="202"/>
  </r>
  <r>
    <s v="1-1-1-07-01-606"/>
    <x v="8"/>
    <s v="Maria Monica Burgos Ramirez"/>
    <x v="248"/>
  </r>
  <r>
    <s v="1-1-1-07-01-643"/>
    <x v="8"/>
    <s v="Aluminar V.Aluminio Vidrio"/>
    <x v="249"/>
  </r>
  <r>
    <s v="1-1-1-07-01-653"/>
    <x v="8"/>
    <s v="Habib Morales Cruz"/>
    <x v="250"/>
  </r>
  <r>
    <s v="1-1-1-07-01-654"/>
    <x v="8"/>
    <s v="Alberto Javi Bonilla Jaramillo"/>
    <x v="9"/>
  </r>
  <r>
    <s v="1-1-1-07-01-655"/>
    <x v="8"/>
    <s v="IFX Networks Colombia SAS"/>
    <x v="144"/>
  </r>
  <r>
    <s v="1-1-1-07-01-660"/>
    <x v="8"/>
    <s v="Ingrid Sharon Sanchez Lopez"/>
    <x v="9"/>
  </r>
  <r>
    <s v="1-1-1-07-01-665"/>
    <x v="8"/>
    <s v="Jose Miguel Salguero Quezada"/>
    <x v="203"/>
  </r>
  <r>
    <s v="1-1-1-07-01-667"/>
    <x v="8"/>
    <s v="Karcher Ecuador S.A."/>
    <x v="251"/>
  </r>
  <r>
    <s v="1-1-1-07-01-696"/>
    <x v="8"/>
    <s v="ABL Consulting LLC"/>
    <x v="252"/>
  </r>
  <r>
    <s v="1-1-1-07-01-704"/>
    <x v="8"/>
    <s v="ECUBOGARD S.A."/>
    <x v="253"/>
  </r>
  <r>
    <s v="1-1-1-07-01-712"/>
    <x v="8"/>
    <s v="Ncsistelcorp S.A."/>
    <x v="254"/>
  </r>
  <r>
    <s v="1-1-1-07-01-722"/>
    <x v="8"/>
    <s v="Marcelo Rodrigo Cardenas Palacios"/>
    <x v="255"/>
  </r>
  <r>
    <s v="1-1-1-07-01-727"/>
    <x v="8"/>
    <s v="Mario Alfredo Sandoval Ramirez"/>
    <x v="9"/>
  </r>
  <r>
    <s v="1-1-1-07-01-732"/>
    <x v="8"/>
    <s v="Julio Cesar Jaramillo Briones"/>
    <x v="256"/>
  </r>
  <r>
    <s v="1-1-1-07-01-733"/>
    <x v="8"/>
    <s v="Alfredo Carlos Patiño Lopez"/>
    <x v="5"/>
  </r>
  <r>
    <s v="1-1-1-07-01-748"/>
    <x v="8"/>
    <s v="Alfadomus Cia. Ltda."/>
    <x v="257"/>
  </r>
  <r>
    <s v="1-1-1-07-01-758"/>
    <x v="8"/>
    <s v="Del Valle Metalcast Foundry S.A."/>
    <x v="9"/>
  </r>
  <r>
    <s v="1-1-1-07-01-760"/>
    <x v="8"/>
    <s v="Jessenia Alexandra Muñoz Guerrero"/>
    <x v="237"/>
  </r>
  <r>
    <s v="1-1-1-07-01-766"/>
    <x v="8"/>
    <s v="David Eduardo Ponton Moncayo"/>
    <x v="143"/>
  </r>
  <r>
    <s v="1-1-1-07-01-783"/>
    <x v="8"/>
    <s v="Enginpro Engineering and Indus"/>
    <x v="9"/>
  </r>
  <r>
    <s v="1-1-1-07-01-787"/>
    <x v="8"/>
    <s v="Samuel Ernesto Valarezo Cevallos"/>
    <x v="258"/>
  </r>
  <r>
    <s v="1-1-1-07-01-793"/>
    <x v="8"/>
    <s v="Indeg Centro de Transferencia"/>
    <x v="259"/>
  </r>
  <r>
    <s v="1-1-1-07-01-801"/>
    <x v="8"/>
    <s v="Carlos Giovanni Ormeño Peñaherrera"/>
    <x v="9"/>
  </r>
  <r>
    <s v="1-1-1-07-01-802"/>
    <x v="8"/>
    <s v="Luis Alfredo Merizalde Aviles"/>
    <x v="260"/>
  </r>
  <r>
    <s v="1-1-1-07-01-835"/>
    <x v="8"/>
    <s v="Washington Gurumendi Cujilan"/>
    <x v="9"/>
  </r>
  <r>
    <s v="1-1-1-07-01-836"/>
    <x v="8"/>
    <s v="Provision deterioro Anticipo Provee"/>
    <x v="261"/>
  </r>
  <r>
    <s v="1-1-1-07-01-840"/>
    <x v="8"/>
    <s v="Francisco Narciso Espinoza Castro"/>
    <x v="103"/>
  </r>
  <r>
    <s v="1-1-1-07-01-847"/>
    <x v="8"/>
    <s v="Publi-Marca Publicidad Marblicon"/>
    <x v="9"/>
  </r>
  <r>
    <s v="1-1-1-07-01-851"/>
    <x v="8"/>
    <s v="Maria Fernanda Bravo Izquierdo"/>
    <x v="262"/>
  </r>
  <r>
    <s v="1-1-1-07-01-854"/>
    <x v="8"/>
    <s v="Tax-Consultingroup S.A."/>
    <x v="263"/>
  </r>
  <r>
    <s v="1-1-1-07-01-859"/>
    <x v="8"/>
    <s v="Jose Alberto Rodriguez Lopez"/>
    <x v="264"/>
  </r>
  <r>
    <s v="1-1-1-07-01-867"/>
    <x v="8"/>
    <s v="Carmen Lucrecia Conde Jimenez"/>
    <x v="265"/>
  </r>
  <r>
    <s v="1-1-1-07-01-871"/>
    <x v="8"/>
    <s v="Jorge Leonidas Zavala Guerrero"/>
    <x v="131"/>
  </r>
  <r>
    <s v="1-1-1-07-01-892"/>
    <x v="8"/>
    <s v="Muebles El Bosque S.A."/>
    <x v="266"/>
  </r>
  <r>
    <s v="1-1-1-07-01-895"/>
    <x v="8"/>
    <s v="CNEL EP"/>
    <x v="9"/>
  </r>
  <r>
    <s v="1-1-1-07-01-901"/>
    <x v="8"/>
    <s v="Hispana de Seguros"/>
    <x v="267"/>
  </r>
  <r>
    <s v="1-1-1-07-01-910"/>
    <x v="8"/>
    <s v="Reynaldo Javier Cueva Correa"/>
    <x v="268"/>
  </r>
  <r>
    <s v="1-1-1-07-01-914"/>
    <x v="8"/>
    <s v="Transoceanica Cia. Ltda."/>
    <x v="9"/>
  </r>
  <r>
    <s v="1-1-1-07-01-915"/>
    <x v="8"/>
    <s v="Monica Alexandra Cisneros Wandember"/>
    <x v="269"/>
  </r>
  <r>
    <s v="1-1-1-07-01-917"/>
    <x v="8"/>
    <s v="Miriam Raquel Hoppe Marcillo"/>
    <x v="9"/>
  </r>
  <r>
    <s v="1-1-1-07-01-918"/>
    <x v="8"/>
    <s v="Aida Emerita Alvarado Galarza"/>
    <x v="270"/>
  </r>
  <r>
    <s v="1-1-1-07-01-919"/>
    <x v="8"/>
    <s v="El Diario Ediasa S.A."/>
    <x v="271"/>
  </r>
  <r>
    <s v="1-1-1-07-01-922"/>
    <x v="8"/>
    <s v="Ramosvalverdelaw S.A."/>
    <x v="9"/>
  </r>
  <r>
    <s v="1-1-1-07-01-924"/>
    <x v="8"/>
    <s v="Itcabarique S.A."/>
    <x v="9"/>
  </r>
  <r>
    <s v="1-1-1-07-01-925"/>
    <x v="8"/>
    <s v="Consultora Anchundia Consultin"/>
    <x v="9"/>
  </r>
  <r>
    <s v="1-1-1-07-01-928"/>
    <x v="8"/>
    <s v="Sergio Orlando Tamayo"/>
    <x v="272"/>
  </r>
  <r>
    <s v="1-1-1-07-01-931"/>
    <x v="8"/>
    <s v="Fuego Soluciones Fuesoluc S.A."/>
    <x v="9"/>
  </r>
  <r>
    <s v="1-1-1-07-01-932"/>
    <x v="8"/>
    <s v="Gina Paola Armijo Nuñez"/>
    <x v="273"/>
  </r>
  <r>
    <s v="1-1-1-07-01-933"/>
    <x v="8"/>
    <s v="Luis Eugenio Vinueza Freire"/>
    <x v="274"/>
  </r>
  <r>
    <s v="1-1-1-07-01-935"/>
    <x v="8"/>
    <s v="Grace Paola Vinueza Tamayo"/>
    <x v="275"/>
  </r>
  <r>
    <s v="1-1-1-07-01-937"/>
    <x v="8"/>
    <s v="Oscar Daniel Leon Lopez"/>
    <x v="9"/>
  </r>
  <r>
    <s v="1-1-1-07-01-940"/>
    <x v="8"/>
    <s v="Mansuera S.A."/>
    <x v="276"/>
  </r>
  <r>
    <s v="1-1-1-07-01-942"/>
    <x v="8"/>
    <s v="Robinson Armando Tipan Legarda"/>
    <x v="277"/>
  </r>
  <r>
    <s v="1-1-1-07-01-943"/>
    <x v="8"/>
    <s v="Wilmer Omar Piguave Ganchozo"/>
    <x v="9"/>
  </r>
  <r>
    <s v="1-1-1-07-01-946"/>
    <x v="8"/>
    <s v="Francisco Rodriguez Navarrete"/>
    <x v="278"/>
  </r>
  <r>
    <s v="1-1-1-07-01-950"/>
    <x v="8"/>
    <s v="Datanext C. Ltda."/>
    <x v="279"/>
  </r>
  <r>
    <s v="1-1-1-07-01-951"/>
    <x v="8"/>
    <s v="Carlos Andres Flor Chavez"/>
    <x v="280"/>
  </r>
  <r>
    <s v="1-1-1-07-01-952"/>
    <x v="8"/>
    <s v="Angelina Ormeño Quintero"/>
    <x v="281"/>
  </r>
  <r>
    <s v="1-1-1-07-01-954"/>
    <x v="8"/>
    <s v="Lorena Elizabeth Patiño Ramos"/>
    <x v="282"/>
  </r>
  <r>
    <s v="1-1-1-07-01-956"/>
    <x v="8"/>
    <s v="QSI S.A."/>
    <x v="283"/>
  </r>
  <r>
    <s v="1-1-1-07-01-961"/>
    <x v="8"/>
    <s v="Luis Alfonso Chamorro Morales"/>
    <x v="284"/>
  </r>
  <r>
    <s v="1-1-1-07-01-962"/>
    <x v="8"/>
    <s v="Contalequipos S.A."/>
    <x v="285"/>
  </r>
  <r>
    <s v="1-1-1-07-02-002"/>
    <x v="5"/>
    <s v="Jackson Vivero Vera"/>
    <x v="9"/>
  </r>
  <r>
    <s v="1-1-1-07-02-005"/>
    <x v="5"/>
    <s v="Ricardo Miguel Iñiguez Valencia"/>
    <x v="141"/>
  </r>
  <r>
    <s v="1-1-1-07-02-014"/>
    <x v="5"/>
    <s v="Carlos Garcia V."/>
    <x v="128"/>
  </r>
  <r>
    <s v="1-1-1-07-02-016"/>
    <x v="5"/>
    <s v="Eduardo Miranda Ochoa"/>
    <x v="286"/>
  </r>
  <r>
    <s v="1-1-1-07-02-018"/>
    <x v="5"/>
    <s v="JORGE CHILAN"/>
    <x v="287"/>
  </r>
  <r>
    <s v="1-1-1-07-02-028"/>
    <x v="5"/>
    <s v="Jessica Intriago Cedeño"/>
    <x v="127"/>
  </r>
  <r>
    <s v="1-1-1-07-02-038"/>
    <x v="5"/>
    <s v="Jorge Yepez Revelo"/>
    <x v="288"/>
  </r>
  <r>
    <s v="1-1-1-07-02-049"/>
    <x v="5"/>
    <s v="Vanessa Rodriguez"/>
    <x v="289"/>
  </r>
  <r>
    <s v="1-1-1-07-02-051"/>
    <x v="5"/>
    <s v="Marco Alfredo Alulema Menenses"/>
    <x v="9"/>
  </r>
  <r>
    <s v="1-1-1-07-02-056"/>
    <x v="5"/>
    <s v="Alfonso Aranda"/>
    <x v="290"/>
  </r>
  <r>
    <s v="1-1-1-07-02-076"/>
    <x v="5"/>
    <s v="Gary San Andres"/>
    <x v="291"/>
  </r>
  <r>
    <s v="1-1-1-07-02-092"/>
    <x v="5"/>
    <s v="Silvia  Crespo"/>
    <x v="143"/>
  </r>
  <r>
    <s v="1-1-1-07-02-094"/>
    <x v="5"/>
    <s v="Dario Castro"/>
    <x v="292"/>
  </r>
  <r>
    <s v="1-1-1-07-02-097"/>
    <x v="5"/>
    <s v="Jose Rodriguez Lopez"/>
    <x v="9"/>
  </r>
  <r>
    <s v="1-1-1-07-02-132"/>
    <x v="5"/>
    <s v="Javier Cervantes Caicedo"/>
    <x v="293"/>
  </r>
  <r>
    <s v="1-1-1-07-02-144"/>
    <x v="5"/>
    <s v="Eduardo Murillo Bajaña"/>
    <x v="132"/>
  </r>
  <r>
    <s v="1-1-1-07-02-145"/>
    <x v="5"/>
    <s v="Jorge Leonardo Lituma"/>
    <x v="294"/>
  </r>
  <r>
    <s v="1-1-1-07-02-146"/>
    <x v="5"/>
    <s v="Juan Carlos Cedeño Aviles"/>
    <x v="295"/>
  </r>
  <r>
    <s v="1-1-1-07-02-157"/>
    <x v="5"/>
    <s v="Diego Suqui"/>
    <x v="9"/>
  </r>
  <r>
    <s v="1-1-1-07-02-159"/>
    <x v="5"/>
    <s v="Alberto Nuñez Bolaños"/>
    <x v="134"/>
  </r>
  <r>
    <s v="1-1-1-07-02-160"/>
    <x v="5"/>
    <s v="Diana Lopez Garofalo"/>
    <x v="296"/>
  </r>
  <r>
    <s v="1-1-1-07-02-166"/>
    <x v="5"/>
    <s v="Gonzalo Fabricio Martinez Penaloza"/>
    <x v="297"/>
  </r>
  <r>
    <s v="1-1-1-07-02-173"/>
    <x v="5"/>
    <s v="Ana Patricia Yerovi Leon"/>
    <x v="136"/>
  </r>
  <r>
    <s v="1-1-1-07-02-179"/>
    <x v="5"/>
    <s v="Daniel Fernando Melo Benavides"/>
    <x v="298"/>
  </r>
  <r>
    <s v="1-1-1-07-02-204"/>
    <x v="5"/>
    <s v="Manuela Caridad Abril Gomez"/>
    <x v="299"/>
  </r>
  <r>
    <s v="1-1-1-07-02-212"/>
    <x v="5"/>
    <s v="Catherine Melissa Franco Triviño"/>
    <x v="300"/>
  </r>
  <r>
    <s v="1-1-1-07-02-213"/>
    <x v="5"/>
    <s v="Miguel Angel Vargas Bustamante"/>
    <x v="98"/>
  </r>
  <r>
    <s v="1-1-1-07-02-217"/>
    <x v="5"/>
    <s v="Jorge Oswaldo Barrera Castillo"/>
    <x v="138"/>
  </r>
  <r>
    <s v="1-1-1-07-02-221"/>
    <x v="5"/>
    <s v="Miguel Blas Cadena Bolaños"/>
    <x v="90"/>
  </r>
  <r>
    <s v="1-1-1-07-02-224"/>
    <x v="5"/>
    <s v="Felix Byron Valarezo Alvarado"/>
    <x v="9"/>
  </r>
  <r>
    <s v="1-1-1-07-02-225"/>
    <x v="5"/>
    <s v="David Efren Baque Garcia"/>
    <x v="301"/>
  </r>
  <r>
    <s v="1-1-1-07-02-229"/>
    <x v="5"/>
    <s v="Maria Jose Rendon Freire"/>
    <x v="181"/>
  </r>
  <r>
    <s v="1-1-1-07-02-230"/>
    <x v="5"/>
    <s v="Javier Alfredo Galarza Benitez"/>
    <x v="302"/>
  </r>
  <r>
    <s v="1-1-1-07-02-322"/>
    <x v="5"/>
    <s v="Kevin Arboleda Cercado"/>
    <x v="142"/>
  </r>
  <r>
    <s v="1-1-1-07-02-334"/>
    <x v="5"/>
    <s v="Maria Dolores Feraud"/>
    <x v="303"/>
  </r>
  <r>
    <s v="1-1-1-07-02-335"/>
    <x v="5"/>
    <s v="Olga Aguirre Torres"/>
    <x v="2"/>
  </r>
  <r>
    <s v="1-1-1-07-02-346"/>
    <x v="5"/>
    <s v="Douglas Xavier Moran Mazzini"/>
    <x v="304"/>
  </r>
  <r>
    <s v="1-1-1-07-02-347"/>
    <x v="5"/>
    <s v="Montalvo Tapiero Alejandro Daniel"/>
    <x v="9"/>
  </r>
  <r>
    <s v="1-1-1-07-02-357"/>
    <x v="5"/>
    <s v="Aurora Cepeda Pozo"/>
    <x v="7"/>
  </r>
  <r>
    <s v="1-1-1-07-02-361"/>
    <x v="5"/>
    <s v="Julio Bonilla Delgado"/>
    <x v="305"/>
  </r>
  <r>
    <s v="1-1-1-07-02-364"/>
    <x v="5"/>
    <s v="Iris Mercedes Alvarez Ruiz"/>
    <x v="306"/>
  </r>
  <r>
    <s v="1-1-1-07-02-374"/>
    <x v="5"/>
    <s v="Carlos Manuel Correa Simon"/>
    <x v="307"/>
  </r>
  <r>
    <s v="1-1-1-07-02-379"/>
    <x v="5"/>
    <s v="Henry Nelson Reisancho Salguero"/>
    <x v="308"/>
  </r>
  <r>
    <s v="1-1-1-07-02-386"/>
    <x v="5"/>
    <s v="Edison Fabian Vallejo Olmedo"/>
    <x v="309"/>
  </r>
  <r>
    <s v="1-1-1-07-02-392"/>
    <x v="5"/>
    <s v="Ivan Patricio De la Rosa Solano"/>
    <x v="310"/>
  </r>
  <r>
    <s v="1-1-1-07-02-421"/>
    <x v="5"/>
    <s v="Jeanneth Magali Vanegas Salinas"/>
    <x v="311"/>
  </r>
  <r>
    <s v="1-1-1-07-02-424"/>
    <x v="5"/>
    <s v="Paul Ricardo Miranda Muñiz"/>
    <x v="286"/>
  </r>
  <r>
    <s v="1-1-1-07-02-449"/>
    <x v="5"/>
    <s v="Wendy Maritza Carbo Matute"/>
    <x v="312"/>
  </r>
  <r>
    <s v="1-1-1-07-02-469"/>
    <x v="5"/>
    <s v="Juan Carlos Muñoz Bolaños"/>
    <x v="313"/>
  </r>
  <r>
    <s v="1-1-1-07-02-480"/>
    <x v="5"/>
    <s v="Francisco Xavier Saldarriaga Lopez"/>
    <x v="67"/>
  </r>
  <r>
    <s v="1-1-1-07-02-481"/>
    <x v="5"/>
    <s v="Raul Enrique Balda Moncayo"/>
    <x v="314"/>
  </r>
  <r>
    <s v="1-1-1-07-02-482"/>
    <x v="5"/>
    <s v="Christian Angel Almeida Sanchez"/>
    <x v="9"/>
  </r>
  <r>
    <s v="1-1-1-07-02-494"/>
    <x v="5"/>
    <s v="Maria Fernanda Arellano Yepez"/>
    <x v="9"/>
  </r>
  <r>
    <s v="1-1-1-07-02-498"/>
    <x v="5"/>
    <s v="John Paúl Ordoñez Abendaño"/>
    <x v="276"/>
  </r>
  <r>
    <s v="1-1-1-07-02-501"/>
    <x v="5"/>
    <s v="Veronica Viviana Castro Hidalgo"/>
    <x v="185"/>
  </r>
  <r>
    <s v="1-1-1-07-02-503"/>
    <x v="5"/>
    <s v="Klever Anibal Arias Espin"/>
    <x v="315"/>
  </r>
  <r>
    <s v="1-1-1-07-02-510"/>
    <x v="5"/>
    <s v="Octavio Orlando Ramirez Cruz"/>
    <x v="316"/>
  </r>
  <r>
    <s v="1-1-1-07-02-511"/>
    <x v="5"/>
    <s v="Juan Carlos Molina Ruiz"/>
    <x v="317"/>
  </r>
  <r>
    <s v="1-1-1-07-02-513"/>
    <x v="5"/>
    <s v="Cristian Guillermo Tayo Cobos"/>
    <x v="9"/>
  </r>
  <r>
    <s v="1-1-1-07-02-526"/>
    <x v="5"/>
    <s v="Johannex Kingsino Molina Jimenez"/>
    <x v="9"/>
  </r>
  <r>
    <s v="1-1-1-07-02-527"/>
    <x v="5"/>
    <s v="Andres Patricio Peñaherrera Toledo"/>
    <x v="318"/>
  </r>
  <r>
    <s v="1-1-1-07-02-538"/>
    <x v="5"/>
    <s v="Leonardo Andres Moreira Vera"/>
    <x v="9"/>
  </r>
  <r>
    <s v="1-1-1-07-02-545"/>
    <x v="5"/>
    <s v="Carlos Freddy Cando Sanchez"/>
    <x v="319"/>
  </r>
  <r>
    <s v="1-1-1-07-02-554"/>
    <x v="5"/>
    <s v="Alex David Cardenas Quishpe"/>
    <x v="320"/>
  </r>
  <r>
    <s v="1-1-1-07-02-556"/>
    <x v="5"/>
    <s v="Carlos Fernando Fajardo Chamba"/>
    <x v="7"/>
  </r>
  <r>
    <s v="1-1-1-07-02-573"/>
    <x v="5"/>
    <s v="Fernando Marcelo Morales Estrella"/>
    <x v="321"/>
  </r>
  <r>
    <s v="1-1-1-07-02-574"/>
    <x v="5"/>
    <s v="Miguel Antonio Vaca Macias"/>
    <x v="127"/>
  </r>
  <r>
    <s v="1-1-1-07-02-589"/>
    <x v="5"/>
    <s v="Jose Javier Escobar Rodriguez"/>
    <x v="322"/>
  </r>
  <r>
    <s v="1-1-1-07-02-590"/>
    <x v="5"/>
    <s v="Marco David Vizcaino Pazmiño"/>
    <x v="134"/>
  </r>
  <r>
    <s v="1-1-1-07-02-595"/>
    <x v="5"/>
    <s v="Agustin Palomo Vargas"/>
    <x v="323"/>
  </r>
  <r>
    <s v="1-1-1-07-02-606"/>
    <x v="5"/>
    <s v="Jorge Geovanny Flores Castro"/>
    <x v="9"/>
  </r>
  <r>
    <s v="1-1-1-07-02-630"/>
    <x v="5"/>
    <s v="Claudia Marcela Rojas Cardenas"/>
    <x v="324"/>
  </r>
  <r>
    <s v="1-1-1-07-02-657"/>
    <x v="5"/>
    <s v="Adrian Gabriel Ramos Rosero"/>
    <x v="325"/>
  </r>
  <r>
    <s v="1-1-1-07-02-661"/>
    <x v="5"/>
    <s v="Andres Damian Anchundia Jimenez"/>
    <x v="141"/>
  </r>
  <r>
    <s v="1-1-1-07-02-662"/>
    <x v="5"/>
    <s v="Naziri Daniel Plaza Barzola"/>
    <x v="326"/>
  </r>
  <r>
    <s v="1-1-1-07-02-663"/>
    <x v="5"/>
    <s v="Stanley Galarza Fuentes"/>
    <x v="327"/>
  </r>
  <r>
    <s v="1-1-1-07-02-674"/>
    <x v="5"/>
    <s v="Mapy Asuncion Castillo Palma"/>
    <x v="161"/>
  </r>
  <r>
    <s v="1-1-1-07-02-676"/>
    <x v="5"/>
    <s v="Ivan Marcelo Flores García"/>
    <x v="67"/>
  </r>
  <r>
    <s v="1-1-1-07-02-677"/>
    <x v="5"/>
    <s v="Manuel Mesias Lita Quiguango"/>
    <x v="9"/>
  </r>
  <r>
    <s v="1-1-1-07-02-682"/>
    <x v="5"/>
    <s v="Lenin Raul Vera Cuenca"/>
    <x v="9"/>
  </r>
  <r>
    <s v="1-1-1-07-02-683"/>
    <x v="5"/>
    <s v="George Ricardo Heredia Cevallos"/>
    <x v="328"/>
  </r>
  <r>
    <s v="1-1-1-07-02-684"/>
    <x v="5"/>
    <s v="Juan Carlos Lafuente Muñoz"/>
    <x v="318"/>
  </r>
  <r>
    <s v="1-1-1-07-02-689"/>
    <x v="5"/>
    <s v="Andy Joel Carrion Velez"/>
    <x v="127"/>
  </r>
  <r>
    <s v="1-1-1-07-02-690"/>
    <x v="5"/>
    <s v="Edgar Washington Chala Cevallos"/>
    <x v="9"/>
  </r>
  <r>
    <s v="1-1-1-07-02-693"/>
    <x v="5"/>
    <s v="Carlos Alfredo Idrovo Rodas"/>
    <x v="9"/>
  </r>
  <r>
    <s v="1-1-1-07-02-694"/>
    <x v="5"/>
    <s v="Eyder Esteban Pereira Navas"/>
    <x v="9"/>
  </r>
  <r>
    <s v="1-1-1-07-02-695"/>
    <x v="5"/>
    <s v="Jose Gregorio Rodriguez Cornejo"/>
    <x v="98"/>
  </r>
  <r>
    <s v="1-1-1-07-02-707"/>
    <x v="5"/>
    <s v="Bolivar Omar García Chavez"/>
    <x v="329"/>
  </r>
  <r>
    <s v="1-1-1-07-02-709"/>
    <x v="5"/>
    <s v="Diego Fernando Luna Cruz"/>
    <x v="330"/>
  </r>
  <r>
    <s v="1-1-1-07-02-712"/>
    <x v="5"/>
    <s v="Eduardo Alejandro Pomboza Parra"/>
    <x v="134"/>
  </r>
  <r>
    <s v="1-1-1-07-02-713"/>
    <x v="5"/>
    <s v="Franklin Vinicio Moya Almeida"/>
    <x v="331"/>
  </r>
  <r>
    <s v="1-1-1-07-02-714"/>
    <x v="5"/>
    <s v="Gabriela Jessenia Insuasti Guevara"/>
    <x v="332"/>
  </r>
  <r>
    <s v="1-1-1-07-02-717"/>
    <x v="5"/>
    <s v="Carlos Alberto Guevara Peralta"/>
    <x v="127"/>
  </r>
  <r>
    <s v="1-1-1-07-02-718"/>
    <x v="5"/>
    <s v="Diego Fabricio Loayza Loayza"/>
    <x v="333"/>
  </r>
  <r>
    <s v="1-1-1-07-02-741"/>
    <x v="5"/>
    <s v="Provision Deterioro Gastos de Viaje"/>
    <x v="334"/>
  </r>
  <r>
    <s v="1-2-1-01-01-001"/>
    <x v="9"/>
    <s v="INVENTARIO  EN TRANSITO"/>
    <x v="335"/>
  </r>
  <r>
    <s v="1-2-1-01-01-002"/>
    <x v="9"/>
    <s v="Mercaderia para Instalacion y Act"/>
    <x v="336"/>
  </r>
  <r>
    <s v="1-2-1-01-01-015"/>
    <x v="9"/>
    <s v="INVENTARIO TRANSFERENCIA"/>
    <x v="337"/>
  </r>
  <r>
    <s v="1-2-1-01-01-026"/>
    <x v="9"/>
    <s v="Provision por Obsolecencia"/>
    <x v="338"/>
  </r>
  <r>
    <s v="1-2-1-01-03-001"/>
    <x v="9"/>
    <s v="Inventario Aplicacion de Garantia"/>
    <x v="339"/>
  </r>
  <r>
    <s v="1-2-1-01-03-002"/>
    <x v="9"/>
    <s v="Inventario en Transformacion"/>
    <x v="9"/>
  </r>
  <r>
    <s v="1-2-1-01-03-003"/>
    <x v="9"/>
    <s v="Inventario para Pruebas"/>
    <x v="340"/>
  </r>
  <r>
    <s v="1-2-1-02-01-259"/>
    <x v="10"/>
    <s v="PO # TN 514-12 RISINGTIDE SYSTEMS"/>
    <x v="9"/>
  </r>
  <r>
    <s v="1-2-1-02-01-269"/>
    <x v="10"/>
    <s v="TRAMITES DESADUANIZACION"/>
    <x v="341"/>
  </r>
  <r>
    <s v="1-2-1-02-01-290"/>
    <x v="10"/>
    <s v="PO # TN 543-12 COMMLOGIK CORP"/>
    <x v="9"/>
  </r>
  <r>
    <s v="1-2-1-02-01-558"/>
    <x v="10"/>
    <s v="PO Huawei International CO. Ltd."/>
    <x v="342"/>
  </r>
  <r>
    <s v="1-2-1-02-01-573"/>
    <x v="10"/>
    <s v="PO PACKETLIGHT NETWORKS"/>
    <x v="9"/>
  </r>
  <r>
    <s v="1-2-1-02-01-586"/>
    <x v="10"/>
    <s v="PO NANJING ORIENTEK OPTICAL COMMUNI"/>
    <x v="343"/>
  </r>
  <r>
    <s v="1-2-1-02-01-594"/>
    <x v="10"/>
    <s v="PO TN1213-16 MULTIWIRELESS INTERNAC"/>
    <x v="344"/>
  </r>
  <r>
    <s v="1-2-1-02-01-602"/>
    <x v="10"/>
    <s v="PO DECOTECNO"/>
    <x v="345"/>
  </r>
  <r>
    <s v="1-2-1-02-01-604"/>
    <x v="10"/>
    <s v="PO SHENZHEN TRANSCOM TECHNOLOGY"/>
    <x v="346"/>
  </r>
  <r>
    <s v="1-2-1-02-01-610"/>
    <x v="10"/>
    <s v="PO NTI NUEVAS TECHNOLOGIA ESPAÑA"/>
    <x v="347"/>
  </r>
  <r>
    <s v="1-2-1-02-01-612"/>
    <x v="10"/>
    <s v="PO CHONGQING GAOTIAN INDUSTRIAL"/>
    <x v="348"/>
  </r>
  <r>
    <s v="1-2-1-02-01-618"/>
    <x v="10"/>
    <s v="PO REDWOLF SECURITY INC"/>
    <x v="349"/>
  </r>
  <r>
    <s v="1-2-1-02-01-622"/>
    <x v="10"/>
    <s v="PO TSESCO INDUSTRIAL"/>
    <x v="350"/>
  </r>
  <r>
    <s v="1-2-1-02-01-623"/>
    <x v="10"/>
    <s v="PO SAMCHENG COMMUNICATIONS CO"/>
    <x v="9"/>
  </r>
  <r>
    <s v="1-2-1-02-01-629"/>
    <x v="10"/>
    <s v="PO PARKEON SAS"/>
    <x v="351"/>
  </r>
  <r>
    <s v="1-2-1-02-01-631"/>
    <x v="10"/>
    <s v="PO Telea Tecnovision"/>
    <x v="352"/>
  </r>
  <r>
    <s v="1-2-1-02-01-633"/>
    <x v="10"/>
    <s v="PO LITTLE GIANT GLOBAL"/>
    <x v="353"/>
  </r>
  <r>
    <s v="1-2-1-02-01-634"/>
    <x v="10"/>
    <s v="PO NANJING DVP OE TECH CO LTD"/>
    <x v="354"/>
  </r>
  <r>
    <s v="1-2-1-02-01-636"/>
    <x v="10"/>
    <s v="PO STI SOLUCIONES EN TELECOMUNICACI"/>
    <x v="236"/>
  </r>
  <r>
    <s v="1-2-1-02-01-637"/>
    <x v="10"/>
    <s v="PO DELTA ELECTRONICS PERU"/>
    <x v="355"/>
  </r>
  <r>
    <s v="1-2-1-02-01-638"/>
    <x v="10"/>
    <s v="PO NTT AMERICA INC"/>
    <x v="356"/>
  </r>
  <r>
    <s v="1-3-2-01-01-001"/>
    <x v="11"/>
    <s v="TERRENOS"/>
    <x v="357"/>
  </r>
  <r>
    <s v="1-3-2-01-01-002"/>
    <x v="11"/>
    <s v="EDIFICIOS"/>
    <x v="358"/>
  </r>
  <r>
    <s v="1-3-2-01-01-003"/>
    <x v="11"/>
    <s v="MUEBLES Y ENSERES"/>
    <x v="359"/>
  </r>
  <r>
    <s v="1-3-2-01-01-004"/>
    <x v="11"/>
    <s v="EQUIPOS DE  COMPUTACION Y SOFTWARE"/>
    <x v="360"/>
  </r>
  <r>
    <s v="1-3-2-01-01-005"/>
    <x v="11"/>
    <s v="EQUIPOS DE TELECOMUNICACIONES"/>
    <x v="361"/>
  </r>
  <r>
    <s v="1-3-2-01-01-006"/>
    <x v="11"/>
    <s v="VEHICULOS"/>
    <x v="362"/>
  </r>
  <r>
    <s v="1-3-2-01-01-007"/>
    <x v="11"/>
    <s v="Equipos  de  Oficina"/>
    <x v="363"/>
  </r>
  <r>
    <s v="1-3-2-01-01-008"/>
    <x v="11"/>
    <s v="Herramientas - Maquinarias"/>
    <x v="364"/>
  </r>
  <r>
    <s v="1-3-2-01-01-009"/>
    <x v="11"/>
    <s v="Datacenter Gquil. AF"/>
    <x v="365"/>
  </r>
  <r>
    <s v="1-3-2-01-01-010"/>
    <x v="11"/>
    <s v="Datacenter Qto. AF"/>
    <x v="366"/>
  </r>
  <r>
    <s v="1-3-2-01-01-011"/>
    <x v="11"/>
    <s v="RED CIUDAD DIGITAL"/>
    <x v="367"/>
  </r>
  <r>
    <s v="1-3-2-01-01-012"/>
    <x v="11"/>
    <s v="Red Fibra  Mintel"/>
    <x v="368"/>
  </r>
  <r>
    <s v="1-3-2-02-01-001"/>
    <x v="11"/>
    <s v="DEPREC. ACUMULADA EDIFICIOS"/>
    <x v="369"/>
  </r>
  <r>
    <s v="1-3-2-02-01-002"/>
    <x v="11"/>
    <s v="DEPREC. ACUMULADA MUEBLES Y ENSER"/>
    <x v="370"/>
  </r>
  <r>
    <s v="1-3-2-02-01-003"/>
    <x v="11"/>
    <s v="DEPREC. ACUMULADA EQ. TELECOMUNACAC"/>
    <x v="371"/>
  </r>
  <r>
    <s v="1-3-2-02-01-004"/>
    <x v="11"/>
    <s v="DEPREC. ACUMULADA EQ.COMPUTACION"/>
    <x v="372"/>
  </r>
  <r>
    <s v="1-3-2-02-01-005"/>
    <x v="11"/>
    <s v="DEPREC. ACUMULADA VEHICULOS"/>
    <x v="373"/>
  </r>
  <r>
    <s v="1-3-2-02-01-006"/>
    <x v="11"/>
    <s v="DEPREC. EQUIPOS  DE  OFICINA"/>
    <x v="374"/>
  </r>
  <r>
    <s v="1-3-2-02-01-007"/>
    <x v="11"/>
    <s v="DEPREC. HERRAMIENTAS-MAQUINA"/>
    <x v="375"/>
  </r>
  <r>
    <s v="1-3-2-02-01-008"/>
    <x v="11"/>
    <s v="DEPREC. ACUM DATACENTER GYE"/>
    <x v="376"/>
  </r>
  <r>
    <s v="1-3-2-02-01-009"/>
    <x v="11"/>
    <s v="DEPREC. ACUMU. DATACENTER QTO"/>
    <x v="377"/>
  </r>
  <r>
    <s v="1-3-2-02-01-010"/>
    <x v="11"/>
    <s v="DEPREC RED CIUDAD DIGITAL"/>
    <x v="378"/>
  </r>
  <r>
    <s v="1-3-2-02-01-011"/>
    <x v="11"/>
    <s v="Depreciacion Acumul. Red Fibra Mint"/>
    <x v="379"/>
  </r>
  <r>
    <s v="1-3-2-03-01-002"/>
    <x v="12"/>
    <s v="Propiedad de Inversion Terrenos"/>
    <x v="380"/>
  </r>
  <r>
    <s v="1-3-2-03-01-003"/>
    <x v="12"/>
    <s v="Propiedad de Inversion Edificios"/>
    <x v="381"/>
  </r>
  <r>
    <s v="1-3-2-03-01-010"/>
    <x v="12"/>
    <s v="Parqueadero Edificio Concorde Quito"/>
    <x v="382"/>
  </r>
  <r>
    <s v="1-3-3-01-01-002"/>
    <x v="13"/>
    <s v="LICENCIA HPE CLD EDITION OPERATING"/>
    <x v="383"/>
  </r>
  <r>
    <s v="1-3-3-01-01-003"/>
    <x v="13"/>
    <s v="LICENCIA HP VMW VSPH ENT PLUS 1P"/>
    <x v="384"/>
  </r>
  <r>
    <s v="1-3-3-01-01-004"/>
    <x v="13"/>
    <s v="Fortigate-30D Enterprise Bindle 8x5"/>
    <x v="385"/>
  </r>
  <r>
    <s v="1-3-3-01-01-005"/>
    <x v="13"/>
    <s v="Enterprise Bundle 8x5 forticare plu"/>
    <x v="386"/>
  </r>
  <r>
    <s v="1-3-3-01-01-006"/>
    <x v="13"/>
    <s v="FortiGate-60D Enterprise Bundle 8x5"/>
    <x v="387"/>
  </r>
  <r>
    <s v="1-3-3-01-01-007"/>
    <x v="13"/>
    <s v="Fortigate-92D Enterprise Bundle"/>
    <x v="388"/>
  </r>
  <r>
    <s v="1-3-3-01-01-008"/>
    <x v="13"/>
    <s v="Enterprise Bundle FC-1000116-871"/>
    <x v="389"/>
  </r>
  <r>
    <s v="1-3-3-01-01-009"/>
    <x v="13"/>
    <s v="Enterprise Bundle  FC-10-00205-871"/>
    <x v="389"/>
  </r>
  <r>
    <s v="1-3-3-01-01-010"/>
    <x v="13"/>
    <s v="licencia ZOHO PROJECTS"/>
    <x v="390"/>
  </r>
  <r>
    <s v="1-3-3-01-01-012"/>
    <x v="13"/>
    <s v="Licencia Denwa UC (Gold)"/>
    <x v="391"/>
  </r>
  <r>
    <s v="1-3-3-01-01-013"/>
    <x v="13"/>
    <s v="Licencia Java"/>
    <x v="392"/>
  </r>
  <r>
    <s v="1-3-3-01-01-014"/>
    <x v="13"/>
    <s v="Licencia SBA Admin Works Linux/x86"/>
    <x v="393"/>
  </r>
  <r>
    <s v="1-3-3-01-01-015"/>
    <x v="13"/>
    <s v="Licencia Sansymphony-V"/>
    <x v="394"/>
  </r>
  <r>
    <s v="1-3-3-01-01-021"/>
    <x v="13"/>
    <s v="LICENCIA 10GB SPLUNK ENTERPRI"/>
    <x v="395"/>
  </r>
  <r>
    <s v="1-3-3-01-01-022"/>
    <x v="13"/>
    <s v="LICENCIA FORTI CARE PLUS ANTI"/>
    <x v="396"/>
  </r>
  <r>
    <s v="1-3-3-01-01-024"/>
    <x v="13"/>
    <s v="LICENCIA ANTIVIRUS KASPERSKY KES"/>
    <x v="397"/>
  </r>
  <r>
    <s v="1-3-3-01-01-025"/>
    <x v="13"/>
    <s v="LICENCIA PREMIUM MAINT FOR PT-IB-TE"/>
    <x v="398"/>
  </r>
  <r>
    <s v="1-3-3-01-01-026"/>
    <x v="13"/>
    <s v="Licencia Oracle Standard Edition"/>
    <x v="399"/>
  </r>
  <r>
    <s v="1-3-3-01-01-027"/>
    <x v="13"/>
    <s v="Licencias  al Activo Fijo"/>
    <x v="400"/>
  </r>
  <r>
    <s v="1-3-3-01-01-029"/>
    <x v="13"/>
    <s v="Licencia IPV4 XL"/>
    <x v="401"/>
  </r>
  <r>
    <s v="1-3-3-01-01-030"/>
    <x v="13"/>
    <s v="Licencia ISO Tools"/>
    <x v="402"/>
  </r>
  <r>
    <s v="1-3-3-01-01-031"/>
    <x v="13"/>
    <s v="Licencia 10GB Splunk Enterprise"/>
    <x v="403"/>
  </r>
  <r>
    <s v="1-3-3-01-01-032"/>
    <x v="13"/>
    <s v="Licencia ACL-60 Dialog 1IF"/>
    <x v="404"/>
  </r>
  <r>
    <s v="1-3-3-01-01-033"/>
    <x v="13"/>
    <s v="Licencia RX4-10/15 Dialog 1IF-Newte"/>
    <x v="405"/>
  </r>
  <r>
    <s v="1-3-3-01-01-034"/>
    <x v="13"/>
    <s v="Licencia Proyecto SARH Nomina Salud"/>
    <x v="406"/>
  </r>
  <r>
    <s v="1-3-3-01-01-036"/>
    <x v="13"/>
    <s v="LICENCIA DE PORTADORES"/>
    <x v="407"/>
  </r>
  <r>
    <s v="1-3-3-01-01-037"/>
    <x v="13"/>
    <s v="LICENCIA HP GESTION"/>
    <x v="408"/>
  </r>
  <r>
    <s v="1-3-3-01-01-038"/>
    <x v="13"/>
    <s v="LICENCIA POR SERVICOS BACKUP CL"/>
    <x v="409"/>
  </r>
  <r>
    <s v="1-3-3-01-01-039"/>
    <x v="13"/>
    <s v="Sansymphony-V vL4"/>
    <x v="410"/>
  </r>
  <r>
    <s v="1-3-3-01-01-040"/>
    <x v="13"/>
    <s v="Licencia Tenable Network Security"/>
    <x v="411"/>
  </r>
  <r>
    <s v="1-3-3-01-01-041"/>
    <x v="13"/>
    <s v="Licencia VMWare SPP 10800PTS"/>
    <x v="412"/>
  </r>
  <r>
    <s v="1-3-3-01-01-043"/>
    <x v="13"/>
    <s v="Intcomex del Ecuador S.A."/>
    <x v="413"/>
  </r>
  <r>
    <s v="1-3-3-01-02-001"/>
    <x v="13"/>
    <s v="DERECHO DE USO CABLE PANAMERICANO"/>
    <x v="414"/>
  </r>
  <r>
    <s v="1-3-3-01-02-002"/>
    <x v="13"/>
    <s v="TELEFONICA USO STM 1"/>
    <x v="415"/>
  </r>
  <r>
    <s v="1-3-3-01-02-003"/>
    <x v="13"/>
    <s v="AMERICAN FIBER OPTIC SYSTEMS"/>
    <x v="416"/>
  </r>
  <r>
    <s v="1-3-3-01-02-004"/>
    <x v="13"/>
    <s v="CAPACITY IRU CABLE ANDINO INC."/>
    <x v="417"/>
  </r>
  <r>
    <s v="1-3-3-01-02-005"/>
    <x v="13"/>
    <s v="CAPACITY IRU AGREEMENT 1-STM 16"/>
    <x v="418"/>
  </r>
  <r>
    <s v="1-3-3-01-03-001"/>
    <x v="13"/>
    <s v="DUCTOS DE GUAYAQUIL FIDEICOMISO"/>
    <x v="419"/>
  </r>
  <r>
    <s v="1-3-3-01-03-003"/>
    <x v="13"/>
    <s v="DUCTOS SAMBORONDON FIDEICOMISO"/>
    <x v="420"/>
  </r>
  <r>
    <s v="1-3-3-02-01-001"/>
    <x v="13"/>
    <s v="Amortizacion Derecho de Uso Cable P"/>
    <x v="421"/>
  </r>
  <r>
    <s v="1-3-3-02-01-002"/>
    <x v="13"/>
    <s v="AMORTIZ. ACUMUL. LICENCIAS"/>
    <x v="422"/>
  </r>
  <r>
    <s v="1-3-3-02-01-003"/>
    <x v="13"/>
    <s v="AMORTIZ. ACUMUL. FIDEICOMISOS"/>
    <x v="423"/>
  </r>
  <r>
    <s v="1-3-3-02-01-004"/>
    <x v="13"/>
    <s v="Amortz. Acuml Telefonica Uso STM1"/>
    <x v="424"/>
  </r>
  <r>
    <s v="1-3-3-02-01-005"/>
    <x v="13"/>
    <s v="Amortz. Acuml. American Fiber Optic"/>
    <x v="425"/>
  </r>
  <r>
    <s v="1-3-3-02-01-006"/>
    <x v="13"/>
    <s v="Amortz. Acuml. Capacity IRU Cable A"/>
    <x v="426"/>
  </r>
  <r>
    <s v="1-3-3-02-01-007"/>
    <x v="13"/>
    <s v="Amortz. Acuml. Capacity IRU Agreeme"/>
    <x v="427"/>
  </r>
  <r>
    <s v="1-3-3-02-01-008"/>
    <x v="13"/>
    <s v="Amortz. Acuml. Intcomex del Ecuador"/>
    <x v="428"/>
  </r>
  <r>
    <s v="1-3-5-01-01-001"/>
    <x v="4"/>
    <s v="SERVICIOS TELCODATA N-C"/>
    <x v="429"/>
  </r>
  <r>
    <s v="1-3-5-01-01-002"/>
    <x v="4"/>
    <s v="CABLE ANDINO INC  N-C"/>
    <x v="430"/>
  </r>
  <r>
    <s v="1-3-5-01-01-003"/>
    <x v="4"/>
    <s v="CORPANDINO  N-C"/>
    <x v="431"/>
  </r>
  <r>
    <s v="1-3-5-01-01-004"/>
    <x v="4"/>
    <s v="TELSOTERRA S.A.  N-C"/>
    <x v="432"/>
  </r>
  <r>
    <s v="1-3-5-01-01-005"/>
    <x v="4"/>
    <s v="TRANSCORPECUADOR  N-C"/>
    <x v="433"/>
  </r>
  <r>
    <s v="1-4-1-01-01-001"/>
    <x v="14"/>
    <s v="INVERSIONES  CABLE ANDINO"/>
    <x v="434"/>
  </r>
  <r>
    <s v="1-4-1-01-01-002"/>
    <x v="14"/>
    <s v="INVERSIONES TRANSTELCO"/>
    <x v="435"/>
  </r>
  <r>
    <s v="1-4-1-01-01-003"/>
    <x v="14"/>
    <s v="INVERSIONES  NETSPEED"/>
    <x v="436"/>
  </r>
  <r>
    <s v="1-4-1-01-01-005"/>
    <x v="14"/>
    <s v="INVERSIONES CERINSA"/>
    <x v="437"/>
  </r>
  <r>
    <s v="1-4-1-01-01-006"/>
    <x v="14"/>
    <s v="Inversiones  ECONOCOMPU"/>
    <x v="438"/>
  </r>
  <r>
    <s v="1-4-1-01-01-007"/>
    <x v="15"/>
    <s v="Retratorec (Proyecto TECA)"/>
    <x v="439"/>
  </r>
  <r>
    <s v="1-4-1-01-01-008"/>
    <x v="14"/>
    <s v="INVERSION SECURITY DATA"/>
    <x v="440"/>
  </r>
  <r>
    <s v="1-4-1-01-01-009"/>
    <x v="14"/>
    <s v="INVERSION LATAM FIBERHOME"/>
    <x v="441"/>
  </r>
  <r>
    <s v="1-4-1-01-01-010"/>
    <x v="14"/>
    <s v="Inversion  SMARTCITIES S.A."/>
    <x v="203"/>
  </r>
  <r>
    <s v="1-4-1-01-01-011"/>
    <x v="14"/>
    <s v="Inversion Linkotel"/>
    <x v="442"/>
  </r>
  <r>
    <s v="1-4-1-01-01-012"/>
    <x v="14"/>
    <s v="Inversion Geektech"/>
    <x v="443"/>
  </r>
  <r>
    <s v="1-4-1-01-01-013"/>
    <x v="14"/>
    <s v="Inversion Leonor III"/>
    <x v="444"/>
  </r>
  <r>
    <s v="1-4-1-01-01-014"/>
    <x v="14"/>
    <s v="Aporte Inversion Corpandino"/>
    <x v="445"/>
  </r>
  <r>
    <s v="1-4-1-01-01-016"/>
    <x v="14"/>
    <s v="Inversion Acciones Telsoterra"/>
    <x v="446"/>
  </r>
  <r>
    <s v="1-4-1-01-01-017"/>
    <x v="15"/>
    <s v="Inversion Consorcio Systor"/>
    <x v="90"/>
  </r>
  <r>
    <s v="1-4-1-01-01-018"/>
    <x v="14"/>
    <s v="Inversion Telconet-Panama"/>
    <x v="447"/>
  </r>
  <r>
    <s v="1-4-1-01-01-020"/>
    <x v="14"/>
    <s v="Prov. Deterioro Inversion en Accio"/>
    <x v="448"/>
  </r>
  <r>
    <s v="1-4-1-01-02-001"/>
    <x v="5"/>
    <s v="ACTIVOS DIFERIDOS"/>
    <x v="449"/>
  </r>
  <r>
    <s v="1-4-1-01-02-032"/>
    <x v="15"/>
    <s v="MUNICIPIO DE PUERTO LÓPEZ"/>
    <x v="9"/>
  </r>
  <r>
    <s v="1-4-1-01-02-044"/>
    <x v="16"/>
    <s v="Fideicomiso Bosques de los Ceibos"/>
    <x v="450"/>
  </r>
  <r>
    <s v="1-4-1-01-02-045"/>
    <x v="5"/>
    <s v="Fideicomiso Banco Pichincha"/>
    <x v="3"/>
  </r>
  <r>
    <s v="1-4-1-01-02-046"/>
    <x v="5"/>
    <s v="Fideicomiso Optimiza"/>
    <x v="451"/>
  </r>
  <r>
    <s v="1-4-1-01-02-048"/>
    <x v="5"/>
    <s v="Fideicomiso Telconet Garantia CII"/>
    <x v="452"/>
  </r>
  <r>
    <s v="1-4-1-01-02-049"/>
    <x v="17"/>
    <s v="ACTIVO POR  IMPUESTO DIFERIDO"/>
    <x v="453"/>
  </r>
  <r>
    <s v="1-4-1-01-03-004"/>
    <x v="14"/>
    <s v="CXC LATAM FIBER HOME"/>
    <x v="454"/>
  </r>
  <r>
    <s v="1-4-1-01-03-006"/>
    <x v="11"/>
    <s v="Proyecto Edificio Gquil"/>
    <x v="455"/>
  </r>
  <r>
    <s v="1-4-1-01-03-008"/>
    <x v="11"/>
    <s v="Proyecto Mintel FASE  II"/>
    <x v="9"/>
  </r>
  <r>
    <s v="1-4-1-01-03-012"/>
    <x v="11"/>
    <s v="Proyecto Telefonica Movistar"/>
    <x v="456"/>
  </r>
  <r>
    <s v="1-4-1-01-04-001"/>
    <x v="18"/>
    <s v="MUNICIPIO JIPIJAPA"/>
    <x v="457"/>
  </r>
  <r>
    <s v="1-4-1-01-04-002"/>
    <x v="18"/>
    <s v="MUNICIPIO DE PALESTINA"/>
    <x v="458"/>
  </r>
  <r>
    <s v="1-4-1-01-04-003"/>
    <x v="18"/>
    <s v="MUNICIPIO DE BUENA FE"/>
    <x v="459"/>
  </r>
  <r>
    <s v="1-4-1-01-04-004"/>
    <x v="18"/>
    <s v="MUNICIPIO QUINSALOMA"/>
    <x v="460"/>
  </r>
  <r>
    <s v="1-4-1-01-04-005"/>
    <x v="18"/>
    <s v="MUNICIPIO DE BALZAR"/>
    <x v="461"/>
  </r>
  <r>
    <s v="1-4-1-01-04-006"/>
    <x v="18"/>
    <s v="MUNICIPIO DE SAN LORENZO DEL PAIL"/>
    <x v="462"/>
  </r>
  <r>
    <s v="1-4-1-01-04-008"/>
    <x v="18"/>
    <s v="MUNICIPIO DE SAN MIGUEL DE BOLIVIA"/>
    <x v="463"/>
  </r>
  <r>
    <s v="1-4-1-01-04-009"/>
    <x v="18"/>
    <s v="MUNICIPIO DE MONTECRISTI"/>
    <x v="464"/>
  </r>
  <r>
    <s v="1-4-1-01-04-011"/>
    <x v="18"/>
    <s v="MUNICIPIO DE QUININDE"/>
    <x v="465"/>
  </r>
  <r>
    <s v="1-4-1-01-04-013"/>
    <x v="18"/>
    <s v="Municipio Distri. Metropo de Quito"/>
    <x v="466"/>
  </r>
  <r>
    <s v="1-4-1-01-04-014"/>
    <x v="18"/>
    <s v="Municipio de CHONE"/>
    <x v="467"/>
  </r>
  <r>
    <s v="1-4-1-01-04-015"/>
    <x v="18"/>
    <s v="Municipio de FLAVIO ALFARO"/>
    <x v="468"/>
  </r>
  <r>
    <s v="1-4-1-01-04-016"/>
    <x v="18"/>
    <s v="DANIEL OLIVARES K. L/P"/>
    <x v="469"/>
  </r>
  <r>
    <s v="1-4-1-01-04-017"/>
    <x v="18"/>
    <s v="Deterioro Otras Ctas por Cobrar L/P"/>
    <x v="470"/>
  </r>
  <r>
    <s v="1-4-1-01-04-018"/>
    <x v="19"/>
    <s v="TELSOTERRA L/P"/>
    <x v="9"/>
  </r>
  <r>
    <s v="1-4-1-01-04-019"/>
    <x v="18"/>
    <s v="Eloy Alfaro  Prov. Esmeralda"/>
    <x v="471"/>
  </r>
  <r>
    <s v="1-4-1-01-04-020"/>
    <x v="18"/>
    <s v="Municipio Puerto Lopez"/>
    <x v="472"/>
  </r>
  <r>
    <s v="2-1-1-01-01-001"/>
    <x v="20"/>
    <s v="12% IVA  VENTAS"/>
    <x v="9"/>
  </r>
  <r>
    <s v="2-1-1-01-01-002"/>
    <x v="20"/>
    <s v="30% IVA RETENIDO PROVEEDORES"/>
    <x v="9"/>
  </r>
  <r>
    <s v="2-1-1-01-01-003"/>
    <x v="20"/>
    <s v="70% IVA RETENIDO PROVEEDORES"/>
    <x v="9"/>
  </r>
  <r>
    <s v="2-1-1-01-01-004"/>
    <x v="20"/>
    <s v="100% IVA RETENIDO PERSONA NATURAL"/>
    <x v="9"/>
  </r>
  <r>
    <s v="2-1-1-01-01-005"/>
    <x v="20"/>
    <s v="I.V.A. POR  PAGAR"/>
    <x v="473"/>
  </r>
  <r>
    <s v="2-1-1-01-02-001"/>
    <x v="20"/>
    <s v="1%  RETENCIÓN FUENTE"/>
    <x v="9"/>
  </r>
  <r>
    <s v="2-1-1-01-02-002"/>
    <x v="20"/>
    <s v="2%  RETENCION FUENTE"/>
    <x v="9"/>
  </r>
  <r>
    <s v="2-1-1-01-02-007"/>
    <x v="20"/>
    <s v="RET. FTE. POR PAGAR"/>
    <x v="474"/>
  </r>
  <r>
    <s v="2-1-1-01-03-001"/>
    <x v="20"/>
    <s v="IMPUESTO A LA RENTA POR PAGAR"/>
    <x v="475"/>
  </r>
  <r>
    <s v="2-1-1-01-04-001"/>
    <x v="21"/>
    <s v="15% ICE POR PAGAR"/>
    <x v="476"/>
  </r>
  <r>
    <s v="2-1-1-01-04-005"/>
    <x v="20"/>
    <s v="Provision Cred. Trib. Ret. Fte, cli"/>
    <x v="477"/>
  </r>
  <r>
    <s v="2-1-1-02-01-001"/>
    <x v="22"/>
    <s v="SUELDOS POR PAGAR"/>
    <x v="478"/>
  </r>
  <r>
    <s v="2-1-1-02-01-002"/>
    <x v="22"/>
    <s v="APORTES AL IESS"/>
    <x v="479"/>
  </r>
  <r>
    <s v="2-1-1-02-01-003"/>
    <x v="22"/>
    <s v="DÉCIMO TERCERO"/>
    <x v="480"/>
  </r>
  <r>
    <s v="2-1-1-02-01-004"/>
    <x v="22"/>
    <s v="DÉCIMO CUARTO"/>
    <x v="481"/>
  </r>
  <r>
    <s v="2-1-1-02-01-005"/>
    <x v="22"/>
    <s v="FONDO DE RESERVA"/>
    <x v="482"/>
  </r>
  <r>
    <s v="2-1-1-02-01-006"/>
    <x v="21"/>
    <s v="PRESTAMOS QUIROGRAFARIOS"/>
    <x v="483"/>
  </r>
  <r>
    <s v="2-1-1-02-01-007"/>
    <x v="21"/>
    <s v="PRÉSTAMOS HIPOTECARIOS"/>
    <x v="484"/>
  </r>
  <r>
    <s v="2-1-1-02-01-008"/>
    <x v="22"/>
    <s v="REPARTO DE UTILIDADES EMPLEADOS"/>
    <x v="485"/>
  </r>
  <r>
    <s v="2-1-1-02-01-009"/>
    <x v="22"/>
    <s v="VACACIONES POR PAGAR"/>
    <x v="486"/>
  </r>
  <r>
    <s v="2-1-1-02-01-010"/>
    <x v="22"/>
    <s v="Subsidio IESS  Empleados"/>
    <x v="487"/>
  </r>
  <r>
    <s v="2-1-1-03-01-001"/>
    <x v="23"/>
    <s v="PROVEEDORES  LOCALES"/>
    <x v="488"/>
  </r>
  <r>
    <s v="2-1-1-03-01-002"/>
    <x v="23"/>
    <s v="CAJA CHICA POR PAGAR"/>
    <x v="489"/>
  </r>
  <r>
    <s v="2-1-1-03-01-005"/>
    <x v="23"/>
    <s v="FODETEL 1% APORTACION"/>
    <x v="490"/>
  </r>
  <r>
    <s v="2-1-1-03-01-006"/>
    <x v="23"/>
    <s v="PAGO EN TRANSITO PROV-LOCALES"/>
    <x v="491"/>
  </r>
  <r>
    <s v="2-1-1-03-01-007"/>
    <x v="23"/>
    <s v="IVA  D.A.I  por  Pagar"/>
    <x v="492"/>
  </r>
  <r>
    <s v="2-1-1-03-02-001"/>
    <x v="23"/>
    <s v="PROVEEDORES EXTERIOR"/>
    <x v="493"/>
  </r>
  <r>
    <s v="2-1-1-03-02-002"/>
    <x v="23"/>
    <s v="CISCO SYSTEMS CAPITAL CXP"/>
    <x v="494"/>
  </r>
  <r>
    <s v="2-1-1-03-02-005"/>
    <x v="23"/>
    <s v="MASTERCARD CORPOR. 5476-62900230320"/>
    <x v="495"/>
  </r>
  <r>
    <s v="2-1-1-03-02-006"/>
    <x v="23"/>
    <s v="MASTERCAR  TTOP 5451-7890-03873677"/>
    <x v="496"/>
  </r>
  <r>
    <s v="2-1-1-03-02-007"/>
    <x v="23"/>
    <s v="VISA PACIFICARD 423771900132366 T.T"/>
    <x v="497"/>
  </r>
  <r>
    <s v="2-1-1-03-02-008"/>
    <x v="23"/>
    <s v="VISA HELMBANK 4509-8268-7000-4815"/>
    <x v="498"/>
  </r>
  <r>
    <s v="2-1-1-03-02-009"/>
    <x v="23"/>
    <s v="VISA PACIFICARD 4260189003648449 TT"/>
    <x v="499"/>
  </r>
  <r>
    <s v="2-1-1-03-02-010"/>
    <x v="23"/>
    <s v="AMERICAN EXPRESS 376651905129017"/>
    <x v="500"/>
  </r>
  <r>
    <s v="2-1-1-03-02-014"/>
    <x v="23"/>
    <s v="Americam Express USA 37879090413200"/>
    <x v="501"/>
  </r>
  <r>
    <s v="2-1-1-03-02-015"/>
    <x v="23"/>
    <s v="TFEC  FACTORING"/>
    <x v="502"/>
  </r>
  <r>
    <s v="2-1-1-03-02-019"/>
    <x v="23"/>
    <s v="VISA PACIFICARD 4237719002781443"/>
    <x v="503"/>
  </r>
  <r>
    <s v="2-1-1-03-02-020"/>
    <x v="23"/>
    <s v="American Express TT 371690152871009"/>
    <x v="504"/>
  </r>
  <r>
    <s v="2-1-1-03-02-022"/>
    <x v="23"/>
    <s v="VISA BCO MACHALA 4033782000298113"/>
    <x v="505"/>
  </r>
  <r>
    <s v="2-1-1-05-01-002"/>
    <x v="21"/>
    <s v="BANCO DE MACHALA EMPLEADOS"/>
    <x v="506"/>
  </r>
  <r>
    <s v="2-1-1-05-01-004"/>
    <x v="21"/>
    <s v="NAVIPLAN  EMPLEADOS"/>
    <x v="9"/>
  </r>
  <r>
    <s v="2-1-1-05-01-009"/>
    <x v="21"/>
    <s v="ALIMENTACION POR PAGAR"/>
    <x v="9"/>
  </r>
  <r>
    <s v="2-1-1-05-01-010"/>
    <x v="21"/>
    <s v="CREDITO  PYCCA CONSUMO EMPLEADOS"/>
    <x v="9"/>
  </r>
  <r>
    <s v="2-1-1-05-01-012"/>
    <x v="21"/>
    <s v="BANCO GUAYAQUIL PRESTAMO EMPLEADO"/>
    <x v="507"/>
  </r>
  <r>
    <s v="2-1-1-05-01-017"/>
    <x v="21"/>
    <s v="BANCO GRAL RUMIÑAHUI EMPLEADOS"/>
    <x v="508"/>
  </r>
  <r>
    <s v="2-1-1-05-01-018"/>
    <x v="21"/>
    <s v="FONDO INVERSION EMPLEADOS GENESIS"/>
    <x v="509"/>
  </r>
  <r>
    <s v="2-1-1-05-01-019"/>
    <x v="21"/>
    <s v="TRIBUNAL DE MENORES EMPLEADOS"/>
    <x v="9"/>
  </r>
  <r>
    <s v="2-1-1-05-01-024"/>
    <x v="21"/>
    <s v="Movilizacion por  Pagar Empleados"/>
    <x v="510"/>
  </r>
  <r>
    <s v="2-1-1-05-01-025"/>
    <x v="21"/>
    <s v="Banco Amazonas  Empleados"/>
    <x v="511"/>
  </r>
  <r>
    <s v="2-1-1-06-01-002"/>
    <x v="24"/>
    <s v="BANCO DEL  PACIFICO"/>
    <x v="512"/>
  </r>
  <r>
    <s v="2-1-1-06-01-003"/>
    <x v="24"/>
    <s v="BANCO  DE GUAYAQUIL"/>
    <x v="513"/>
  </r>
  <r>
    <s v="2-1-1-06-01-004"/>
    <x v="24"/>
    <s v="BANCO PRODUBANCO"/>
    <x v="514"/>
  </r>
  <r>
    <s v="2-1-1-06-01-005"/>
    <x v="24"/>
    <s v="BANCO DEL AUSTRO"/>
    <x v="515"/>
  </r>
  <r>
    <s v="2-1-1-06-01-007"/>
    <x v="24"/>
    <s v="BANCO DEL PICHINCHA"/>
    <x v="9"/>
  </r>
  <r>
    <s v="2-1-1-06-01-009"/>
    <x v="24"/>
    <s v="CARTA  DE  CREDITO BCO PICHINCHA"/>
    <x v="9"/>
  </r>
  <r>
    <s v="2-1-1-06-01-010"/>
    <x v="24"/>
    <s v="CREDITO AUTOMOTRIZ BCO. AMAZONAS"/>
    <x v="516"/>
  </r>
  <r>
    <s v="2-1-1-06-01-015"/>
    <x v="24"/>
    <s v="SOBREGIRO BANCARIO"/>
    <x v="517"/>
  </r>
  <r>
    <s v="2-1-1-06-01-017"/>
    <x v="24"/>
    <s v="BANCO DE  MACHALA"/>
    <x v="518"/>
  </r>
  <r>
    <s v="2-1-1-06-01-019"/>
    <x v="25"/>
    <s v="3era EMISION DE OBLIGACIONES"/>
    <x v="9"/>
  </r>
  <r>
    <s v="2-1-1-06-01-023"/>
    <x v="25"/>
    <s v="5ta. EMISION DE  OBLIGACIONES"/>
    <x v="519"/>
  </r>
  <r>
    <s v="2-1-1-06-01-024"/>
    <x v="25"/>
    <s v="6ta. EMISION DE OBLIGACIONES"/>
    <x v="520"/>
  </r>
  <r>
    <s v="2-1-1-06-01-026"/>
    <x v="24"/>
    <s v="BANCO BOLIVARIANO"/>
    <x v="9"/>
  </r>
  <r>
    <s v="2-1-1-06-01-028"/>
    <x v="25"/>
    <s v="7ma. Emision de Obligaciones"/>
    <x v="521"/>
  </r>
  <r>
    <s v="2-1-1-06-01-031"/>
    <x v="24"/>
    <s v="Banco BANISI Obligacion C/P"/>
    <x v="522"/>
  </r>
  <r>
    <s v="2-1-1-06-01-032"/>
    <x v="24"/>
    <s v="OBLIGACION BCO AMAZONAS"/>
    <x v="523"/>
  </r>
  <r>
    <s v="2-1-1-06-01-033"/>
    <x v="25"/>
    <s v="8va Emision de Oblegaciones"/>
    <x v="524"/>
  </r>
  <r>
    <s v="2-1-1-06-01-034"/>
    <x v="25"/>
    <s v="1er Papel Comercial"/>
    <x v="9"/>
  </r>
  <r>
    <s v="2-1-1-06-01-036"/>
    <x v="25"/>
    <s v="C/P  2DO PAPEL COMERCIAL"/>
    <x v="525"/>
  </r>
  <r>
    <s v="2-1-1-06-02-001"/>
    <x v="24"/>
    <s v="Int. C/P Bco. Guayaquil"/>
    <x v="526"/>
  </r>
  <r>
    <s v="2-1-1-06-02-002"/>
    <x v="24"/>
    <s v="Int. C/P Bco. Produbanco"/>
    <x v="527"/>
  </r>
  <r>
    <s v="2-1-1-06-02-003"/>
    <x v="24"/>
    <s v="Int. C/P Bco. Pichincha"/>
    <x v="9"/>
  </r>
  <r>
    <s v="2-1-1-06-02-004"/>
    <x v="24"/>
    <s v="Int. C/P Bco. Amazonas"/>
    <x v="528"/>
  </r>
  <r>
    <s v="2-1-1-06-02-005"/>
    <x v="24"/>
    <s v="Int. C/P Bco. Machala"/>
    <x v="529"/>
  </r>
  <r>
    <s v="2-1-1-06-02-007"/>
    <x v="24"/>
    <s v="Int. C/P Bco. Bolivariano"/>
    <x v="9"/>
  </r>
  <r>
    <s v="2-1-1-06-02-009"/>
    <x v="24"/>
    <s v="Int. C/P Bco. Banisi"/>
    <x v="530"/>
  </r>
  <r>
    <s v="2-1-1-06-02-010"/>
    <x v="24"/>
    <s v="Int. C/P Corporacion Interamericana"/>
    <x v="531"/>
  </r>
  <r>
    <s v="2-1-1-06-02-011"/>
    <x v="25"/>
    <s v="Int. C/P 3era Emision Obligaciones"/>
    <x v="9"/>
  </r>
  <r>
    <s v="2-1-1-06-02-013"/>
    <x v="25"/>
    <s v="Int. C/P 5ta Emision Obligaciones"/>
    <x v="532"/>
  </r>
  <r>
    <s v="2-1-1-06-02-014"/>
    <x v="25"/>
    <s v="Int. C/P 6ta. Emision Obligaciones"/>
    <x v="533"/>
  </r>
  <r>
    <s v="2-1-1-06-02-015"/>
    <x v="25"/>
    <s v="Int. C/P 7ma Emision Obligaciones"/>
    <x v="534"/>
  </r>
  <r>
    <s v="2-1-1-06-02-018"/>
    <x v="24"/>
    <s v="Int. C/P Bco. Austro"/>
    <x v="535"/>
  </r>
  <r>
    <s v="2-1-1-06-02-019"/>
    <x v="24"/>
    <s v="Int. C/P Bco. Pacifico"/>
    <x v="536"/>
  </r>
  <r>
    <s v="2-1-1-06-02-020"/>
    <x v="25"/>
    <s v="INT. C/P 8VA EMISION DE OBLIGACIONE"/>
    <x v="537"/>
  </r>
  <r>
    <s v="2-1-1-07-01-002"/>
    <x v="21"/>
    <s v="Jorge de la Torre"/>
    <x v="538"/>
  </r>
  <r>
    <s v="2-1-1-07-01-003"/>
    <x v="21"/>
    <s v="Devolucion a Clientes"/>
    <x v="9"/>
  </r>
  <r>
    <s v="2-1-1-07-01-004"/>
    <x v="21"/>
    <s v="Protestos de Clientes"/>
    <x v="9"/>
  </r>
  <r>
    <s v="2-1-1-07-01-006"/>
    <x v="21"/>
    <s v="Reverso pago de Clientes"/>
    <x v="9"/>
  </r>
  <r>
    <s v="2-1-1-07-01-007"/>
    <x v="21"/>
    <s v="Telefonica"/>
    <x v="539"/>
  </r>
  <r>
    <s v="2-1-1-07-01-008"/>
    <x v="21"/>
    <s v="CORP. NACIONAL DE ELECTRICIDAD CNEL"/>
    <x v="540"/>
  </r>
  <r>
    <s v="2-1-1-07-02-008"/>
    <x v="26"/>
    <s v="Cajamarca"/>
    <x v="541"/>
  </r>
  <r>
    <s v="2-1-1-07-02-009"/>
    <x v="26"/>
    <s v="SERVICIOS TELCODATA POR PAGAR"/>
    <x v="542"/>
  </r>
  <r>
    <s v="2-1-1-07-02-011"/>
    <x v="26"/>
    <s v="Security Data Seguridad en Datos"/>
    <x v="543"/>
  </r>
  <r>
    <s v="2-1-1-07-02-013"/>
    <x v="26"/>
    <s v="SMARTCITIES S.A."/>
    <x v="544"/>
  </r>
  <r>
    <s v="2-1-1-08-01-001"/>
    <x v="21"/>
    <s v="Superintendencia de Compañias"/>
    <x v="9"/>
  </r>
  <r>
    <s v="2-1-1-08-02-002"/>
    <x v="24"/>
    <s v="Corporacion Interamericana Inv. C/P"/>
    <x v="545"/>
  </r>
  <r>
    <s v="2-1-1-08-02-003"/>
    <x v="21"/>
    <s v="Obligacion CHARLEROY C/P"/>
    <x v="546"/>
  </r>
  <r>
    <s v="2-1-1-09-01-002"/>
    <x v="27"/>
    <s v="BANCO DE LA PRODUCCION venta antici"/>
    <x v="9"/>
  </r>
  <r>
    <s v="2-1-1-09-01-003"/>
    <x v="27"/>
    <s v="SURATEL venta anticipada"/>
    <x v="547"/>
  </r>
  <r>
    <s v="2-1-1-09-01-004"/>
    <x v="27"/>
    <s v="CONECELL venta anticipada"/>
    <x v="548"/>
  </r>
  <r>
    <s v="2-1-1-09-01-007"/>
    <x v="28"/>
    <s v="ISEYCO ( COMPRA VEHICULO)"/>
    <x v="9"/>
  </r>
  <r>
    <s v="2-1-1-09-01-009"/>
    <x v="28"/>
    <s v="SANTIAGO SERRANO PROYECTO GILAUCO"/>
    <x v="549"/>
  </r>
  <r>
    <s v="2-1-1-09-01-011"/>
    <x v="28"/>
    <s v="ABONO COMPRA VEHICULOS EMPLEADOS"/>
    <x v="550"/>
  </r>
  <r>
    <s v="2-1-1-09-01-014"/>
    <x v="28"/>
    <s v="Igor Krochin"/>
    <x v="538"/>
  </r>
  <r>
    <s v="2-1-1-09-01-018"/>
    <x v="28"/>
    <s v="Anticipos Clientes Guayaquil"/>
    <x v="551"/>
  </r>
  <r>
    <s v="2-1-1-09-01-019"/>
    <x v="28"/>
    <s v="Anticipo Clientes Quito"/>
    <x v="552"/>
  </r>
  <r>
    <s v="2-1-1-09-01-020"/>
    <x v="28"/>
    <s v="Anticipo Clientes Cuenca"/>
    <x v="553"/>
  </r>
  <r>
    <s v="2-1-1-09-01-021"/>
    <x v="28"/>
    <s v="Anticipo Clientes Manta"/>
    <x v="554"/>
  </r>
  <r>
    <s v="2-1-1-09-01-022"/>
    <x v="28"/>
    <s v="Anticipo Clientes Loja"/>
    <x v="555"/>
  </r>
  <r>
    <s v="2-1-1-09-01-023"/>
    <x v="28"/>
    <s v="Anticipo Clientes Quevedo"/>
    <x v="9"/>
  </r>
  <r>
    <s v="2-1-1-09-01-024"/>
    <x v="28"/>
    <s v="Anticipo Clientes Salinas"/>
    <x v="556"/>
  </r>
  <r>
    <s v="2-1-1-09-01-034"/>
    <x v="28"/>
    <s v="Jorge  Touriz (compra vehiculo)"/>
    <x v="557"/>
  </r>
  <r>
    <s v="2-1-1-09-01-035"/>
    <x v="28"/>
    <s v="Ronald Mancero (compra Vehiculo)"/>
    <x v="558"/>
  </r>
  <r>
    <s v="2-1-1-09-01-036"/>
    <x v="28"/>
    <s v="Erika Zambrano (compra Vehiculo)"/>
    <x v="559"/>
  </r>
  <r>
    <s v="2-1-1-09-01-039"/>
    <x v="28"/>
    <s v="      MEGADATOS ANTICIPO"/>
    <x v="560"/>
  </r>
  <r>
    <s v="2-1-1-09-01-040"/>
    <x v="28"/>
    <s v="Jose Rodriguez (compra Vehiculo)"/>
    <x v="561"/>
  </r>
  <r>
    <s v="2-1-1-09-01-041"/>
    <x v="28"/>
    <s v="Yessenia Alvario (Compra Vehiculo)"/>
    <x v="562"/>
  </r>
  <r>
    <s v="2-1-1-09-01-044"/>
    <x v="28"/>
    <s v="Freddy Bravo Pallo"/>
    <x v="562"/>
  </r>
  <r>
    <s v="2-1-1-09-01-045"/>
    <x v="28"/>
    <s v="Shirley Delgado (Compra Vehiculo)"/>
    <x v="563"/>
  </r>
  <r>
    <s v="2-1-1-09-01-046"/>
    <x v="28"/>
    <s v="Doris Vega (Compra Vehiculo)"/>
    <x v="564"/>
  </r>
  <r>
    <s v="2-1-1-09-01-047"/>
    <x v="28"/>
    <s v="Giorgio Constantine Compra Vehiculo"/>
    <x v="565"/>
  </r>
  <r>
    <s v="2-1-1-09-01-048"/>
    <x v="27"/>
    <s v="Megadatos venta Anticipada"/>
    <x v="566"/>
  </r>
  <r>
    <s v="2-1-1-09-01-049"/>
    <x v="28"/>
    <s v="Corporacion Favorita  Ant. cliente"/>
    <x v="567"/>
  </r>
  <r>
    <s v="2-1-1-09-01-050"/>
    <x v="28"/>
    <s v="Andrea Avila (Compra Vehiculo)"/>
    <x v="568"/>
  </r>
  <r>
    <s v="2-1-1-09-01-051"/>
    <x v="28"/>
    <s v="Walter Nonura (Compra Vehiculo)"/>
    <x v="569"/>
  </r>
  <r>
    <s v="2-1-1-09-01-053"/>
    <x v="27"/>
    <s v="CEDIA  C/P"/>
    <x v="570"/>
  </r>
  <r>
    <s v="2-1-1-09-01-054"/>
    <x v="28"/>
    <s v="Pedro Jaramillo (Compra Vehiculo)"/>
    <x v="571"/>
  </r>
  <r>
    <s v="2-1-1-09-01-055"/>
    <x v="27"/>
    <s v="TELXIUS CABLE ECUADOR"/>
    <x v="572"/>
  </r>
  <r>
    <s v="2-1-1-09-01-056"/>
    <x v="28"/>
    <s v="Hector Fiallos (Compra Vehiculo)"/>
    <x v="573"/>
  </r>
  <r>
    <s v="2-1-1-09-01-057"/>
    <x v="21"/>
    <s v="Pasivo Contingente Proveedores C/P"/>
    <x v="574"/>
  </r>
  <r>
    <s v="2-1-1-09-01-058"/>
    <x v="27"/>
    <s v="NEDETEL C/P"/>
    <x v="575"/>
  </r>
  <r>
    <s v="2-1-1-09-01-059"/>
    <x v="28"/>
    <s v="Francisco Carrion Torres (Vehic)"/>
    <x v="563"/>
  </r>
  <r>
    <s v="2-1-1-09-01-060"/>
    <x v="28"/>
    <s v="Miguel Cadena"/>
    <x v="576"/>
  </r>
  <r>
    <s v="2-1-1-09-01-061"/>
    <x v="28"/>
    <s v="Erika Intriago"/>
    <x v="577"/>
  </r>
  <r>
    <s v="2-2-1-02-01-001"/>
    <x v="29"/>
    <s v="Provision Jubilacion Patronal L/P"/>
    <x v="578"/>
  </r>
  <r>
    <s v="2-2-1-02-01-002"/>
    <x v="29"/>
    <s v="Provision Bonificacion x Desahucio"/>
    <x v="579"/>
  </r>
  <r>
    <s v="2-2-1-03-02-002"/>
    <x v="30"/>
    <s v="CISCO SYSTEMS"/>
    <x v="580"/>
  </r>
  <r>
    <s v="2-2-1-03-02-008"/>
    <x v="31"/>
    <s v="Corporacion Interamericana Inv. L/P"/>
    <x v="581"/>
  </r>
  <r>
    <s v="2-2-1-03-02-009"/>
    <x v="30"/>
    <s v="ISLE VIEW"/>
    <x v="582"/>
  </r>
  <r>
    <s v="2-2-1-03-02-011"/>
    <x v="32"/>
    <s v="CBP ( mant. pccs)"/>
    <x v="9"/>
  </r>
  <r>
    <s v="2-2-1-04-01-002"/>
    <x v="33"/>
    <s v="MEGADATOS  L/P"/>
    <x v="583"/>
  </r>
  <r>
    <s v="2-2-1-04-01-003"/>
    <x v="34"/>
    <s v="TOMISLAV TOPIC  L/P"/>
    <x v="584"/>
  </r>
  <r>
    <s v="2-2-1-05-01-007"/>
    <x v="31"/>
    <s v="Banco Pichincha L/P"/>
    <x v="9"/>
  </r>
  <r>
    <s v="2-2-1-05-01-008"/>
    <x v="35"/>
    <s v="L/P 5ta. Emision de Obligaciones"/>
    <x v="9"/>
  </r>
  <r>
    <s v="2-2-1-05-01-009"/>
    <x v="35"/>
    <s v="L/P 6ta Emision de Obligaciones"/>
    <x v="9"/>
  </r>
  <r>
    <s v="2-2-1-05-01-010"/>
    <x v="31"/>
    <s v="Banco Guayaquil  L/P"/>
    <x v="585"/>
  </r>
  <r>
    <s v="2-2-1-05-01-011"/>
    <x v="31"/>
    <s v="Banco Amazonas L/P"/>
    <x v="586"/>
  </r>
  <r>
    <s v="2-2-1-05-01-012"/>
    <x v="35"/>
    <s v="L/P  7ma Emision de Obligaciones"/>
    <x v="587"/>
  </r>
  <r>
    <s v="2-2-1-05-01-014"/>
    <x v="31"/>
    <s v="Banco Machala L/P"/>
    <x v="9"/>
  </r>
  <r>
    <s v="2-2-1-05-01-017"/>
    <x v="35"/>
    <s v="L/P 8va Emision de Obligaciones"/>
    <x v="588"/>
  </r>
  <r>
    <s v="2-2-1-05-01-019"/>
    <x v="31"/>
    <s v="Banco Austro L/P"/>
    <x v="589"/>
  </r>
  <r>
    <s v="2-2-1-05-01-020"/>
    <x v="31"/>
    <s v="Bco Produbanco L/P"/>
    <x v="590"/>
  </r>
  <r>
    <s v="2-2-1-05-01-021"/>
    <x v="31"/>
    <s v="Banco Pacifico L/P"/>
    <x v="591"/>
  </r>
  <r>
    <s v="2-2-1-06-01-003"/>
    <x v="33"/>
    <s v="Suratel"/>
    <x v="592"/>
  </r>
  <r>
    <s v="2-2-1-06-01-004"/>
    <x v="33"/>
    <s v="Conecell"/>
    <x v="593"/>
  </r>
  <r>
    <s v="2-2-1-06-01-008"/>
    <x v="33"/>
    <s v="CEDIA L/P"/>
    <x v="594"/>
  </r>
  <r>
    <s v="2-2-1-06-01-009"/>
    <x v="33"/>
    <s v="TELXIUS CABLE ECUADOR L/P"/>
    <x v="595"/>
  </r>
  <r>
    <s v="2-2-1-06-01-010"/>
    <x v="33"/>
    <s v="NEDETEL L/P"/>
    <x v="596"/>
  </r>
  <r>
    <s v="2-2-1-07-01-002"/>
    <x v="36"/>
    <s v="OBLIGACION CHARLEROY L/P"/>
    <x v="597"/>
  </r>
  <r>
    <s v="2-2-1-07-01-003"/>
    <x v="37"/>
    <s v="Pasivo Contingente Proveedores"/>
    <x v="598"/>
  </r>
  <r>
    <s v="3-1-1-01-01-001"/>
    <x v="38"/>
    <s v="CAPITAL SUSCRITO"/>
    <x v="599"/>
  </r>
  <r>
    <s v="3-1-1-01-02-002"/>
    <x v="39"/>
    <s v="Aporte Jan Topic"/>
    <x v="600"/>
  </r>
  <r>
    <s v="3-2-1-01-01-001"/>
    <x v="40"/>
    <s v="RESERVA LEGAL"/>
    <x v="601"/>
  </r>
  <r>
    <s v="3-2-1-01-01-002"/>
    <x v="40"/>
    <s v="RESERVA DE CAPITAL"/>
    <x v="602"/>
  </r>
  <r>
    <s v="3-2-1-01-01-003"/>
    <x v="40"/>
    <s v="RESERVA FACULTATIVA"/>
    <x v="603"/>
  </r>
  <r>
    <s v="3-3-1-01-01-001"/>
    <x v="41"/>
    <s v="UTILIDAD O PERD EJERCICIO ANTERIOR"/>
    <x v="604"/>
  </r>
  <r>
    <s v="3-3-1-01-01-002"/>
    <x v="41"/>
    <s v="UTILIDAD O PERDIDA DEL EJERCICIO"/>
    <x v="9"/>
  </r>
  <r>
    <s v="3-3-1-01-01-003"/>
    <x v="41"/>
    <s v="Otros resultados Integrales x Calcu"/>
    <x v="605"/>
  </r>
  <r>
    <s v="3-7-1-01-01-004"/>
    <x v="41"/>
    <s v="RESULTADO  APLICACION  NIFF"/>
    <x v="606"/>
  </r>
  <r>
    <s v="4-1-1-01-01-001"/>
    <x v="42"/>
    <s v="VENTAS PORTADORES  GUAYAQUIL"/>
    <x v="607"/>
  </r>
  <r>
    <s v="4-1-1-01-01-002"/>
    <x v="42"/>
    <s v="VENTAS PORTADORES  QUITO"/>
    <x v="608"/>
  </r>
  <r>
    <s v="4-1-1-01-01-003"/>
    <x v="42"/>
    <s v="VENTAS PORTADORES  MANTA"/>
    <x v="609"/>
  </r>
  <r>
    <s v="4-1-1-01-01-004"/>
    <x v="42"/>
    <s v="VENTAS PORTADORES  CUENCA"/>
    <x v="610"/>
  </r>
  <r>
    <s v="4-1-1-01-01-005"/>
    <x v="42"/>
    <s v="VENTAS PORTADORES  QUEVEDO"/>
    <x v="611"/>
  </r>
  <r>
    <s v="4-1-1-01-01-006"/>
    <x v="42"/>
    <s v="VENTAS PORTADORES  LOJA"/>
    <x v="612"/>
  </r>
  <r>
    <s v="4-1-1-01-01-007"/>
    <x v="42"/>
    <s v="VENTAS PORTADORES  SALINAS"/>
    <x v="613"/>
  </r>
  <r>
    <s v="4-1-1-01-02-001"/>
    <x v="42"/>
    <s v="N/C VENTAS PORTADORES  GUAYAQUIL"/>
    <x v="614"/>
  </r>
  <r>
    <s v="4-1-1-01-02-002"/>
    <x v="42"/>
    <s v="N/C VENTAS PORTADORES  QUITO"/>
    <x v="615"/>
  </r>
  <r>
    <s v="4-1-1-01-02-003"/>
    <x v="42"/>
    <s v="N/C VENTAS PORTADORES  MANTA"/>
    <x v="616"/>
  </r>
  <r>
    <s v="4-1-1-01-02-004"/>
    <x v="42"/>
    <s v="N/C VENTAS PORTADORES  CUENCA"/>
    <x v="617"/>
  </r>
  <r>
    <s v="4-1-1-01-02-005"/>
    <x v="42"/>
    <s v="N/C VENTAS PORTADORES  QUEVEDO"/>
    <x v="618"/>
  </r>
  <r>
    <s v="4-1-1-01-02-006"/>
    <x v="42"/>
    <s v="N/C VENTAS PORTADORES  LOJA"/>
    <x v="619"/>
  </r>
  <r>
    <s v="4-1-1-01-02-007"/>
    <x v="42"/>
    <s v="N/C VENTAS PORTADORES  SALINAS"/>
    <x v="620"/>
  </r>
  <r>
    <s v="4-2-1-01-01-001"/>
    <x v="42"/>
    <s v="INTERNET S.V.A. GUAYAQUIL"/>
    <x v="621"/>
  </r>
  <r>
    <s v="4-2-1-01-01-002"/>
    <x v="42"/>
    <s v="INTERNET S.V.A.  QUITO"/>
    <x v="622"/>
  </r>
  <r>
    <s v="4-2-1-01-01-003"/>
    <x v="42"/>
    <s v="INTERNET S.V.A. MANTA"/>
    <x v="623"/>
  </r>
  <r>
    <s v="4-2-1-01-01-004"/>
    <x v="42"/>
    <s v="INTERNET S.V.A.  CUENCA"/>
    <x v="624"/>
  </r>
  <r>
    <s v="4-2-1-01-01-005"/>
    <x v="42"/>
    <s v="INTERNET S.V.A.  QUEVEDO"/>
    <x v="625"/>
  </r>
  <r>
    <s v="4-2-1-01-01-006"/>
    <x v="42"/>
    <s v="INTERNET S.V.A  LOJA"/>
    <x v="626"/>
  </r>
  <r>
    <s v="4-2-1-01-01-007"/>
    <x v="42"/>
    <s v="INTERNET S.V.A.  SALINAS"/>
    <x v="627"/>
  </r>
  <r>
    <s v="4-2-1-01-02-001"/>
    <x v="42"/>
    <s v="N/C INTERNET S.V.A.  GUAYAQUIL"/>
    <x v="628"/>
  </r>
  <r>
    <s v="4-2-1-01-02-002"/>
    <x v="42"/>
    <s v="N/C INTERNET S.V.A.  QUITO"/>
    <x v="629"/>
  </r>
  <r>
    <s v="4-2-1-01-02-003"/>
    <x v="42"/>
    <s v="N/C INTERNET S.V.A.  MANTA"/>
    <x v="630"/>
  </r>
  <r>
    <s v="4-2-1-01-02-004"/>
    <x v="42"/>
    <s v="N/C INTERNET S.V.A.  CUENCA"/>
    <x v="631"/>
  </r>
  <r>
    <s v="4-2-1-01-02-005"/>
    <x v="42"/>
    <s v="N/C INTERNET S.V.A.  QUEVEDO"/>
    <x v="632"/>
  </r>
  <r>
    <s v="4-2-1-01-02-006"/>
    <x v="42"/>
    <s v="N/C INTERNET S.V.A.  LOJA"/>
    <x v="633"/>
  </r>
  <r>
    <s v="4-2-1-01-02-007"/>
    <x v="42"/>
    <s v="N/C INTERNET S.V.A.  SALINAS"/>
    <x v="634"/>
  </r>
  <r>
    <s v="4-3-1-01-01-001"/>
    <x v="42"/>
    <s v="VENTA BIENES Y EQUIPOS GYE"/>
    <x v="635"/>
  </r>
  <r>
    <s v="4-3-1-01-01-002"/>
    <x v="42"/>
    <s v="VENTAS BIENESY EQUIPOS QTO"/>
    <x v="636"/>
  </r>
  <r>
    <s v="4-3-1-01-01-003"/>
    <x v="42"/>
    <s v="VENTAS BIENES Y EQUIPOS MANTA"/>
    <x v="637"/>
  </r>
  <r>
    <s v="4-3-1-01-01-004"/>
    <x v="42"/>
    <s v="VENTAS BIENES Y EQUIPOS CUENCA"/>
    <x v="638"/>
  </r>
  <r>
    <s v="4-3-1-01-01-005"/>
    <x v="42"/>
    <s v="VENTA BIENES Y EQUIPOS QUEVEDO"/>
    <x v="639"/>
  </r>
  <r>
    <s v="4-3-1-01-01-006"/>
    <x v="42"/>
    <s v="VENTAS BIENES Y EQUIPOS LOJA"/>
    <x v="640"/>
  </r>
  <r>
    <s v="4-3-1-01-01-007"/>
    <x v="42"/>
    <s v="VENTAS BIENES Y EQUIPOS SALINAS"/>
    <x v="641"/>
  </r>
  <r>
    <s v="4-6-1-01-01-001"/>
    <x v="42"/>
    <s v="VENTAS EN PROCESO DE FACTURACION"/>
    <x v="642"/>
  </r>
  <r>
    <s v="4-6-1-01-01-002"/>
    <x v="42"/>
    <s v="CONECELL  VTAS DIFERIDAS"/>
    <x v="643"/>
  </r>
  <r>
    <s v="4-6-1-01-01-003"/>
    <x v="42"/>
    <s v="BCO PRODUCCION VTA DIFERIDA"/>
    <x v="644"/>
  </r>
  <r>
    <s v="4-6-1-01-01-005"/>
    <x v="42"/>
    <s v="SURATEL VTA DIFERIDA"/>
    <x v="645"/>
  </r>
  <r>
    <s v="4-6-1-01-01-006"/>
    <x v="42"/>
    <s v="MEGADATOS VTA DIFERIDA"/>
    <x v="646"/>
  </r>
  <r>
    <s v="4-6-1-01-01-007"/>
    <x v="42"/>
    <s v="Venta Diferida CEDIA"/>
    <x v="647"/>
  </r>
  <r>
    <s v="4-6-1-01-01-008"/>
    <x v="42"/>
    <s v="TELXIUS  VTA. DIF."/>
    <x v="648"/>
  </r>
  <r>
    <s v="4-6-1-01-01-009"/>
    <x v="42"/>
    <s v="NEDETEL  VTA . DIF."/>
    <x v="649"/>
  </r>
  <r>
    <s v="5-1-1-01-01-001"/>
    <x v="43"/>
    <s v="COSTO INTERNE PORTADORES  GUAYAQUIL"/>
    <x v="650"/>
  </r>
  <r>
    <s v="5-1-1-01-01-002"/>
    <x v="43"/>
    <s v="COSTO INTERNET PORTADORES  QUITO"/>
    <x v="651"/>
  </r>
  <r>
    <s v="5-1-1-01-01-003"/>
    <x v="43"/>
    <s v="COSTO INTERNET  PORTADORES  MANTA"/>
    <x v="652"/>
  </r>
  <r>
    <s v="5-1-1-01-01-004"/>
    <x v="43"/>
    <s v="COSTO INTERNET  PORTADORES  CUENCA"/>
    <x v="653"/>
  </r>
  <r>
    <s v="5-1-1-01-01-005"/>
    <x v="43"/>
    <s v="COSTO INTERNET  PORTADORES  QUEVEDO"/>
    <x v="654"/>
  </r>
  <r>
    <s v="5-1-1-01-01-006"/>
    <x v="43"/>
    <s v="COSTO INTERNET  PORTADORES  LOJA"/>
    <x v="655"/>
  </r>
  <r>
    <s v="5-1-1-01-01-007"/>
    <x v="43"/>
    <s v="COSTO INTERNET  PORTADORES  SALINAS"/>
    <x v="656"/>
  </r>
  <r>
    <s v="5-1-1-01-02-003"/>
    <x v="43"/>
    <s v="COSTO  INSTAL.  PORTADORES  MANTA"/>
    <x v="657"/>
  </r>
  <r>
    <s v="5-1-1-01-02-006"/>
    <x v="43"/>
    <s v="COSTO  INSTAL.  PORTADORES  LOJA"/>
    <x v="658"/>
  </r>
  <r>
    <s v="5-1-1-01-03-001"/>
    <x v="43"/>
    <s v="COSTO  MANT.  PORTADORES  GUAYAQUIL"/>
    <x v="659"/>
  </r>
  <r>
    <s v="5-1-1-01-03-002"/>
    <x v="43"/>
    <s v="COSTO  MANT.  PORTADORES  QUITO"/>
    <x v="660"/>
  </r>
  <r>
    <s v="5-1-1-01-04-001"/>
    <x v="43"/>
    <s v="COSTO RENTA EQ PORTADORES GUAYAQUIL"/>
    <x v="661"/>
  </r>
  <r>
    <s v="5-1-1-01-04-002"/>
    <x v="43"/>
    <s v="COSTO RENTA EQ PORTADORES QUITO"/>
    <x v="662"/>
  </r>
  <r>
    <s v="5-1-1-01-05-001"/>
    <x v="43"/>
    <s v="COSTO PORT. ARRIENDO BIENES GQUIL"/>
    <x v="663"/>
  </r>
  <r>
    <s v="5-1-1-01-05-002"/>
    <x v="43"/>
    <s v="COSTO PORT.ARRIENDO BIENES QTO"/>
    <x v="664"/>
  </r>
  <r>
    <s v="5-1-1-01-05-003"/>
    <x v="43"/>
    <s v="COSTO PORT.ARRIENDO BIENES MANTA"/>
    <x v="665"/>
  </r>
  <r>
    <s v="5-1-1-01-05-004"/>
    <x v="43"/>
    <s v="COSTO PORT.ARRIENDO BIENES CUENCA"/>
    <x v="666"/>
  </r>
  <r>
    <s v="5-1-1-01-05-005"/>
    <x v="43"/>
    <s v="COSTO PORT ARRIENDO BIENES QUEVEDO"/>
    <x v="667"/>
  </r>
  <r>
    <s v="5-1-1-01-05-006"/>
    <x v="43"/>
    <s v="COSTO PORT.ARRIENDO BIENES LOJA"/>
    <x v="668"/>
  </r>
  <r>
    <s v="5-1-1-01-05-007"/>
    <x v="43"/>
    <s v="COSTO PORT.ARRIENDO BIENES SALINAS"/>
    <x v="669"/>
  </r>
  <r>
    <s v="5-2-1-01-01-001"/>
    <x v="43"/>
    <s v="COSTO INTERNET S.V.A. GUAYAQUIL"/>
    <x v="670"/>
  </r>
  <r>
    <s v="5-2-1-01-01-002"/>
    <x v="43"/>
    <s v="COSTO INTERNET S.V.A. QUITO"/>
    <x v="671"/>
  </r>
  <r>
    <s v="5-2-1-01-01-003"/>
    <x v="43"/>
    <s v="COSTO INTERNET S.V.A MANTA"/>
    <x v="672"/>
  </r>
  <r>
    <s v="5-2-1-01-01-004"/>
    <x v="43"/>
    <s v="COSTO INTERNET S.V.A CUENCA"/>
    <x v="673"/>
  </r>
  <r>
    <s v="5-2-1-01-01-005"/>
    <x v="43"/>
    <s v="COSTO INTERNET S.V.A. QUEVEDO"/>
    <x v="674"/>
  </r>
  <r>
    <s v="5-2-1-01-01-006"/>
    <x v="43"/>
    <s v="COSTO INTERNET S.V.A. LOJA"/>
    <x v="675"/>
  </r>
  <r>
    <s v="5-2-1-01-01-007"/>
    <x v="43"/>
    <s v="COSTO INTERNET S.V.A SALINAS"/>
    <x v="676"/>
  </r>
  <r>
    <s v="5-2-1-01-02-001"/>
    <x v="43"/>
    <s v="COSTO INSTALACIONES S.V.A GUAYAQUIL"/>
    <x v="677"/>
  </r>
  <r>
    <s v="5-2-1-01-02-002"/>
    <x v="43"/>
    <s v="COSTO INSTALACIONES S.V.A. QUITO"/>
    <x v="678"/>
  </r>
  <r>
    <s v="5-2-1-01-02-003"/>
    <x v="43"/>
    <s v="COSTO INSTALACIONES S.V.A MANTA"/>
    <x v="679"/>
  </r>
  <r>
    <s v="5-2-1-01-02-006"/>
    <x v="43"/>
    <s v="COSTO INSTALACIONES S.V.A. LOJA"/>
    <x v="680"/>
  </r>
  <r>
    <s v="5-2-1-01-03-001"/>
    <x v="43"/>
    <s v="COSTO MANTENIMIENT S.V.A. GUAYAQUIL"/>
    <x v="681"/>
  </r>
  <r>
    <s v="5-2-1-01-03-002"/>
    <x v="43"/>
    <s v="COSTO MANTENIMIENTO S.V.A. QUITO"/>
    <x v="682"/>
  </r>
  <r>
    <s v="5-2-1-01-04-001"/>
    <x v="43"/>
    <s v="COSTO RENTA  EQ S.V.A. GUAYAQUIL"/>
    <x v="683"/>
  </r>
  <r>
    <s v="5-2-1-01-04-002"/>
    <x v="43"/>
    <s v="COSTO RENTA EQ S.V.A. QUITO"/>
    <x v="684"/>
  </r>
  <r>
    <s v="5-2-1-01-05-001"/>
    <x v="43"/>
    <s v="COSTO S.V.A ARRIENDO BIENES GQUIL"/>
    <x v="685"/>
  </r>
  <r>
    <s v="5-2-1-01-05-002"/>
    <x v="43"/>
    <s v="COSTO S.V.A. ARRIENDO BIENES QTO"/>
    <x v="686"/>
  </r>
  <r>
    <s v="5-2-1-01-05-003"/>
    <x v="43"/>
    <s v="COSTO S.V.A. ARRIENDO BIENES MANTA"/>
    <x v="687"/>
  </r>
  <r>
    <s v="5-2-1-01-05-004"/>
    <x v="43"/>
    <s v="COSTO S.V.A. ARRIENDO BIENES CUENCA"/>
    <x v="688"/>
  </r>
  <r>
    <s v="5-2-1-01-05-005"/>
    <x v="43"/>
    <s v="COSTO S.V.A. ARRIENDO BIENES QUEVED"/>
    <x v="689"/>
  </r>
  <r>
    <s v="5-2-1-01-05-006"/>
    <x v="43"/>
    <s v="COSTO S.V.A. ARRIENDO BIENES LOJA"/>
    <x v="690"/>
  </r>
  <r>
    <s v="5-2-1-01-05-007"/>
    <x v="43"/>
    <s v="COSTO S.V.A. ARRIENDO BIENES SALINA"/>
    <x v="691"/>
  </r>
  <r>
    <s v="5-3-1-01-01-003"/>
    <x v="43"/>
    <s v="R1-INF-MO Mantenimiento"/>
    <x v="692"/>
  </r>
  <r>
    <s v="5-3-1-01-01-004"/>
    <x v="43"/>
    <s v="R1-INF-MO Soporte Incidencias"/>
    <x v="693"/>
  </r>
  <r>
    <s v="5-3-1-01-02-001"/>
    <x v="43"/>
    <s v="R1-INS-M.O. Instalaciones"/>
    <x v="694"/>
  </r>
  <r>
    <s v="5-3-1-01-02-004"/>
    <x v="43"/>
    <s v="R1-INS-M.O. Soporte Fibra Acceso"/>
    <x v="695"/>
  </r>
  <r>
    <s v="5-3-1-02-01-003"/>
    <x v="43"/>
    <s v="R1-INF-MA Mantenimiento"/>
    <x v="696"/>
  </r>
  <r>
    <s v="5-3-2-01-02-001"/>
    <x v="43"/>
    <s v="R2-INS-M.O. Instalaciones"/>
    <x v="697"/>
  </r>
  <r>
    <s v="5-3-2-01-02-002"/>
    <x v="43"/>
    <s v="R2-INS-M.O. Reubicacion"/>
    <x v="698"/>
  </r>
  <r>
    <s v="5-3-2-01-02-003"/>
    <x v="43"/>
    <s v="R2-INS-M.O. Retiro de Fibra"/>
    <x v="699"/>
  </r>
  <r>
    <s v="5-3-2-02-01-003"/>
    <x v="43"/>
    <s v="R2-INF-MA Mantenimiento"/>
    <x v="700"/>
  </r>
  <r>
    <s v="5-3-2-02-01-005"/>
    <x v="43"/>
    <s v="R2-INF-MA RETIRO DE FIBRA"/>
    <x v="701"/>
  </r>
  <r>
    <s v="5-3-2-02-02-001"/>
    <x v="43"/>
    <s v="R2-INS-MA INSTALACIONES"/>
    <x v="702"/>
  </r>
  <r>
    <s v="5-3-2-02-02-002"/>
    <x v="43"/>
    <s v="R2-INS-MA Reubicaciones"/>
    <x v="703"/>
  </r>
  <r>
    <s v="5-4-1-01-01-001"/>
    <x v="43"/>
    <s v="COSTO MATERIALES-REPUESTOS"/>
    <x v="704"/>
  </r>
  <r>
    <s v="5-4-1-01-01-002"/>
    <x v="43"/>
    <s v="COSTO EQUIPOS PARA LA VENTA"/>
    <x v="705"/>
  </r>
  <r>
    <s v="5-4-1-01-01-003"/>
    <x v="43"/>
    <s v="Costo Obra Civil"/>
    <x v="706"/>
  </r>
  <r>
    <s v="5-4-1-01-01-004"/>
    <x v="43"/>
    <s v="Depreciacion de Equipos al costo"/>
    <x v="707"/>
  </r>
  <r>
    <s v="5-4-1-01-01-005"/>
    <x v="43"/>
    <s v="Instalacion Materiales Clientes"/>
    <x v="708"/>
  </r>
  <r>
    <s v="5-4-1-01-01-006"/>
    <x v="43"/>
    <s v="Costo venta Mega - Netlife"/>
    <x v="709"/>
  </r>
  <r>
    <s v="5-4-1-01-01-007"/>
    <x v="43"/>
    <s v="Costo ventas red cobre"/>
    <x v="710"/>
  </r>
  <r>
    <s v="5-4-1-01-01-008"/>
    <x v="43"/>
    <s v="Costo Donaciones Equipos-Materiales"/>
    <x v="711"/>
  </r>
  <r>
    <s v="5-4-1-01-01-009"/>
    <x v="43"/>
    <s v="Otros Costos Bienes y Servicios"/>
    <x v="712"/>
  </r>
  <r>
    <s v="5-4-1-01-01-010"/>
    <x v="43"/>
    <s v="Amortización Bienes y Servicios Cos"/>
    <x v="713"/>
  </r>
  <r>
    <s v="5-4-1-01-01-011"/>
    <x v="43"/>
    <s v="Costo   Soporte Netlife"/>
    <x v="714"/>
  </r>
  <r>
    <s v="5-5-1-01-01-002"/>
    <x v="43"/>
    <s v="Cto Proyecto Instal/Infrestructu"/>
    <x v="715"/>
  </r>
  <r>
    <s v="5-5-1-01-01-005"/>
    <x v="43"/>
    <s v="CTO.PROYECTO TELEFONICA"/>
    <x v="716"/>
  </r>
  <r>
    <s v="6-1-1-01-01-001"/>
    <x v="44"/>
    <s v="SUELDOS"/>
    <x v="717"/>
  </r>
  <r>
    <s v="6-1-1-01-01-002"/>
    <x v="44"/>
    <s v="HORAS EXTRAS"/>
    <x v="718"/>
  </r>
  <r>
    <s v="6-1-1-01-01-004"/>
    <x v="44"/>
    <s v="COMISIONES"/>
    <x v="719"/>
  </r>
  <r>
    <s v="6-1-1-01-01-005"/>
    <x v="44"/>
    <s v="BONOS ADICIONALES"/>
    <x v="720"/>
  </r>
  <r>
    <s v="6-1-1-01-01-006"/>
    <x v="44"/>
    <s v="Bono cumplimiento metas"/>
    <x v="721"/>
  </r>
  <r>
    <s v="6-1-1-01-01-007"/>
    <x v="45"/>
    <s v="PARTICIPACION TRABAJADORES"/>
    <x v="722"/>
  </r>
  <r>
    <s v="6-1-1-01-01-008"/>
    <x v="44"/>
    <s v="Subsidio Sueldos"/>
    <x v="723"/>
  </r>
  <r>
    <s v="6-1-1-01-02-001"/>
    <x v="44"/>
    <s v="DECIMO TERCER SUELDO"/>
    <x v="724"/>
  </r>
  <r>
    <s v="6-1-1-01-02-002"/>
    <x v="44"/>
    <s v="DECIMO CUARTO SUELDOS"/>
    <x v="725"/>
  </r>
  <r>
    <s v="6-1-1-01-02-003"/>
    <x v="44"/>
    <s v="APORTES AL IESS"/>
    <x v="726"/>
  </r>
  <r>
    <s v="6-1-1-01-02-004"/>
    <x v="44"/>
    <s v="CCC (IECE - SETEC)"/>
    <x v="727"/>
  </r>
  <r>
    <s v="6-1-1-01-02-005"/>
    <x v="44"/>
    <s v="FONDOS DE RESERVA"/>
    <x v="728"/>
  </r>
  <r>
    <s v="6-1-1-01-02-007"/>
    <x v="44"/>
    <s v="VACACIONES"/>
    <x v="729"/>
  </r>
  <r>
    <s v="6-1-1-01-02-008"/>
    <x v="44"/>
    <s v="INDEMN. DESAHUCIO Y JUBILACION"/>
    <x v="730"/>
  </r>
  <r>
    <s v="6-1-1-01-02-009"/>
    <x v="44"/>
    <s v="35% recargo Contrato Eventuales"/>
    <x v="731"/>
  </r>
  <r>
    <s v="6-1-1-01-02-010"/>
    <x v="44"/>
    <s v="Recargo 75% salario Galapagos"/>
    <x v="732"/>
  </r>
  <r>
    <s v="6-1-1-01-03-001"/>
    <x v="44"/>
    <s v="SEGURO MEDICO Y VIDA"/>
    <x v="733"/>
  </r>
  <r>
    <s v="6-1-1-01-03-002"/>
    <x v="44"/>
    <s v="ALIMENTACIÓN EMPLEADOS"/>
    <x v="734"/>
  </r>
  <r>
    <s v="6-1-1-01-03-004"/>
    <x v="44"/>
    <s v="CANASTAS Y FESTEJO NAVIDEÑO"/>
    <x v="735"/>
  </r>
  <r>
    <s v="6-1-1-01-03-005"/>
    <x v="44"/>
    <s v="UNIFORME DE TRABAJO"/>
    <x v="736"/>
  </r>
  <r>
    <s v="6-1-1-02-01-001"/>
    <x v="44"/>
    <s v="AGUA POTABLE"/>
    <x v="737"/>
  </r>
  <r>
    <s v="6-1-1-02-01-002"/>
    <x v="44"/>
    <s v="ALQUILER DE VEHICULOS"/>
    <x v="738"/>
  </r>
  <r>
    <s v="6-1-1-02-01-003"/>
    <x v="44"/>
    <s v="AMORTIZACIONES"/>
    <x v="739"/>
  </r>
  <r>
    <s v="6-1-1-02-01-004"/>
    <x v="44"/>
    <s v="ARRENDAMIENTO A PERSONAS NATURALES"/>
    <x v="740"/>
  </r>
  <r>
    <s v="6-1-1-02-01-005"/>
    <x v="44"/>
    <s v="ARRENDAMIENTO A SOCIEDADES"/>
    <x v="741"/>
  </r>
  <r>
    <s v="6-1-1-02-01-008"/>
    <x v="44"/>
    <s v="CAPACITACION  DEL  PERSONAL"/>
    <x v="742"/>
  </r>
  <r>
    <s v="6-1-1-02-01-009"/>
    <x v="44"/>
    <s v="CELULAR  Y  DATOS"/>
    <x v="743"/>
  </r>
  <r>
    <s v="6-1-1-02-01-010"/>
    <x v="44"/>
    <s v="COMBUSTIBLE"/>
    <x v="744"/>
  </r>
  <r>
    <s v="6-1-1-02-01-011"/>
    <x v="44"/>
    <s v="COMISIONES A SOCIEDADES"/>
    <x v="745"/>
  </r>
  <r>
    <s v="6-1-1-02-01-012"/>
    <x v="44"/>
    <s v="COMISIONES Y SERVICIOS BANCARIOS"/>
    <x v="746"/>
  </r>
  <r>
    <s v="6-1-1-02-01-013"/>
    <x v="44"/>
    <s v="DEPRECIACIONES DE  ACTIVOS"/>
    <x v="747"/>
  </r>
  <r>
    <s v="6-1-1-02-01-014"/>
    <x v="44"/>
    <s v="DONACIONES"/>
    <x v="748"/>
  </r>
  <r>
    <s v="6-1-1-02-01-015"/>
    <x v="44"/>
    <s v="ENERGIA ELECTRICA"/>
    <x v="749"/>
  </r>
  <r>
    <s v="6-1-1-02-01-016"/>
    <x v="44"/>
    <s v="FLETES Y ACARREOS"/>
    <x v="750"/>
  </r>
  <r>
    <s v="6-1-1-02-01-017"/>
    <x v="44"/>
    <s v="GASTOS REFRIGERIOS"/>
    <x v="751"/>
  </r>
  <r>
    <s v="6-1-1-02-01-018"/>
    <x v="44"/>
    <s v="GASTOS DE VIAJES"/>
    <x v="752"/>
  </r>
  <r>
    <s v="6-1-1-02-01-019"/>
    <x v="44"/>
    <s v="GASTOS LEGALES"/>
    <x v="753"/>
  </r>
  <r>
    <s v="6-1-1-02-01-020"/>
    <x v="44"/>
    <s v="GUARDIANIA"/>
    <x v="754"/>
  </r>
  <r>
    <s v="6-1-1-02-01-021"/>
    <x v="44"/>
    <s v="SERVICIOS PROFS. DE SOCIEDADES"/>
    <x v="755"/>
  </r>
  <r>
    <s v="6-1-1-02-01-022"/>
    <x v="44"/>
    <s v="IMPUESTO SALIDA DE DIVISAS"/>
    <x v="756"/>
  </r>
  <r>
    <s v="6-1-1-02-01-023"/>
    <x v="46"/>
    <s v="INTERES Y COMISION TERCER PERSONA"/>
    <x v="757"/>
  </r>
  <r>
    <s v="6-1-1-02-01-024"/>
    <x v="44"/>
    <s v="MATRICULA Y MULTAS TRANSITO"/>
    <x v="758"/>
  </r>
  <r>
    <s v="6-1-1-02-01-025"/>
    <x v="44"/>
    <s v="MANTENIMIENTO DE EDIFICIO"/>
    <x v="759"/>
  </r>
  <r>
    <s v="6-1-1-02-01-026"/>
    <x v="44"/>
    <s v="MANTENIMIENTO DE VEHICULO"/>
    <x v="760"/>
  </r>
  <r>
    <s v="6-1-1-02-01-027"/>
    <x v="44"/>
    <s v="MANTENIMIENTO Y REPARACIONES EQUIPO"/>
    <x v="761"/>
  </r>
  <r>
    <s v="6-1-1-02-01-028"/>
    <x v="44"/>
    <s v="MATERIALES Y REPUESTOS"/>
    <x v="762"/>
  </r>
  <r>
    <s v="6-1-1-02-01-029"/>
    <x v="44"/>
    <s v="MISCELANEOS"/>
    <x v="763"/>
  </r>
  <r>
    <s v="6-1-1-02-01-030"/>
    <x v="44"/>
    <s v="MOVILIZACIONES DEL PERSONAL"/>
    <x v="764"/>
  </r>
  <r>
    <s v="6-1-1-02-01-031"/>
    <x v="46"/>
    <s v="MULTAS E INTERESES RENTAS"/>
    <x v="765"/>
  </r>
  <r>
    <s v="6-1-1-02-01-032"/>
    <x v="44"/>
    <s v="PROVISION INCOBRABLES"/>
    <x v="766"/>
  </r>
  <r>
    <s v="6-1-1-02-01-033"/>
    <x v="44"/>
    <s v="PUBLICIDAD"/>
    <x v="767"/>
  </r>
  <r>
    <s v="6-1-1-02-01-034"/>
    <x v="44"/>
    <s v="GASTOS GESTION"/>
    <x v="768"/>
  </r>
  <r>
    <s v="6-1-1-02-01-035"/>
    <x v="44"/>
    <s v="REMODELACION DE OFICINA"/>
    <x v="769"/>
  </r>
  <r>
    <s v="6-1-1-02-01-036"/>
    <x v="44"/>
    <s v="SEGUROS CONTRATADOS"/>
    <x v="770"/>
  </r>
  <r>
    <s v="6-1-1-02-01-037"/>
    <x v="44"/>
    <s v="SERV PROFES PERSONA NATURAL"/>
    <x v="771"/>
  </r>
  <r>
    <s v="6-1-1-02-01-038"/>
    <x v="44"/>
    <s v="SUMINISTROS-SERVICIOS DE LIMPIEZA"/>
    <x v="772"/>
  </r>
  <r>
    <s v="6-1-1-02-01-039"/>
    <x v="44"/>
    <s v="SUMINISTROS DE OFICINA"/>
    <x v="773"/>
  </r>
  <r>
    <s v="6-1-1-02-01-040"/>
    <x v="44"/>
    <s v="TELEFONOS OFICINAS"/>
    <x v="774"/>
  </r>
  <r>
    <s v="6-1-1-02-01-042"/>
    <x v="44"/>
    <s v="TASA - CONTRIBUCION ORGAN - CONTROL"/>
    <x v="775"/>
  </r>
  <r>
    <s v="6-1-1-02-01-043"/>
    <x v="46"/>
    <s v="INTERES-COMISON EMISION DE OBLIGACI"/>
    <x v="776"/>
  </r>
  <r>
    <s v="6-1-1-02-01-045"/>
    <x v="46"/>
    <s v="INTERES-COMISION TARJ DE CREDITO"/>
    <x v="777"/>
  </r>
  <r>
    <s v="6-1-1-02-01-046"/>
    <x v="46"/>
    <s v="INTERES-COMISION CARTA DE CREDITO"/>
    <x v="778"/>
  </r>
  <r>
    <s v="6-1-1-02-01-047"/>
    <x v="46"/>
    <s v="INTERES-COMISION DOCUMENTOS"/>
    <x v="779"/>
  </r>
  <r>
    <s v="6-1-1-02-01-048"/>
    <x v="46"/>
    <s v="INTERES FINANCIERO BANCO LOCAL"/>
    <x v="780"/>
  </r>
  <r>
    <s v="6-1-1-02-01-049"/>
    <x v="46"/>
    <s v="INTERES COMISION BANCO EXTERIOR"/>
    <x v="781"/>
  </r>
  <r>
    <s v="6-1-1-02-01-050"/>
    <x v="44"/>
    <s v="OTROS NO DEDUCIBLES"/>
    <x v="782"/>
  </r>
  <r>
    <s v="6-1-1-02-01-051"/>
    <x v="44"/>
    <s v="Multas  Organismos de  Control"/>
    <x v="783"/>
  </r>
  <r>
    <s v="6-1-1-02-01-053"/>
    <x v="47"/>
    <s v="GASTOS IMPUESTO A LA RENTA EJERCICI"/>
    <x v="784"/>
  </r>
  <r>
    <s v="7-1-1-01-01-001"/>
    <x v="48"/>
    <s v="INTERESES BANCARIOS- FINANCIEROS"/>
    <x v="785"/>
  </r>
  <r>
    <s v="7-1-1-01-01-002"/>
    <x v="48"/>
    <s v="INGRESOS POR COSTOS AÑOS ANTERIORES"/>
    <x v="786"/>
  </r>
  <r>
    <s v="7-1-1-01-01-004"/>
    <x v="48"/>
    <s v="PARTICIPACION EN ACCIONES SYSTOR"/>
    <x v="787"/>
  </r>
  <r>
    <s v="7-1-1-01-01-008"/>
    <x v="48"/>
    <s v="FACTURAS x REEMBOLSO DE  GASTOS"/>
    <x v="788"/>
  </r>
  <r>
    <s v="7-1-1-01-01-010"/>
    <x v="48"/>
    <s v="Dividendos  Security Data"/>
    <x v="789"/>
  </r>
  <r>
    <s v="7-1-1-01-02-001"/>
    <x v="48"/>
    <s v="Otros ingresos por  ajustes Ctas."/>
    <x v="790"/>
  </r>
  <r>
    <s v="7-1-1-01-02-002"/>
    <x v="48"/>
    <s v="Ingresos Rendimiento Financieros"/>
    <x v="791"/>
  </r>
  <r>
    <s v="7-1-1-01-02-003"/>
    <x v="48"/>
    <s v="IMDEMNIZACION POR MUTUO ACUERDO"/>
    <x v="128"/>
  </r>
  <r>
    <s v="7-1-1-01-02-004"/>
    <x v="48"/>
    <s v="Indemnizaciones Legales  por Seguro"/>
    <x v="792"/>
  </r>
  <r>
    <s v="7-1-1-01-02-007"/>
    <x v="48"/>
    <s v="OTROS INGRESOS REVERSO JUBILACION P"/>
    <x v="793"/>
  </r>
  <r>
    <s v="7-1-1-01-02-008"/>
    <x v="48"/>
    <s v="      INGRESO POR  IMPUESTO DIFERIDO"/>
    <x v="794"/>
  </r>
  <r>
    <s v="7-2-1-01-01-005"/>
    <x v="49"/>
    <s v="COSTO FACTURA x REEMBOLZO"/>
    <x v="795"/>
  </r>
  <r>
    <s v="7-2-1-01-02-001"/>
    <x v="49"/>
    <s v="Otros Gastos no Operacionales"/>
    <x v="796"/>
  </r>
  <r>
    <s v="7-2-1-01-02-003"/>
    <x v="49"/>
    <s v="Baja de Inventario"/>
    <x v="797"/>
  </r>
  <r>
    <s v="7-3-1-01-01-001"/>
    <x v="49"/>
    <s v="OTROS EGRESOS POR AJUSTES CTAS"/>
    <x v="798"/>
  </r>
  <r>
    <s v="9-1-1-01-01-001"/>
    <x v="49"/>
    <s v="CUENTA PUENTE NOMINAS EMPLEADOS"/>
    <x v="799"/>
  </r>
  <r>
    <s v="9-1-1-01-01-002"/>
    <x v="44"/>
    <s v="CONTROL USADOS"/>
    <x v="800"/>
  </r>
  <r>
    <s v="9-1-1-01-01-003"/>
    <x v="44"/>
    <s v="CONTROL USADOS QTO"/>
    <x v="801"/>
  </r>
  <r>
    <s v="9-1-1-01-01-007"/>
    <x v="44"/>
    <s v="Bodega Usado Manta"/>
    <x v="247"/>
  </r>
  <r>
    <s v="9-1-1-01-01-008"/>
    <x v="44"/>
    <s v="BODEGA USADO SALINAS"/>
    <x v="8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54" firstHeaderRow="1" firstDataRow="1" firstDataCol="1"/>
  <pivotFields count="4">
    <pivotField showAll="0"/>
    <pivotField axis="axisRow" showAll="0">
      <items count="51">
        <item x="17"/>
        <item x="7"/>
        <item x="8"/>
        <item x="22"/>
        <item x="43"/>
        <item x="2"/>
        <item x="3"/>
        <item x="4"/>
        <item x="19"/>
        <item x="26"/>
        <item x="34"/>
        <item x="16"/>
        <item x="0"/>
        <item x="47"/>
        <item x="44"/>
        <item x="46"/>
        <item x="6"/>
        <item x="13"/>
        <item x="9"/>
        <item x="10"/>
        <item x="14"/>
        <item x="1"/>
        <item x="29"/>
        <item x="24"/>
        <item x="31"/>
        <item x="5"/>
        <item x="18"/>
        <item x="21"/>
        <item x="36"/>
        <item x="15"/>
        <item x="49"/>
        <item x="20"/>
        <item x="48"/>
        <item x="45"/>
        <item x="37"/>
        <item x="28"/>
        <item x="27"/>
        <item x="33"/>
        <item x="39"/>
        <item x="38"/>
        <item x="40"/>
        <item x="41"/>
        <item x="11"/>
        <item x="12"/>
        <item x="23"/>
        <item x="30"/>
        <item x="32"/>
        <item x="25"/>
        <item x="35"/>
        <item x="42"/>
        <item t="default"/>
      </items>
    </pivotField>
    <pivotField showAll="0"/>
    <pivotField dataField="1" showAll="0">
      <items count="804">
        <item x="371"/>
        <item x="636"/>
        <item x="599"/>
        <item x="604"/>
        <item x="608"/>
        <item x="622"/>
        <item x="607"/>
        <item x="621"/>
        <item x="376"/>
        <item x="635"/>
        <item x="584"/>
        <item x="593"/>
        <item x="488"/>
        <item x="493"/>
        <item x="379"/>
        <item x="373"/>
        <item x="566"/>
        <item x="601"/>
        <item x="473"/>
        <item x="377"/>
        <item x="583"/>
        <item x="646"/>
        <item x="421"/>
        <item x="578"/>
        <item x="525"/>
        <item x="517"/>
        <item x="596"/>
        <item x="523"/>
        <item x="591"/>
        <item x="485"/>
        <item x="470"/>
        <item x="512"/>
        <item x="121"/>
        <item x="598"/>
        <item x="594"/>
        <item x="378"/>
        <item x="521"/>
        <item x="486"/>
        <item x="522"/>
        <item x="595"/>
        <item x="375"/>
        <item x="605"/>
        <item x="592"/>
        <item x="422"/>
        <item x="35"/>
        <item x="582"/>
        <item x="610"/>
        <item x="579"/>
        <item x="448"/>
        <item x="494"/>
        <item x="513"/>
        <item x="490"/>
        <item x="546"/>
        <item x="548"/>
        <item x="643"/>
        <item x="790"/>
        <item x="588"/>
        <item x="524"/>
        <item x="518"/>
        <item x="587"/>
        <item x="474"/>
        <item x="624"/>
        <item x="597"/>
        <item x="581"/>
        <item x="786"/>
        <item x="369"/>
        <item x="372"/>
        <item x="560"/>
        <item x="338"/>
        <item x="475"/>
        <item x="580"/>
        <item x="545"/>
        <item x="623"/>
        <item x="609"/>
        <item x="481"/>
        <item x="637"/>
        <item x="520"/>
        <item x="479"/>
        <item x="575"/>
        <item x="788"/>
        <item x="642"/>
        <item x="423"/>
        <item x="261"/>
        <item x="574"/>
        <item x="502"/>
        <item x="625"/>
        <item x="374"/>
        <item x="370"/>
        <item x="547"/>
        <item x="645"/>
        <item x="649"/>
        <item x="612"/>
        <item x="627"/>
        <item x="794"/>
        <item x="626"/>
        <item x="39"/>
        <item x="585"/>
        <item x="793"/>
        <item x="540"/>
        <item x="501"/>
        <item x="602"/>
        <item x="480"/>
        <item x="38"/>
        <item x="87"/>
        <item x="586"/>
        <item x="552"/>
        <item x="567"/>
        <item x="792"/>
        <item x="570"/>
        <item x="647"/>
        <item x="425"/>
        <item x="551"/>
        <item x="638"/>
        <item x="791"/>
        <item x="519"/>
        <item x="428"/>
        <item x="45"/>
        <item x="648"/>
        <item x="572"/>
        <item x="789"/>
        <item x="49"/>
        <item x="424"/>
        <item x="611"/>
        <item x="52"/>
        <item x="539"/>
        <item x="785"/>
        <item x="40"/>
        <item x="538"/>
        <item x="787"/>
        <item x="553"/>
        <item x="427"/>
        <item x="613"/>
        <item x="477"/>
        <item x="426"/>
        <item x="644"/>
        <item x="542"/>
        <item x="543"/>
        <item x="41"/>
        <item x="541"/>
        <item x="515"/>
        <item x="556"/>
        <item x="573"/>
        <item x="484"/>
        <item x="576"/>
        <item x="534"/>
        <item x="482"/>
        <item x="537"/>
        <item x="492"/>
        <item x="530"/>
        <item x="47"/>
        <item x="516"/>
        <item x="37"/>
        <item x="590"/>
        <item x="640"/>
        <item x="603"/>
        <item x="528"/>
        <item x="483"/>
        <item x="514"/>
        <item x="526"/>
        <item x="561"/>
        <item x="641"/>
        <item x="550"/>
        <item x="508"/>
        <item x="504"/>
        <item x="531"/>
        <item x="568"/>
        <item x="334"/>
        <item x="577"/>
        <item x="589"/>
        <item x="555"/>
        <item x="529"/>
        <item x="554"/>
        <item x="499"/>
        <item x="42"/>
        <item x="44"/>
        <item x="571"/>
        <item x="559"/>
        <item x="511"/>
        <item x="60"/>
        <item x="639"/>
        <item x="558"/>
        <item x="557"/>
        <item x="544"/>
        <item x="510"/>
        <item x="563"/>
        <item x="569"/>
        <item x="58"/>
        <item x="549"/>
        <item x="565"/>
        <item x="489"/>
        <item x="533"/>
        <item x="564"/>
        <item x="532"/>
        <item x="476"/>
        <item x="46"/>
        <item x="478"/>
        <item x="487"/>
        <item x="562"/>
        <item x="600"/>
        <item x="506"/>
        <item x="491"/>
        <item x="507"/>
        <item x="509"/>
        <item x="801"/>
        <item x="535"/>
        <item x="527"/>
        <item x="328"/>
        <item x="536"/>
        <item x="324"/>
        <item x="309"/>
        <item x="276"/>
        <item x="56"/>
        <item x="251"/>
        <item x="237"/>
        <item x="245"/>
        <item x="278"/>
        <item x="86"/>
        <item x="247"/>
        <item x="271"/>
        <item x="265"/>
        <item x="255"/>
        <item x="266"/>
        <item x="286"/>
        <item x="209"/>
        <item x="295"/>
        <item x="181"/>
        <item x="268"/>
        <item x="325"/>
        <item x="327"/>
        <item x="723"/>
        <item x="289"/>
        <item x="352"/>
        <item x="184"/>
        <item x="301"/>
        <item x="160"/>
        <item x="150"/>
        <item x="182"/>
        <item x="248"/>
        <item x="141"/>
        <item x="702"/>
        <item x="657"/>
        <item x="270"/>
        <item x="162"/>
        <item x="17"/>
        <item x="127"/>
        <item x="333"/>
        <item x="104"/>
        <item x="119"/>
        <item x="140"/>
        <item x="176"/>
        <item x="145"/>
        <item x="187"/>
        <item x="153"/>
        <item x="231"/>
        <item x="310"/>
        <item x="296"/>
        <item x="144"/>
        <item x="215"/>
        <item x="67"/>
        <item x="196"/>
        <item x="136"/>
        <item x="194"/>
        <item x="329"/>
        <item x="130"/>
        <item x="149"/>
        <item x="332"/>
        <item x="98"/>
        <item x="277"/>
        <item x="205"/>
        <item x="164"/>
        <item x="137"/>
        <item x="306"/>
        <item x="292"/>
        <item x="297"/>
        <item x="307"/>
        <item x="26"/>
        <item x="393"/>
        <item x="138"/>
        <item x="183"/>
        <item x="107"/>
        <item x="155"/>
        <item x="132"/>
        <item x="259"/>
        <item x="395"/>
        <item x="111"/>
        <item x="146"/>
        <item x="191"/>
        <item x="116"/>
        <item x="312"/>
        <item x="134"/>
        <item x="55"/>
        <item x="246"/>
        <item x="679"/>
        <item x="142"/>
        <item x="189"/>
        <item x="147"/>
        <item x="326"/>
        <item x="163"/>
        <item x="285"/>
        <item x="161"/>
        <item x="152"/>
        <item x="619"/>
        <item x="220"/>
        <item x="356"/>
        <item x="131"/>
        <item x="315"/>
        <item x="190"/>
        <item x="168"/>
        <item x="351"/>
        <item x="212"/>
        <item x="122"/>
        <item x="143"/>
        <item x="232"/>
        <item x="158"/>
        <item x="272"/>
        <item x="319"/>
        <item x="83"/>
        <item x="273"/>
        <item x="210"/>
        <item x="159"/>
        <item x="321"/>
        <item x="7"/>
        <item x="330"/>
        <item x="173"/>
        <item x="802"/>
        <item x="185"/>
        <item x="238"/>
        <item x="235"/>
        <item x="298"/>
        <item x="148"/>
        <item x="204"/>
        <item x="21"/>
        <item x="320"/>
        <item x="174"/>
        <item x="128"/>
        <item x="262"/>
        <item x="175"/>
        <item x="287"/>
        <item x="233"/>
        <item x="188"/>
        <item x="198"/>
        <item x="221"/>
        <item x="282"/>
        <item x="318"/>
        <item x="392"/>
        <item x="151"/>
        <item x="0"/>
        <item x="308"/>
        <item x="169"/>
        <item x="208"/>
        <item x="240"/>
        <item x="180"/>
        <item x="154"/>
        <item x="113"/>
        <item x="103"/>
        <item x="385"/>
        <item x="202"/>
        <item x="172"/>
        <item x="313"/>
        <item x="16"/>
        <item x="618"/>
        <item x="126"/>
        <item x="170"/>
        <item x="18"/>
        <item x="311"/>
        <item x="322"/>
        <item x="710"/>
        <item x="3"/>
        <item x="66"/>
        <item x="388"/>
        <item x="59"/>
        <item x="207"/>
        <item x="53"/>
        <item x="331"/>
        <item x="114"/>
        <item x="192"/>
        <item x="304"/>
        <item x="654"/>
        <item x="305"/>
        <item x="314"/>
        <item x="211"/>
        <item x="108"/>
        <item x="656"/>
        <item x="323"/>
        <item x="135"/>
        <item x="214"/>
        <item x="294"/>
        <item x="227"/>
        <item x="118"/>
        <item x="293"/>
        <item x="90"/>
        <item x="387"/>
        <item x="226"/>
        <item x="617"/>
        <item x="498"/>
        <item x="693"/>
        <item x="302"/>
        <item x="79"/>
        <item x="346"/>
        <item x="252"/>
        <item x="303"/>
        <item x="284"/>
        <item x="299"/>
        <item x="6"/>
        <item x="633"/>
        <item x="216"/>
        <item x="279"/>
        <item x="2"/>
        <item x="452"/>
        <item x="228"/>
        <item x="283"/>
        <item x="31"/>
        <item x="249"/>
        <item x="4"/>
        <item x="206"/>
        <item x="700"/>
        <item x="390"/>
        <item x="195"/>
        <item x="260"/>
        <item x="54"/>
        <item x="620"/>
        <item x="8"/>
        <item x="291"/>
        <item x="178"/>
        <item x="100"/>
        <item x="675"/>
        <item x="223"/>
        <item x="655"/>
        <item x="682"/>
        <item x="105"/>
        <item x="171"/>
        <item x="165"/>
        <item x="345"/>
        <item x="27"/>
        <item x="167"/>
        <item x="288"/>
        <item x="264"/>
        <item x="22"/>
        <item x="349"/>
        <item x="177"/>
        <item x="674"/>
        <item x="258"/>
        <item x="236"/>
        <item x="290"/>
        <item x="316"/>
        <item x="344"/>
        <item x="186"/>
        <item x="703"/>
        <item x="179"/>
        <item x="133"/>
        <item x="217"/>
        <item x="166"/>
        <item x="88"/>
        <item x="632"/>
        <item x="389"/>
        <item x="676"/>
        <item x="797"/>
        <item x="652"/>
        <item x="451"/>
        <item x="275"/>
        <item x="5"/>
        <item x="300"/>
        <item x="156"/>
        <item x="23"/>
        <item x="25"/>
        <item x="256"/>
        <item x="391"/>
        <item x="125"/>
        <item x="203"/>
        <item x="200"/>
        <item x="659"/>
        <item x="253"/>
        <item x="193"/>
        <item x="218"/>
        <item x="394"/>
        <item x="317"/>
        <item x="234"/>
        <item x="250"/>
        <item x="758"/>
        <item x="89"/>
        <item x="751"/>
        <item x="736"/>
        <item x="199"/>
        <item x="397"/>
        <item x="197"/>
        <item x="411"/>
        <item x="443"/>
        <item x="139"/>
        <item x="631"/>
        <item x="274"/>
        <item x="353"/>
        <item x="201"/>
        <item x="658"/>
        <item x="616"/>
        <item x="109"/>
        <item x="106"/>
        <item x="731"/>
        <item x="699"/>
        <item x="701"/>
        <item x="402"/>
        <item x="254"/>
        <item x="695"/>
        <item x="662"/>
        <item x="43"/>
        <item x="85"/>
        <item x="673"/>
        <item x="280"/>
        <item x="412"/>
        <item x="91"/>
        <item x="634"/>
        <item x="386"/>
        <item x="769"/>
        <item x="281"/>
        <item x="269"/>
        <item x="10"/>
        <item x="503"/>
        <item x="73"/>
        <item x="404"/>
        <item x="267"/>
        <item x="403"/>
        <item x="653"/>
        <item x="74"/>
        <item x="14"/>
        <item x="229"/>
        <item x="62"/>
        <item x="99"/>
        <item x="241"/>
        <item x="97"/>
        <item x="732"/>
        <item x="115"/>
        <item x="230"/>
        <item x="800"/>
        <item x="799"/>
        <item x="117"/>
        <item x="19"/>
        <item x="57"/>
        <item x="15"/>
        <item x="696"/>
        <item x="401"/>
        <item x="13"/>
        <item x="405"/>
        <item x="759"/>
        <item x="93"/>
        <item x="30"/>
        <item x="711"/>
        <item x="48"/>
        <item x="748"/>
        <item x="50"/>
        <item x="669"/>
        <item x="64"/>
        <item x="36"/>
        <item x="661"/>
        <item x="783"/>
        <item x="384"/>
        <item x="343"/>
        <item x="81"/>
        <item x="69"/>
        <item x="680"/>
        <item x="683"/>
        <item x="667"/>
        <item x="668"/>
        <item x="495"/>
        <item x="96"/>
        <item x="1"/>
        <item x="462"/>
        <item x="354"/>
        <item x="84"/>
        <item x="20"/>
        <item x="737"/>
        <item x="399"/>
        <item x="660"/>
        <item x="665"/>
        <item x="763"/>
        <item x="681"/>
        <item x="263"/>
        <item x="80"/>
        <item x="29"/>
        <item x="630"/>
        <item x="382"/>
        <item x="224"/>
        <item x="257"/>
        <item x="678"/>
        <item x="666"/>
        <item x="468"/>
        <item x="698"/>
        <item x="242"/>
        <item x="778"/>
        <item x="348"/>
        <item x="721"/>
        <item x="764"/>
        <item x="94"/>
        <item x="350"/>
        <item x="765"/>
        <item x="406"/>
        <item x="440"/>
        <item x="101"/>
        <item x="449"/>
        <item x="11"/>
        <item x="72"/>
        <item x="774"/>
        <item x="505"/>
        <item x="460"/>
        <item x="239"/>
        <item x="68"/>
        <item x="396"/>
        <item x="757"/>
        <item x="439"/>
        <item x="24"/>
        <item x="691"/>
        <item x="472"/>
        <item x="51"/>
        <item x="244"/>
        <item x="380"/>
        <item x="706"/>
        <item x="741"/>
        <item x="690"/>
        <item x="102"/>
        <item x="467"/>
        <item x="110"/>
        <item x="157"/>
        <item x="689"/>
        <item x="766"/>
        <item x="347"/>
        <item x="341"/>
        <item x="438"/>
        <item x="123"/>
        <item x="383"/>
        <item x="222"/>
        <item x="355"/>
        <item x="436"/>
        <item x="129"/>
        <item x="459"/>
        <item x="687"/>
        <item x="713"/>
        <item x="12"/>
        <item x="340"/>
        <item x="497"/>
        <item x="410"/>
        <item x="772"/>
        <item x="408"/>
        <item x="781"/>
        <item x="225"/>
        <item x="465"/>
        <item x="777"/>
        <item x="688"/>
        <item x="740"/>
        <item x="464"/>
        <item x="664"/>
        <item x="339"/>
        <item x="120"/>
        <item x="496"/>
        <item x="745"/>
        <item x="746"/>
        <item x="458"/>
        <item x="28"/>
        <item x="782"/>
        <item x="409"/>
        <item x="453"/>
        <item x="727"/>
        <item x="92"/>
        <item x="413"/>
        <item x="75"/>
        <item x="82"/>
        <item x="243"/>
        <item x="398"/>
        <item x="461"/>
        <item x="750"/>
        <item x="735"/>
        <item x="466"/>
        <item x="684"/>
        <item x="359"/>
        <item x="614"/>
        <item x="747"/>
        <item x="463"/>
        <item x="407"/>
        <item x="500"/>
        <item x="795"/>
        <item x="733"/>
        <item x="773"/>
        <item x="415"/>
        <item x="744"/>
        <item x="779"/>
        <item x="469"/>
        <item x="742"/>
        <item x="437"/>
        <item x="768"/>
        <item x="418"/>
        <item x="651"/>
        <item x="738"/>
        <item x="714"/>
        <item x="796"/>
        <item x="663"/>
        <item x="677"/>
        <item x="672"/>
        <item x="692"/>
        <item x="715"/>
        <item x="720"/>
        <item x="65"/>
        <item x="363"/>
        <item x="457"/>
        <item x="775"/>
        <item x="416"/>
        <item x="752"/>
        <item x="381"/>
        <item x="686"/>
        <item x="770"/>
        <item x="697"/>
        <item x="743"/>
        <item x="124"/>
        <item x="420"/>
        <item x="718"/>
        <item x="360"/>
        <item x="471"/>
        <item x="762"/>
        <item x="33"/>
        <item x="417"/>
        <item x="671"/>
        <item x="435"/>
        <item x="95"/>
        <item x="725"/>
        <item x="760"/>
        <item x="719"/>
        <item x="756"/>
        <item x="444"/>
        <item x="776"/>
        <item x="712"/>
        <item x="32"/>
        <item x="442"/>
        <item x="447"/>
        <item x="754"/>
        <item x="729"/>
        <item x="71"/>
        <item x="780"/>
        <item x="771"/>
        <item x="685"/>
        <item x="337"/>
        <item x="450"/>
        <item x="761"/>
        <item x="753"/>
        <item x="615"/>
        <item x="400"/>
        <item x="342"/>
        <item x="730"/>
        <item x="419"/>
        <item x="734"/>
        <item x="650"/>
        <item x="433"/>
        <item x="431"/>
        <item x="219"/>
        <item x="456"/>
        <item x="749"/>
        <item x="739"/>
        <item x="70"/>
        <item x="446"/>
        <item x="628"/>
        <item x="728"/>
        <item x="445"/>
        <item x="76"/>
        <item x="724"/>
        <item x="767"/>
        <item x="430"/>
        <item x="455"/>
        <item x="722"/>
        <item x="213"/>
        <item x="78"/>
        <item x="694"/>
        <item x="429"/>
        <item x="61"/>
        <item x="77"/>
        <item x="726"/>
        <item x="432"/>
        <item x="454"/>
        <item x="358"/>
        <item x="606"/>
        <item x="441"/>
        <item x="335"/>
        <item x="705"/>
        <item x="755"/>
        <item x="798"/>
        <item x="364"/>
        <item x="784"/>
        <item x="704"/>
        <item x="367"/>
        <item x="670"/>
        <item x="112"/>
        <item x="716"/>
        <item x="357"/>
        <item x="708"/>
        <item x="366"/>
        <item x="629"/>
        <item x="362"/>
        <item x="34"/>
        <item x="368"/>
        <item x="63"/>
        <item x="9"/>
        <item x="709"/>
        <item x="414"/>
        <item x="336"/>
        <item x="707"/>
        <item x="365"/>
        <item x="717"/>
        <item x="434"/>
        <item x="361"/>
        <item t="default"/>
      </items>
    </pivotField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a de 31/12/2018 (v3)" fld="3" baseField="1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4"/>
  <sheetViews>
    <sheetView workbookViewId="0">
      <selection activeCell="B34" sqref="B34"/>
    </sheetView>
  </sheetViews>
  <sheetFormatPr baseColWidth="10" defaultColWidth="8.88671875" defaultRowHeight="14.4" x14ac:dyDescent="0.3"/>
  <cols>
    <col min="1" max="1" width="22.33203125" customWidth="1"/>
    <col min="2" max="2" width="27.5546875" bestFit="1" customWidth="1"/>
    <col min="3" max="3" width="11.33203125" bestFit="1" customWidth="1"/>
  </cols>
  <sheetData>
    <row r="2" spans="1:4" x14ac:dyDescent="0.3">
      <c r="A2" t="s">
        <v>153</v>
      </c>
      <c r="B2" t="s">
        <v>153</v>
      </c>
      <c r="C2" t="s">
        <v>153</v>
      </c>
      <c r="D2" t="s">
        <v>153</v>
      </c>
    </row>
    <row r="3" spans="1:4" x14ac:dyDescent="0.3">
      <c r="A3">
        <v>111130.1</v>
      </c>
      <c r="B3" t="s">
        <v>0</v>
      </c>
      <c r="C3" s="1">
        <v>500</v>
      </c>
      <c r="D3" t="e">
        <f>+VLOOKUP(A3,#REF!,1,0)</f>
        <v>#REF!</v>
      </c>
    </row>
    <row r="4" spans="1:4" x14ac:dyDescent="0.3">
      <c r="A4">
        <v>111679.1</v>
      </c>
      <c r="B4" t="s">
        <v>1</v>
      </c>
      <c r="C4" s="1">
        <v>630855.38</v>
      </c>
      <c r="D4" s="6" t="e">
        <f>+VLOOKUP(A4,#REF!,1,0)</f>
        <v>#REF!</v>
      </c>
    </row>
    <row r="5" spans="1:4" x14ac:dyDescent="0.3">
      <c r="A5">
        <v>111680.1</v>
      </c>
      <c r="B5" t="s">
        <v>2</v>
      </c>
      <c r="C5" s="1">
        <v>12144.72</v>
      </c>
      <c r="D5" s="6" t="e">
        <f>+VLOOKUP(A5,#REF!,1,0)</f>
        <v>#REF!</v>
      </c>
    </row>
    <row r="6" spans="1:4" x14ac:dyDescent="0.3">
      <c r="A6">
        <v>111681.1</v>
      </c>
      <c r="B6" t="s">
        <v>3</v>
      </c>
      <c r="C6" s="1">
        <v>23782</v>
      </c>
      <c r="D6" s="6" t="e">
        <f>+VLOOKUP(A6,#REF!,1,0)</f>
        <v>#REF!</v>
      </c>
    </row>
    <row r="7" spans="1:4" x14ac:dyDescent="0.3">
      <c r="A7">
        <v>113111.1</v>
      </c>
      <c r="B7" t="s">
        <v>4</v>
      </c>
      <c r="C7" s="1">
        <v>304520.82</v>
      </c>
      <c r="D7" s="6" t="e">
        <f>+VLOOKUP(A7,#REF!,1,0)</f>
        <v>#REF!</v>
      </c>
    </row>
    <row r="8" spans="1:4" x14ac:dyDescent="0.3">
      <c r="A8">
        <v>113111.26</v>
      </c>
      <c r="B8" t="s">
        <v>4</v>
      </c>
      <c r="C8" s="1">
        <v>2582131.83</v>
      </c>
      <c r="D8" s="6" t="e">
        <f>+VLOOKUP(A8,#REF!,1,0)</f>
        <v>#REF!</v>
      </c>
    </row>
    <row r="9" spans="1:4" x14ac:dyDescent="0.3">
      <c r="A9">
        <v>113111.4</v>
      </c>
      <c r="B9" t="s">
        <v>4</v>
      </c>
      <c r="C9" s="1">
        <v>1325128.05</v>
      </c>
      <c r="D9" s="6" t="e">
        <f>+VLOOKUP(A9,#REF!,1,0)</f>
        <v>#REF!</v>
      </c>
    </row>
    <row r="10" spans="1:4" x14ac:dyDescent="0.3">
      <c r="A10">
        <v>113111.5</v>
      </c>
      <c r="B10" t="s">
        <v>5</v>
      </c>
      <c r="C10" s="1">
        <v>0.04</v>
      </c>
      <c r="D10" s="12" t="e">
        <f>+VLOOKUP(A10,#REF!,1,0)</f>
        <v>#REF!</v>
      </c>
    </row>
    <row r="11" spans="1:4" x14ac:dyDescent="0.3">
      <c r="A11">
        <v>113111.95</v>
      </c>
      <c r="B11" t="s">
        <v>6</v>
      </c>
      <c r="C11" s="1">
        <v>-40114.120000000003</v>
      </c>
      <c r="D11" s="6" t="e">
        <f>+VLOOKUP(A11,#REF!,1,0)</f>
        <v>#REF!</v>
      </c>
    </row>
    <row r="12" spans="1:4" x14ac:dyDescent="0.3">
      <c r="A12">
        <v>113111.97</v>
      </c>
      <c r="B12" t="s">
        <v>4</v>
      </c>
      <c r="C12" s="1">
        <v>-57667.34</v>
      </c>
      <c r="D12" s="6" t="e">
        <f>+VLOOKUP(A12,#REF!,1,0)</f>
        <v>#REF!</v>
      </c>
    </row>
    <row r="13" spans="1:4" x14ac:dyDescent="0.3">
      <c r="A13">
        <v>113115.1</v>
      </c>
      <c r="B13" t="s">
        <v>7</v>
      </c>
      <c r="C13" s="1">
        <v>-924401.87</v>
      </c>
      <c r="D13" s="6" t="e">
        <f>+VLOOKUP(A13,#REF!,1,0)</f>
        <v>#REF!</v>
      </c>
    </row>
    <row r="14" spans="1:4" x14ac:dyDescent="0.3">
      <c r="A14">
        <v>113210.1</v>
      </c>
      <c r="B14" t="s">
        <v>8</v>
      </c>
      <c r="C14" s="1">
        <v>124341.2</v>
      </c>
      <c r="D14" s="6" t="e">
        <f>+VLOOKUP(A14,#REF!,1,0)</f>
        <v>#REF!</v>
      </c>
    </row>
    <row r="15" spans="1:4" x14ac:dyDescent="0.3">
      <c r="A15">
        <v>113210.11</v>
      </c>
      <c r="B15" t="s">
        <v>9</v>
      </c>
      <c r="C15" s="1">
        <v>924401.87</v>
      </c>
      <c r="D15" s="6" t="e">
        <f>+VLOOKUP(A15,#REF!,1,0)</f>
        <v>#REF!</v>
      </c>
    </row>
    <row r="16" spans="1:4" x14ac:dyDescent="0.3">
      <c r="A16">
        <v>113810.13</v>
      </c>
      <c r="B16" t="s">
        <v>10</v>
      </c>
      <c r="C16" s="1">
        <v>102.78</v>
      </c>
      <c r="D16" s="6" t="e">
        <f>+VLOOKUP(A16,#REF!,1,0)</f>
        <v>#REF!</v>
      </c>
    </row>
    <row r="17" spans="1:4" x14ac:dyDescent="0.3">
      <c r="A17">
        <v>113910.1</v>
      </c>
      <c r="B17" t="s">
        <v>11</v>
      </c>
      <c r="C17" s="1">
        <v>-868927.82</v>
      </c>
      <c r="D17" s="6" t="e">
        <f>+VLOOKUP(A17,#REF!,1,0)</f>
        <v>#REF!</v>
      </c>
    </row>
    <row r="18" spans="1:4" x14ac:dyDescent="0.3">
      <c r="A18">
        <v>113920.1</v>
      </c>
      <c r="B18" t="s">
        <v>11</v>
      </c>
      <c r="C18" s="1">
        <v>-17798.79</v>
      </c>
      <c r="D18" s="6" t="e">
        <f>+VLOOKUP(A18,#REF!,1,0)</f>
        <v>#REF!</v>
      </c>
    </row>
    <row r="19" spans="1:4" x14ac:dyDescent="0.3">
      <c r="A19">
        <v>113930.1</v>
      </c>
      <c r="B19" t="s">
        <v>11</v>
      </c>
      <c r="C19" s="1">
        <v>27701.53</v>
      </c>
      <c r="D19" s="6" t="e">
        <f>+VLOOKUP(A19,#REF!,1,0)</f>
        <v>#REF!</v>
      </c>
    </row>
    <row r="20" spans="1:4" x14ac:dyDescent="0.3">
      <c r="A20">
        <v>114320.56</v>
      </c>
      <c r="B20" t="s">
        <v>12</v>
      </c>
      <c r="C20" s="1">
        <v>515637.31</v>
      </c>
      <c r="D20" s="6" t="e">
        <f>+VLOOKUP(A20,#REF!,1,0)</f>
        <v>#REF!</v>
      </c>
    </row>
    <row r="21" spans="1:4" x14ac:dyDescent="0.3">
      <c r="A21">
        <v>114460.1</v>
      </c>
      <c r="B21" t="s">
        <v>13</v>
      </c>
      <c r="C21" s="1">
        <v>3116.29</v>
      </c>
      <c r="D21" s="6" t="e">
        <f>+VLOOKUP(A21,#REF!,1,0)</f>
        <v>#REF!</v>
      </c>
    </row>
    <row r="22" spans="1:4" x14ac:dyDescent="0.3">
      <c r="A22">
        <v>114560.1</v>
      </c>
      <c r="B22" t="s">
        <v>14</v>
      </c>
      <c r="C22" s="1">
        <v>8557.17</v>
      </c>
      <c r="D22" s="6" t="e">
        <f>+VLOOKUP(A22,#REF!,1,0)</f>
        <v>#REF!</v>
      </c>
    </row>
    <row r="23" spans="1:4" x14ac:dyDescent="0.3">
      <c r="A23">
        <v>114620.1</v>
      </c>
      <c r="B23" t="s">
        <v>15</v>
      </c>
      <c r="C23" s="1">
        <v>13685.73</v>
      </c>
      <c r="D23" s="6" t="e">
        <f>+VLOOKUP(A23,#REF!,1,0)</f>
        <v>#REF!</v>
      </c>
    </row>
    <row r="24" spans="1:4" x14ac:dyDescent="0.3">
      <c r="A24">
        <v>114640.1</v>
      </c>
      <c r="B24" t="s">
        <v>16</v>
      </c>
      <c r="C24" s="1">
        <v>550</v>
      </c>
      <c r="D24" s="6" t="e">
        <f>+VLOOKUP(A24,#REF!,1,0)</f>
        <v>#REF!</v>
      </c>
    </row>
    <row r="25" spans="1:4" x14ac:dyDescent="0.3">
      <c r="A25">
        <v>114650.1</v>
      </c>
      <c r="B25" t="s">
        <v>17</v>
      </c>
      <c r="C25" s="1">
        <v>23688.53</v>
      </c>
      <c r="D25" s="6" t="e">
        <f>+VLOOKUP(A25,#REF!,1,0)</f>
        <v>#REF!</v>
      </c>
    </row>
    <row r="26" spans="1:4" x14ac:dyDescent="0.3">
      <c r="A26">
        <v>114700.1</v>
      </c>
      <c r="B26" t="s">
        <v>18</v>
      </c>
      <c r="C26" s="1">
        <v>-727.32</v>
      </c>
      <c r="D26" s="6" t="e">
        <f>+VLOOKUP(A26,#REF!,1,0)</f>
        <v>#REF!</v>
      </c>
    </row>
    <row r="27" spans="1:4" x14ac:dyDescent="0.3">
      <c r="A27">
        <v>114700.97</v>
      </c>
      <c r="B27" t="s">
        <v>19</v>
      </c>
      <c r="C27" s="1">
        <v>5677.98</v>
      </c>
      <c r="D27" s="6" t="e">
        <f>+VLOOKUP(A27,#REF!,1,0)</f>
        <v>#REF!</v>
      </c>
    </row>
    <row r="28" spans="1:4" x14ac:dyDescent="0.3">
      <c r="A28">
        <v>115110.1</v>
      </c>
      <c r="B28" t="s">
        <v>20</v>
      </c>
      <c r="C28" s="1">
        <v>2685397.35</v>
      </c>
      <c r="D28" s="6" t="e">
        <f>+VLOOKUP(A28,#REF!,1,0)</f>
        <v>#REF!</v>
      </c>
    </row>
    <row r="29" spans="1:4" x14ac:dyDescent="0.3">
      <c r="A29">
        <v>115110.98</v>
      </c>
      <c r="B29" t="s">
        <v>21</v>
      </c>
      <c r="C29" s="1">
        <v>246799.34</v>
      </c>
      <c r="D29" s="6" t="e">
        <f>+VLOOKUP(A29,#REF!,1,0)</f>
        <v>#REF!</v>
      </c>
    </row>
    <row r="30" spans="1:4" x14ac:dyDescent="0.3">
      <c r="A30">
        <v>115430.1</v>
      </c>
      <c r="B30" t="s">
        <v>22</v>
      </c>
      <c r="C30" s="1">
        <v>7984.15</v>
      </c>
      <c r="D30" s="6" t="e">
        <f>+VLOOKUP(A30,#REF!,1,0)</f>
        <v>#REF!</v>
      </c>
    </row>
    <row r="31" spans="1:4" x14ac:dyDescent="0.3">
      <c r="A31">
        <v>115710.1</v>
      </c>
      <c r="B31" t="s">
        <v>23</v>
      </c>
      <c r="C31" s="1">
        <v>607719.59</v>
      </c>
      <c r="D31" s="6" t="e">
        <f>+VLOOKUP(A31,#REF!,1,0)</f>
        <v>#REF!</v>
      </c>
    </row>
    <row r="32" spans="1:4" x14ac:dyDescent="0.3">
      <c r="A32">
        <v>115910.1</v>
      </c>
      <c r="B32" t="s">
        <v>24</v>
      </c>
      <c r="C32" s="1">
        <v>9575.42</v>
      </c>
      <c r="D32" s="6" t="e">
        <f>+VLOOKUP(A32,#REF!,1,0)</f>
        <v>#REF!</v>
      </c>
    </row>
    <row r="33" spans="1:4" x14ac:dyDescent="0.3">
      <c r="A33">
        <v>115960.1</v>
      </c>
      <c r="B33" t="s">
        <v>25</v>
      </c>
      <c r="C33" s="1">
        <v>-32043.4</v>
      </c>
      <c r="D33" s="6" t="e">
        <f>+VLOOKUP(A33,#REF!,1,0)</f>
        <v>#REF!</v>
      </c>
    </row>
    <row r="34" spans="1:4" x14ac:dyDescent="0.3">
      <c r="A34">
        <v>115970.1</v>
      </c>
      <c r="B34" t="s">
        <v>25</v>
      </c>
      <c r="C34" s="1">
        <v>-32240.94</v>
      </c>
      <c r="D34" s="6" t="e">
        <f>+VLOOKUP(A34,#REF!,1,0)</f>
        <v>#REF!</v>
      </c>
    </row>
    <row r="35" spans="1:4" x14ac:dyDescent="0.3">
      <c r="A35">
        <v>115980.1</v>
      </c>
      <c r="B35" t="s">
        <v>25</v>
      </c>
      <c r="C35" s="1">
        <v>35963.599999999999</v>
      </c>
      <c r="D35" s="6" t="e">
        <f>+VLOOKUP(A35,#REF!,1,0)</f>
        <v>#REF!</v>
      </c>
    </row>
    <row r="36" spans="1:4" x14ac:dyDescent="0.3">
      <c r="A36">
        <v>115985.1</v>
      </c>
      <c r="B36" t="s">
        <v>26</v>
      </c>
      <c r="C36" s="1">
        <v>24922.560000000001</v>
      </c>
      <c r="D36" s="6" t="e">
        <f>+VLOOKUP(A36,#REF!,1,0)</f>
        <v>#REF!</v>
      </c>
    </row>
    <row r="37" spans="1:4" x14ac:dyDescent="0.3">
      <c r="A37">
        <v>124116.1</v>
      </c>
      <c r="B37" t="s">
        <v>27</v>
      </c>
      <c r="C37" s="1">
        <v>168094.03</v>
      </c>
      <c r="D37" s="6" t="e">
        <f>+VLOOKUP(A37,#REF!,1,0)</f>
        <v>#REF!</v>
      </c>
    </row>
    <row r="38" spans="1:4" x14ac:dyDescent="0.3">
      <c r="A38">
        <v>124210.1</v>
      </c>
      <c r="B38" t="s">
        <v>28</v>
      </c>
      <c r="C38" s="1">
        <v>52565.85</v>
      </c>
      <c r="D38" s="6" t="e">
        <f>+VLOOKUP(A38,#REF!,1,0)</f>
        <v>#REF!</v>
      </c>
    </row>
    <row r="39" spans="1:4" x14ac:dyDescent="0.3">
      <c r="A39">
        <v>126310.1</v>
      </c>
      <c r="B39" t="s">
        <v>29</v>
      </c>
      <c r="C39" s="1">
        <v>9900</v>
      </c>
      <c r="D39" s="6" t="e">
        <f>+VLOOKUP(A39,#REF!,1,0)</f>
        <v>#REF!</v>
      </c>
    </row>
    <row r="40" spans="1:4" x14ac:dyDescent="0.3">
      <c r="A40">
        <v>126330.1</v>
      </c>
      <c r="B40" t="s">
        <v>30</v>
      </c>
      <c r="C40" s="1">
        <v>75533.509999999995</v>
      </c>
      <c r="D40" s="6" t="e">
        <f>+VLOOKUP(A40,#REF!,1,0)</f>
        <v>#REF!</v>
      </c>
    </row>
    <row r="41" spans="1:4" x14ac:dyDescent="0.3">
      <c r="A41">
        <v>126330.2</v>
      </c>
      <c r="B41" t="s">
        <v>31</v>
      </c>
      <c r="C41" s="1">
        <v>86803.31</v>
      </c>
      <c r="D41" s="6" t="e">
        <f>+VLOOKUP(A41,#REF!,1,0)</f>
        <v>#REF!</v>
      </c>
    </row>
    <row r="42" spans="1:4" x14ac:dyDescent="0.3">
      <c r="A42">
        <v>126340.1</v>
      </c>
      <c r="B42" t="s">
        <v>32</v>
      </c>
      <c r="C42" s="1">
        <v>127813.93</v>
      </c>
      <c r="D42" s="6" t="e">
        <f>+VLOOKUP(A42,#REF!,1,0)</f>
        <v>#REF!</v>
      </c>
    </row>
    <row r="43" spans="1:4" x14ac:dyDescent="0.3">
      <c r="A43">
        <v>126370.1</v>
      </c>
      <c r="B43" t="s">
        <v>33</v>
      </c>
      <c r="C43" s="1">
        <v>12953.56</v>
      </c>
      <c r="D43" s="6" t="e">
        <f>+VLOOKUP(A43,#REF!,1,0)</f>
        <v>#REF!</v>
      </c>
    </row>
    <row r="44" spans="1:4" x14ac:dyDescent="0.3">
      <c r="A44">
        <v>126510.1</v>
      </c>
      <c r="B44" t="s">
        <v>34</v>
      </c>
      <c r="C44" s="1">
        <v>-5692.5</v>
      </c>
      <c r="D44" s="6" t="e">
        <f>+VLOOKUP(A44,#REF!,1,0)</f>
        <v>#REF!</v>
      </c>
    </row>
    <row r="45" spans="1:4" x14ac:dyDescent="0.3">
      <c r="A45">
        <v>126530.1</v>
      </c>
      <c r="B45" t="s">
        <v>35</v>
      </c>
      <c r="C45" s="1">
        <v>-55228.46</v>
      </c>
      <c r="D45" s="6" t="e">
        <f>+VLOOKUP(A45,#REF!,1,0)</f>
        <v>#REF!</v>
      </c>
    </row>
    <row r="46" spans="1:4" x14ac:dyDescent="0.3">
      <c r="A46">
        <v>126530.2</v>
      </c>
      <c r="B46" t="s">
        <v>36</v>
      </c>
      <c r="C46" s="1">
        <v>-54778.25</v>
      </c>
      <c r="D46" s="6" t="e">
        <f>+VLOOKUP(A46,#REF!,1,0)</f>
        <v>#REF!</v>
      </c>
    </row>
    <row r="47" spans="1:4" x14ac:dyDescent="0.3">
      <c r="A47">
        <v>126540.1</v>
      </c>
      <c r="B47" t="s">
        <v>37</v>
      </c>
      <c r="C47" s="1">
        <v>-54972.08</v>
      </c>
      <c r="D47" s="6" t="e">
        <f>+VLOOKUP(A47,#REF!,1,0)</f>
        <v>#REF!</v>
      </c>
    </row>
    <row r="48" spans="1:4" x14ac:dyDescent="0.3">
      <c r="A48">
        <v>126560.1</v>
      </c>
      <c r="B48" t="s">
        <v>38</v>
      </c>
      <c r="C48" s="1">
        <v>-12333.35</v>
      </c>
      <c r="D48" s="6" t="e">
        <f>+VLOOKUP(A48,#REF!,1,0)</f>
        <v>#REF!</v>
      </c>
    </row>
    <row r="49" spans="1:4" x14ac:dyDescent="0.3">
      <c r="A49">
        <v>128510.1</v>
      </c>
      <c r="B49" t="s">
        <v>39</v>
      </c>
      <c r="C49" s="1">
        <v>2600</v>
      </c>
      <c r="D49" s="6" t="e">
        <f>+VLOOKUP(A49,#REF!,1,0)</f>
        <v>#REF!</v>
      </c>
    </row>
    <row r="50" spans="1:4" x14ac:dyDescent="0.3">
      <c r="A50">
        <v>211110.1</v>
      </c>
      <c r="B50" t="s">
        <v>40</v>
      </c>
      <c r="C50" s="1">
        <v>-428183.12</v>
      </c>
      <c r="D50" s="6" t="e">
        <f>+VLOOKUP(A50,#REF!,1,0)</f>
        <v>#REF!</v>
      </c>
    </row>
    <row r="51" spans="1:4" x14ac:dyDescent="0.3">
      <c r="A51">
        <v>211110.95</v>
      </c>
      <c r="B51" t="s">
        <v>41</v>
      </c>
      <c r="C51" s="1">
        <v>13883.45</v>
      </c>
      <c r="D51" s="6" t="e">
        <f>+VLOOKUP(A51,#REF!,1,0)</f>
        <v>#REF!</v>
      </c>
    </row>
    <row r="52" spans="1:4" x14ac:dyDescent="0.3">
      <c r="A52">
        <v>211110.97</v>
      </c>
      <c r="B52" t="s">
        <v>42</v>
      </c>
      <c r="C52" s="1">
        <v>-158960.73000000001</v>
      </c>
      <c r="D52" s="6" t="e">
        <f>+VLOOKUP(A52,#REF!,1,0)</f>
        <v>#REF!</v>
      </c>
    </row>
    <row r="53" spans="1:4" x14ac:dyDescent="0.3">
      <c r="A53">
        <v>211210.5</v>
      </c>
      <c r="B53" t="s">
        <v>43</v>
      </c>
      <c r="C53" s="1">
        <v>-1182.49</v>
      </c>
      <c r="D53" s="6" t="e">
        <f>+VLOOKUP(A53,#REF!,1,0)</f>
        <v>#REF!</v>
      </c>
    </row>
    <row r="54" spans="1:4" x14ac:dyDescent="0.3">
      <c r="A54">
        <v>211610.1</v>
      </c>
      <c r="B54" t="s">
        <v>44</v>
      </c>
      <c r="C54" s="1">
        <v>-3487367.87</v>
      </c>
      <c r="D54" s="6" t="e">
        <f>+VLOOKUP(A54,#REF!,1,0)</f>
        <v>#REF!</v>
      </c>
    </row>
    <row r="55" spans="1:4" x14ac:dyDescent="0.3">
      <c r="A55">
        <v>211610.97</v>
      </c>
      <c r="B55" t="s">
        <v>45</v>
      </c>
      <c r="C55" s="1">
        <v>-607719.59</v>
      </c>
      <c r="D55" s="6" t="e">
        <f>+VLOOKUP(A55,#REF!,1,0)</f>
        <v>#REF!</v>
      </c>
    </row>
    <row r="56" spans="1:4" x14ac:dyDescent="0.3">
      <c r="A56">
        <v>213110.1</v>
      </c>
      <c r="B56" t="s">
        <v>46</v>
      </c>
      <c r="C56" s="1">
        <v>-18070.009999999998</v>
      </c>
      <c r="D56" s="6" t="e">
        <f>+VLOOKUP(A56,#REF!,1,0)</f>
        <v>#REF!</v>
      </c>
    </row>
    <row r="57" spans="1:4" x14ac:dyDescent="0.3">
      <c r="A57">
        <v>213110.5</v>
      </c>
      <c r="B57" t="s">
        <v>47</v>
      </c>
      <c r="C57" s="1">
        <v>-500</v>
      </c>
      <c r="D57" s="6" t="e">
        <f>+VLOOKUP(A57,#REF!,1,0)</f>
        <v>#REF!</v>
      </c>
    </row>
    <row r="58" spans="1:4" x14ac:dyDescent="0.3">
      <c r="A58">
        <v>213110.97</v>
      </c>
      <c r="B58" t="s">
        <v>48</v>
      </c>
      <c r="C58" s="1">
        <v>-1402.43</v>
      </c>
      <c r="D58" s="6" t="e">
        <f>+VLOOKUP(A58,#REF!,1,0)</f>
        <v>#REF!</v>
      </c>
    </row>
    <row r="59" spans="1:4" x14ac:dyDescent="0.3">
      <c r="A59">
        <v>213190.29699999999</v>
      </c>
      <c r="B59" t="s">
        <v>147</v>
      </c>
      <c r="C59" s="1">
        <v>-109769.67</v>
      </c>
      <c r="D59" s="6" t="e">
        <f>+VLOOKUP(A59,#REF!,1,0)</f>
        <v>#REF!</v>
      </c>
    </row>
    <row r="60" spans="1:4" x14ac:dyDescent="0.3">
      <c r="A60">
        <v>213190.397</v>
      </c>
      <c r="B60" t="s">
        <v>148</v>
      </c>
      <c r="C60" s="1">
        <v>-51031.65</v>
      </c>
      <c r="D60" s="6" t="e">
        <f>+VLOOKUP(A60,#REF!,1,0)</f>
        <v>#REF!</v>
      </c>
    </row>
    <row r="61" spans="1:4" x14ac:dyDescent="0.3">
      <c r="A61">
        <v>213190.4197</v>
      </c>
      <c r="B61" t="s">
        <v>149</v>
      </c>
      <c r="C61" s="1">
        <v>0.02</v>
      </c>
      <c r="D61" s="6" t="e">
        <f>+VLOOKUP(A61,#REF!,1,0)</f>
        <v>#REF!</v>
      </c>
    </row>
    <row r="62" spans="1:4" x14ac:dyDescent="0.3">
      <c r="A62">
        <v>213190.497</v>
      </c>
      <c r="B62" t="s">
        <v>150</v>
      </c>
      <c r="C62" s="1">
        <v>-26215.09</v>
      </c>
      <c r="D62" s="6" t="e">
        <f>+VLOOKUP(A62,#REF!,1,0)</f>
        <v>#REF!</v>
      </c>
    </row>
    <row r="63" spans="1:4" x14ac:dyDescent="0.3">
      <c r="A63">
        <v>213190.69699999999</v>
      </c>
      <c r="B63" t="s">
        <v>151</v>
      </c>
      <c r="C63" s="1">
        <v>-48230.34</v>
      </c>
      <c r="D63" s="6" t="e">
        <f>+VLOOKUP(A63,#REF!,1,0)</f>
        <v>#REF!</v>
      </c>
    </row>
    <row r="64" spans="1:4" x14ac:dyDescent="0.3">
      <c r="A64">
        <v>213190.97</v>
      </c>
      <c r="B64" t="s">
        <v>49</v>
      </c>
      <c r="C64" s="1">
        <v>799.99</v>
      </c>
      <c r="D64" s="6" t="e">
        <f>+VLOOKUP(A64,#REF!,1,0)</f>
        <v>#REF!</v>
      </c>
    </row>
    <row r="65" spans="1:4" x14ac:dyDescent="0.3">
      <c r="A65">
        <v>213205.1</v>
      </c>
      <c r="B65" t="s">
        <v>50</v>
      </c>
      <c r="C65" s="1">
        <v>-11661</v>
      </c>
      <c r="D65" s="6" t="e">
        <f>+VLOOKUP(A65,#REF!,1,0)</f>
        <v>#REF!</v>
      </c>
    </row>
    <row r="66" spans="1:4" x14ac:dyDescent="0.3">
      <c r="A66">
        <v>213205.15</v>
      </c>
      <c r="B66" t="s">
        <v>51</v>
      </c>
      <c r="C66" s="1">
        <v>-10586.23</v>
      </c>
      <c r="D66" s="6" t="e">
        <f>+VLOOKUP(A66,#REF!,1,0)</f>
        <v>#REF!</v>
      </c>
    </row>
    <row r="67" spans="1:4" x14ac:dyDescent="0.3">
      <c r="A67">
        <v>213245.1</v>
      </c>
      <c r="B67" t="s">
        <v>52</v>
      </c>
      <c r="C67" s="1">
        <v>2454.92</v>
      </c>
      <c r="D67" s="6" t="e">
        <f>+VLOOKUP(A67,#REF!,1,0)</f>
        <v>#REF!</v>
      </c>
    </row>
    <row r="68" spans="1:4" x14ac:dyDescent="0.3">
      <c r="A68">
        <v>214130.1</v>
      </c>
      <c r="B68" t="s">
        <v>53</v>
      </c>
      <c r="C68" s="1">
        <v>-94219.53</v>
      </c>
      <c r="D68" s="6" t="e">
        <f>+VLOOKUP(A68,#REF!,1,0)</f>
        <v>#REF!</v>
      </c>
    </row>
    <row r="69" spans="1:4" x14ac:dyDescent="0.3">
      <c r="A69">
        <v>214160.56</v>
      </c>
      <c r="B69" t="s">
        <v>54</v>
      </c>
      <c r="C69" s="1">
        <v>-5043.18</v>
      </c>
      <c r="D69" s="6" t="e">
        <f>+VLOOKUP(A69,#REF!,1,0)</f>
        <v>#REF!</v>
      </c>
    </row>
    <row r="70" spans="1:4" x14ac:dyDescent="0.3">
      <c r="A70">
        <v>214170.56</v>
      </c>
      <c r="B70" t="s">
        <v>55</v>
      </c>
      <c r="C70" s="1">
        <v>-10474.700000000001</v>
      </c>
      <c r="D70" s="6" t="e">
        <f>+VLOOKUP(A70,#REF!,1,0)</f>
        <v>#REF!</v>
      </c>
    </row>
    <row r="71" spans="1:4" x14ac:dyDescent="0.3">
      <c r="A71">
        <v>214190.97</v>
      </c>
      <c r="B71" t="s">
        <v>56</v>
      </c>
      <c r="C71" s="1">
        <v>-204754.37</v>
      </c>
      <c r="D71" s="6" t="e">
        <f>+VLOOKUP(A71,#REF!,1,0)</f>
        <v>#REF!</v>
      </c>
    </row>
    <row r="72" spans="1:4" x14ac:dyDescent="0.3">
      <c r="A72">
        <v>216110.1</v>
      </c>
      <c r="B72" t="s">
        <v>57</v>
      </c>
      <c r="C72" s="1">
        <v>-3604.76</v>
      </c>
      <c r="D72" s="6" t="e">
        <f>+VLOOKUP(A72,#REF!,1,0)</f>
        <v>#REF!</v>
      </c>
    </row>
    <row r="73" spans="1:4" x14ac:dyDescent="0.3">
      <c r="A73">
        <v>228230.6</v>
      </c>
      <c r="B73" t="s">
        <v>58</v>
      </c>
      <c r="C73" s="1">
        <v>-266146</v>
      </c>
      <c r="D73" s="6" t="e">
        <f>+VLOOKUP(A73,#REF!,1,0)</f>
        <v>#REF!</v>
      </c>
    </row>
    <row r="74" spans="1:4" x14ac:dyDescent="0.3">
      <c r="A74">
        <v>311110.09999999998</v>
      </c>
      <c r="B74" t="s">
        <v>59</v>
      </c>
      <c r="C74" s="1">
        <v>-2279440.4</v>
      </c>
      <c r="D74" s="6" t="e">
        <f>+VLOOKUP(A74,#REF!,1,0)</f>
        <v>#REF!</v>
      </c>
    </row>
    <row r="75" spans="1:4" x14ac:dyDescent="0.3">
      <c r="A75">
        <v>314110.09999999998</v>
      </c>
      <c r="B75" t="s">
        <v>60</v>
      </c>
      <c r="C75" s="1">
        <v>-36043.199999999997</v>
      </c>
      <c r="D75" s="6" t="e">
        <f>+VLOOKUP(A75,#REF!,1,0)</f>
        <v>#REF!</v>
      </c>
    </row>
    <row r="76" spans="1:4" x14ac:dyDescent="0.3">
      <c r="A76">
        <v>321110.09999999998</v>
      </c>
      <c r="B76" t="s">
        <v>61</v>
      </c>
      <c r="C76" s="1">
        <v>-237517.33</v>
      </c>
      <c r="D76" s="6" t="e">
        <f>+VLOOKUP(A76,#REF!,1,0)</f>
        <v>#REF!</v>
      </c>
    </row>
    <row r="77" spans="1:4" x14ac:dyDescent="0.3">
      <c r="A77">
        <v>321120.09999999998</v>
      </c>
      <c r="B77" t="s">
        <v>62</v>
      </c>
      <c r="C77" s="1">
        <v>-125491.26</v>
      </c>
      <c r="D77" s="6" t="e">
        <f>+VLOOKUP(A77,#REF!,1,0)</f>
        <v>#REF!</v>
      </c>
    </row>
    <row r="78" spans="1:4" x14ac:dyDescent="0.3">
      <c r="A78">
        <v>322110.09999999998</v>
      </c>
      <c r="B78" t="s">
        <v>63</v>
      </c>
      <c r="C78" s="1">
        <v>-223274.43</v>
      </c>
      <c r="D78" s="6" t="e">
        <f>+VLOOKUP(A78,#REF!,1,0)</f>
        <v>#REF!</v>
      </c>
    </row>
    <row r="79" spans="1:4" x14ac:dyDescent="0.3">
      <c r="A79">
        <v>323110.09999999998</v>
      </c>
      <c r="B79" t="s">
        <v>64</v>
      </c>
      <c r="C79" s="1">
        <v>-801179.89</v>
      </c>
      <c r="D79" s="6" t="e">
        <f>+VLOOKUP(A79,#REF!,1,0)</f>
        <v>#REF!</v>
      </c>
    </row>
    <row r="80" spans="1:4" x14ac:dyDescent="0.3">
      <c r="A80">
        <v>323110.2</v>
      </c>
      <c r="B80" t="s">
        <v>65</v>
      </c>
      <c r="C80" s="1">
        <v>251922.71</v>
      </c>
      <c r="D80" s="6" t="e">
        <f>+VLOOKUP(A80,#REF!,1,0)</f>
        <v>#REF!</v>
      </c>
    </row>
    <row r="81" spans="1:4" x14ac:dyDescent="0.3">
      <c r="A81">
        <v>323210.2</v>
      </c>
      <c r="B81" t="s">
        <v>66</v>
      </c>
      <c r="C81" s="1">
        <v>125491.26</v>
      </c>
      <c r="D81" s="6" t="e">
        <f>+VLOOKUP(A81,#REF!,1,0)</f>
        <v>#REF!</v>
      </c>
    </row>
    <row r="82" spans="1:4" x14ac:dyDescent="0.3">
      <c r="A82">
        <v>323210.90000000002</v>
      </c>
      <c r="B82" t="s">
        <v>67</v>
      </c>
      <c r="C82" s="1">
        <v>-42170.03</v>
      </c>
      <c r="D82" s="6" t="e">
        <f>+VLOOKUP(A82,#REF!,1,0)</f>
        <v>#REF!</v>
      </c>
    </row>
    <row r="83" spans="1:4" x14ac:dyDescent="0.3">
      <c r="A83">
        <v>323310.09999999998</v>
      </c>
      <c r="B83" t="s">
        <v>64</v>
      </c>
      <c r="C83" s="1">
        <v>13278.4</v>
      </c>
      <c r="D83" s="6" t="e">
        <f>+VLOOKUP(A83,#REF!,1,0)</f>
        <v>#REF!</v>
      </c>
    </row>
    <row r="84" spans="1:4" x14ac:dyDescent="0.3">
      <c r="A84">
        <v>323410.09999999998</v>
      </c>
      <c r="B84" t="s">
        <v>68</v>
      </c>
      <c r="C84" s="1">
        <v>-249547.5</v>
      </c>
      <c r="D84" s="6" t="e">
        <f>+VLOOKUP(A84,#REF!,1,0)</f>
        <v>#REF!</v>
      </c>
    </row>
    <row r="85" spans="1:4" x14ac:dyDescent="0.3">
      <c r="A85">
        <v>411140.1</v>
      </c>
      <c r="B85" t="s">
        <v>69</v>
      </c>
      <c r="C85" s="1">
        <v>-8922223.5</v>
      </c>
      <c r="D85" s="6" t="e">
        <f>+VLOOKUP(A85,#REF!,1,0)</f>
        <v>#REF!</v>
      </c>
    </row>
    <row r="86" spans="1:4" x14ac:dyDescent="0.3">
      <c r="A86">
        <v>411140.2</v>
      </c>
      <c r="B86" t="s">
        <v>70</v>
      </c>
      <c r="C86" s="1">
        <v>77304.02</v>
      </c>
      <c r="D86" s="6" t="e">
        <f>+VLOOKUP(A86,#REF!,1,0)</f>
        <v>#REF!</v>
      </c>
    </row>
    <row r="87" spans="1:4" x14ac:dyDescent="0.3">
      <c r="A87">
        <v>411140.97</v>
      </c>
      <c r="B87" t="s">
        <v>71</v>
      </c>
      <c r="C87" s="1">
        <v>-149572.13</v>
      </c>
      <c r="D87" s="6" t="e">
        <f>+VLOOKUP(A87,#REF!,1,0)</f>
        <v>#REF!</v>
      </c>
    </row>
    <row r="88" spans="1:4" x14ac:dyDescent="0.3">
      <c r="A88">
        <v>412107.1</v>
      </c>
      <c r="B88" t="s">
        <v>72</v>
      </c>
      <c r="C88" s="1">
        <v>32312.22</v>
      </c>
      <c r="D88" s="6" t="e">
        <f>+VLOOKUP(A88,#REF!,1,0)</f>
        <v>#REF!</v>
      </c>
    </row>
    <row r="89" spans="1:4" x14ac:dyDescent="0.3">
      <c r="A89">
        <v>431110.1</v>
      </c>
      <c r="B89" t="s">
        <v>73</v>
      </c>
      <c r="C89" s="1">
        <v>-10714.29</v>
      </c>
      <c r="D89" s="12" t="e">
        <f>+VLOOKUP(A89,#REF!,1,0)</f>
        <v>#REF!</v>
      </c>
    </row>
    <row r="90" spans="1:4" x14ac:dyDescent="0.3">
      <c r="A90">
        <v>441120.2</v>
      </c>
      <c r="B90" t="s">
        <v>74</v>
      </c>
      <c r="C90" s="1">
        <v>-2095.27</v>
      </c>
      <c r="D90" s="6" t="e">
        <f>+VLOOKUP(A90,#REF!,1,0)</f>
        <v>#REF!</v>
      </c>
    </row>
    <row r="91" spans="1:4" x14ac:dyDescent="0.3">
      <c r="A91">
        <v>441160.1</v>
      </c>
      <c r="B91" t="s">
        <v>75</v>
      </c>
      <c r="C91" s="1">
        <v>-137135.75</v>
      </c>
      <c r="D91" s="6" t="e">
        <f>+VLOOKUP(A91,#REF!,1,0)</f>
        <v>#REF!</v>
      </c>
    </row>
    <row r="92" spans="1:4" x14ac:dyDescent="0.3">
      <c r="A92">
        <v>441180.1</v>
      </c>
      <c r="B92" t="s">
        <v>76</v>
      </c>
      <c r="C92" s="1">
        <v>28438.66</v>
      </c>
      <c r="D92" s="6" t="e">
        <f>+VLOOKUP(A92,#REF!,1,0)</f>
        <v>#REF!</v>
      </c>
    </row>
    <row r="93" spans="1:4" x14ac:dyDescent="0.3">
      <c r="A93">
        <v>442160.1</v>
      </c>
      <c r="B93" t="s">
        <v>77</v>
      </c>
      <c r="C93" s="1">
        <v>2143.19</v>
      </c>
      <c r="D93" s="6" t="e">
        <f>+VLOOKUP(A93,#REF!,1,0)</f>
        <v>#REF!</v>
      </c>
    </row>
    <row r="94" spans="1:4" x14ac:dyDescent="0.3">
      <c r="A94">
        <v>621105.1</v>
      </c>
      <c r="B94" t="s">
        <v>78</v>
      </c>
      <c r="C94" s="1">
        <v>841519.26</v>
      </c>
      <c r="D94" s="6" t="e">
        <f>+VLOOKUP(A94,#REF!,1,0)</f>
        <v>#REF!</v>
      </c>
    </row>
    <row r="95" spans="1:4" x14ac:dyDescent="0.3">
      <c r="A95">
        <v>621150.1</v>
      </c>
      <c r="B95" t="s">
        <v>79</v>
      </c>
      <c r="C95" s="1">
        <v>8652.35</v>
      </c>
      <c r="D95" s="6" t="e">
        <f>+VLOOKUP(A95,#REF!,1,0)</f>
        <v>#REF!</v>
      </c>
    </row>
    <row r="96" spans="1:4" x14ac:dyDescent="0.3">
      <c r="A96">
        <v>621170.1</v>
      </c>
      <c r="B96" t="s">
        <v>80</v>
      </c>
      <c r="C96" s="1">
        <v>76702.320000000007</v>
      </c>
      <c r="D96" s="12" t="e">
        <f>+VLOOKUP(A96,#REF!,1,0)</f>
        <v>#REF!</v>
      </c>
    </row>
    <row r="97" spans="1:4" x14ac:dyDescent="0.3">
      <c r="A97">
        <v>622110.1</v>
      </c>
      <c r="B97" t="s">
        <v>81</v>
      </c>
      <c r="C97" s="1">
        <v>7315.98</v>
      </c>
      <c r="D97" s="6" t="e">
        <f>+VLOOKUP(A97,#REF!,1,0)</f>
        <v>#REF!</v>
      </c>
    </row>
    <row r="98" spans="1:4" x14ac:dyDescent="0.3">
      <c r="A98">
        <v>622130.1</v>
      </c>
      <c r="B98" t="s">
        <v>82</v>
      </c>
      <c r="C98" s="1">
        <v>-495.2</v>
      </c>
      <c r="D98" s="6" t="e">
        <f>+VLOOKUP(A98,#REF!,1,0)</f>
        <v>#REF!</v>
      </c>
    </row>
    <row r="99" spans="1:4" x14ac:dyDescent="0.3">
      <c r="A99">
        <v>622140.1</v>
      </c>
      <c r="B99" t="s">
        <v>83</v>
      </c>
      <c r="C99" s="1">
        <v>4900</v>
      </c>
      <c r="D99" s="6" t="e">
        <f>+VLOOKUP(A99,#REF!,1,0)</f>
        <v>#REF!</v>
      </c>
    </row>
    <row r="100" spans="1:4" x14ac:dyDescent="0.3">
      <c r="A100">
        <v>622150.1</v>
      </c>
      <c r="B100" t="s">
        <v>84</v>
      </c>
      <c r="C100" s="1">
        <v>12618.97</v>
      </c>
      <c r="D100" s="6" t="e">
        <f>+VLOOKUP(A100,#REF!,1,0)</f>
        <v>#REF!</v>
      </c>
    </row>
    <row r="101" spans="1:4" x14ac:dyDescent="0.3">
      <c r="A101">
        <v>622170.1</v>
      </c>
      <c r="B101" t="s">
        <v>85</v>
      </c>
      <c r="C101" s="1">
        <v>424.8</v>
      </c>
      <c r="D101" s="6" t="e">
        <f>+VLOOKUP(A101,#REF!,1,0)</f>
        <v>#REF!</v>
      </c>
    </row>
    <row r="102" spans="1:4" x14ac:dyDescent="0.3">
      <c r="A102">
        <v>622190.1</v>
      </c>
      <c r="B102" t="s">
        <v>86</v>
      </c>
      <c r="C102" s="1">
        <v>1580.6</v>
      </c>
      <c r="D102" s="6" t="e">
        <f>+VLOOKUP(A102,#REF!,1,0)</f>
        <v>#REF!</v>
      </c>
    </row>
    <row r="103" spans="1:4" x14ac:dyDescent="0.3">
      <c r="A103">
        <v>623250.30000000005</v>
      </c>
      <c r="B103" t="s">
        <v>87</v>
      </c>
      <c r="C103" s="1">
        <v>19042.02</v>
      </c>
      <c r="D103" s="6" t="e">
        <f>+VLOOKUP(A103,#REF!,1,0)</f>
        <v>#REF!</v>
      </c>
    </row>
    <row r="104" spans="1:4" x14ac:dyDescent="0.3">
      <c r="A104">
        <v>631110.1</v>
      </c>
      <c r="B104" t="s">
        <v>88</v>
      </c>
      <c r="C104" s="1">
        <v>495</v>
      </c>
      <c r="D104" s="6" t="e">
        <f>+VLOOKUP(A104,#REF!,1,0)</f>
        <v>#REF!</v>
      </c>
    </row>
    <row r="105" spans="1:4" x14ac:dyDescent="0.3">
      <c r="A105">
        <v>631310.1</v>
      </c>
      <c r="B105" t="s">
        <v>89</v>
      </c>
      <c r="C105" s="1">
        <v>2586.5100000000002</v>
      </c>
      <c r="D105" s="6" t="e">
        <f>+VLOOKUP(A105,#REF!,1,0)</f>
        <v>#REF!</v>
      </c>
    </row>
    <row r="106" spans="1:4" x14ac:dyDescent="0.3">
      <c r="A106">
        <v>631310.11</v>
      </c>
      <c r="B106" t="s">
        <v>90</v>
      </c>
      <c r="C106" s="1">
        <v>9049.0499999999993</v>
      </c>
      <c r="D106" s="6" t="e">
        <f>+VLOOKUP(A106,#REF!,1,0)</f>
        <v>#REF!</v>
      </c>
    </row>
    <row r="107" spans="1:4" x14ac:dyDescent="0.3">
      <c r="A107">
        <v>631410.1</v>
      </c>
      <c r="B107" t="s">
        <v>91</v>
      </c>
      <c r="C107" s="1">
        <v>9727.98</v>
      </c>
      <c r="D107" s="6" t="e">
        <f>+VLOOKUP(A107,#REF!,1,0)</f>
        <v>#REF!</v>
      </c>
    </row>
    <row r="108" spans="1:4" x14ac:dyDescent="0.3">
      <c r="A108">
        <v>631610.1</v>
      </c>
      <c r="B108" t="s">
        <v>92</v>
      </c>
      <c r="C108" s="1">
        <v>148.80000000000001</v>
      </c>
      <c r="D108" s="6" t="e">
        <f>+VLOOKUP(A108,#REF!,1,0)</f>
        <v>#REF!</v>
      </c>
    </row>
    <row r="109" spans="1:4" x14ac:dyDescent="0.3">
      <c r="A109">
        <v>641110.1</v>
      </c>
      <c r="B109" t="s">
        <v>93</v>
      </c>
      <c r="C109" s="1">
        <v>72822.23</v>
      </c>
      <c r="D109" s="6" t="e">
        <f>+VLOOKUP(A109,#REF!,1,0)</f>
        <v>#REF!</v>
      </c>
    </row>
    <row r="110" spans="1:4" x14ac:dyDescent="0.3">
      <c r="A110">
        <v>641120.1</v>
      </c>
      <c r="B110" t="s">
        <v>94</v>
      </c>
      <c r="C110" s="1">
        <v>200699.44</v>
      </c>
      <c r="D110" s="6" t="e">
        <f>+VLOOKUP(A110,#REF!,1,0)</f>
        <v>#REF!</v>
      </c>
    </row>
    <row r="111" spans="1:4" x14ac:dyDescent="0.3">
      <c r="A111">
        <v>641130.1</v>
      </c>
      <c r="B111" t="s">
        <v>95</v>
      </c>
      <c r="C111" s="1">
        <v>34092.89</v>
      </c>
      <c r="D111" s="6" t="e">
        <f>+VLOOKUP(A111,#REF!,1,0)</f>
        <v>#REF!</v>
      </c>
    </row>
    <row r="112" spans="1:4" x14ac:dyDescent="0.3">
      <c r="A112">
        <v>641140.1</v>
      </c>
      <c r="B112" t="s">
        <v>96</v>
      </c>
      <c r="C112" s="1">
        <v>6068.18</v>
      </c>
      <c r="D112" s="6" t="e">
        <f>+VLOOKUP(A112,#REF!,1,0)</f>
        <v>#REF!</v>
      </c>
    </row>
    <row r="113" spans="1:4" x14ac:dyDescent="0.3">
      <c r="A113">
        <v>641180.1</v>
      </c>
      <c r="B113" t="s">
        <v>97</v>
      </c>
      <c r="C113" s="1">
        <v>30463</v>
      </c>
      <c r="D113" s="6" t="e">
        <f>+VLOOKUP(A113,#REF!,1,0)</f>
        <v>#REF!</v>
      </c>
    </row>
    <row r="114" spans="1:4" x14ac:dyDescent="0.3">
      <c r="A114">
        <v>642110.1</v>
      </c>
      <c r="B114" t="s">
        <v>98</v>
      </c>
      <c r="C114" s="1">
        <v>2508.9699999999998</v>
      </c>
      <c r="D114" s="6" t="e">
        <f>+VLOOKUP(A114,#REF!,1,0)</f>
        <v>#REF!</v>
      </c>
    </row>
    <row r="115" spans="1:4" x14ac:dyDescent="0.3">
      <c r="A115">
        <v>642210.1</v>
      </c>
      <c r="B115" t="s">
        <v>99</v>
      </c>
      <c r="C115" s="1">
        <v>1265.4000000000001</v>
      </c>
      <c r="D115" s="12" t="e">
        <f>+VLOOKUP(A115,#REF!,1,0)</f>
        <v>#REF!</v>
      </c>
    </row>
    <row r="116" spans="1:4" x14ac:dyDescent="0.3">
      <c r="A116">
        <v>642310.1</v>
      </c>
      <c r="B116" t="s">
        <v>100</v>
      </c>
      <c r="C116" s="1">
        <v>487487.75</v>
      </c>
      <c r="D116" s="6" t="e">
        <f>+VLOOKUP(A116,#REF!,1,0)</f>
        <v>#REF!</v>
      </c>
    </row>
    <row r="117" spans="1:4" x14ac:dyDescent="0.3">
      <c r="A117">
        <v>642320.53099999996</v>
      </c>
      <c r="B117" t="s">
        <v>152</v>
      </c>
      <c r="C117" s="1">
        <v>56136.38</v>
      </c>
      <c r="D117" s="6" t="e">
        <f>+VLOOKUP(A117,#REF!,1,0)</f>
        <v>#REF!</v>
      </c>
    </row>
    <row r="118" spans="1:4" x14ac:dyDescent="0.3">
      <c r="A118">
        <v>643110.1</v>
      </c>
      <c r="B118" t="s">
        <v>101</v>
      </c>
      <c r="C118" s="1">
        <v>9000</v>
      </c>
      <c r="D118" s="6" t="e">
        <f>+VLOOKUP(A118,#REF!,1,0)</f>
        <v>#REF!</v>
      </c>
    </row>
    <row r="119" spans="1:4" x14ac:dyDescent="0.3">
      <c r="A119">
        <v>652110.1</v>
      </c>
      <c r="B119" t="s">
        <v>102</v>
      </c>
      <c r="C119" s="1">
        <v>81058.039999999994</v>
      </c>
      <c r="D119" s="6" t="e">
        <f>+VLOOKUP(A119,#REF!,1,0)</f>
        <v>#REF!</v>
      </c>
    </row>
    <row r="120" spans="1:4" x14ac:dyDescent="0.3">
      <c r="A120">
        <v>652210.19999999995</v>
      </c>
      <c r="B120" t="s">
        <v>103</v>
      </c>
      <c r="C120" s="1">
        <v>330792.40000000002</v>
      </c>
      <c r="D120" s="6" t="e">
        <f>+VLOOKUP(A120,#REF!,1,0)</f>
        <v>#REF!</v>
      </c>
    </row>
    <row r="121" spans="1:4" x14ac:dyDescent="0.3">
      <c r="A121">
        <v>653110.1</v>
      </c>
      <c r="B121" t="s">
        <v>104</v>
      </c>
      <c r="C121" s="1">
        <v>4575.88</v>
      </c>
      <c r="D121" s="6" t="e">
        <f>+VLOOKUP(A121,#REF!,1,0)</f>
        <v>#REF!</v>
      </c>
    </row>
    <row r="122" spans="1:4" x14ac:dyDescent="0.3">
      <c r="A122">
        <v>654110.1</v>
      </c>
      <c r="B122" t="s">
        <v>105</v>
      </c>
      <c r="C122" s="1">
        <v>10829.7</v>
      </c>
      <c r="D122" s="6" t="e">
        <f>+VLOOKUP(A122,#REF!,1,0)</f>
        <v>#REF!</v>
      </c>
    </row>
    <row r="123" spans="1:4" x14ac:dyDescent="0.3">
      <c r="A123">
        <v>654210.1</v>
      </c>
      <c r="B123" t="s">
        <v>106</v>
      </c>
      <c r="C123" s="1">
        <v>374.22</v>
      </c>
      <c r="D123" s="6" t="e">
        <f>+VLOOKUP(A123,#REF!,1,0)</f>
        <v>#REF!</v>
      </c>
    </row>
    <row r="124" spans="1:4" x14ac:dyDescent="0.3">
      <c r="A124">
        <v>654310.1</v>
      </c>
      <c r="B124" t="s">
        <v>107</v>
      </c>
      <c r="C124" s="1">
        <v>2144.4899999999998</v>
      </c>
      <c r="D124" s="6" t="e">
        <f>+VLOOKUP(A124,#REF!,1,0)</f>
        <v>#REF!</v>
      </c>
    </row>
    <row r="125" spans="1:4" x14ac:dyDescent="0.3">
      <c r="A125">
        <v>654610.1</v>
      </c>
      <c r="B125" t="s">
        <v>108</v>
      </c>
      <c r="C125" s="1">
        <v>3298.74</v>
      </c>
      <c r="D125" s="6" t="e">
        <f>+VLOOKUP(A125,#REF!,1,0)</f>
        <v>#REF!</v>
      </c>
    </row>
    <row r="126" spans="1:4" x14ac:dyDescent="0.3">
      <c r="A126">
        <v>654810.1</v>
      </c>
      <c r="B126" t="s">
        <v>109</v>
      </c>
      <c r="C126" s="1">
        <v>12045</v>
      </c>
      <c r="D126" s="6" t="e">
        <f>+VLOOKUP(A126,#REF!,1,0)</f>
        <v>#REF!</v>
      </c>
    </row>
    <row r="127" spans="1:4" x14ac:dyDescent="0.3">
      <c r="A127">
        <v>655210.1</v>
      </c>
      <c r="B127" t="s">
        <v>110</v>
      </c>
      <c r="C127" s="1">
        <v>2626.4</v>
      </c>
      <c r="D127" s="6" t="e">
        <f>+VLOOKUP(A127,#REF!,1,0)</f>
        <v>#REF!</v>
      </c>
    </row>
    <row r="128" spans="1:4" x14ac:dyDescent="0.3">
      <c r="A128">
        <v>655220.1</v>
      </c>
      <c r="B128" t="s">
        <v>111</v>
      </c>
      <c r="C128" s="1">
        <v>2217.48</v>
      </c>
      <c r="D128" s="6" t="e">
        <f>+VLOOKUP(A128,#REF!,1,0)</f>
        <v>#REF!</v>
      </c>
    </row>
    <row r="129" spans="1:4" x14ac:dyDescent="0.3">
      <c r="A129">
        <v>655310.1</v>
      </c>
      <c r="B129" t="s">
        <v>112</v>
      </c>
      <c r="C129" s="1">
        <v>1320.03</v>
      </c>
      <c r="D129" s="6" t="e">
        <f>+VLOOKUP(A129,#REF!,1,0)</f>
        <v>#REF!</v>
      </c>
    </row>
    <row r="130" spans="1:4" x14ac:dyDescent="0.3">
      <c r="A130">
        <v>655310.19999999995</v>
      </c>
      <c r="B130" t="s">
        <v>113</v>
      </c>
      <c r="C130" s="1">
        <v>3845.4</v>
      </c>
      <c r="D130" s="6" t="e">
        <f>+VLOOKUP(A130,#REF!,1,0)</f>
        <v>#REF!</v>
      </c>
    </row>
    <row r="131" spans="1:4" x14ac:dyDescent="0.3">
      <c r="A131">
        <v>656110.19999999995</v>
      </c>
      <c r="B131" t="s">
        <v>114</v>
      </c>
      <c r="C131" s="1">
        <v>140.44</v>
      </c>
      <c r="D131" s="6" t="e">
        <f>+VLOOKUP(A131,#REF!,1,0)</f>
        <v>#REF!</v>
      </c>
    </row>
    <row r="132" spans="1:4" x14ac:dyDescent="0.3">
      <c r="A132">
        <v>656110.30000000005</v>
      </c>
      <c r="B132" t="s">
        <v>115</v>
      </c>
      <c r="C132" s="1">
        <v>10744.62</v>
      </c>
      <c r="D132" s="6" t="e">
        <f>+VLOOKUP(A132,#REF!,1,0)</f>
        <v>#REF!</v>
      </c>
    </row>
    <row r="133" spans="1:4" x14ac:dyDescent="0.3">
      <c r="A133">
        <v>656210.1</v>
      </c>
      <c r="B133" t="s">
        <v>116</v>
      </c>
      <c r="C133" s="1">
        <v>1279.44</v>
      </c>
      <c r="D133" s="6" t="e">
        <f>+VLOOKUP(A133,#REF!,1,0)</f>
        <v>#REF!</v>
      </c>
    </row>
    <row r="134" spans="1:4" x14ac:dyDescent="0.3">
      <c r="A134">
        <v>656210.30000000005</v>
      </c>
      <c r="B134" t="s">
        <v>117</v>
      </c>
      <c r="C134" s="1">
        <v>1078.53</v>
      </c>
      <c r="D134" s="6" t="e">
        <f>+VLOOKUP(A134,#REF!,1,0)</f>
        <v>#REF!</v>
      </c>
    </row>
    <row r="135" spans="1:4" x14ac:dyDescent="0.3">
      <c r="A135">
        <v>656210.4</v>
      </c>
      <c r="B135" t="s">
        <v>118</v>
      </c>
      <c r="C135" s="1">
        <v>17675.11</v>
      </c>
      <c r="D135" s="6" t="e">
        <f>+VLOOKUP(A135,#REF!,1,0)</f>
        <v>#REF!</v>
      </c>
    </row>
    <row r="136" spans="1:4" x14ac:dyDescent="0.3">
      <c r="A136">
        <v>657110.1</v>
      </c>
      <c r="B136" t="s">
        <v>119</v>
      </c>
      <c r="C136" s="1">
        <v>27060.77</v>
      </c>
      <c r="D136" s="6" t="e">
        <f>+VLOOKUP(A136,#REF!,1,0)</f>
        <v>#REF!</v>
      </c>
    </row>
    <row r="137" spans="1:4" x14ac:dyDescent="0.3">
      <c r="A137">
        <v>657110.19999999995</v>
      </c>
      <c r="B137" t="s">
        <v>120</v>
      </c>
      <c r="C137" s="1">
        <v>10500.35</v>
      </c>
      <c r="D137" s="6" t="e">
        <f>+VLOOKUP(A137,#REF!,1,0)</f>
        <v>#REF!</v>
      </c>
    </row>
    <row r="138" spans="1:4" x14ac:dyDescent="0.3">
      <c r="A138">
        <v>657110.4</v>
      </c>
      <c r="B138" t="s">
        <v>121</v>
      </c>
      <c r="C138" s="1">
        <v>2687.02</v>
      </c>
      <c r="D138" s="6" t="e">
        <f>+VLOOKUP(A138,#REF!,1,0)</f>
        <v>#REF!</v>
      </c>
    </row>
    <row r="139" spans="1:4" x14ac:dyDescent="0.3">
      <c r="A139">
        <v>657210.1</v>
      </c>
      <c r="B139" t="s">
        <v>122</v>
      </c>
      <c r="C139" s="1">
        <v>18501.16</v>
      </c>
      <c r="D139" s="6" t="e">
        <f>+VLOOKUP(A139,#REF!,1,0)</f>
        <v>#REF!</v>
      </c>
    </row>
    <row r="140" spans="1:4" x14ac:dyDescent="0.3">
      <c r="A140">
        <v>657210.19999999995</v>
      </c>
      <c r="B140" t="s">
        <v>123</v>
      </c>
      <c r="C140" s="1">
        <v>78.5</v>
      </c>
      <c r="D140" s="6" t="e">
        <f>+VLOOKUP(A140,#REF!,1,0)</f>
        <v>#REF!</v>
      </c>
    </row>
    <row r="141" spans="1:4" x14ac:dyDescent="0.3">
      <c r="A141">
        <v>658110.1</v>
      </c>
      <c r="B141" t="s">
        <v>124</v>
      </c>
      <c r="C141" s="1">
        <v>17798.79</v>
      </c>
      <c r="D141" s="6" t="e">
        <f>+VLOOKUP(A141,#REF!,1,0)</f>
        <v>#REF!</v>
      </c>
    </row>
    <row r="142" spans="1:4" x14ac:dyDescent="0.3">
      <c r="A142">
        <v>658180.1</v>
      </c>
      <c r="B142" t="s">
        <v>125</v>
      </c>
      <c r="C142" s="1">
        <v>-27701.53</v>
      </c>
      <c r="D142" s="6" t="e">
        <f>+VLOOKUP(A142,#REF!,1,0)</f>
        <v>#REF!</v>
      </c>
    </row>
    <row r="143" spans="1:4" x14ac:dyDescent="0.3">
      <c r="A143">
        <v>658420.11</v>
      </c>
      <c r="B143" t="s">
        <v>126</v>
      </c>
      <c r="C143" s="1">
        <v>-3722.66</v>
      </c>
      <c r="D143" s="6" t="e">
        <f>+VLOOKUP(A143,#REF!,1,0)</f>
        <v>#REF!</v>
      </c>
    </row>
    <row r="144" spans="1:4" x14ac:dyDescent="0.3">
      <c r="A144">
        <v>659310.19999999995</v>
      </c>
      <c r="B144" t="s">
        <v>127</v>
      </c>
      <c r="C144" s="1">
        <v>1338.78</v>
      </c>
      <c r="D144" s="6" t="e">
        <f>+VLOOKUP(A144,#REF!,1,0)</f>
        <v>#REF!</v>
      </c>
    </row>
    <row r="145" spans="1:4" x14ac:dyDescent="0.3">
      <c r="A145">
        <v>659320.1</v>
      </c>
      <c r="B145" t="s">
        <v>128</v>
      </c>
      <c r="C145" s="1">
        <v>4944.3500000000004</v>
      </c>
      <c r="D145" s="6" t="e">
        <f>+VLOOKUP(A145,#REF!,1,0)</f>
        <v>#REF!</v>
      </c>
    </row>
    <row r="146" spans="1:4" x14ac:dyDescent="0.3">
      <c r="A146">
        <v>659330.1</v>
      </c>
      <c r="B146" t="s">
        <v>129</v>
      </c>
      <c r="C146" s="1">
        <v>63714.66</v>
      </c>
      <c r="D146" s="6" t="e">
        <f>+VLOOKUP(A146,#REF!,1,0)</f>
        <v>#REF!</v>
      </c>
    </row>
    <row r="147" spans="1:4" x14ac:dyDescent="0.3">
      <c r="A147">
        <v>659390.1</v>
      </c>
      <c r="B147" t="s">
        <v>130</v>
      </c>
      <c r="C147" s="1">
        <v>1817.68</v>
      </c>
      <c r="D147" s="6" t="e">
        <f>+VLOOKUP(A147,#REF!,1,0)</f>
        <v>#REF!</v>
      </c>
    </row>
    <row r="148" spans="1:4" x14ac:dyDescent="0.3">
      <c r="A148">
        <v>659390.19999999995</v>
      </c>
      <c r="B148" t="s">
        <v>131</v>
      </c>
      <c r="C148" s="1">
        <v>12575.71</v>
      </c>
      <c r="D148" s="6" t="e">
        <f>+VLOOKUP(A148,#REF!,1,0)</f>
        <v>#REF!</v>
      </c>
    </row>
    <row r="149" spans="1:4" x14ac:dyDescent="0.3">
      <c r="A149">
        <v>659410.1</v>
      </c>
      <c r="B149" t="s">
        <v>132</v>
      </c>
      <c r="C149" s="1">
        <v>2472.96</v>
      </c>
      <c r="D149" s="6" t="e">
        <f>+VLOOKUP(A149,#REF!,1,0)</f>
        <v>#REF!</v>
      </c>
    </row>
    <row r="150" spans="1:4" x14ac:dyDescent="0.3">
      <c r="A150">
        <v>659440.69999999995</v>
      </c>
      <c r="B150" t="s">
        <v>133</v>
      </c>
      <c r="C150" s="1">
        <v>17015.82</v>
      </c>
      <c r="D150" s="6" t="e">
        <f>+VLOOKUP(A150,#REF!,1,0)</f>
        <v>#REF!</v>
      </c>
    </row>
    <row r="151" spans="1:4" x14ac:dyDescent="0.3">
      <c r="A151">
        <v>659520.19999999995</v>
      </c>
      <c r="B151" t="s">
        <v>134</v>
      </c>
      <c r="C151" s="1">
        <v>2175.0300000000002</v>
      </c>
      <c r="D151" s="6" t="e">
        <f>+VLOOKUP(A151,#REF!,1,0)</f>
        <v>#REF!</v>
      </c>
    </row>
    <row r="152" spans="1:4" x14ac:dyDescent="0.3">
      <c r="A152">
        <v>659530.1</v>
      </c>
      <c r="B152" t="s">
        <v>135</v>
      </c>
      <c r="C152" s="1">
        <v>2392.4299999999998</v>
      </c>
      <c r="D152" s="6" t="e">
        <f>+VLOOKUP(A152,#REF!,1,0)</f>
        <v>#REF!</v>
      </c>
    </row>
    <row r="153" spans="1:4" x14ac:dyDescent="0.3">
      <c r="A153">
        <v>659810.1</v>
      </c>
      <c r="B153" t="s">
        <v>136</v>
      </c>
      <c r="C153" s="1">
        <v>25129.81</v>
      </c>
      <c r="D153" s="6" t="e">
        <f>+VLOOKUP(A153,#REF!,1,0)</f>
        <v>#REF!</v>
      </c>
    </row>
    <row r="154" spans="1:4" x14ac:dyDescent="0.3">
      <c r="A154">
        <v>659910.1</v>
      </c>
      <c r="B154" t="s">
        <v>137</v>
      </c>
      <c r="C154" s="1">
        <v>475.82</v>
      </c>
      <c r="D154" s="6" t="e">
        <f>+VLOOKUP(A154,#REF!,1,0)</f>
        <v>#REF!</v>
      </c>
    </row>
    <row r="155" spans="1:4" x14ac:dyDescent="0.3">
      <c r="A155">
        <v>659910.19999999995</v>
      </c>
      <c r="B155" t="s">
        <v>138</v>
      </c>
      <c r="C155" s="1">
        <v>-6710.47</v>
      </c>
      <c r="D155" s="6" t="e">
        <f>+VLOOKUP(A155,#REF!,1,0)</f>
        <v>#REF!</v>
      </c>
    </row>
    <row r="156" spans="1:4" x14ac:dyDescent="0.3">
      <c r="A156">
        <v>659910.69999999995</v>
      </c>
      <c r="B156" t="s">
        <v>139</v>
      </c>
      <c r="C156" s="1">
        <v>13400</v>
      </c>
      <c r="D156" s="6" t="e">
        <f>+VLOOKUP(A156,#REF!,1,0)</f>
        <v>#REF!</v>
      </c>
    </row>
    <row r="157" spans="1:4" x14ac:dyDescent="0.3">
      <c r="A157">
        <v>681210.1</v>
      </c>
      <c r="B157" t="s">
        <v>140</v>
      </c>
      <c r="C157" s="1">
        <v>382077.59</v>
      </c>
      <c r="D157" s="6" t="e">
        <f>+VLOOKUP(A157,#REF!,1,0)</f>
        <v>#REF!</v>
      </c>
    </row>
    <row r="158" spans="1:4" x14ac:dyDescent="0.3">
      <c r="A158">
        <v>686110.2</v>
      </c>
      <c r="B158" t="s">
        <v>141</v>
      </c>
      <c r="C158" s="1">
        <v>2361.6999999999998</v>
      </c>
      <c r="D158" s="6" t="e">
        <f>+VLOOKUP(A158,#REF!,1,0)</f>
        <v>#REF!</v>
      </c>
    </row>
    <row r="159" spans="1:4" x14ac:dyDescent="0.3">
      <c r="A159">
        <v>687120.1</v>
      </c>
      <c r="B159" t="s">
        <v>142</v>
      </c>
      <c r="C159" s="1">
        <v>19832.990000000002</v>
      </c>
      <c r="D159" s="6" t="e">
        <f>+VLOOKUP(A159,#REF!,1,0)</f>
        <v>#REF!</v>
      </c>
    </row>
    <row r="160" spans="1:4" x14ac:dyDescent="0.3">
      <c r="A160">
        <v>751110.1</v>
      </c>
      <c r="B160" t="s">
        <v>143</v>
      </c>
      <c r="C160" s="1">
        <v>120475.15</v>
      </c>
      <c r="D160" s="6" t="e">
        <f>+VLOOKUP(A160,#REF!,1,0)</f>
        <v>#REF!</v>
      </c>
    </row>
    <row r="161" spans="1:4" x14ac:dyDescent="0.3">
      <c r="A161">
        <v>819110.11</v>
      </c>
      <c r="B161" t="s">
        <v>144</v>
      </c>
      <c r="C161" s="1">
        <v>6596115.9900000002</v>
      </c>
      <c r="D161" s="6" t="e">
        <f>+VLOOKUP(A161,#REF!,1,0)</f>
        <v>#REF!</v>
      </c>
    </row>
    <row r="162" spans="1:4" x14ac:dyDescent="0.3">
      <c r="A162">
        <v>820550.2</v>
      </c>
      <c r="B162" t="s">
        <v>145</v>
      </c>
      <c r="C162" s="1">
        <v>1607.86</v>
      </c>
      <c r="D162" s="6" t="e">
        <f>+VLOOKUP(A162,#REF!,1,0)</f>
        <v>#REF!</v>
      </c>
    </row>
    <row r="164" spans="1:4" x14ac:dyDescent="0.3">
      <c r="C164" s="1">
        <f>+SUM(C3:C162)</f>
        <v>-0.84999999344358912</v>
      </c>
    </row>
  </sheetData>
  <autoFilter ref="A2:D16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2"/>
  <sheetViews>
    <sheetView workbookViewId="0">
      <pane xSplit="1" ySplit="3" topLeftCell="B26" activePane="bottomRight" state="frozen"/>
      <selection activeCell="B34" sqref="B34"/>
      <selection pane="topRight" activeCell="B34" sqref="B34"/>
      <selection pane="bottomLeft" activeCell="B34" sqref="B34"/>
      <selection pane="bottomRight" activeCell="B34" sqref="B34"/>
    </sheetView>
  </sheetViews>
  <sheetFormatPr baseColWidth="10" defaultColWidth="8.88671875" defaultRowHeight="14.4" x14ac:dyDescent="0.3"/>
  <cols>
    <col min="1" max="1" width="9.109375" style="6"/>
    <col min="2" max="2" width="41.88671875" bestFit="1" customWidth="1"/>
    <col min="3" max="3" width="22.109375" customWidth="1"/>
    <col min="4" max="4" width="22.109375" style="6" customWidth="1"/>
    <col min="5" max="5" width="19" bestFit="1" customWidth="1"/>
    <col min="6" max="6" width="17.88671875" customWidth="1"/>
    <col min="7" max="7" width="3.6640625" customWidth="1"/>
    <col min="8" max="9" width="11.6640625" bestFit="1" customWidth="1"/>
    <col min="10" max="22" width="10.6640625" bestFit="1" customWidth="1"/>
    <col min="23" max="23" width="9.6640625" bestFit="1" customWidth="1"/>
    <col min="24" max="24" width="6.6640625" bestFit="1" customWidth="1"/>
    <col min="25" max="30" width="9.6640625" bestFit="1" customWidth="1"/>
    <col min="31" max="31" width="8.6640625" bestFit="1" customWidth="1"/>
    <col min="32" max="33" width="9.6640625" bestFit="1" customWidth="1"/>
    <col min="34" max="34" width="8.6640625" bestFit="1" customWidth="1"/>
    <col min="35" max="40" width="9.6640625" bestFit="1" customWidth="1"/>
    <col min="41" max="42" width="8.6640625" bestFit="1" customWidth="1"/>
    <col min="43" max="43" width="7.6640625" bestFit="1" customWidth="1"/>
    <col min="44" max="44" width="5.6640625" bestFit="1" customWidth="1"/>
    <col min="45" max="47" width="8.6640625" bestFit="1" customWidth="1"/>
    <col min="48" max="48" width="4.6640625" bestFit="1" customWidth="1"/>
    <col min="49" max="49" width="7.6640625" bestFit="1" customWidth="1"/>
    <col min="50" max="50" width="6.6640625" bestFit="1" customWidth="1"/>
    <col min="51" max="51" width="7.6640625" bestFit="1" customWidth="1"/>
    <col min="52" max="52" width="5.6640625" bestFit="1" customWidth="1"/>
    <col min="53" max="53" width="2" bestFit="1" customWidth="1"/>
    <col min="54" max="54" width="5" bestFit="1" customWidth="1"/>
    <col min="55" max="56" width="6" bestFit="1" customWidth="1"/>
    <col min="57" max="57" width="5" bestFit="1" customWidth="1"/>
    <col min="58" max="60" width="7" bestFit="1" customWidth="1"/>
    <col min="61" max="61" width="4" bestFit="1" customWidth="1"/>
    <col min="62" max="62" width="7" bestFit="1" customWidth="1"/>
    <col min="63" max="63" width="6" bestFit="1" customWidth="1"/>
    <col min="64" max="67" width="7" bestFit="1" customWidth="1"/>
    <col min="68" max="68" width="4" bestFit="1" customWidth="1"/>
    <col min="69" max="70" width="7" bestFit="1" customWidth="1"/>
    <col min="71" max="72" width="6" bestFit="1" customWidth="1"/>
    <col min="73" max="76" width="7" bestFit="1" customWidth="1"/>
    <col min="77" max="77" width="4" bestFit="1" customWidth="1"/>
    <col min="78" max="78" width="7" bestFit="1" customWidth="1"/>
    <col min="79" max="79" width="4" bestFit="1" customWidth="1"/>
    <col min="80" max="86" width="8" bestFit="1" customWidth="1"/>
    <col min="87" max="88" width="7" bestFit="1" customWidth="1"/>
    <col min="89" max="89" width="5" bestFit="1" customWidth="1"/>
    <col min="90" max="92" width="8" bestFit="1" customWidth="1"/>
    <col min="93" max="93" width="7" bestFit="1" customWidth="1"/>
    <col min="94" max="99" width="8" bestFit="1" customWidth="1"/>
    <col min="100" max="100" width="5" bestFit="1" customWidth="1"/>
    <col min="101" max="112" width="8" bestFit="1" customWidth="1"/>
    <col min="113" max="113" width="5" bestFit="1" customWidth="1"/>
    <col min="114" max="119" width="8" bestFit="1" customWidth="1"/>
    <col min="120" max="120" width="7" bestFit="1" customWidth="1"/>
    <col min="121" max="121" width="8" bestFit="1" customWidth="1"/>
    <col min="122" max="122" width="7" bestFit="1" customWidth="1"/>
    <col min="123" max="130" width="8" bestFit="1" customWidth="1"/>
    <col min="131" max="132" width="5" bestFit="1" customWidth="1"/>
    <col min="133" max="134" width="8" bestFit="1" customWidth="1"/>
    <col min="135" max="135" width="9" bestFit="1" customWidth="1"/>
    <col min="136" max="136" width="6" bestFit="1" customWidth="1"/>
    <col min="137" max="139" width="9" bestFit="1" customWidth="1"/>
    <col min="140" max="140" width="8" bestFit="1" customWidth="1"/>
    <col min="141" max="149" width="9" bestFit="1" customWidth="1"/>
    <col min="150" max="150" width="6" bestFit="1" customWidth="1"/>
    <col min="151" max="151" width="9" bestFit="1" customWidth="1"/>
    <col min="152" max="152" width="8" bestFit="1" customWidth="1"/>
    <col min="153" max="154" width="9" bestFit="1" customWidth="1"/>
    <col min="155" max="155" width="6" bestFit="1" customWidth="1"/>
    <col min="156" max="165" width="9" bestFit="1" customWidth="1"/>
    <col min="166" max="166" width="8" bestFit="1" customWidth="1"/>
    <col min="167" max="167" width="9" bestFit="1" customWidth="1"/>
    <col min="168" max="168" width="8" bestFit="1" customWidth="1"/>
    <col min="169" max="169" width="9" bestFit="1" customWidth="1"/>
    <col min="170" max="170" width="8" bestFit="1" customWidth="1"/>
    <col min="171" max="172" width="6" bestFit="1" customWidth="1"/>
    <col min="173" max="175" width="9" bestFit="1" customWidth="1"/>
    <col min="176" max="176" width="8" bestFit="1" customWidth="1"/>
    <col min="177" max="179" width="9" bestFit="1" customWidth="1"/>
    <col min="180" max="185" width="10" bestFit="1" customWidth="1"/>
    <col min="186" max="186" width="9" bestFit="1" customWidth="1"/>
    <col min="187" max="198" width="10" bestFit="1" customWidth="1"/>
    <col min="199" max="199" width="9" bestFit="1" customWidth="1"/>
    <col min="200" max="201" width="10" bestFit="1" customWidth="1"/>
    <col min="202" max="202" width="9" bestFit="1" customWidth="1"/>
    <col min="203" max="205" width="10" bestFit="1" customWidth="1"/>
    <col min="206" max="207" width="11" bestFit="1" customWidth="1"/>
    <col min="208" max="208" width="8" bestFit="1" customWidth="1"/>
    <col min="209" max="211" width="11" bestFit="1" customWidth="1"/>
    <col min="212" max="212" width="12" bestFit="1" customWidth="1"/>
    <col min="213" max="213" width="7.33203125" bestFit="1" customWidth="1"/>
    <col min="214" max="214" width="11.33203125" bestFit="1" customWidth="1"/>
  </cols>
  <sheetData>
    <row r="3" spans="2:10" x14ac:dyDescent="0.3">
      <c r="B3" s="14" t="s">
        <v>450</v>
      </c>
      <c r="C3" s="7" t="s">
        <v>452</v>
      </c>
      <c r="D3" s="7"/>
      <c r="E3" s="7" t="s">
        <v>451</v>
      </c>
      <c r="F3" s="7" t="s">
        <v>453</v>
      </c>
    </row>
    <row r="4" spans="2:10" s="7" customFormat="1" x14ac:dyDescent="0.3">
      <c r="B4" s="15" t="s">
        <v>156</v>
      </c>
      <c r="C4" s="25">
        <v>864467.91999999993</v>
      </c>
      <c r="D4" s="11"/>
      <c r="E4" s="11">
        <v>515145.60000000114</v>
      </c>
      <c r="F4" s="11">
        <v>667282.1</v>
      </c>
      <c r="H4" s="24">
        <f>+E4-F4</f>
        <v>-152136.49999999884</v>
      </c>
    </row>
    <row r="5" spans="2:10" s="7" customFormat="1" x14ac:dyDescent="0.3">
      <c r="B5" s="15" t="s">
        <v>158</v>
      </c>
      <c r="C5" s="25">
        <v>8169935.9700000007</v>
      </c>
      <c r="D5" s="11"/>
      <c r="E5" s="11">
        <v>3818311.5800000085</v>
      </c>
      <c r="F5" s="11">
        <v>3379418.1400000006</v>
      </c>
      <c r="H5" s="24">
        <f t="shared" ref="H5:H12" si="0">+E5-F5</f>
        <v>438893.44000000786</v>
      </c>
      <c r="J5" s="7" t="s">
        <v>461</v>
      </c>
    </row>
    <row r="6" spans="2:10" s="7" customFormat="1" x14ac:dyDescent="0.3">
      <c r="B6" s="15" t="s">
        <v>163</v>
      </c>
      <c r="C6" s="25">
        <v>20000</v>
      </c>
      <c r="D6" s="11"/>
      <c r="E6" s="11">
        <v>20000</v>
      </c>
      <c r="F6" s="11">
        <v>0</v>
      </c>
      <c r="H6" s="11">
        <f t="shared" si="0"/>
        <v>20000</v>
      </c>
    </row>
    <row r="7" spans="2:10" s="7" customFormat="1" x14ac:dyDescent="0.3">
      <c r="B7" s="15" t="s">
        <v>160</v>
      </c>
      <c r="C7" s="25">
        <v>500119.18999999994</v>
      </c>
      <c r="D7" s="11"/>
      <c r="E7" s="11">
        <v>536073.9800000001</v>
      </c>
      <c r="F7" s="11">
        <v>571203.94000000006</v>
      </c>
      <c r="H7" s="11">
        <f t="shared" si="0"/>
        <v>-35129.959999999963</v>
      </c>
    </row>
    <row r="8" spans="2:10" s="7" customFormat="1" x14ac:dyDescent="0.3">
      <c r="B8" s="15" t="s">
        <v>162</v>
      </c>
      <c r="C8" s="25">
        <v>36894.17</v>
      </c>
      <c r="D8" s="11"/>
      <c r="E8" s="11">
        <v>23712.589999999997</v>
      </c>
      <c r="F8" s="11">
        <v>8557.17</v>
      </c>
      <c r="H8" s="11">
        <f t="shared" si="0"/>
        <v>15155.419999999996</v>
      </c>
    </row>
    <row r="9" spans="2:10" s="7" customFormat="1" x14ac:dyDescent="0.3">
      <c r="B9" s="15" t="s">
        <v>165</v>
      </c>
      <c r="C9" s="25">
        <v>4317800.4399999995</v>
      </c>
      <c r="D9" s="11"/>
      <c r="E9" s="11">
        <v>4638313.9000000013</v>
      </c>
      <c r="F9" s="11">
        <v>3544502.25</v>
      </c>
      <c r="H9" s="24">
        <f t="shared" si="0"/>
        <v>1093811.6500000013</v>
      </c>
      <c r="J9" s="7" t="s">
        <v>462</v>
      </c>
    </row>
    <row r="10" spans="2:10" s="7" customFormat="1" x14ac:dyDescent="0.3">
      <c r="B10" s="15" t="s">
        <v>168</v>
      </c>
      <c r="C10" s="25">
        <v>112563.35999999994</v>
      </c>
      <c r="D10" s="11"/>
      <c r="E10" s="11">
        <v>128643.98999999996</v>
      </c>
      <c r="F10" s="11">
        <v>129999.67000000001</v>
      </c>
      <c r="H10" s="11">
        <f t="shared" si="0"/>
        <v>-1355.6800000000512</v>
      </c>
    </row>
    <row r="11" spans="2:10" s="7" customFormat="1" x14ac:dyDescent="0.3">
      <c r="B11" s="15" t="s">
        <v>167</v>
      </c>
      <c r="C11" s="25">
        <v>55132.35</v>
      </c>
      <c r="D11" s="11"/>
      <c r="E11" s="11">
        <v>55132.35</v>
      </c>
      <c r="F11" s="11">
        <v>55165.85</v>
      </c>
      <c r="H11" s="11">
        <f t="shared" si="0"/>
        <v>-33.5</v>
      </c>
    </row>
    <row r="12" spans="2:10" s="7" customFormat="1" x14ac:dyDescent="0.3">
      <c r="B12" s="15" t="s">
        <v>166</v>
      </c>
      <c r="C12" s="25">
        <v>288569.18</v>
      </c>
      <c r="D12" s="11"/>
      <c r="E12" s="11">
        <v>168094.03000000006</v>
      </c>
      <c r="F12" s="11">
        <v>168094.03</v>
      </c>
      <c r="H12" s="11">
        <f t="shared" si="0"/>
        <v>0</v>
      </c>
    </row>
    <row r="13" spans="2:10" s="6" customFormat="1" x14ac:dyDescent="0.3">
      <c r="B13" s="13"/>
      <c r="C13" s="1"/>
      <c r="D13" s="1"/>
      <c r="E13" s="1"/>
      <c r="F13" s="1"/>
    </row>
    <row r="14" spans="2:10" s="7" customFormat="1" x14ac:dyDescent="0.3">
      <c r="B14" s="15"/>
      <c r="C14" s="11">
        <f>+SUM(C4:C12)</f>
        <v>14365482.579999998</v>
      </c>
      <c r="D14" s="11"/>
      <c r="E14" s="11">
        <f>+SUM(E4:E12)</f>
        <v>9903428.0200000107</v>
      </c>
      <c r="F14" s="11">
        <f>+SUM(F4:F12)</f>
        <v>8524223.1500000004</v>
      </c>
    </row>
    <row r="15" spans="2:10" s="6" customFormat="1" x14ac:dyDescent="0.3">
      <c r="B15" s="13"/>
      <c r="C15" s="1"/>
      <c r="D15" s="1"/>
      <c r="E15" s="1"/>
      <c r="F15" s="1"/>
      <c r="H15" s="1"/>
    </row>
    <row r="16" spans="2:10" x14ac:dyDescent="0.3">
      <c r="B16" s="13" t="s">
        <v>169</v>
      </c>
      <c r="C16" s="11">
        <v>-565447.19000000006</v>
      </c>
      <c r="D16" s="1"/>
      <c r="E16" s="1">
        <v>-497858.9699999966</v>
      </c>
      <c r="F16" s="11">
        <v>-574442.89</v>
      </c>
      <c r="H16" s="1">
        <f t="shared" ref="H16:H24" si="1">+E16-F16</f>
        <v>76583.920000003418</v>
      </c>
    </row>
    <row r="17" spans="2:11" x14ac:dyDescent="0.3">
      <c r="B17" s="13" t="s">
        <v>171</v>
      </c>
      <c r="C17" s="11">
        <v>-9150188.1799999997</v>
      </c>
      <c r="D17" s="1"/>
      <c r="E17" s="1">
        <v>-5440355.0000000019</v>
      </c>
      <c r="F17" s="11">
        <v>-4095087.46</v>
      </c>
      <c r="H17" s="16">
        <f t="shared" si="1"/>
        <v>-1345267.5400000019</v>
      </c>
      <c r="J17" t="s">
        <v>463</v>
      </c>
    </row>
    <row r="18" spans="2:11" x14ac:dyDescent="0.3">
      <c r="B18" s="13" t="s">
        <v>174</v>
      </c>
      <c r="C18" s="11">
        <v>-5351.92</v>
      </c>
      <c r="D18" s="1"/>
      <c r="E18" s="1">
        <v>-2984.7700000000004</v>
      </c>
      <c r="F18" s="1">
        <v>-3604.76</v>
      </c>
      <c r="H18" s="1">
        <f t="shared" si="1"/>
        <v>619.98999999999978</v>
      </c>
    </row>
    <row r="19" spans="2:11" s="7" customFormat="1" x14ac:dyDescent="0.3">
      <c r="B19" s="15" t="s">
        <v>172</v>
      </c>
      <c r="C19" s="11">
        <v>-259054.07</v>
      </c>
      <c r="D19" s="11"/>
      <c r="E19" s="11">
        <v>-293911.02999999997</v>
      </c>
      <c r="F19" s="11">
        <v>-274211.49000000005</v>
      </c>
      <c r="H19" s="11">
        <f t="shared" si="1"/>
        <v>-19699.539999999921</v>
      </c>
    </row>
    <row r="20" spans="2:11" s="7" customFormat="1" x14ac:dyDescent="0.3">
      <c r="B20" s="15" t="s">
        <v>173</v>
      </c>
      <c r="C20" s="11">
        <v>-529365.56999999995</v>
      </c>
      <c r="D20" s="11"/>
      <c r="E20" s="11">
        <v>-282234.84000000003</v>
      </c>
      <c r="F20" s="11">
        <v>-314491.77999999997</v>
      </c>
      <c r="H20" s="11">
        <f t="shared" si="1"/>
        <v>32256.939999999944</v>
      </c>
    </row>
    <row r="21" spans="2:11" x14ac:dyDescent="0.3">
      <c r="B21" s="13" t="s">
        <v>175</v>
      </c>
      <c r="C21" s="1">
        <v>-5000</v>
      </c>
      <c r="D21" s="1"/>
      <c r="E21" s="1">
        <v>-5000</v>
      </c>
      <c r="F21" s="1">
        <v>0</v>
      </c>
      <c r="H21" s="1">
        <f t="shared" si="1"/>
        <v>-5000</v>
      </c>
    </row>
    <row r="22" spans="2:11" x14ac:dyDescent="0.3">
      <c r="B22" s="13" t="s">
        <v>177</v>
      </c>
      <c r="C22" s="1">
        <v>-247103.98</v>
      </c>
      <c r="D22" s="1"/>
      <c r="E22" s="1">
        <v>-256624.99000000008</v>
      </c>
      <c r="F22" s="1">
        <v>-266146</v>
      </c>
      <c r="H22" s="1">
        <f t="shared" si="1"/>
        <v>9521.009999999922</v>
      </c>
    </row>
    <row r="23" spans="2:11" s="6" customFormat="1" x14ac:dyDescent="0.3"/>
    <row r="24" spans="2:11" x14ac:dyDescent="0.3">
      <c r="B24" s="13" t="s">
        <v>178</v>
      </c>
      <c r="C24" s="1">
        <v>-3823247.6800000006</v>
      </c>
      <c r="D24" s="1"/>
      <c r="E24" s="1">
        <v>-3124458.4199999683</v>
      </c>
      <c r="F24" s="1">
        <v>-3603971.6700000004</v>
      </c>
      <c r="H24" s="16">
        <f t="shared" si="1"/>
        <v>479513.25000003213</v>
      </c>
      <c r="J24" t="s">
        <v>464</v>
      </c>
    </row>
    <row r="25" spans="2:11" s="6" customFormat="1" x14ac:dyDescent="0.3">
      <c r="B25" s="13"/>
      <c r="C25" s="1"/>
      <c r="D25" s="1"/>
      <c r="E25" s="1"/>
      <c r="F25" s="1"/>
    </row>
    <row r="26" spans="2:11" s="7" customFormat="1" x14ac:dyDescent="0.3">
      <c r="B26" s="15"/>
      <c r="C26" s="11">
        <f>+SUM(C16:C24)</f>
        <v>-14584758.59</v>
      </c>
      <c r="D26" s="11"/>
      <c r="E26" s="11">
        <f t="shared" ref="E26:F26" si="2">+SUM(E16:E24)</f>
        <v>-9903428.019999966</v>
      </c>
      <c r="F26" s="11">
        <f t="shared" si="2"/>
        <v>-9131956.0500000007</v>
      </c>
    </row>
    <row r="27" spans="2:11" s="7" customFormat="1" x14ac:dyDescent="0.3">
      <c r="B27" s="15"/>
      <c r="C27" s="11">
        <f>+C14+C26</f>
        <v>-219276.01000000164</v>
      </c>
      <c r="D27" s="11"/>
      <c r="E27" s="11">
        <f t="shared" ref="E27:F27" si="3">+E14+E26</f>
        <v>4.4703483581542969E-8</v>
      </c>
      <c r="F27" s="11">
        <f t="shared" si="3"/>
        <v>-607732.90000000037</v>
      </c>
    </row>
    <row r="28" spans="2:11" s="7" customFormat="1" x14ac:dyDescent="0.3">
      <c r="B28" s="15"/>
      <c r="C28" s="11"/>
      <c r="D28" s="11"/>
      <c r="E28" s="11"/>
      <c r="F28" s="11"/>
    </row>
    <row r="29" spans="2:11" s="6" customFormat="1" x14ac:dyDescent="0.3"/>
    <row r="30" spans="2:11" s="12" customFormat="1" x14ac:dyDescent="0.3">
      <c r="B30" s="17" t="s">
        <v>182</v>
      </c>
      <c r="C30" s="18">
        <v>-23900254.229999974</v>
      </c>
      <c r="D30" s="18">
        <f>+C30/2</f>
        <v>-11950127.114999987</v>
      </c>
      <c r="E30" s="18">
        <v>-3821289.3699999927</v>
      </c>
      <c r="F30" s="18">
        <v>-8962179.3899999913</v>
      </c>
      <c r="H30" s="18">
        <f>+D30-F30</f>
        <v>-2987947.7249999959</v>
      </c>
      <c r="I30" s="12" t="s">
        <v>454</v>
      </c>
      <c r="K30" s="12" t="s">
        <v>455</v>
      </c>
    </row>
    <row r="31" spans="2:11" s="12" customFormat="1" x14ac:dyDescent="0.3">
      <c r="B31" s="17"/>
      <c r="C31" s="18"/>
      <c r="D31" s="18"/>
      <c r="E31" s="18"/>
      <c r="F31" s="18"/>
      <c r="H31" s="18"/>
      <c r="K31" s="12" t="s">
        <v>456</v>
      </c>
    </row>
    <row r="32" spans="2:11" s="12" customFormat="1" x14ac:dyDescent="0.3">
      <c r="B32" s="17"/>
      <c r="C32" s="18"/>
      <c r="D32" s="18"/>
      <c r="E32" s="18"/>
      <c r="F32" s="18"/>
      <c r="H32" s="18"/>
      <c r="K32" s="12" t="s">
        <v>458</v>
      </c>
    </row>
    <row r="33" spans="2:11" s="6" customFormat="1" x14ac:dyDescent="0.3">
      <c r="B33" s="13"/>
      <c r="C33" s="1"/>
      <c r="D33" s="1"/>
      <c r="E33" s="1"/>
      <c r="F33" s="1"/>
      <c r="H33" s="16"/>
    </row>
    <row r="34" spans="2:11" s="12" customFormat="1" x14ac:dyDescent="0.3">
      <c r="B34" s="17" t="s">
        <v>361</v>
      </c>
      <c r="C34" s="18">
        <v>17546689.180000007</v>
      </c>
      <c r="D34" s="18">
        <f t="shared" ref="D34:D40" si="4">+C34/2</f>
        <v>8773344.5900000036</v>
      </c>
      <c r="E34" s="18">
        <v>2882359.8900000006</v>
      </c>
      <c r="F34" s="18">
        <v>6596115.9900000021</v>
      </c>
      <c r="H34" s="18">
        <f t="shared" ref="H34:H40" si="5">+D34-F34</f>
        <v>2177228.6000000015</v>
      </c>
      <c r="K34" s="12" t="s">
        <v>457</v>
      </c>
    </row>
    <row r="35" spans="2:11" s="12" customFormat="1" x14ac:dyDescent="0.3">
      <c r="B35" s="17" t="s">
        <v>200</v>
      </c>
      <c r="C35" s="18">
        <v>624938.73999999987</v>
      </c>
      <c r="D35" s="18">
        <f t="shared" si="4"/>
        <v>312469.36999999994</v>
      </c>
      <c r="E35" s="18">
        <v>133908.21000000005</v>
      </c>
      <c r="F35" s="18">
        <v>388060.34999999992</v>
      </c>
      <c r="H35" s="18">
        <f t="shared" si="5"/>
        <v>-75590.979999999981</v>
      </c>
      <c r="K35" s="12" t="s">
        <v>459</v>
      </c>
    </row>
    <row r="36" spans="2:11" x14ac:dyDescent="0.3">
      <c r="B36" s="13" t="s">
        <v>271</v>
      </c>
      <c r="C36" s="1">
        <v>5695871.2600000016</v>
      </c>
      <c r="D36" s="1">
        <f t="shared" si="4"/>
        <v>2847935.6300000008</v>
      </c>
      <c r="E36" s="1">
        <v>1240546.3500000003</v>
      </c>
      <c r="F36" s="1">
        <v>2584623.3699999992</v>
      </c>
      <c r="H36" s="1">
        <f t="shared" si="5"/>
        <v>263312.26000000164</v>
      </c>
    </row>
    <row r="37" spans="2:11" x14ac:dyDescent="0.3">
      <c r="B37" s="13" t="s">
        <v>189</v>
      </c>
      <c r="C37" s="1">
        <v>2096.27</v>
      </c>
      <c r="D37" s="1">
        <f t="shared" si="4"/>
        <v>1048.135</v>
      </c>
      <c r="E37" s="1">
        <v>0</v>
      </c>
      <c r="F37" s="1">
        <v>-10714.29</v>
      </c>
      <c r="H37" s="1">
        <f t="shared" si="5"/>
        <v>11762.425000000001</v>
      </c>
    </row>
    <row r="38" spans="2:11" x14ac:dyDescent="0.3">
      <c r="B38" s="13" t="s">
        <v>197</v>
      </c>
      <c r="C38" s="1">
        <v>99374.940000000031</v>
      </c>
      <c r="D38" s="1">
        <f t="shared" si="4"/>
        <v>49687.470000000016</v>
      </c>
      <c r="E38" s="1">
        <v>120475.15</v>
      </c>
      <c r="F38" s="1">
        <v>120475.15</v>
      </c>
      <c r="H38" s="1">
        <f t="shared" si="5"/>
        <v>-70787.679999999978</v>
      </c>
    </row>
    <row r="39" spans="2:11" s="12" customFormat="1" x14ac:dyDescent="0.3">
      <c r="B39" s="17" t="s">
        <v>191</v>
      </c>
      <c r="C39" s="18">
        <v>-97491.619999999981</v>
      </c>
      <c r="D39" s="18">
        <f t="shared" si="4"/>
        <v>-48745.80999999999</v>
      </c>
      <c r="E39" s="18">
        <v>-79658.12</v>
      </c>
      <c r="F39" s="18">
        <v>-110792.35999999999</v>
      </c>
      <c r="H39" s="18">
        <f t="shared" si="5"/>
        <v>62046.549999999996</v>
      </c>
      <c r="K39" s="12" t="s">
        <v>460</v>
      </c>
    </row>
    <row r="40" spans="2:11" x14ac:dyDescent="0.3">
      <c r="B40" s="13" t="s">
        <v>193</v>
      </c>
      <c r="C40" s="1">
        <v>248051.47000000003</v>
      </c>
      <c r="D40" s="1">
        <f t="shared" si="4"/>
        <v>124025.73500000002</v>
      </c>
      <c r="E40" s="1">
        <v>3170.2899999999936</v>
      </c>
      <c r="F40" s="1">
        <v>2143.1899999999932</v>
      </c>
      <c r="H40" s="16">
        <f t="shared" si="5"/>
        <v>121882.54500000003</v>
      </c>
    </row>
    <row r="42" spans="2:11" s="7" customFormat="1" x14ac:dyDescent="0.3">
      <c r="C42" s="11">
        <f>+SUM(C30:C40)</f>
        <v>219276.01000003473</v>
      </c>
      <c r="D42" s="11">
        <f>+SUM(D30:D40)</f>
        <v>109638.00500001737</v>
      </c>
      <c r="E42" s="11">
        <f t="shared" ref="E42:F42" si="6">+SUM(E30:E40)</f>
        <v>479512.40000000835</v>
      </c>
      <c r="F42" s="11">
        <f t="shared" si="6"/>
        <v>607732.01000000979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34"/>
  <sheetViews>
    <sheetView showGridLines="0" topLeftCell="B1" zoomScale="90" zoomScaleNormal="90" workbookViewId="0">
      <pane ySplit="5" topLeftCell="A96" activePane="bottomLeft" state="frozen"/>
      <selection pane="bottomLeft" activeCell="D96" sqref="D96"/>
    </sheetView>
  </sheetViews>
  <sheetFormatPr baseColWidth="10" defaultColWidth="8.88671875" defaultRowHeight="14.4" x14ac:dyDescent="0.3"/>
  <cols>
    <col min="1" max="1" width="14.109375" bestFit="1" customWidth="1"/>
    <col min="2" max="2" width="43.109375" bestFit="1" customWidth="1"/>
    <col min="3" max="3" width="36.88671875" bestFit="1" customWidth="1"/>
    <col min="4" max="4" width="21.33203125" customWidth="1"/>
    <col min="5" max="6" width="21.33203125" style="6" customWidth="1"/>
    <col min="7" max="7" width="22.5546875" customWidth="1"/>
    <col min="8" max="9" width="22.5546875" style="6" customWidth="1"/>
    <col min="10" max="10" width="22.5546875" style="6" bestFit="1" customWidth="1"/>
    <col min="11" max="11" width="11.109375" customWidth="1"/>
  </cols>
  <sheetData>
    <row r="1" spans="1:10" s="6" customFormat="1" x14ac:dyDescent="0.3"/>
    <row r="2" spans="1:10" s="6" customFormat="1" x14ac:dyDescent="0.3">
      <c r="C2" s="39" t="s">
        <v>580</v>
      </c>
      <c r="J2" s="11">
        <f>+SUM(J99:J232)</f>
        <v>-165705.5500000082</v>
      </c>
    </row>
    <row r="3" spans="1:10" x14ac:dyDescent="0.3">
      <c r="C3" s="39" t="s">
        <v>581</v>
      </c>
      <c r="J3" s="11" t="e">
        <f>+SUM(J6:J98)</f>
        <v>#REF!</v>
      </c>
    </row>
    <row r="4" spans="1:10" s="6" customFormat="1" x14ac:dyDescent="0.3">
      <c r="C4" s="39"/>
      <c r="J4" s="11"/>
    </row>
    <row r="5" spans="1:10" s="23" customFormat="1" ht="10.199999999999999" x14ac:dyDescent="0.3">
      <c r="A5" s="19" t="s">
        <v>154</v>
      </c>
      <c r="B5" s="19" t="s">
        <v>364</v>
      </c>
      <c r="C5" s="20" t="s">
        <v>146</v>
      </c>
      <c r="D5" s="21" t="s">
        <v>155</v>
      </c>
      <c r="E5" s="30" t="s">
        <v>495</v>
      </c>
      <c r="F5" s="22" t="s">
        <v>449</v>
      </c>
      <c r="G5" s="22" t="s">
        <v>363</v>
      </c>
      <c r="H5" s="22" t="s">
        <v>465</v>
      </c>
      <c r="I5" s="27" t="s">
        <v>466</v>
      </c>
      <c r="J5" s="27" t="s">
        <v>499</v>
      </c>
    </row>
    <row r="6" spans="1:10" x14ac:dyDescent="0.3">
      <c r="A6" s="3" t="s">
        <v>367</v>
      </c>
      <c r="B6" s="3" t="s">
        <v>156</v>
      </c>
      <c r="C6" s="2" t="s">
        <v>0</v>
      </c>
      <c r="D6" s="4">
        <v>500</v>
      </c>
      <c r="E6" s="10">
        <v>500</v>
      </c>
      <c r="F6" s="10">
        <v>500</v>
      </c>
      <c r="G6" s="4">
        <v>500</v>
      </c>
      <c r="H6" s="10">
        <v>500</v>
      </c>
      <c r="I6" s="10">
        <v>500</v>
      </c>
      <c r="J6" s="34" t="e">
        <f>+VLOOKUP(A6,#REF!,9,0)</f>
        <v>#REF!</v>
      </c>
    </row>
    <row r="7" spans="1:10" x14ac:dyDescent="0.3">
      <c r="A7" s="3" t="s">
        <v>368</v>
      </c>
      <c r="B7" s="3" t="s">
        <v>156</v>
      </c>
      <c r="C7" s="2" t="s">
        <v>157</v>
      </c>
      <c r="D7" s="4">
        <v>-5.26</v>
      </c>
      <c r="E7" s="10">
        <v>-1027.71</v>
      </c>
      <c r="F7" s="10">
        <v>-0.66999999999909221</v>
      </c>
      <c r="G7" s="4">
        <v>0</v>
      </c>
      <c r="H7" s="10">
        <v>0</v>
      </c>
      <c r="I7" s="10">
        <v>-515.92999999999995</v>
      </c>
      <c r="J7" s="34" t="e">
        <f>+VLOOKUP(A7,#REF!,9,0)</f>
        <v>#REF!</v>
      </c>
    </row>
    <row r="8" spans="1:10" x14ac:dyDescent="0.3">
      <c r="A8" s="3" t="s">
        <v>369</v>
      </c>
      <c r="B8" s="3" t="s">
        <v>156</v>
      </c>
      <c r="C8" s="2" t="s">
        <v>1</v>
      </c>
      <c r="D8" s="4">
        <v>557431.44999999995</v>
      </c>
      <c r="E8" s="10">
        <v>489659.64</v>
      </c>
      <c r="F8" s="10">
        <v>434553.62000000133</v>
      </c>
      <c r="G8" s="4">
        <v>630855.38</v>
      </c>
      <c r="H8" s="10">
        <v>630855.38</v>
      </c>
      <c r="I8" s="10">
        <v>839055.86</v>
      </c>
      <c r="J8" s="34" t="e">
        <f>+VLOOKUP(A8,#REF!,9,0)</f>
        <v>#REF!</v>
      </c>
    </row>
    <row r="9" spans="1:10" x14ac:dyDescent="0.3">
      <c r="A9" s="3" t="s">
        <v>370</v>
      </c>
      <c r="B9" s="3" t="s">
        <v>156</v>
      </c>
      <c r="C9" s="2" t="s">
        <v>2</v>
      </c>
      <c r="D9" s="4">
        <v>180451.49</v>
      </c>
      <c r="E9" s="10">
        <v>289184.38</v>
      </c>
      <c r="F9" s="10">
        <v>49151.879999999954</v>
      </c>
      <c r="G9" s="4">
        <v>12144.72</v>
      </c>
      <c r="H9" s="10">
        <v>12144.72</v>
      </c>
      <c r="I9" s="10">
        <v>49409.95</v>
      </c>
      <c r="J9" s="34" t="e">
        <f>+VLOOKUP(A9,#REF!,9,0)</f>
        <v>#REF!</v>
      </c>
    </row>
    <row r="10" spans="1:10" x14ac:dyDescent="0.3">
      <c r="A10" s="3" t="s">
        <v>371</v>
      </c>
      <c r="B10" s="3" t="s">
        <v>156</v>
      </c>
      <c r="C10" s="2" t="s">
        <v>3</v>
      </c>
      <c r="D10" s="4">
        <v>126090.24000000001</v>
      </c>
      <c r="E10" s="10">
        <v>103122.56</v>
      </c>
      <c r="F10" s="10">
        <v>30940.769999999855</v>
      </c>
      <c r="G10" s="4">
        <v>23782</v>
      </c>
      <c r="H10" s="10">
        <v>23782</v>
      </c>
      <c r="I10" s="10">
        <v>40066.980000000003</v>
      </c>
      <c r="J10" s="34" t="e">
        <f>+VLOOKUP(A10,#REF!,9,0)</f>
        <v>#REF!</v>
      </c>
    </row>
    <row r="11" spans="1:10" x14ac:dyDescent="0.3">
      <c r="A11" s="3" t="s">
        <v>372</v>
      </c>
      <c r="B11" s="3" t="s">
        <v>158</v>
      </c>
      <c r="C11" s="2" t="s">
        <v>4</v>
      </c>
      <c r="D11" s="4">
        <v>868404.32</v>
      </c>
      <c r="E11" s="10">
        <v>859221.09</v>
      </c>
      <c r="F11" s="10">
        <v>413463.89999999857</v>
      </c>
      <c r="G11" s="4">
        <v>304520.82</v>
      </c>
      <c r="H11" s="10">
        <v>304520.82</v>
      </c>
      <c r="I11" s="10">
        <v>874186.33</v>
      </c>
      <c r="J11" s="34" t="e">
        <f>+VLOOKUP(A11,#REF!,9,0)</f>
        <v>#REF!</v>
      </c>
    </row>
    <row r="12" spans="1:10" x14ac:dyDescent="0.3">
      <c r="A12" s="3" t="s">
        <v>373</v>
      </c>
      <c r="B12" s="3" t="s">
        <v>158</v>
      </c>
      <c r="C12" s="2" t="s">
        <v>4</v>
      </c>
      <c r="D12" s="4">
        <v>5311288.49</v>
      </c>
      <c r="E12" s="10">
        <v>3736489.05</v>
      </c>
      <c r="F12" s="10">
        <v>2153422.7399999988</v>
      </c>
      <c r="G12" s="4">
        <v>2582131.83</v>
      </c>
      <c r="H12" s="10">
        <v>2582131.83</v>
      </c>
      <c r="I12" s="10">
        <v>4111871.93</v>
      </c>
      <c r="J12" s="34" t="e">
        <f>+VLOOKUP(A12,#REF!,9,0)</f>
        <v>#REF!</v>
      </c>
    </row>
    <row r="13" spans="1:10" x14ac:dyDescent="0.3">
      <c r="A13" s="3" t="s">
        <v>374</v>
      </c>
      <c r="B13" s="3" t="s">
        <v>158</v>
      </c>
      <c r="C13" s="2" t="s">
        <v>4</v>
      </c>
      <c r="D13" s="4">
        <v>3048590.76</v>
      </c>
      <c r="E13" s="10">
        <v>1046160.01</v>
      </c>
      <c r="F13" s="10">
        <v>2068199.7800000089</v>
      </c>
      <c r="G13" s="4">
        <v>1325128.05</v>
      </c>
      <c r="H13" s="10">
        <v>1325128.05</v>
      </c>
      <c r="I13" s="10">
        <v>1269025.03</v>
      </c>
      <c r="J13" s="34" t="e">
        <f>+VLOOKUP(A13,#REF!,9,0)</f>
        <v>#REF!</v>
      </c>
    </row>
    <row r="14" spans="1:10" x14ac:dyDescent="0.3">
      <c r="A14" s="3" t="s">
        <v>375</v>
      </c>
      <c r="B14" s="3" t="s">
        <v>158</v>
      </c>
      <c r="C14" s="2" t="s">
        <v>6</v>
      </c>
      <c r="D14" s="4">
        <v>-99945.85</v>
      </c>
      <c r="E14" s="10">
        <v>-8418.5300000000007</v>
      </c>
      <c r="F14" s="10">
        <v>-44536.13</v>
      </c>
      <c r="G14" s="4">
        <v>-40114.120000000003</v>
      </c>
      <c r="H14" s="10">
        <v>-40114.120000000003</v>
      </c>
      <c r="I14" s="10">
        <v>-64892.59</v>
      </c>
      <c r="J14" s="34" t="e">
        <f>+VLOOKUP(A14,#REF!,9,0)</f>
        <v>#REF!</v>
      </c>
    </row>
    <row r="15" spans="1:10" x14ac:dyDescent="0.3">
      <c r="A15" s="3" t="s">
        <v>376</v>
      </c>
      <c r="B15" s="3" t="s">
        <v>158</v>
      </c>
      <c r="C15" s="2" t="s">
        <v>4</v>
      </c>
      <c r="D15" s="4">
        <v>-215275.37</v>
      </c>
      <c r="E15" s="10">
        <v>-99002.41</v>
      </c>
      <c r="F15" s="10">
        <v>-14693.270000000002</v>
      </c>
      <c r="G15" s="4">
        <v>-57667.34</v>
      </c>
      <c r="H15" s="10">
        <v>-57667.34</v>
      </c>
      <c r="I15" s="10">
        <v>-98167.54</v>
      </c>
      <c r="J15" s="34" t="e">
        <f>+VLOOKUP(A15,#REF!,9,0)</f>
        <v>#REF!</v>
      </c>
    </row>
    <row r="16" spans="1:10" x14ac:dyDescent="0.3">
      <c r="A16" s="3" t="s">
        <v>377</v>
      </c>
      <c r="B16" s="3" t="s">
        <v>158</v>
      </c>
      <c r="C16" s="2" t="s">
        <v>7</v>
      </c>
      <c r="D16" s="4">
        <v>-3273175.59</v>
      </c>
      <c r="E16" s="10">
        <v>-1587025.21</v>
      </c>
      <c r="F16" s="10">
        <v>-731962.2399999965</v>
      </c>
      <c r="G16" s="4">
        <v>-924401.87</v>
      </c>
      <c r="H16" s="10">
        <v>-924401.87</v>
      </c>
      <c r="I16" s="10">
        <v>-1456899.98</v>
      </c>
      <c r="J16" s="34" t="e">
        <f>+VLOOKUP(A16,#REF!,9,0)</f>
        <v>#REF!</v>
      </c>
    </row>
    <row r="17" spans="1:13" x14ac:dyDescent="0.3">
      <c r="A17" s="3" t="s">
        <v>378</v>
      </c>
      <c r="B17" s="3" t="s">
        <v>158</v>
      </c>
      <c r="C17" s="2" t="s">
        <v>8</v>
      </c>
      <c r="D17" s="4">
        <v>124341.2</v>
      </c>
      <c r="E17" s="10">
        <v>157681.45000000001</v>
      </c>
      <c r="F17" s="10">
        <v>124341.20000000001</v>
      </c>
      <c r="G17" s="4">
        <v>124341.2</v>
      </c>
      <c r="H17" s="10">
        <v>124341.2</v>
      </c>
      <c r="I17" s="10">
        <v>124341.2</v>
      </c>
      <c r="J17" s="34" t="e">
        <f>+VLOOKUP(A17,#REF!,9,0)</f>
        <v>#REF!</v>
      </c>
    </row>
    <row r="18" spans="1:13" x14ac:dyDescent="0.3">
      <c r="A18" s="3" t="s">
        <v>379</v>
      </c>
      <c r="B18" s="3" t="s">
        <v>158</v>
      </c>
      <c r="C18" s="2" t="s">
        <v>9</v>
      </c>
      <c r="D18" s="4">
        <v>3273175.59</v>
      </c>
      <c r="E18" s="10">
        <v>1587025.21</v>
      </c>
      <c r="F18" s="10">
        <v>731962.23999999731</v>
      </c>
      <c r="G18" s="4">
        <v>924401.87</v>
      </c>
      <c r="H18" s="10">
        <v>924401.87</v>
      </c>
      <c r="I18" s="10">
        <v>1456899.98</v>
      </c>
      <c r="J18" s="34" t="e">
        <f>+VLOOKUP(A18,#REF!,9,0)</f>
        <v>#REF!</v>
      </c>
    </row>
    <row r="19" spans="1:13" x14ac:dyDescent="0.3">
      <c r="A19" s="3" t="s">
        <v>380</v>
      </c>
      <c r="B19" s="3" t="s">
        <v>158</v>
      </c>
      <c r="C19" s="2" t="s">
        <v>10</v>
      </c>
      <c r="D19" s="4">
        <v>1460.24</v>
      </c>
      <c r="E19" s="10">
        <v>21325.200000000001</v>
      </c>
      <c r="F19" s="10">
        <v>1405.2400000000016</v>
      </c>
      <c r="G19" s="4">
        <v>102.78</v>
      </c>
      <c r="H19" s="10">
        <v>102.78</v>
      </c>
      <c r="I19" s="10">
        <v>102.79</v>
      </c>
      <c r="J19" s="34" t="e">
        <f>+VLOOKUP(A19,#REF!,9,0)</f>
        <v>#REF!</v>
      </c>
    </row>
    <row r="20" spans="1:13" x14ac:dyDescent="0.3">
      <c r="A20" s="3" t="s">
        <v>381</v>
      </c>
      <c r="B20" s="3" t="s">
        <v>158</v>
      </c>
      <c r="C20" s="2" t="s">
        <v>11</v>
      </c>
      <c r="D20" s="4">
        <v>-1034342.82</v>
      </c>
      <c r="E20" s="10">
        <v>-1034342.82</v>
      </c>
      <c r="F20" s="10">
        <v>-868927.82</v>
      </c>
      <c r="G20" s="4">
        <v>-868927.82</v>
      </c>
      <c r="H20" s="10">
        <v>-868927.82</v>
      </c>
      <c r="I20" s="10">
        <v>-868927.82</v>
      </c>
      <c r="J20" s="34" t="e">
        <f>+VLOOKUP(A20,#REF!,9,0)</f>
        <v>#REF!</v>
      </c>
    </row>
    <row r="21" spans="1:13" x14ac:dyDescent="0.3">
      <c r="A21" s="3" t="s">
        <v>382</v>
      </c>
      <c r="B21" s="3" t="s">
        <v>158</v>
      </c>
      <c r="C21" s="2" t="s">
        <v>11</v>
      </c>
      <c r="D21" s="4">
        <v>-46555.08</v>
      </c>
      <c r="E21" s="10">
        <v>-46555.08</v>
      </c>
      <c r="F21" s="10">
        <v>-17798.79</v>
      </c>
      <c r="G21" s="4">
        <v>-17798.79</v>
      </c>
      <c r="H21" s="10">
        <v>-17798.79</v>
      </c>
      <c r="I21" s="10">
        <v>-17798.79</v>
      </c>
      <c r="J21" s="34" t="e">
        <f>+VLOOKUP(A21,#REF!,9,0)</f>
        <v>#REF!</v>
      </c>
    </row>
    <row r="22" spans="1:13" x14ac:dyDescent="0.3">
      <c r="A22" s="3" t="s">
        <v>383</v>
      </c>
      <c r="B22" s="3" t="s">
        <v>158</v>
      </c>
      <c r="C22" s="2" t="s">
        <v>11</v>
      </c>
      <c r="D22" s="4">
        <v>88692.25</v>
      </c>
      <c r="E22" s="10">
        <v>60577.14</v>
      </c>
      <c r="F22" s="10">
        <v>3434.7299999999982</v>
      </c>
      <c r="G22" s="4">
        <v>27701.53</v>
      </c>
      <c r="H22" s="10">
        <v>27701.53</v>
      </c>
      <c r="I22" s="10">
        <v>29755.68</v>
      </c>
      <c r="J22" s="34" t="e">
        <f>+VLOOKUP(A22,#REF!,9,0)</f>
        <v>#REF!</v>
      </c>
    </row>
    <row r="23" spans="1:13" x14ac:dyDescent="0.3">
      <c r="A23" s="3" t="s">
        <v>384</v>
      </c>
      <c r="B23" s="3" t="s">
        <v>158</v>
      </c>
      <c r="C23" s="2" t="s">
        <v>159</v>
      </c>
      <c r="D23" s="4">
        <v>123277.83</v>
      </c>
      <c r="E23" s="10">
        <v>0</v>
      </c>
      <c r="F23" s="10">
        <v>0</v>
      </c>
      <c r="G23" s="4">
        <v>0</v>
      </c>
      <c r="H23" s="10">
        <v>0</v>
      </c>
      <c r="I23" s="10">
        <v>0</v>
      </c>
      <c r="J23" s="34" t="e">
        <f>+VLOOKUP(A23,#REF!,9,0)</f>
        <v>#REF!</v>
      </c>
    </row>
    <row r="24" spans="1:13" x14ac:dyDescent="0.3">
      <c r="A24" s="3" t="s">
        <v>385</v>
      </c>
      <c r="B24" s="3" t="s">
        <v>160</v>
      </c>
      <c r="C24" s="2" t="s">
        <v>161</v>
      </c>
      <c r="D24" s="4">
        <v>0</v>
      </c>
      <c r="E24" s="10">
        <v>5439.91</v>
      </c>
      <c r="F24" s="10">
        <v>3768.8399999999983</v>
      </c>
      <c r="G24" s="4">
        <v>0</v>
      </c>
      <c r="H24" s="10">
        <v>0</v>
      </c>
      <c r="I24" s="10">
        <v>0</v>
      </c>
      <c r="J24" s="34" t="e">
        <f>+VLOOKUP(A24,#REF!,9,0)</f>
        <v>#REF!</v>
      </c>
    </row>
    <row r="25" spans="1:13" x14ac:dyDescent="0.3">
      <c r="A25" s="3" t="s">
        <v>386</v>
      </c>
      <c r="B25" s="3" t="s">
        <v>160</v>
      </c>
      <c r="C25" s="2" t="s">
        <v>12</v>
      </c>
      <c r="D25" s="4">
        <v>442134.3</v>
      </c>
      <c r="E25" s="10">
        <v>497340.32</v>
      </c>
      <c r="F25" s="10">
        <v>468148.55000000005</v>
      </c>
      <c r="G25" s="4">
        <v>515637.31</v>
      </c>
      <c r="H25" s="10">
        <v>515637.31</v>
      </c>
      <c r="I25" s="10">
        <v>566350.26</v>
      </c>
      <c r="J25" s="34" t="e">
        <f>+VLOOKUP(A25,#REF!,9,0)</f>
        <v>#REF!</v>
      </c>
      <c r="K25" s="31"/>
      <c r="M25" s="1"/>
    </row>
    <row r="26" spans="1:13" x14ac:dyDescent="0.3">
      <c r="A26" s="3" t="s">
        <v>387</v>
      </c>
      <c r="B26" s="3" t="s">
        <v>160</v>
      </c>
      <c r="C26" s="2" t="s">
        <v>13</v>
      </c>
      <c r="D26" s="4">
        <v>7104.5</v>
      </c>
      <c r="E26" s="10">
        <v>9345.1299999999992</v>
      </c>
      <c r="F26" s="10">
        <v>5660.5899999999911</v>
      </c>
      <c r="G26" s="4">
        <v>3116.29</v>
      </c>
      <c r="H26" s="10">
        <v>3116.29</v>
      </c>
      <c r="I26" s="10">
        <v>3764.75</v>
      </c>
      <c r="J26" s="34" t="e">
        <f>+VLOOKUP(A26,#REF!,9,0)</f>
        <v>#REF!</v>
      </c>
      <c r="K26" s="31"/>
    </row>
    <row r="27" spans="1:13" s="6" customFormat="1" x14ac:dyDescent="0.3">
      <c r="A27" s="33" t="s">
        <v>389</v>
      </c>
      <c r="B27" s="33" t="s">
        <v>162</v>
      </c>
      <c r="C27" s="32" t="s">
        <v>14</v>
      </c>
      <c r="D27" s="34"/>
      <c r="E27" s="34"/>
      <c r="F27" s="34"/>
      <c r="G27" s="34"/>
      <c r="H27" s="34"/>
      <c r="I27" s="34"/>
      <c r="J27" s="34">
        <v>21849.22</v>
      </c>
      <c r="K27" s="31"/>
    </row>
    <row r="28" spans="1:13" x14ac:dyDescent="0.3">
      <c r="A28" s="3" t="s">
        <v>388</v>
      </c>
      <c r="B28" s="3" t="s">
        <v>162</v>
      </c>
      <c r="C28" s="2" t="s">
        <v>14</v>
      </c>
      <c r="D28" s="4">
        <v>36894.17</v>
      </c>
      <c r="E28" s="10">
        <v>43919.99</v>
      </c>
      <c r="F28" s="10">
        <v>23712.589999999997</v>
      </c>
      <c r="G28" s="4">
        <v>8557.17</v>
      </c>
      <c r="H28" s="10">
        <v>8557.17</v>
      </c>
      <c r="I28" s="10">
        <v>16597.86</v>
      </c>
      <c r="J28" s="34" t="e">
        <f>+VLOOKUP(A28,#REF!,9,0)</f>
        <v>#REF!</v>
      </c>
    </row>
    <row r="29" spans="1:13" x14ac:dyDescent="0.3">
      <c r="A29" s="3" t="s">
        <v>390</v>
      </c>
      <c r="B29" s="3" t="s">
        <v>160</v>
      </c>
      <c r="C29" s="2" t="s">
        <v>15</v>
      </c>
      <c r="D29" s="4">
        <v>0</v>
      </c>
      <c r="E29" s="10">
        <v>0</v>
      </c>
      <c r="F29" s="10">
        <v>1737.06</v>
      </c>
      <c r="G29" s="4">
        <v>13685.73</v>
      </c>
      <c r="H29" s="10">
        <v>13685.73</v>
      </c>
      <c r="I29" s="10">
        <v>13685.73</v>
      </c>
      <c r="J29" s="34" t="e">
        <f>+VLOOKUP(A29,#REF!,9,0)</f>
        <v>#REF!</v>
      </c>
      <c r="K29" s="31"/>
    </row>
    <row r="30" spans="1:13" x14ac:dyDescent="0.3">
      <c r="A30" s="3" t="s">
        <v>391</v>
      </c>
      <c r="B30" s="3" t="s">
        <v>160</v>
      </c>
      <c r="C30" s="2" t="s">
        <v>16</v>
      </c>
      <c r="D30" s="4">
        <v>840</v>
      </c>
      <c r="E30" s="10">
        <v>1290</v>
      </c>
      <c r="F30" s="10">
        <v>701.03000000000009</v>
      </c>
      <c r="G30" s="4">
        <v>550</v>
      </c>
      <c r="H30" s="10">
        <v>550</v>
      </c>
      <c r="I30" s="10">
        <v>660</v>
      </c>
      <c r="J30" s="34" t="e">
        <f>+VLOOKUP(A30,#REF!,9,0)</f>
        <v>#REF!</v>
      </c>
      <c r="K30" s="31"/>
    </row>
    <row r="31" spans="1:13" x14ac:dyDescent="0.3">
      <c r="A31" s="3" t="s">
        <v>392</v>
      </c>
      <c r="B31" s="3" t="s">
        <v>160</v>
      </c>
      <c r="C31" s="2" t="s">
        <v>17</v>
      </c>
      <c r="D31" s="4">
        <v>28518.62</v>
      </c>
      <c r="E31" s="10">
        <v>40073.74</v>
      </c>
      <c r="F31" s="10">
        <v>29354.769999999993</v>
      </c>
      <c r="G31" s="4">
        <v>23688.53</v>
      </c>
      <c r="H31" s="10">
        <v>23688.53</v>
      </c>
      <c r="I31" s="10">
        <v>28590.59</v>
      </c>
      <c r="J31" s="34" t="e">
        <f>+VLOOKUP(A31,#REF!,9,0)</f>
        <v>#REF!</v>
      </c>
      <c r="K31" s="31"/>
      <c r="M31" s="1"/>
    </row>
    <row r="32" spans="1:13" x14ac:dyDescent="0.3">
      <c r="A32" s="3" t="s">
        <v>393</v>
      </c>
      <c r="B32" s="3" t="s">
        <v>160</v>
      </c>
      <c r="C32" s="2" t="s">
        <v>18</v>
      </c>
      <c r="D32" s="4">
        <v>4033.94</v>
      </c>
      <c r="E32" s="10">
        <v>2772.4</v>
      </c>
      <c r="F32" s="10">
        <v>6852.849999999994</v>
      </c>
      <c r="G32" s="4">
        <v>-727.32</v>
      </c>
      <c r="H32" s="10">
        <v>-727.32</v>
      </c>
      <c r="I32" s="10">
        <v>64.3</v>
      </c>
      <c r="J32" s="34" t="e">
        <f>+VLOOKUP(A32,#REF!,9,0)</f>
        <v>#REF!</v>
      </c>
      <c r="K32" s="31"/>
    </row>
    <row r="33" spans="1:11" x14ac:dyDescent="0.3">
      <c r="A33" s="3" t="s">
        <v>394</v>
      </c>
      <c r="B33" s="3" t="s">
        <v>160</v>
      </c>
      <c r="C33" s="2" t="s">
        <v>19</v>
      </c>
      <c r="D33" s="4">
        <v>5677.98</v>
      </c>
      <c r="E33" s="10">
        <v>4773.34</v>
      </c>
      <c r="F33" s="10">
        <v>5677.9800000000023</v>
      </c>
      <c r="G33" s="4">
        <v>5677.98</v>
      </c>
      <c r="H33" s="10">
        <v>5677.98</v>
      </c>
      <c r="I33" s="10">
        <v>5677.98</v>
      </c>
      <c r="J33" s="34" t="e">
        <f>+VLOOKUP(A33,#REF!,9,0)</f>
        <v>#REF!</v>
      </c>
      <c r="K33" s="31"/>
    </row>
    <row r="34" spans="1:11" x14ac:dyDescent="0.3">
      <c r="A34" s="3" t="s">
        <v>395</v>
      </c>
      <c r="B34" s="3" t="s">
        <v>163</v>
      </c>
      <c r="C34" s="2" t="s">
        <v>164</v>
      </c>
      <c r="D34" s="4">
        <v>20000</v>
      </c>
      <c r="E34" s="10">
        <v>20000</v>
      </c>
      <c r="F34" s="10">
        <v>20000</v>
      </c>
      <c r="G34" s="4">
        <v>0</v>
      </c>
      <c r="H34" s="10">
        <v>0</v>
      </c>
      <c r="I34" s="10">
        <v>0</v>
      </c>
      <c r="J34" s="34" t="e">
        <f>+VLOOKUP(A34,#REF!,9,0)</f>
        <v>#REF!</v>
      </c>
    </row>
    <row r="35" spans="1:11" x14ac:dyDescent="0.3">
      <c r="A35" s="3" t="s">
        <v>396</v>
      </c>
      <c r="B35" s="3" t="s">
        <v>165</v>
      </c>
      <c r="C35" s="2" t="s">
        <v>20</v>
      </c>
      <c r="D35" s="4">
        <v>2992177</v>
      </c>
      <c r="E35" s="10">
        <v>3384375.43</v>
      </c>
      <c r="F35" s="10">
        <v>3371686.3900000029</v>
      </c>
      <c r="G35" s="4">
        <v>2685397.35</v>
      </c>
      <c r="H35" s="10">
        <v>2685397.35</v>
      </c>
      <c r="I35" s="10">
        <v>2934277.96</v>
      </c>
      <c r="J35" s="34" t="e">
        <f>+VLOOKUP(A35,#REF!,9,0)</f>
        <v>#REF!</v>
      </c>
      <c r="K35" s="31"/>
    </row>
    <row r="36" spans="1:11" x14ac:dyDescent="0.3">
      <c r="A36" s="3" t="s">
        <v>397</v>
      </c>
      <c r="B36" s="3" t="s">
        <v>165</v>
      </c>
      <c r="C36" s="2" t="s">
        <v>21</v>
      </c>
      <c r="D36" s="4">
        <v>270106.87</v>
      </c>
      <c r="E36" s="10">
        <v>311623.08</v>
      </c>
      <c r="F36" s="10">
        <v>260416.80999999988</v>
      </c>
      <c r="G36" s="4">
        <v>246799.34</v>
      </c>
      <c r="H36" s="10">
        <v>246799.34</v>
      </c>
      <c r="I36" s="10">
        <v>377980.96</v>
      </c>
      <c r="J36" s="34" t="e">
        <f>+VLOOKUP(A36,#REF!,9,0)</f>
        <v>#REF!</v>
      </c>
      <c r="K36" s="31"/>
    </row>
    <row r="37" spans="1:11" x14ac:dyDescent="0.3">
      <c r="A37" s="3" t="s">
        <v>398</v>
      </c>
      <c r="B37" s="3" t="s">
        <v>165</v>
      </c>
      <c r="C37" s="2" t="s">
        <v>22</v>
      </c>
      <c r="D37" s="4">
        <v>0</v>
      </c>
      <c r="E37" s="10">
        <v>30873.200000000001</v>
      </c>
      <c r="F37" s="10">
        <v>26926.63</v>
      </c>
      <c r="G37" s="4">
        <v>7984.15</v>
      </c>
      <c r="H37" s="10">
        <v>7984.15</v>
      </c>
      <c r="I37" s="10">
        <v>10691.07</v>
      </c>
      <c r="J37" s="34" t="e">
        <f>+VLOOKUP(A37,#REF!,9,0)</f>
        <v>#REF!</v>
      </c>
      <c r="K37" s="31"/>
    </row>
    <row r="38" spans="1:11" x14ac:dyDescent="0.3">
      <c r="A38" s="3" t="s">
        <v>399</v>
      </c>
      <c r="B38" s="3" t="s">
        <v>165</v>
      </c>
      <c r="C38" s="2" t="s">
        <v>23</v>
      </c>
      <c r="D38" s="4">
        <v>1087559.97</v>
      </c>
      <c r="E38" s="10">
        <v>2278144.13</v>
      </c>
      <c r="F38" s="10">
        <v>998245.16999999864</v>
      </c>
      <c r="G38" s="4">
        <v>607719.59</v>
      </c>
      <c r="H38" s="10">
        <v>607719.59</v>
      </c>
      <c r="I38" s="10">
        <v>1792423.6</v>
      </c>
      <c r="J38" s="34" t="e">
        <f>+VLOOKUP(A38,#REF!,9,0)</f>
        <v>#REF!</v>
      </c>
      <c r="K38" s="31"/>
    </row>
    <row r="39" spans="1:11" x14ac:dyDescent="0.3">
      <c r="A39" s="3" t="s">
        <v>400</v>
      </c>
      <c r="B39" s="3" t="s">
        <v>160</v>
      </c>
      <c r="C39" s="2" t="s">
        <v>24</v>
      </c>
      <c r="D39" s="4">
        <v>11809.85</v>
      </c>
      <c r="E39" s="10">
        <v>38678.120000000003</v>
      </c>
      <c r="F39" s="10">
        <v>14172.310000000023</v>
      </c>
      <c r="G39" s="4">
        <v>9575.42</v>
      </c>
      <c r="H39" s="10">
        <v>9575.42</v>
      </c>
      <c r="I39" s="10">
        <v>43258.53</v>
      </c>
      <c r="J39" s="34" t="e">
        <f>+VLOOKUP(A39,#REF!,9,0)</f>
        <v>#REF!</v>
      </c>
      <c r="K39" s="31"/>
    </row>
    <row r="40" spans="1:11" x14ac:dyDescent="0.3">
      <c r="A40" s="3" t="s">
        <v>401</v>
      </c>
      <c r="B40" s="3" t="s">
        <v>165</v>
      </c>
      <c r="C40" s="2" t="s">
        <v>25</v>
      </c>
      <c r="D40" s="4">
        <v>-25324.58</v>
      </c>
      <c r="E40" s="10">
        <v>-25324.58</v>
      </c>
      <c r="F40" s="10">
        <v>-32043.4</v>
      </c>
      <c r="G40" s="4">
        <v>-32043.4</v>
      </c>
      <c r="H40" s="10">
        <v>-32043.4</v>
      </c>
      <c r="I40" s="10">
        <v>-32043.4</v>
      </c>
      <c r="J40" s="34" t="e">
        <f>+VLOOKUP(A40,#REF!,9,0)</f>
        <v>#REF!</v>
      </c>
      <c r="K40" s="31"/>
    </row>
    <row r="41" spans="1:11" x14ac:dyDescent="0.3">
      <c r="A41" s="3" t="s">
        <v>402</v>
      </c>
      <c r="B41" s="3" t="s">
        <v>165</v>
      </c>
      <c r="C41" s="2" t="s">
        <v>25</v>
      </c>
      <c r="D41" s="4">
        <v>-149431.14000000001</v>
      </c>
      <c r="E41" s="10">
        <v>-123496.03</v>
      </c>
      <c r="F41" s="10">
        <v>-24449.339999999997</v>
      </c>
      <c r="G41" s="4">
        <v>-32240.94</v>
      </c>
      <c r="H41" s="10">
        <v>-32240.94</v>
      </c>
      <c r="I41" s="10">
        <v>-39818.089999999997</v>
      </c>
      <c r="J41" s="34" t="e">
        <f>+VLOOKUP(A41,#REF!,9,0)</f>
        <v>#REF!</v>
      </c>
      <c r="K41" s="31"/>
    </row>
    <row r="42" spans="1:11" x14ac:dyDescent="0.3">
      <c r="A42" s="3" t="s">
        <v>403</v>
      </c>
      <c r="B42" s="3" t="s">
        <v>165</v>
      </c>
      <c r="C42" s="2" t="s">
        <v>25</v>
      </c>
      <c r="D42" s="4">
        <v>51644.95</v>
      </c>
      <c r="E42" s="10">
        <v>51644.95</v>
      </c>
      <c r="F42" s="10">
        <v>35173.29</v>
      </c>
      <c r="G42" s="4">
        <v>35963.599999999999</v>
      </c>
      <c r="H42" s="10">
        <v>35963.599999999999</v>
      </c>
      <c r="I42" s="10">
        <v>35963.599999999999</v>
      </c>
      <c r="J42" s="34" t="e">
        <f>+VLOOKUP(A42,#REF!,9,0)</f>
        <v>#REF!</v>
      </c>
      <c r="K42" s="31"/>
    </row>
    <row r="43" spans="1:11" x14ac:dyDescent="0.3">
      <c r="A43" s="3" t="s">
        <v>404</v>
      </c>
      <c r="B43" s="3" t="s">
        <v>165</v>
      </c>
      <c r="C43" s="2" t="s">
        <v>26</v>
      </c>
      <c r="D43" s="4">
        <v>91067.37</v>
      </c>
      <c r="E43" s="10">
        <v>86662.55</v>
      </c>
      <c r="F43" s="10">
        <v>2358.35</v>
      </c>
      <c r="G43" s="4">
        <v>24922.560000000001</v>
      </c>
      <c r="H43" s="10">
        <v>24922.560000000001</v>
      </c>
      <c r="I43" s="10">
        <v>28125.99</v>
      </c>
      <c r="J43" s="34" t="e">
        <f>+VLOOKUP(A43,#REF!,9,0)</f>
        <v>#REF!</v>
      </c>
      <c r="K43" s="31"/>
    </row>
    <row r="44" spans="1:11" x14ac:dyDescent="0.3">
      <c r="A44" s="3" t="s">
        <v>405</v>
      </c>
      <c r="B44" s="3" t="s">
        <v>166</v>
      </c>
      <c r="C44" s="2" t="s">
        <v>27</v>
      </c>
      <c r="D44" s="4">
        <v>288569.18</v>
      </c>
      <c r="E44" s="10">
        <v>169939.5</v>
      </c>
      <c r="F44" s="10">
        <v>168094.03000000006</v>
      </c>
      <c r="G44" s="4">
        <v>168094.03000000006</v>
      </c>
      <c r="H44" s="10">
        <v>154642.51</v>
      </c>
      <c r="I44" s="10">
        <v>154642.51</v>
      </c>
      <c r="J44" s="34" t="e">
        <f>+VLOOKUP(A44,#REF!,9,0)</f>
        <v>#REF!</v>
      </c>
    </row>
    <row r="45" spans="1:11" x14ac:dyDescent="0.3">
      <c r="A45" s="3" t="s">
        <v>406</v>
      </c>
      <c r="B45" s="3" t="s">
        <v>167</v>
      </c>
      <c r="C45" s="2" t="s">
        <v>28</v>
      </c>
      <c r="D45" s="4">
        <v>52532.35</v>
      </c>
      <c r="E45" s="10">
        <v>54632.35</v>
      </c>
      <c r="F45" s="10">
        <v>52532.35</v>
      </c>
      <c r="G45" s="4">
        <v>52565.85</v>
      </c>
      <c r="H45" s="10">
        <v>52565.85</v>
      </c>
      <c r="I45" s="10">
        <v>55865.85</v>
      </c>
      <c r="J45" s="34" t="e">
        <f>+VLOOKUP(A45,#REF!,9,0)</f>
        <v>#REF!</v>
      </c>
    </row>
    <row r="46" spans="1:11" x14ac:dyDescent="0.3">
      <c r="A46" s="3" t="s">
        <v>407</v>
      </c>
      <c r="B46" s="3" t="s">
        <v>168</v>
      </c>
      <c r="C46" s="2" t="s">
        <v>29</v>
      </c>
      <c r="D46" s="4">
        <v>9900</v>
      </c>
      <c r="E46" s="10">
        <v>9900</v>
      </c>
      <c r="F46" s="10">
        <v>9900</v>
      </c>
      <c r="G46" s="4">
        <v>9900</v>
      </c>
      <c r="H46" s="10">
        <v>9900</v>
      </c>
      <c r="I46" s="10">
        <v>9900</v>
      </c>
      <c r="J46" s="34" t="e">
        <f>+VLOOKUP(A46,#REF!,9,0)</f>
        <v>#REF!</v>
      </c>
    </row>
    <row r="47" spans="1:11" x14ac:dyDescent="0.3">
      <c r="A47" s="3" t="s">
        <v>408</v>
      </c>
      <c r="B47" s="3" t="s">
        <v>168</v>
      </c>
      <c r="C47" s="2" t="s">
        <v>30</v>
      </c>
      <c r="D47" s="4">
        <v>75533.509999999995</v>
      </c>
      <c r="E47" s="10">
        <v>81064.66</v>
      </c>
      <c r="F47" s="10">
        <v>75533.509999999995</v>
      </c>
      <c r="G47" s="4">
        <v>75533.509999999995</v>
      </c>
      <c r="H47" s="10">
        <v>75533.509999999995</v>
      </c>
      <c r="I47" s="10">
        <v>75533.509999999995</v>
      </c>
      <c r="J47" s="34" t="e">
        <f>+VLOOKUP(A47,#REF!,9,0)</f>
        <v>#REF!</v>
      </c>
    </row>
    <row r="48" spans="1:11" x14ac:dyDescent="0.3">
      <c r="A48" s="3" t="s">
        <v>409</v>
      </c>
      <c r="B48" s="3" t="s">
        <v>168</v>
      </c>
      <c r="C48" s="2" t="s">
        <v>31</v>
      </c>
      <c r="D48" s="4">
        <v>73473.95</v>
      </c>
      <c r="E48" s="10">
        <v>77415.95</v>
      </c>
      <c r="F48" s="10">
        <v>73651.309999999983</v>
      </c>
      <c r="G48" s="4">
        <v>86803.31</v>
      </c>
      <c r="H48" s="10">
        <v>86803.31</v>
      </c>
      <c r="I48" s="10">
        <v>86937.71</v>
      </c>
      <c r="J48" s="34" t="e">
        <f>+VLOOKUP(A48,#REF!,9,0)</f>
        <v>#REF!</v>
      </c>
    </row>
    <row r="49" spans="1:11" x14ac:dyDescent="0.3">
      <c r="A49" s="3" t="s">
        <v>410</v>
      </c>
      <c r="B49" s="3" t="s">
        <v>168</v>
      </c>
      <c r="C49" s="2" t="s">
        <v>32</v>
      </c>
      <c r="D49" s="4">
        <v>119882.01</v>
      </c>
      <c r="E49" s="10">
        <v>119882.01</v>
      </c>
      <c r="F49" s="10">
        <v>145096.29999999999</v>
      </c>
      <c r="G49" s="4">
        <v>127813.93</v>
      </c>
      <c r="H49" s="10">
        <v>127813.93</v>
      </c>
      <c r="I49" s="10">
        <v>127813.93</v>
      </c>
      <c r="J49" s="34" t="e">
        <f>+VLOOKUP(A49,#REF!,9,0)</f>
        <v>#REF!</v>
      </c>
    </row>
    <row r="50" spans="1:11" x14ac:dyDescent="0.3">
      <c r="A50" s="3" t="s">
        <v>411</v>
      </c>
      <c r="B50" s="3" t="s">
        <v>168</v>
      </c>
      <c r="C50" s="2" t="s">
        <v>33</v>
      </c>
      <c r="D50" s="4">
        <v>12953.56</v>
      </c>
      <c r="E50" s="10">
        <v>48604.04</v>
      </c>
      <c r="F50" s="10">
        <v>12953.560000000019</v>
      </c>
      <c r="G50" s="4">
        <v>12953.56</v>
      </c>
      <c r="H50" s="10">
        <v>12953.56</v>
      </c>
      <c r="I50" s="10">
        <v>12953.56</v>
      </c>
      <c r="J50" s="34" t="e">
        <f>+VLOOKUP(A50,#REF!,9,0)</f>
        <v>#REF!</v>
      </c>
    </row>
    <row r="51" spans="1:11" x14ac:dyDescent="0.3">
      <c r="A51" s="3" t="s">
        <v>412</v>
      </c>
      <c r="B51" s="3" t="s">
        <v>168</v>
      </c>
      <c r="C51" s="2" t="s">
        <v>34</v>
      </c>
      <c r="D51" s="4">
        <v>-5197.5</v>
      </c>
      <c r="E51" s="10">
        <v>-4950</v>
      </c>
      <c r="F51" s="10">
        <v>-5445</v>
      </c>
      <c r="G51" s="4">
        <v>-5692.5</v>
      </c>
      <c r="H51" s="10">
        <v>-5692.5</v>
      </c>
      <c r="I51" s="10">
        <v>-5940</v>
      </c>
      <c r="J51" s="34" t="e">
        <f>+VLOOKUP(A51,#REF!,9,0)</f>
        <v>#REF!</v>
      </c>
    </row>
    <row r="52" spans="1:11" x14ac:dyDescent="0.3">
      <c r="A52" s="3" t="s">
        <v>413</v>
      </c>
      <c r="B52" s="3" t="s">
        <v>168</v>
      </c>
      <c r="C52" s="2" t="s">
        <v>35</v>
      </c>
      <c r="D52" s="4">
        <v>-52641.95</v>
      </c>
      <c r="E52" s="10">
        <v>-55381.120000000003</v>
      </c>
      <c r="F52" s="10">
        <v>-53971.510000000009</v>
      </c>
      <c r="G52" s="4">
        <v>-55228.46</v>
      </c>
      <c r="H52" s="10">
        <v>-55228.46</v>
      </c>
      <c r="I52" s="10">
        <v>-56475.78</v>
      </c>
      <c r="J52" s="34" t="e">
        <f>+VLOOKUP(A52,#REF!,9,0)</f>
        <v>#REF!</v>
      </c>
    </row>
    <row r="53" spans="1:11" x14ac:dyDescent="0.3">
      <c r="A53" s="3" t="s">
        <v>414</v>
      </c>
      <c r="B53" s="3" t="s">
        <v>168</v>
      </c>
      <c r="C53" s="2" t="s">
        <v>36</v>
      </c>
      <c r="D53" s="4">
        <v>-46629.2</v>
      </c>
      <c r="E53" s="10">
        <v>-46436.21</v>
      </c>
      <c r="F53" s="10">
        <v>-50055.12999999999</v>
      </c>
      <c r="G53" s="4">
        <v>-54778.25</v>
      </c>
      <c r="H53" s="10">
        <v>-54778.25</v>
      </c>
      <c r="I53" s="10">
        <v>-60033.31</v>
      </c>
      <c r="J53" s="34" t="e">
        <f>+VLOOKUP(A53,#REF!,9,0)</f>
        <v>#REF!</v>
      </c>
    </row>
    <row r="54" spans="1:11" x14ac:dyDescent="0.3">
      <c r="A54" s="3" t="s">
        <v>415</v>
      </c>
      <c r="B54" s="3" t="s">
        <v>168</v>
      </c>
      <c r="C54" s="2" t="s">
        <v>37</v>
      </c>
      <c r="D54" s="4">
        <v>-62526.47</v>
      </c>
      <c r="E54" s="10">
        <v>-58292.84</v>
      </c>
      <c r="F54" s="10">
        <v>-66760.099999999991</v>
      </c>
      <c r="G54" s="4">
        <v>-54972.08</v>
      </c>
      <c r="H54" s="10">
        <v>-54972.08</v>
      </c>
      <c r="I54" s="10">
        <v>-60325</v>
      </c>
      <c r="J54" s="34" t="e">
        <f>+VLOOKUP(A54,#REF!,9,0)</f>
        <v>#REF!</v>
      </c>
    </row>
    <row r="55" spans="1:11" x14ac:dyDescent="0.3">
      <c r="A55" s="3" t="s">
        <v>416</v>
      </c>
      <c r="B55" s="3" t="s">
        <v>168</v>
      </c>
      <c r="C55" s="2" t="s">
        <v>38</v>
      </c>
      <c r="D55" s="4">
        <v>-12184.55</v>
      </c>
      <c r="E55" s="10">
        <v>-47760.63</v>
      </c>
      <c r="F55" s="10">
        <v>-12258.950000000037</v>
      </c>
      <c r="G55" s="4">
        <v>-12333.35</v>
      </c>
      <c r="H55" s="10">
        <v>-12333.35</v>
      </c>
      <c r="I55" s="10">
        <v>-12407.75</v>
      </c>
      <c r="J55" s="34" t="e">
        <f>+VLOOKUP(A55,#REF!,9,0)</f>
        <v>#REF!</v>
      </c>
    </row>
    <row r="56" spans="1:11" x14ac:dyDescent="0.3">
      <c r="A56" s="3" t="s">
        <v>417</v>
      </c>
      <c r="B56" s="3" t="s">
        <v>167</v>
      </c>
      <c r="C56" s="2" t="s">
        <v>39</v>
      </c>
      <c r="D56" s="4">
        <v>2600</v>
      </c>
      <c r="E56" s="10">
        <v>2600</v>
      </c>
      <c r="F56" s="10">
        <v>2600</v>
      </c>
      <c r="G56" s="4">
        <v>2600</v>
      </c>
      <c r="H56" s="10">
        <v>2600</v>
      </c>
      <c r="I56" s="10">
        <v>2600</v>
      </c>
      <c r="J56" s="34" t="e">
        <f>+VLOOKUP(A56,#REF!,9,0)</f>
        <v>#REF!</v>
      </c>
    </row>
    <row r="57" spans="1:11" x14ac:dyDescent="0.3">
      <c r="A57" s="3" t="s">
        <v>418</v>
      </c>
      <c r="B57" s="3" t="s">
        <v>169</v>
      </c>
      <c r="C57" s="2" t="s">
        <v>40</v>
      </c>
      <c r="D57" s="4">
        <v>-344955.95</v>
      </c>
      <c r="E57" s="10">
        <v>-513386.03</v>
      </c>
      <c r="F57" s="10">
        <v>-372436.45999999664</v>
      </c>
      <c r="G57" s="4">
        <v>-428183.12</v>
      </c>
      <c r="H57" s="10">
        <v>-428183.12</v>
      </c>
      <c r="I57" s="10">
        <v>-937813.72</v>
      </c>
      <c r="J57" s="34" t="e">
        <f>+VLOOKUP(A57,#REF!,9,0)</f>
        <v>#REF!</v>
      </c>
      <c r="K57" s="31"/>
    </row>
    <row r="58" spans="1:11" x14ac:dyDescent="0.3">
      <c r="A58" s="3" t="s">
        <v>467</v>
      </c>
      <c r="B58" s="3" t="s">
        <v>169</v>
      </c>
      <c r="C58" s="2" t="s">
        <v>170</v>
      </c>
      <c r="D58" s="4">
        <v>-493.9</v>
      </c>
      <c r="E58" s="10">
        <v>-1127.1300000000001</v>
      </c>
      <c r="F58" s="10">
        <v>1.7607959534871043E-10</v>
      </c>
      <c r="G58" s="4">
        <v>0</v>
      </c>
      <c r="H58" s="10">
        <v>0</v>
      </c>
      <c r="I58" s="10">
        <v>-4468.84</v>
      </c>
      <c r="J58" s="34" t="e">
        <f>+VLOOKUP(A58,#REF!,9,0)</f>
        <v>#REF!</v>
      </c>
      <c r="K58" s="31"/>
    </row>
    <row r="59" spans="1:11" x14ac:dyDescent="0.3">
      <c r="A59" s="3" t="s">
        <v>419</v>
      </c>
      <c r="B59" s="3" t="s">
        <v>169</v>
      </c>
      <c r="C59" s="2" t="s">
        <v>41</v>
      </c>
      <c r="D59" s="4">
        <v>16026.64</v>
      </c>
      <c r="E59" s="10">
        <v>2461.41</v>
      </c>
      <c r="F59" s="10">
        <v>12856.35</v>
      </c>
      <c r="G59" s="4">
        <v>13883.45</v>
      </c>
      <c r="H59" s="10">
        <v>13883.45</v>
      </c>
      <c r="I59" s="10">
        <v>25531.54</v>
      </c>
      <c r="J59" s="34" t="e">
        <f>+VLOOKUP(A59,#REF!,9,0)</f>
        <v>#REF!</v>
      </c>
      <c r="K59" s="31"/>
    </row>
    <row r="60" spans="1:11" x14ac:dyDescent="0.3">
      <c r="A60" s="3" t="s">
        <v>420</v>
      </c>
      <c r="B60" s="3" t="s">
        <v>169</v>
      </c>
      <c r="C60" s="2" t="s">
        <v>42</v>
      </c>
      <c r="D60" s="4">
        <v>-235873.97</v>
      </c>
      <c r="E60" s="10">
        <v>-253513.07</v>
      </c>
      <c r="F60" s="10">
        <v>-137243.76999999999</v>
      </c>
      <c r="G60" s="4">
        <v>-158960.73000000001</v>
      </c>
      <c r="H60" s="10">
        <v>-158960.73000000001</v>
      </c>
      <c r="I60" s="10">
        <v>-459784.72</v>
      </c>
      <c r="J60" s="34" t="e">
        <f>+VLOOKUP(A60,#REF!,9,0)</f>
        <v>#REF!</v>
      </c>
      <c r="K60" s="31"/>
    </row>
    <row r="61" spans="1:11" x14ac:dyDescent="0.3">
      <c r="A61" s="3" t="s">
        <v>468</v>
      </c>
      <c r="B61" s="3" t="s">
        <v>169</v>
      </c>
      <c r="C61" s="2" t="s">
        <v>43</v>
      </c>
      <c r="D61" s="4">
        <v>-150.01</v>
      </c>
      <c r="E61" s="10">
        <v>26590.55</v>
      </c>
      <c r="F61" s="10">
        <v>-1035.090000000092</v>
      </c>
      <c r="G61" s="4">
        <v>-1182.49</v>
      </c>
      <c r="H61" s="10">
        <v>-1182.49</v>
      </c>
      <c r="I61" s="10">
        <v>-14990.02</v>
      </c>
      <c r="J61" s="34" t="e">
        <f>+VLOOKUP(A61,#REF!,9,0)</f>
        <v>#REF!</v>
      </c>
      <c r="K61" s="31"/>
    </row>
    <row r="62" spans="1:11" x14ac:dyDescent="0.3">
      <c r="A62" s="3" t="s">
        <v>421</v>
      </c>
      <c r="B62" s="3" t="s">
        <v>171</v>
      </c>
      <c r="C62" s="2" t="s">
        <v>44</v>
      </c>
      <c r="D62" s="4">
        <v>-8042628.21</v>
      </c>
      <c r="E62" s="10">
        <v>-5079462.32</v>
      </c>
      <c r="F62" s="10">
        <v>-4423041.200000002</v>
      </c>
      <c r="G62" s="4">
        <v>-3487367.87</v>
      </c>
      <c r="H62" s="10">
        <v>-3487367.87</v>
      </c>
      <c r="I62" s="10">
        <v>-5106237.32</v>
      </c>
      <c r="J62" s="34" t="e">
        <f>+VLOOKUP(A62,#REF!,9,0)</f>
        <v>#REF!</v>
      </c>
      <c r="K62" s="31"/>
    </row>
    <row r="63" spans="1:11" x14ac:dyDescent="0.3">
      <c r="A63" s="3" t="s">
        <v>422</v>
      </c>
      <c r="B63" s="3" t="s">
        <v>171</v>
      </c>
      <c r="C63" s="2" t="s">
        <v>45</v>
      </c>
      <c r="D63" s="4">
        <v>-1107559.97</v>
      </c>
      <c r="E63" s="10">
        <v>-2298144.13</v>
      </c>
      <c r="F63" s="10">
        <v>-1017313.8</v>
      </c>
      <c r="G63" s="4">
        <v>-607719.59</v>
      </c>
      <c r="H63" s="10">
        <v>-607719.59</v>
      </c>
      <c r="I63" s="10">
        <v>-1551441.91</v>
      </c>
      <c r="J63" s="34" t="e">
        <f>+VLOOKUP(A63,#REF!,9,0)</f>
        <v>#REF!</v>
      </c>
      <c r="K63" s="31"/>
    </row>
    <row r="64" spans="1:11" x14ac:dyDescent="0.3">
      <c r="A64" s="3" t="s">
        <v>423</v>
      </c>
      <c r="B64" s="3" t="s">
        <v>172</v>
      </c>
      <c r="C64" s="2" t="s">
        <v>46</v>
      </c>
      <c r="D64" s="4">
        <v>741.24</v>
      </c>
      <c r="E64" s="10">
        <v>741.24</v>
      </c>
      <c r="F64" s="10">
        <v>627.62000000004741</v>
      </c>
      <c r="G64" s="4">
        <v>-18070.009999999998</v>
      </c>
      <c r="H64" s="10">
        <v>-18070.009999999998</v>
      </c>
      <c r="I64" s="10">
        <v>-326.24</v>
      </c>
      <c r="J64" s="34" t="e">
        <f>+VLOOKUP(A64,#REF!,9,0)</f>
        <v>#REF!</v>
      </c>
    </row>
    <row r="65" spans="1:10" x14ac:dyDescent="0.3">
      <c r="A65" s="3" t="s">
        <v>469</v>
      </c>
      <c r="B65" s="3" t="s">
        <v>172</v>
      </c>
      <c r="C65" s="2" t="s">
        <v>47</v>
      </c>
      <c r="D65" s="4">
        <v>-510</v>
      </c>
      <c r="E65" s="10">
        <v>-510.73</v>
      </c>
      <c r="F65" s="10">
        <v>-3494.7500000000005</v>
      </c>
      <c r="G65" s="4">
        <v>-500</v>
      </c>
      <c r="H65" s="10">
        <v>-500</v>
      </c>
      <c r="I65" s="10">
        <v>-500.65</v>
      </c>
      <c r="J65" s="34" t="e">
        <f>+VLOOKUP(A65,#REF!,9,0)</f>
        <v>#REF!</v>
      </c>
    </row>
    <row r="66" spans="1:10" x14ac:dyDescent="0.3">
      <c r="A66" s="3" t="s">
        <v>424</v>
      </c>
      <c r="B66" s="3" t="s">
        <v>172</v>
      </c>
      <c r="C66" s="2" t="s">
        <v>48</v>
      </c>
      <c r="D66" s="4">
        <v>-1402.43</v>
      </c>
      <c r="E66" s="10">
        <v>-1402.43</v>
      </c>
      <c r="F66" s="10">
        <v>-1402.43</v>
      </c>
      <c r="G66" s="4">
        <v>-1402.43</v>
      </c>
      <c r="H66" s="10">
        <v>-1402.43</v>
      </c>
      <c r="I66" s="10">
        <v>-1402.43</v>
      </c>
      <c r="J66" s="34" t="e">
        <f>+VLOOKUP(A66,#REF!,9,0)</f>
        <v>#REF!</v>
      </c>
    </row>
    <row r="67" spans="1:10" x14ac:dyDescent="0.3">
      <c r="A67" s="3">
        <v>213190297</v>
      </c>
      <c r="B67" s="3" t="s">
        <v>172</v>
      </c>
      <c r="C67" s="2" t="s">
        <v>147</v>
      </c>
      <c r="D67" s="4">
        <v>-111274.68</v>
      </c>
      <c r="E67" s="10">
        <v>-103787.06</v>
      </c>
      <c r="F67" s="10">
        <v>-107266.64000000001</v>
      </c>
      <c r="G67" s="4">
        <v>-109769.67</v>
      </c>
      <c r="H67" s="10">
        <v>-109769.67</v>
      </c>
      <c r="I67" s="10">
        <v>-116040.36</v>
      </c>
      <c r="J67" s="34" t="e">
        <f>+VLOOKUP(A67,#REF!,9,0)</f>
        <v>#REF!</v>
      </c>
    </row>
    <row r="68" spans="1:10" x14ac:dyDescent="0.3">
      <c r="A68" s="3">
        <v>213190397</v>
      </c>
      <c r="B68" s="3" t="s">
        <v>172</v>
      </c>
      <c r="C68" s="2" t="s">
        <v>148</v>
      </c>
      <c r="D68" s="4">
        <v>740.88</v>
      </c>
      <c r="E68" s="10">
        <v>-64762.92</v>
      </c>
      <c r="F68" s="10">
        <v>-22346.729999999996</v>
      </c>
      <c r="G68" s="4">
        <v>-51031.65</v>
      </c>
      <c r="H68" s="10">
        <v>-51031.65</v>
      </c>
      <c r="I68" s="10">
        <v>-73351.78</v>
      </c>
      <c r="J68" s="34" t="e">
        <f>+VLOOKUP(A68,#REF!,9,0)</f>
        <v>#REF!</v>
      </c>
    </row>
    <row r="69" spans="1:10" x14ac:dyDescent="0.3">
      <c r="A69" s="3">
        <v>2131904197</v>
      </c>
      <c r="B69" s="3" t="s">
        <v>172</v>
      </c>
      <c r="C69" s="2" t="s">
        <v>149</v>
      </c>
      <c r="D69" s="4">
        <v>0.02</v>
      </c>
      <c r="E69" s="10">
        <v>0.02</v>
      </c>
      <c r="F69" s="10">
        <v>0.02</v>
      </c>
      <c r="G69" s="4">
        <v>0.02</v>
      </c>
      <c r="H69" s="10">
        <v>0.02</v>
      </c>
      <c r="I69" s="10">
        <v>0.02</v>
      </c>
      <c r="J69" s="34" t="e">
        <f>+VLOOKUP(A69,#REF!,9,0)</f>
        <v>#REF!</v>
      </c>
    </row>
    <row r="70" spans="1:10" x14ac:dyDescent="0.3">
      <c r="A70" s="3">
        <v>213190497</v>
      </c>
      <c r="B70" s="3" t="s">
        <v>172</v>
      </c>
      <c r="C70" s="2" t="s">
        <v>150</v>
      </c>
      <c r="D70" s="4">
        <v>-30885.99</v>
      </c>
      <c r="E70" s="10">
        <v>-24661.54</v>
      </c>
      <c r="F70" s="10">
        <v>-19584.809999999998</v>
      </c>
      <c r="G70" s="4">
        <v>-26215.09</v>
      </c>
      <c r="H70" s="10">
        <v>-26215.09</v>
      </c>
      <c r="I70" s="10">
        <v>-23416.68</v>
      </c>
      <c r="J70" s="34" t="e">
        <f>+VLOOKUP(A70,#REF!,9,0)</f>
        <v>#REF!</v>
      </c>
    </row>
    <row r="71" spans="1:10" x14ac:dyDescent="0.3">
      <c r="A71" s="3">
        <v>213190697</v>
      </c>
      <c r="B71" s="3" t="s">
        <v>172</v>
      </c>
      <c r="C71" s="2" t="s">
        <v>151</v>
      </c>
      <c r="D71" s="4">
        <v>-99019</v>
      </c>
      <c r="E71" s="10">
        <v>-68253.73</v>
      </c>
      <c r="F71" s="10">
        <v>-123134.17</v>
      </c>
      <c r="G71" s="4">
        <v>-48230.34</v>
      </c>
      <c r="H71" s="10">
        <v>-48230.34</v>
      </c>
      <c r="I71" s="10">
        <v>-72345.509999999995</v>
      </c>
      <c r="J71" s="34" t="e">
        <f>+VLOOKUP(A71,#REF!,9,0)</f>
        <v>#REF!</v>
      </c>
    </row>
    <row r="72" spans="1:10" x14ac:dyDescent="0.3">
      <c r="A72" s="3" t="s">
        <v>425</v>
      </c>
      <c r="B72" s="3" t="s">
        <v>172</v>
      </c>
      <c r="C72" s="2" t="s">
        <v>49</v>
      </c>
      <c r="D72" s="4">
        <v>799.99</v>
      </c>
      <c r="E72" s="10">
        <v>799.99</v>
      </c>
      <c r="F72" s="10">
        <v>799.99</v>
      </c>
      <c r="G72" s="4">
        <v>799.99</v>
      </c>
      <c r="H72" s="10">
        <v>799.99</v>
      </c>
      <c r="I72" s="10">
        <v>799.99</v>
      </c>
      <c r="J72" s="34" t="e">
        <f>+VLOOKUP(A72,#REF!,9,0)</f>
        <v>#REF!</v>
      </c>
    </row>
    <row r="73" spans="1:10" x14ac:dyDescent="0.3">
      <c r="A73" s="3" t="s">
        <v>426</v>
      </c>
      <c r="B73" s="3" t="s">
        <v>172</v>
      </c>
      <c r="C73" s="2" t="s">
        <v>50</v>
      </c>
      <c r="D73" s="4">
        <v>-11052.03</v>
      </c>
      <c r="E73" s="10">
        <v>-11188.52</v>
      </c>
      <c r="F73" s="10">
        <v>-10921.219999999998</v>
      </c>
      <c r="G73" s="4">
        <v>-11661</v>
      </c>
      <c r="H73" s="10">
        <v>-11661</v>
      </c>
      <c r="I73" s="10">
        <v>-11563.12</v>
      </c>
      <c r="J73" s="34" t="e">
        <f>+VLOOKUP(A73,#REF!,9,0)</f>
        <v>#REF!</v>
      </c>
    </row>
    <row r="74" spans="1:10" x14ac:dyDescent="0.3">
      <c r="A74" s="3" t="s">
        <v>427</v>
      </c>
      <c r="B74" s="3" t="s">
        <v>172</v>
      </c>
      <c r="C74" s="2" t="s">
        <v>51</v>
      </c>
      <c r="D74" s="4">
        <v>-10253.780000000001</v>
      </c>
      <c r="E74" s="10">
        <v>-10306.049999999999</v>
      </c>
      <c r="F74" s="10">
        <v>-10164.58</v>
      </c>
      <c r="G74" s="4">
        <v>-10586.23</v>
      </c>
      <c r="H74" s="10">
        <v>-10586.23</v>
      </c>
      <c r="I74" s="10">
        <v>-10519.74</v>
      </c>
      <c r="J74" s="34" t="e">
        <f>+VLOOKUP(A74,#REF!,9,0)</f>
        <v>#REF!</v>
      </c>
    </row>
    <row r="75" spans="1:10" x14ac:dyDescent="0.3">
      <c r="A75" s="3" t="s">
        <v>428</v>
      </c>
      <c r="B75" s="3" t="s">
        <v>172</v>
      </c>
      <c r="C75" s="2" t="s">
        <v>52</v>
      </c>
      <c r="D75" s="4">
        <v>3061.71</v>
      </c>
      <c r="E75" s="10">
        <v>3474.77</v>
      </c>
      <c r="F75" s="10">
        <v>2976.67</v>
      </c>
      <c r="G75" s="4">
        <v>2454.92</v>
      </c>
      <c r="H75" s="10">
        <v>2454.92</v>
      </c>
      <c r="I75" s="10">
        <v>985.04</v>
      </c>
      <c r="J75" s="34" t="e">
        <f>+VLOOKUP(A75,#REF!,9,0)</f>
        <v>#REF!</v>
      </c>
    </row>
    <row r="76" spans="1:10" x14ac:dyDescent="0.3">
      <c r="A76" s="3" t="s">
        <v>429</v>
      </c>
      <c r="B76" s="3" t="s">
        <v>173</v>
      </c>
      <c r="C76" s="2" t="s">
        <v>53</v>
      </c>
      <c r="D76" s="4">
        <v>-53911.32</v>
      </c>
      <c r="E76" s="10">
        <v>0</v>
      </c>
      <c r="F76" s="10">
        <v>7.2759576141834259E-12</v>
      </c>
      <c r="G76" s="4">
        <v>-94219.53</v>
      </c>
      <c r="H76" s="10">
        <v>-94219.53</v>
      </c>
      <c r="I76" s="10">
        <v>-76044.09</v>
      </c>
      <c r="J76" s="34" t="e">
        <f>+VLOOKUP(A76,#REF!,9,0)</f>
        <v>#REF!</v>
      </c>
    </row>
    <row r="77" spans="1:10" x14ac:dyDescent="0.3">
      <c r="A77" s="3" t="s">
        <v>430</v>
      </c>
      <c r="B77" s="3" t="s">
        <v>173</v>
      </c>
      <c r="C77" s="2" t="s">
        <v>54</v>
      </c>
      <c r="D77" s="4">
        <v>-4370.32</v>
      </c>
      <c r="E77" s="10">
        <v>-5355.1</v>
      </c>
      <c r="F77" s="10">
        <v>-4392.9399999999987</v>
      </c>
      <c r="G77" s="4">
        <v>-5043.18</v>
      </c>
      <c r="H77" s="10">
        <v>-5043.18</v>
      </c>
      <c r="I77" s="10">
        <v>-3908.79</v>
      </c>
      <c r="J77" s="34" t="e">
        <f>+VLOOKUP(A77,#REF!,9,0)</f>
        <v>#REF!</v>
      </c>
    </row>
    <row r="78" spans="1:10" x14ac:dyDescent="0.3">
      <c r="A78" s="3" t="s">
        <v>431</v>
      </c>
      <c r="B78" s="3" t="s">
        <v>173</v>
      </c>
      <c r="C78" s="2" t="s">
        <v>55</v>
      </c>
      <c r="D78" s="4">
        <v>-13574.52</v>
      </c>
      <c r="E78" s="10">
        <v>-12426.56</v>
      </c>
      <c r="F78" s="10">
        <v>-5824.1400000000012</v>
      </c>
      <c r="G78" s="4">
        <v>-10474.700000000001</v>
      </c>
      <c r="H78" s="10">
        <v>-10474.700000000001</v>
      </c>
      <c r="I78" s="10">
        <v>-9491.24</v>
      </c>
      <c r="J78" s="34" t="e">
        <f>+VLOOKUP(A78,#REF!,9,0)</f>
        <v>#REF!</v>
      </c>
    </row>
    <row r="79" spans="1:10" x14ac:dyDescent="0.3">
      <c r="A79" s="3" t="s">
        <v>432</v>
      </c>
      <c r="B79" s="3" t="s">
        <v>173</v>
      </c>
      <c r="C79" s="2" t="s">
        <v>56</v>
      </c>
      <c r="D79" s="4">
        <v>-457509.41</v>
      </c>
      <c r="E79" s="10">
        <v>-368880.31</v>
      </c>
      <c r="F79" s="10">
        <v>-272017.76</v>
      </c>
      <c r="G79" s="4">
        <v>-204754.37</v>
      </c>
      <c r="H79" s="10">
        <v>-204754.37</v>
      </c>
      <c r="I79" s="10">
        <v>-347684.26</v>
      </c>
      <c r="J79" s="34" t="e">
        <f>+VLOOKUP(A79,#REF!,9,0)</f>
        <v>#REF!</v>
      </c>
    </row>
    <row r="80" spans="1:10" x14ac:dyDescent="0.3">
      <c r="A80" s="3" t="s">
        <v>433</v>
      </c>
      <c r="B80" s="3" t="s">
        <v>174</v>
      </c>
      <c r="C80" s="2" t="s">
        <v>57</v>
      </c>
      <c r="D80" s="4">
        <v>-5351.92</v>
      </c>
      <c r="E80" s="10">
        <v>-60662.39</v>
      </c>
      <c r="F80" s="10">
        <v>-2984.7700000000004</v>
      </c>
      <c r="G80" s="4">
        <v>-3604.76</v>
      </c>
      <c r="H80" s="10">
        <v>-3604.76</v>
      </c>
      <c r="I80" s="10">
        <v>-28568.54</v>
      </c>
      <c r="J80" s="34" t="e">
        <f>+VLOOKUP(A80,#REF!,9,0)</f>
        <v>#REF!</v>
      </c>
    </row>
    <row r="81" spans="1:10" x14ac:dyDescent="0.3">
      <c r="A81" s="3" t="s">
        <v>434</v>
      </c>
      <c r="B81" s="3" t="s">
        <v>175</v>
      </c>
      <c r="C81" s="2" t="s">
        <v>176</v>
      </c>
      <c r="D81" s="4">
        <v>-5000</v>
      </c>
      <c r="E81" s="10">
        <v>-5000</v>
      </c>
      <c r="F81" s="10">
        <v>-5000</v>
      </c>
      <c r="G81" s="4">
        <v>0</v>
      </c>
      <c r="H81" s="10">
        <v>0</v>
      </c>
      <c r="I81" s="10">
        <v>0</v>
      </c>
      <c r="J81" s="34" t="e">
        <f>+VLOOKUP(A81,#REF!,9,0)</f>
        <v>#REF!</v>
      </c>
    </row>
    <row r="82" spans="1:10" x14ac:dyDescent="0.3">
      <c r="A82" s="3" t="s">
        <v>435</v>
      </c>
      <c r="B82" s="3" t="s">
        <v>177</v>
      </c>
      <c r="C82" s="2" t="s">
        <v>58</v>
      </c>
      <c r="D82" s="4">
        <v>-247103.98</v>
      </c>
      <c r="E82" s="10">
        <v>-203984.36</v>
      </c>
      <c r="F82" s="10">
        <v>-256624.99000000008</v>
      </c>
      <c r="G82" s="4">
        <v>-266146</v>
      </c>
      <c r="H82" s="10">
        <v>-266146</v>
      </c>
      <c r="I82" s="10">
        <v>-275667.01</v>
      </c>
      <c r="J82" s="34" t="e">
        <f>+VLOOKUP(A82,#REF!,9,0)</f>
        <v>#REF!</v>
      </c>
    </row>
    <row r="83" spans="1:10" s="6" customFormat="1" x14ac:dyDescent="0.3">
      <c r="A83" s="9" t="s">
        <v>486</v>
      </c>
      <c r="B83" s="9" t="s">
        <v>175</v>
      </c>
      <c r="C83" s="9" t="s">
        <v>487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-8364</v>
      </c>
      <c r="J83" s="34" t="e">
        <f>+VLOOKUP(A83,#REF!,9,0)</f>
        <v>#REF!</v>
      </c>
    </row>
    <row r="84" spans="1:10" s="6" customFormat="1" x14ac:dyDescent="0.3">
      <c r="A84" s="9" t="s">
        <v>488</v>
      </c>
      <c r="B84" s="9" t="s">
        <v>175</v>
      </c>
      <c r="C84" s="9" t="s">
        <v>489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-4503</v>
      </c>
      <c r="J84" s="34" t="e">
        <f>+VLOOKUP(A84,#REF!,9,0)</f>
        <v>#REF!</v>
      </c>
    </row>
    <row r="85" spans="1:10" x14ac:dyDescent="0.3">
      <c r="A85" s="3">
        <v>311110099</v>
      </c>
      <c r="B85" s="3" t="s">
        <v>178</v>
      </c>
      <c r="C85" s="2" t="s">
        <v>179</v>
      </c>
      <c r="D85" s="4">
        <v>0</v>
      </c>
      <c r="E85" s="10">
        <v>0</v>
      </c>
      <c r="F85" s="10">
        <v>0</v>
      </c>
      <c r="G85" s="4">
        <v>0</v>
      </c>
      <c r="H85" s="10">
        <v>0</v>
      </c>
      <c r="I85" s="10">
        <v>0</v>
      </c>
      <c r="J85" s="34">
        <v>0</v>
      </c>
    </row>
    <row r="86" spans="1:10" x14ac:dyDescent="0.3">
      <c r="A86" s="3" t="s">
        <v>436</v>
      </c>
      <c r="B86" s="3" t="s">
        <v>178</v>
      </c>
      <c r="C86" s="2" t="s">
        <v>59</v>
      </c>
      <c r="D86" s="4">
        <v>-2279440.4</v>
      </c>
      <c r="E86" s="10">
        <v>-2279440.4</v>
      </c>
      <c r="F86" s="10">
        <v>-2279440.4</v>
      </c>
      <c r="G86" s="4">
        <v>-2279440.4</v>
      </c>
      <c r="H86" s="10">
        <v>-2279440.4</v>
      </c>
      <c r="I86" s="10">
        <v>-2279440.4</v>
      </c>
      <c r="J86" s="34" t="e">
        <f>+VLOOKUP(A86,#REF!,9,0)</f>
        <v>#REF!</v>
      </c>
    </row>
    <row r="87" spans="1:10" x14ac:dyDescent="0.3">
      <c r="A87" s="3" t="s">
        <v>437</v>
      </c>
      <c r="B87" s="3" t="s">
        <v>178</v>
      </c>
      <c r="C87" s="2" t="s">
        <v>60</v>
      </c>
      <c r="D87" s="4">
        <v>-36043.199999999997</v>
      </c>
      <c r="E87" s="10">
        <v>-36043.199999999997</v>
      </c>
      <c r="F87" s="10">
        <v>-36043.199999999997</v>
      </c>
      <c r="G87" s="4">
        <v>-36043.199999999997</v>
      </c>
      <c r="H87" s="10">
        <v>-36043.199999999997</v>
      </c>
      <c r="I87" s="10">
        <v>-36043.199999999997</v>
      </c>
      <c r="J87" s="34" t="e">
        <f>+VLOOKUP(A87,#REF!,9,0)</f>
        <v>#REF!</v>
      </c>
    </row>
    <row r="88" spans="1:10" x14ac:dyDescent="0.3">
      <c r="A88" s="3" t="s">
        <v>438</v>
      </c>
      <c r="B88" s="3" t="s">
        <v>178</v>
      </c>
      <c r="C88" s="2" t="s">
        <v>61</v>
      </c>
      <c r="D88" s="4">
        <v>-237517.33</v>
      </c>
      <c r="E88" s="10">
        <v>-237517.33</v>
      </c>
      <c r="F88" s="10">
        <v>-237517.33</v>
      </c>
      <c r="G88" s="4">
        <v>-237517.33</v>
      </c>
      <c r="H88" s="10">
        <v>-237517.33</v>
      </c>
      <c r="I88" s="10">
        <v>-237517.33</v>
      </c>
      <c r="J88" s="34" t="e">
        <f>+VLOOKUP(A88,#REF!,9,0)</f>
        <v>#REF!</v>
      </c>
    </row>
    <row r="89" spans="1:10" x14ac:dyDescent="0.3">
      <c r="A89" s="3" t="s">
        <v>439</v>
      </c>
      <c r="B89" s="3" t="s">
        <v>178</v>
      </c>
      <c r="C89" s="2" t="s">
        <v>62</v>
      </c>
      <c r="D89" s="4">
        <v>-125491.26</v>
      </c>
      <c r="E89" s="10">
        <v>-125491.26</v>
      </c>
      <c r="F89" s="10">
        <v>-125491.26</v>
      </c>
      <c r="G89" s="4">
        <v>-125491.26</v>
      </c>
      <c r="H89" s="10">
        <v>-125491.26</v>
      </c>
      <c r="I89" s="10">
        <v>-125491.26</v>
      </c>
      <c r="J89" s="34" t="e">
        <f>+VLOOKUP(A89,#REF!,9,0)</f>
        <v>#REF!</v>
      </c>
    </row>
    <row r="90" spans="1:10" x14ac:dyDescent="0.3">
      <c r="A90" s="3" t="s">
        <v>440</v>
      </c>
      <c r="B90" s="3" t="s">
        <v>178</v>
      </c>
      <c r="C90" s="2" t="s">
        <v>63</v>
      </c>
      <c r="D90" s="4">
        <v>-223274.43</v>
      </c>
      <c r="E90" s="10">
        <v>-223274.43</v>
      </c>
      <c r="F90" s="10">
        <v>-223274.43</v>
      </c>
      <c r="G90" s="4">
        <v>-223274.43</v>
      </c>
      <c r="H90" s="10">
        <v>-223274.43</v>
      </c>
      <c r="I90" s="10">
        <v>-223274.43</v>
      </c>
      <c r="J90" s="34" t="e">
        <f>+VLOOKUP(A90,#REF!,9,0)</f>
        <v>#REF!</v>
      </c>
    </row>
    <row r="91" spans="1:10" x14ac:dyDescent="0.3">
      <c r="A91" s="3" t="s">
        <v>441</v>
      </c>
      <c r="B91" s="3" t="s">
        <v>178</v>
      </c>
      <c r="C91" s="2" t="s">
        <v>64</v>
      </c>
      <c r="D91" s="4">
        <v>-801179.89</v>
      </c>
      <c r="E91" s="10">
        <v>-801179.89</v>
      </c>
      <c r="F91" s="10">
        <v>-1270002.55</v>
      </c>
      <c r="G91" s="4">
        <v>-801179.89</v>
      </c>
      <c r="H91" s="10">
        <v>-1270002.55</v>
      </c>
      <c r="I91" s="10">
        <v>-1270002.55</v>
      </c>
      <c r="J91" s="34" t="e">
        <f>+VLOOKUP(A91,#REF!,9,0)</f>
        <v>#REF!</v>
      </c>
    </row>
    <row r="92" spans="1:10" s="26" customFormat="1" x14ac:dyDescent="0.3">
      <c r="A92" s="9" t="s">
        <v>442</v>
      </c>
      <c r="B92" s="9" t="s">
        <v>178</v>
      </c>
      <c r="C92" s="8" t="s">
        <v>65</v>
      </c>
      <c r="D92" s="10">
        <v>251922.71</v>
      </c>
      <c r="E92" s="10">
        <v>251922.71</v>
      </c>
      <c r="F92" s="10">
        <v>471198.72000003199</v>
      </c>
      <c r="G92" s="10">
        <v>251922.71</v>
      </c>
      <c r="H92" s="10">
        <v>471198.71999999997</v>
      </c>
      <c r="I92" s="10">
        <v>471198.71999999997</v>
      </c>
      <c r="J92" s="34" t="e">
        <f>+VLOOKUP(A92,#REF!,9,0)</f>
        <v>#REF!</v>
      </c>
    </row>
    <row r="93" spans="1:10" s="26" customFormat="1" x14ac:dyDescent="0.3">
      <c r="A93" s="9" t="s">
        <v>443</v>
      </c>
      <c r="B93" s="9" t="s">
        <v>178</v>
      </c>
      <c r="C93" s="8" t="s">
        <v>66</v>
      </c>
      <c r="D93" s="10">
        <v>125491.26</v>
      </c>
      <c r="E93" s="10">
        <v>125491.26</v>
      </c>
      <c r="F93" s="10">
        <v>125491.26</v>
      </c>
      <c r="G93" s="10">
        <v>125491.26</v>
      </c>
      <c r="H93" s="10">
        <v>125491.26</v>
      </c>
      <c r="I93" s="10">
        <v>125491.26</v>
      </c>
      <c r="J93" s="34" t="e">
        <f>+VLOOKUP(A93,#REF!,9,0)</f>
        <v>#REF!</v>
      </c>
    </row>
    <row r="94" spans="1:10" s="26" customFormat="1" x14ac:dyDescent="0.3">
      <c r="A94" s="9" t="s">
        <v>444</v>
      </c>
      <c r="B94" s="9" t="s">
        <v>178</v>
      </c>
      <c r="C94" s="8" t="s">
        <v>67</v>
      </c>
      <c r="D94" s="10">
        <v>-42170.03</v>
      </c>
      <c r="E94" s="10">
        <v>-42170.03</v>
      </c>
      <c r="F94" s="10">
        <v>-42170.03</v>
      </c>
      <c r="G94" s="10">
        <v>-42170.03</v>
      </c>
      <c r="H94" s="10">
        <v>-42170.03</v>
      </c>
      <c r="I94" s="10">
        <v>-42170.03</v>
      </c>
      <c r="J94" s="34" t="e">
        <f>+VLOOKUP(A94,#REF!,9,0)</f>
        <v>#REF!</v>
      </c>
    </row>
    <row r="95" spans="1:10" s="26" customFormat="1" x14ac:dyDescent="0.3">
      <c r="A95" s="9" t="s">
        <v>445</v>
      </c>
      <c r="B95" s="9" t="s">
        <v>178</v>
      </c>
      <c r="C95" s="8" t="s">
        <v>64</v>
      </c>
      <c r="D95" s="10">
        <v>13278.4</v>
      </c>
      <c r="E95" s="10">
        <v>13278.4</v>
      </c>
      <c r="F95" s="10">
        <v>13278.399999999994</v>
      </c>
      <c r="G95" s="10">
        <v>13278.4</v>
      </c>
      <c r="H95" s="10">
        <v>13278.4</v>
      </c>
      <c r="I95" s="10">
        <v>13278.4</v>
      </c>
      <c r="J95" s="34" t="e">
        <f>+VLOOKUP(A95,#REF!,9,0)</f>
        <v>#REF!</v>
      </c>
    </row>
    <row r="96" spans="1:10" s="26" customFormat="1" x14ac:dyDescent="0.3">
      <c r="A96" s="9" t="s">
        <v>446</v>
      </c>
      <c r="B96" s="9" t="s">
        <v>178</v>
      </c>
      <c r="C96" s="8" t="s">
        <v>68</v>
      </c>
      <c r="D96" s="10">
        <v>-468823.51</v>
      </c>
      <c r="E96" s="10">
        <v>-468823.51</v>
      </c>
      <c r="F96" s="10">
        <v>479512.39999999997</v>
      </c>
      <c r="G96" s="10">
        <v>-249547.5</v>
      </c>
      <c r="H96" s="10">
        <v>621183.53</v>
      </c>
      <c r="I96" s="10">
        <v>0</v>
      </c>
      <c r="J96" s="34" t="e">
        <f>+VLOOKUP(A96,#REF!,9,0)</f>
        <v>#REF!</v>
      </c>
    </row>
    <row r="97" spans="1:10" s="26" customFormat="1" x14ac:dyDescent="0.3">
      <c r="A97" s="9" t="s">
        <v>447</v>
      </c>
      <c r="B97" s="9" t="s">
        <v>178</v>
      </c>
      <c r="C97" s="9" t="s">
        <v>180</v>
      </c>
      <c r="D97" s="10">
        <v>0</v>
      </c>
      <c r="E97" s="10">
        <v>0</v>
      </c>
      <c r="F97" s="10">
        <v>0</v>
      </c>
      <c r="G97" s="10"/>
      <c r="H97" s="10">
        <v>0</v>
      </c>
      <c r="I97" s="10">
        <v>0</v>
      </c>
      <c r="J97" s="34">
        <v>0</v>
      </c>
    </row>
    <row r="98" spans="1:10" s="26" customFormat="1" x14ac:dyDescent="0.3">
      <c r="A98" s="9" t="s">
        <v>448</v>
      </c>
      <c r="B98" s="9" t="s">
        <v>178</v>
      </c>
      <c r="C98" s="9" t="s">
        <v>181</v>
      </c>
      <c r="D98" s="10">
        <v>0</v>
      </c>
      <c r="E98" s="10">
        <v>0</v>
      </c>
      <c r="F98" s="10">
        <v>0</v>
      </c>
      <c r="G98" s="10"/>
      <c r="H98" s="10">
        <v>0</v>
      </c>
      <c r="I98" s="10">
        <v>0</v>
      </c>
      <c r="J98" s="34">
        <v>0</v>
      </c>
    </row>
    <row r="99" spans="1:10" s="26" customFormat="1" x14ac:dyDescent="0.3">
      <c r="A99" s="8" t="s">
        <v>470</v>
      </c>
      <c r="B99" s="8" t="s">
        <v>182</v>
      </c>
      <c r="C99" s="8" t="s">
        <v>69</v>
      </c>
      <c r="D99" s="10">
        <v>-24100837.599999972</v>
      </c>
      <c r="E99" s="10">
        <v>-14813151.369999999</v>
      </c>
      <c r="F99" s="10">
        <v>-3677442.8199999924</v>
      </c>
      <c r="G99" s="10">
        <v>-8922223.4999999907</v>
      </c>
      <c r="H99" s="10">
        <v>-8922223.5</v>
      </c>
      <c r="I99" s="10">
        <v>-16317355.369999999</v>
      </c>
      <c r="J99" s="34">
        <f>+VLOOKUP(A99,Sheet3!$B$3:$D$174,3,0)</f>
        <v>-25161294.880000006</v>
      </c>
    </row>
    <row r="100" spans="1:10" s="26" customFormat="1" x14ac:dyDescent="0.3">
      <c r="A100" s="8" t="s">
        <v>471</v>
      </c>
      <c r="B100" s="8" t="s">
        <v>182</v>
      </c>
      <c r="C100" s="8" t="s">
        <v>183</v>
      </c>
      <c r="D100" s="10">
        <v>65810.659999999989</v>
      </c>
      <c r="E100" s="10">
        <v>27822.6</v>
      </c>
      <c r="F100" s="10">
        <v>33541</v>
      </c>
      <c r="G100" s="10">
        <v>77304.02</v>
      </c>
      <c r="H100" s="10">
        <v>77304.02</v>
      </c>
      <c r="I100" s="10">
        <v>199258.48</v>
      </c>
      <c r="J100" s="34">
        <f>+VLOOKUP(A100,Sheet3!$B$3:$D$174,3,0)</f>
        <v>314115.78000000003</v>
      </c>
    </row>
    <row r="101" spans="1:10" s="26" customFormat="1" x14ac:dyDescent="0.3">
      <c r="A101" s="8" t="s">
        <v>494</v>
      </c>
      <c r="B101" s="8" t="s">
        <v>182</v>
      </c>
      <c r="C101" s="8" t="s">
        <v>183</v>
      </c>
      <c r="D101" s="10"/>
      <c r="E101" s="10">
        <v>0</v>
      </c>
      <c r="F101" s="10">
        <v>0</v>
      </c>
      <c r="G101" s="10">
        <v>-2.7853275241795927E-12</v>
      </c>
      <c r="H101" s="10">
        <v>0</v>
      </c>
      <c r="I101" s="10">
        <v>0</v>
      </c>
      <c r="J101" s="34">
        <f>+VLOOKUP(A101,Sheet3!$B$3:$D$174,3,0)</f>
        <v>-5.1016968427575193E-12</v>
      </c>
    </row>
    <row r="102" spans="1:10" s="26" customFormat="1" x14ac:dyDescent="0.3">
      <c r="A102" s="8" t="s">
        <v>472</v>
      </c>
      <c r="B102" s="8" t="s">
        <v>182</v>
      </c>
      <c r="C102" s="8" t="s">
        <v>184</v>
      </c>
      <c r="D102" s="10">
        <v>197818.71</v>
      </c>
      <c r="E102" s="10">
        <v>88879.25</v>
      </c>
      <c r="F102" s="10">
        <v>-192025.81</v>
      </c>
      <c r="G102" s="10">
        <v>-149572.12999999998</v>
      </c>
      <c r="H102" s="10">
        <v>-149572.13</v>
      </c>
      <c r="I102" s="10">
        <v>-127759.27</v>
      </c>
      <c r="J102" s="34">
        <f>+VLOOKUP(A102,Sheet3!$B$3:$D$174,3,0)</f>
        <v>-38300.51999999996</v>
      </c>
    </row>
    <row r="103" spans="1:10" s="26" customFormat="1" x14ac:dyDescent="0.3">
      <c r="A103" s="28">
        <v>411192161</v>
      </c>
      <c r="B103" s="8" t="s">
        <v>182</v>
      </c>
      <c r="C103" s="8" t="s">
        <v>185</v>
      </c>
      <c r="D103" s="10">
        <v>-506.14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34">
        <v>0</v>
      </c>
    </row>
    <row r="104" spans="1:10" s="26" customFormat="1" x14ac:dyDescent="0.3">
      <c r="A104" s="8" t="s">
        <v>473</v>
      </c>
      <c r="B104" s="8" t="s">
        <v>182</v>
      </c>
      <c r="C104" s="8" t="s">
        <v>186</v>
      </c>
      <c r="D104" s="10">
        <v>99006.74</v>
      </c>
      <c r="E104" s="10">
        <v>57413.39</v>
      </c>
      <c r="F104" s="10">
        <v>14638.260000000002</v>
      </c>
      <c r="G104" s="10">
        <v>32312.22</v>
      </c>
      <c r="H104" s="10">
        <v>32312.22</v>
      </c>
      <c r="I104" s="10">
        <v>43186.36</v>
      </c>
      <c r="J104" s="34">
        <f>+VLOOKUP(A104,Sheet3!$B$3:$D$174,3,0)</f>
        <v>63504.810000000012</v>
      </c>
    </row>
    <row r="105" spans="1:10" s="26" customFormat="1" x14ac:dyDescent="0.3">
      <c r="A105" s="8" t="s">
        <v>475</v>
      </c>
      <c r="B105" s="8" t="s">
        <v>182</v>
      </c>
      <c r="C105" s="8" t="s">
        <v>187</v>
      </c>
      <c r="D105" s="10">
        <v>7940.93</v>
      </c>
      <c r="E105" s="10">
        <v>7940.93</v>
      </c>
      <c r="F105" s="10">
        <v>0</v>
      </c>
      <c r="G105" s="10">
        <v>0</v>
      </c>
      <c r="H105" s="10">
        <v>0</v>
      </c>
      <c r="I105" s="10">
        <v>0</v>
      </c>
      <c r="J105" s="34">
        <f>+VLOOKUP(A105,Sheet3!$B$3:$D$174,3,0)</f>
        <v>0</v>
      </c>
    </row>
    <row r="106" spans="1:10" s="26" customFormat="1" x14ac:dyDescent="0.3">
      <c r="A106" s="8" t="s">
        <v>476</v>
      </c>
      <c r="B106" s="8" t="s">
        <v>182</v>
      </c>
      <c r="C106" s="8" t="s">
        <v>188</v>
      </c>
      <c r="D106" s="10">
        <v>-169487.53</v>
      </c>
      <c r="E106" s="10">
        <v>-169487.53</v>
      </c>
      <c r="F106" s="10">
        <v>0</v>
      </c>
      <c r="G106" s="10">
        <v>0</v>
      </c>
      <c r="H106" s="10">
        <v>0</v>
      </c>
      <c r="I106" s="10">
        <v>0</v>
      </c>
      <c r="J106" s="34">
        <f>+VLOOKUP(A106,Sheet3!$B$3:$D$174,3,0)</f>
        <v>0</v>
      </c>
    </row>
    <row r="107" spans="1:10" s="26" customFormat="1" x14ac:dyDescent="0.3">
      <c r="A107" s="8" t="s">
        <v>474</v>
      </c>
      <c r="B107" s="8" t="s">
        <v>189</v>
      </c>
      <c r="C107" s="8" t="s">
        <v>186</v>
      </c>
      <c r="D107" s="10">
        <v>0</v>
      </c>
      <c r="E107" s="10">
        <v>0</v>
      </c>
      <c r="F107" s="10">
        <v>0</v>
      </c>
      <c r="G107" s="10">
        <v>-10714.29</v>
      </c>
      <c r="H107" s="10">
        <v>-10714.29</v>
      </c>
      <c r="I107" s="10">
        <v>-10714.29</v>
      </c>
      <c r="J107" s="34">
        <f>+VLOOKUP(A107,Sheet3!$B$3:$D$174,3,0)</f>
        <v>-10714.29</v>
      </c>
    </row>
    <row r="108" spans="1:10" s="26" customFormat="1" x14ac:dyDescent="0.3">
      <c r="A108" s="8" t="s">
        <v>477</v>
      </c>
      <c r="B108" s="8" t="s">
        <v>189</v>
      </c>
      <c r="C108" s="8" t="s">
        <v>190</v>
      </c>
      <c r="D108" s="10">
        <v>2096.27</v>
      </c>
      <c r="E108" s="10">
        <v>726.21</v>
      </c>
      <c r="F108" s="10">
        <v>0</v>
      </c>
      <c r="G108" s="10">
        <v>0</v>
      </c>
      <c r="H108" s="10">
        <v>0</v>
      </c>
      <c r="I108" s="10">
        <v>0</v>
      </c>
      <c r="J108" s="34">
        <f>+VLOOKUP(A108,Sheet3!$B$3:$D$174,3,0)</f>
        <v>0</v>
      </c>
    </row>
    <row r="109" spans="1:10" s="26" customFormat="1" x14ac:dyDescent="0.3">
      <c r="A109" s="8" t="s">
        <v>496</v>
      </c>
      <c r="B109" s="8" t="s">
        <v>189</v>
      </c>
      <c r="C109" s="8" t="s">
        <v>497</v>
      </c>
      <c r="D109" s="10">
        <v>0</v>
      </c>
      <c r="E109" s="10">
        <v>-0.62</v>
      </c>
      <c r="F109" s="10">
        <v>0</v>
      </c>
      <c r="G109" s="10">
        <v>0</v>
      </c>
      <c r="H109" s="10">
        <v>0</v>
      </c>
      <c r="I109" s="10">
        <v>0</v>
      </c>
      <c r="J109" s="34">
        <f>+VLOOKUP(A109,Sheet3!$B$3:$D$174,3,0)</f>
        <v>0</v>
      </c>
    </row>
    <row r="110" spans="1:10" s="26" customFormat="1" x14ac:dyDescent="0.3">
      <c r="A110" s="8" t="s">
        <v>478</v>
      </c>
      <c r="B110" s="8" t="s">
        <v>191</v>
      </c>
      <c r="C110" s="8" t="s">
        <v>74</v>
      </c>
      <c r="D110" s="10">
        <v>-3608.95</v>
      </c>
      <c r="E110" s="10">
        <v>-3152.91</v>
      </c>
      <c r="F110" s="10">
        <v>-1043.81</v>
      </c>
      <c r="G110" s="10">
        <v>-2095.27</v>
      </c>
      <c r="H110" s="10">
        <v>-2095.27</v>
      </c>
      <c r="I110" s="10">
        <v>-3008.29</v>
      </c>
      <c r="J110" s="34">
        <f>+VLOOKUP(A110,Sheet3!$B$3:$D$174,3,0)</f>
        <v>-3770.8</v>
      </c>
    </row>
    <row r="111" spans="1:10" s="26" customFormat="1" x14ac:dyDescent="0.3">
      <c r="A111" s="8" t="s">
        <v>479</v>
      </c>
      <c r="B111" s="8" t="s">
        <v>191</v>
      </c>
      <c r="C111" s="8" t="s">
        <v>192</v>
      </c>
      <c r="D111" s="10">
        <v>-93882.669999999984</v>
      </c>
      <c r="E111" s="10">
        <v>-42329.38</v>
      </c>
      <c r="F111" s="10">
        <v>-88950.720000000001</v>
      </c>
      <c r="G111" s="10">
        <v>-137135.75</v>
      </c>
      <c r="H111" s="10">
        <v>-137135.75</v>
      </c>
      <c r="I111" s="10">
        <v>-234311.74</v>
      </c>
      <c r="J111" s="34">
        <f>+VLOOKUP(A111,Sheet3!$B$3:$D$174,3,0)</f>
        <v>-309859.89999999997</v>
      </c>
    </row>
    <row r="112" spans="1:10" s="26" customFormat="1" x14ac:dyDescent="0.3">
      <c r="A112" s="8" t="s">
        <v>481</v>
      </c>
      <c r="B112" s="8" t="s">
        <v>193</v>
      </c>
      <c r="C112" s="8" t="s">
        <v>194</v>
      </c>
      <c r="D112" s="5">
        <v>146752.31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34">
        <f>+VLOOKUP(A112,Sheet3!$B$3:$D$174,3,0)</f>
        <v>0</v>
      </c>
    </row>
    <row r="113" spans="1:11" s="26" customFormat="1" x14ac:dyDescent="0.3">
      <c r="A113" s="8" t="s">
        <v>480</v>
      </c>
      <c r="B113" s="8" t="s">
        <v>191</v>
      </c>
      <c r="C113" s="8" t="s">
        <v>195</v>
      </c>
      <c r="D113" s="5">
        <v>0</v>
      </c>
      <c r="E113" s="10">
        <v>68680.7</v>
      </c>
      <c r="F113" s="10">
        <v>10336.41</v>
      </c>
      <c r="G113" s="10">
        <v>28438.66</v>
      </c>
      <c r="H113" s="10">
        <v>28438.66</v>
      </c>
      <c r="I113" s="10">
        <v>60553.2</v>
      </c>
      <c r="J113" s="34">
        <f>+VLOOKUP(A113,Sheet3!$B$3:$D$174,3,0)</f>
        <v>137396.5</v>
      </c>
    </row>
    <row r="114" spans="1:11" s="26" customFormat="1" x14ac:dyDescent="0.3">
      <c r="A114" s="8" t="s">
        <v>482</v>
      </c>
      <c r="B114" s="8" t="s">
        <v>193</v>
      </c>
      <c r="C114" s="8" t="s">
        <v>196</v>
      </c>
      <c r="D114" s="5">
        <v>101299.16000000002</v>
      </c>
      <c r="E114" s="10">
        <v>9771.84</v>
      </c>
      <c r="F114" s="10">
        <v>3170.2899999999936</v>
      </c>
      <c r="G114" s="10">
        <v>2143.1899999999932</v>
      </c>
      <c r="H114" s="10">
        <v>2143.19</v>
      </c>
      <c r="I114" s="10">
        <v>-9504.9</v>
      </c>
      <c r="J114" s="34">
        <f>+VLOOKUP(A114,Sheet3!$B$3:$D$174,3,0)</f>
        <v>-4427.610000000006</v>
      </c>
    </row>
    <row r="115" spans="1:11" s="26" customFormat="1" x14ac:dyDescent="0.3">
      <c r="A115" s="8" t="s">
        <v>483</v>
      </c>
      <c r="B115" s="8" t="s">
        <v>197</v>
      </c>
      <c r="C115" s="8" t="s">
        <v>198</v>
      </c>
      <c r="D115" s="10">
        <v>176383.71000000002</v>
      </c>
      <c r="E115" s="10">
        <v>19556.54</v>
      </c>
      <c r="F115" s="10">
        <v>0</v>
      </c>
      <c r="G115" s="10">
        <v>0</v>
      </c>
      <c r="H115" s="10">
        <v>0</v>
      </c>
      <c r="I115" s="10">
        <v>0</v>
      </c>
      <c r="J115" s="34">
        <f>+VLOOKUP(A115,Sheet3!$B$3:$D$174,3,0)</f>
        <v>173071.97</v>
      </c>
    </row>
    <row r="116" spans="1:11" s="26" customFormat="1" x14ac:dyDescent="0.3">
      <c r="A116" s="8" t="s">
        <v>484</v>
      </c>
      <c r="B116" s="8" t="s">
        <v>197</v>
      </c>
      <c r="C116" s="8" t="s">
        <v>143</v>
      </c>
      <c r="D116" s="10">
        <v>-77008.76999999999</v>
      </c>
      <c r="E116" s="10">
        <v>41620.910000000003</v>
      </c>
      <c r="F116" s="10">
        <v>120475.15</v>
      </c>
      <c r="G116" s="10">
        <v>120475.15</v>
      </c>
      <c r="H116" s="10">
        <v>133926.66999999998</v>
      </c>
      <c r="I116" s="10">
        <v>133926.67000000001</v>
      </c>
      <c r="J116" s="34">
        <f>+VLOOKUP(A116,Sheet3!$B$3:$D$174,3,0)</f>
        <v>112926.64999999998</v>
      </c>
    </row>
    <row r="117" spans="1:11" s="26" customFormat="1" x14ac:dyDescent="0.3">
      <c r="A117" s="8" t="s">
        <v>199</v>
      </c>
      <c r="B117" s="8" t="s">
        <v>200</v>
      </c>
      <c r="C117" s="8" t="s">
        <v>78</v>
      </c>
      <c r="D117" s="10">
        <v>267094.38</v>
      </c>
      <c r="E117" s="10">
        <v>199160.5</v>
      </c>
      <c r="F117" s="10">
        <v>63687.270000000011</v>
      </c>
      <c r="G117" s="10">
        <v>161281.38</v>
      </c>
      <c r="H117" s="10">
        <v>161281.38</v>
      </c>
      <c r="I117" s="10">
        <v>240194.74</v>
      </c>
      <c r="J117" s="34">
        <f>+VLOOKUP(A117,Sheet3!$B$3:$D$174,3,0)</f>
        <v>315551.13</v>
      </c>
      <c r="K117" s="29"/>
    </row>
    <row r="118" spans="1:11" s="26" customFormat="1" x14ac:dyDescent="0.3">
      <c r="A118" s="8" t="s">
        <v>365</v>
      </c>
      <c r="B118" s="8" t="s">
        <v>200</v>
      </c>
      <c r="C118" s="8" t="s">
        <v>78</v>
      </c>
      <c r="D118" s="10"/>
      <c r="E118" s="10">
        <v>0</v>
      </c>
      <c r="F118" s="10">
        <v>0</v>
      </c>
      <c r="G118" s="10">
        <v>76702.320000000007</v>
      </c>
      <c r="H118" s="10">
        <v>76702.320000000007</v>
      </c>
      <c r="I118" s="10">
        <v>76702.320000000007</v>
      </c>
      <c r="J118" s="34">
        <f>+VLOOKUP(A118,Sheet3!$B$3:$D$174,3,0)</f>
        <v>76702.320000000007</v>
      </c>
    </row>
    <row r="119" spans="1:11" s="26" customFormat="1" x14ac:dyDescent="0.3">
      <c r="A119" s="8" t="s">
        <v>201</v>
      </c>
      <c r="B119" s="8" t="s">
        <v>200</v>
      </c>
      <c r="C119" s="8" t="s">
        <v>202</v>
      </c>
      <c r="D119" s="10">
        <v>2130.1</v>
      </c>
      <c r="E119" s="10">
        <v>1060.5999999999999</v>
      </c>
      <c r="F119" s="10">
        <v>1179.71</v>
      </c>
      <c r="G119" s="10">
        <v>1566.71</v>
      </c>
      <c r="H119" s="10">
        <v>1566.71</v>
      </c>
      <c r="I119" s="10">
        <v>1616.71</v>
      </c>
      <c r="J119" s="34">
        <f>+VLOOKUP(A119,Sheet3!$B$3:$D$174,3,0)</f>
        <v>3262.25</v>
      </c>
    </row>
    <row r="120" spans="1:11" s="26" customFormat="1" x14ac:dyDescent="0.3">
      <c r="A120" s="8" t="s">
        <v>203</v>
      </c>
      <c r="B120" s="8" t="s">
        <v>200</v>
      </c>
      <c r="C120" s="8" t="s">
        <v>204</v>
      </c>
      <c r="D120" s="10">
        <v>648.29999999999995</v>
      </c>
      <c r="E120" s="10">
        <v>0</v>
      </c>
      <c r="F120" s="10">
        <v>59.82000000000005</v>
      </c>
      <c r="G120" s="10">
        <v>59.82000000000005</v>
      </c>
      <c r="H120" s="10">
        <v>59.82000000000005</v>
      </c>
      <c r="I120" s="10">
        <v>59.82</v>
      </c>
      <c r="J120" s="34">
        <f>+VLOOKUP(A120,Sheet3!$B$3:$D$174,3,0)</f>
        <v>59.82000000000005</v>
      </c>
    </row>
    <row r="121" spans="1:11" s="26" customFormat="1" x14ac:dyDescent="0.3">
      <c r="A121" s="8" t="s">
        <v>205</v>
      </c>
      <c r="B121" s="8" t="s">
        <v>200</v>
      </c>
      <c r="C121" s="8" t="s">
        <v>84</v>
      </c>
      <c r="D121" s="10">
        <v>7709.3</v>
      </c>
      <c r="E121" s="10">
        <v>6065.58</v>
      </c>
      <c r="F121" s="10">
        <v>1560.4999999999995</v>
      </c>
      <c r="G121" s="10">
        <v>3285.5799999999995</v>
      </c>
      <c r="H121" s="10">
        <v>3285.5799999999995</v>
      </c>
      <c r="I121" s="10">
        <v>5294.62</v>
      </c>
      <c r="J121" s="34">
        <f>+VLOOKUP(A121,Sheet3!$B$3:$D$174,3,0)</f>
        <v>6732.1799999999985</v>
      </c>
    </row>
    <row r="122" spans="1:11" s="26" customFormat="1" x14ac:dyDescent="0.3">
      <c r="A122" s="8" t="s">
        <v>206</v>
      </c>
      <c r="B122" s="8" t="s">
        <v>200</v>
      </c>
      <c r="C122" s="8" t="s">
        <v>207</v>
      </c>
      <c r="D122" s="10">
        <v>2595.7600000000002</v>
      </c>
      <c r="E122" s="10">
        <v>2383.36</v>
      </c>
      <c r="F122" s="10">
        <v>0</v>
      </c>
      <c r="G122" s="10">
        <v>424.8</v>
      </c>
      <c r="H122" s="10">
        <v>424.8</v>
      </c>
      <c r="I122" s="10">
        <v>3232.96</v>
      </c>
      <c r="J122" s="34">
        <f>+VLOOKUP(A122,Sheet3!$B$3:$D$174,3,0)</f>
        <v>3232.96</v>
      </c>
    </row>
    <row r="123" spans="1:11" s="26" customFormat="1" x14ac:dyDescent="0.3">
      <c r="A123" s="8" t="s">
        <v>208</v>
      </c>
      <c r="B123" s="8" t="s">
        <v>200</v>
      </c>
      <c r="C123" s="8" t="s">
        <v>209</v>
      </c>
      <c r="D123" s="10">
        <v>945.84</v>
      </c>
      <c r="E123" s="10">
        <v>588.12</v>
      </c>
      <c r="F123" s="10">
        <v>394</v>
      </c>
      <c r="G123" s="10">
        <v>786.92</v>
      </c>
      <c r="H123" s="10">
        <v>786.92</v>
      </c>
      <c r="I123" s="10">
        <v>1079.8</v>
      </c>
      <c r="J123" s="34">
        <f>+VLOOKUP(A123,Sheet3!$B$3:$D$174,3,0)</f>
        <v>1567.1599999999999</v>
      </c>
    </row>
    <row r="124" spans="1:11" s="26" customFormat="1" x14ac:dyDescent="0.3">
      <c r="A124" s="8" t="s">
        <v>210</v>
      </c>
      <c r="B124" s="8" t="s">
        <v>200</v>
      </c>
      <c r="C124" s="8" t="s">
        <v>87</v>
      </c>
      <c r="D124" s="10">
        <v>8855.2400000000016</v>
      </c>
      <c r="E124" s="10">
        <v>2421.4899999999998</v>
      </c>
      <c r="F124" s="10">
        <v>980.91000000000008</v>
      </c>
      <c r="G124" s="10">
        <v>1961.8200000000002</v>
      </c>
      <c r="H124" s="10">
        <v>1961.8200000000002</v>
      </c>
      <c r="I124" s="10">
        <v>2942.73</v>
      </c>
      <c r="J124" s="34">
        <f>+VLOOKUP(A124,Sheet3!$B$3:$D$174,3,0)</f>
        <v>-1895.6699999999996</v>
      </c>
    </row>
    <row r="125" spans="1:11" s="26" customFormat="1" x14ac:dyDescent="0.3">
      <c r="A125" s="8" t="s">
        <v>211</v>
      </c>
      <c r="B125" s="8" t="s">
        <v>200</v>
      </c>
      <c r="C125" s="8" t="s">
        <v>212</v>
      </c>
      <c r="D125" s="10">
        <v>1725.61</v>
      </c>
      <c r="E125" s="10">
        <v>1725.61</v>
      </c>
      <c r="F125" s="10">
        <v>0</v>
      </c>
      <c r="G125" s="10">
        <v>0</v>
      </c>
      <c r="H125" s="10">
        <v>0</v>
      </c>
      <c r="I125" s="10">
        <v>0</v>
      </c>
      <c r="J125" s="34">
        <f>+VLOOKUP(A125,Sheet3!$B$3:$D$174,3,0)</f>
        <v>0</v>
      </c>
    </row>
    <row r="126" spans="1:11" s="26" customFormat="1" x14ac:dyDescent="0.3">
      <c r="A126" s="8" t="s">
        <v>213</v>
      </c>
      <c r="B126" s="8" t="s">
        <v>200</v>
      </c>
      <c r="C126" s="8" t="s">
        <v>89</v>
      </c>
      <c r="D126" s="10">
        <v>2479.9299999999998</v>
      </c>
      <c r="E126" s="10">
        <v>1822.45</v>
      </c>
      <c r="F126" s="10">
        <v>649.91</v>
      </c>
      <c r="G126" s="10">
        <v>1235.32</v>
      </c>
      <c r="H126" s="10">
        <v>1235.32</v>
      </c>
      <c r="I126" s="10">
        <v>1817.89</v>
      </c>
      <c r="J126" s="34">
        <f>+VLOOKUP(A126,Sheet3!$B$3:$D$174,3,0)</f>
        <v>2400.46</v>
      </c>
    </row>
    <row r="127" spans="1:11" s="26" customFormat="1" x14ac:dyDescent="0.3">
      <c r="A127" s="8" t="s">
        <v>214</v>
      </c>
      <c r="B127" s="8" t="s">
        <v>200</v>
      </c>
      <c r="C127" s="8" t="s">
        <v>90</v>
      </c>
      <c r="D127" s="10">
        <v>10085.5</v>
      </c>
      <c r="E127" s="10">
        <v>7558.33</v>
      </c>
      <c r="F127" s="10">
        <v>2535.4499999999998</v>
      </c>
      <c r="G127" s="10">
        <v>5212.3999999999996</v>
      </c>
      <c r="H127" s="10">
        <v>5212.3999999999996</v>
      </c>
      <c r="I127" s="10">
        <v>7955.86</v>
      </c>
      <c r="J127" s="34">
        <f>+VLOOKUP(A127,Sheet3!$B$3:$D$174,3,0)</f>
        <v>10679.559999999998</v>
      </c>
    </row>
    <row r="128" spans="1:11" s="26" customFormat="1" x14ac:dyDescent="0.3">
      <c r="A128" s="8" t="s">
        <v>215</v>
      </c>
      <c r="B128" s="8" t="s">
        <v>200</v>
      </c>
      <c r="C128" s="8" t="s">
        <v>216</v>
      </c>
      <c r="D128" s="10">
        <v>160526.75</v>
      </c>
      <c r="E128" s="10">
        <v>103411.3</v>
      </c>
      <c r="F128" s="10">
        <v>32450</v>
      </c>
      <c r="G128" s="10">
        <v>69136.650000000009</v>
      </c>
      <c r="H128" s="10">
        <v>69136.650000000009</v>
      </c>
      <c r="I128" s="10">
        <v>103892.7</v>
      </c>
      <c r="J128" s="34">
        <f>+VLOOKUP(A128,Sheet3!$B$3:$D$174,3,0)</f>
        <v>145842.66999999998</v>
      </c>
    </row>
    <row r="129" spans="1:10" s="26" customFormat="1" x14ac:dyDescent="0.3">
      <c r="A129" s="8" t="s">
        <v>217</v>
      </c>
      <c r="B129" s="8" t="s">
        <v>200</v>
      </c>
      <c r="C129" s="8" t="s">
        <v>218</v>
      </c>
      <c r="D129" s="10">
        <v>9725.64</v>
      </c>
      <c r="E129" s="10">
        <v>5488.88</v>
      </c>
      <c r="F129" s="10">
        <v>3234.32</v>
      </c>
      <c r="G129" s="10">
        <v>8461.73</v>
      </c>
      <c r="H129" s="10">
        <v>8461.73</v>
      </c>
      <c r="I129" s="10">
        <v>11790.13</v>
      </c>
      <c r="J129" s="34">
        <f>+VLOOKUP(A129,Sheet3!$B$3:$D$174,3,0)</f>
        <v>15671.729999999996</v>
      </c>
    </row>
    <row r="130" spans="1:10" s="26" customFormat="1" x14ac:dyDescent="0.3">
      <c r="A130" s="8" t="s">
        <v>219</v>
      </c>
      <c r="B130" s="8" t="s">
        <v>200</v>
      </c>
      <c r="C130" s="8" t="s">
        <v>104</v>
      </c>
      <c r="D130" s="10">
        <v>220</v>
      </c>
      <c r="E130" s="10">
        <v>220</v>
      </c>
      <c r="F130" s="10">
        <v>0</v>
      </c>
      <c r="G130" s="10">
        <v>0</v>
      </c>
      <c r="H130" s="10">
        <v>0</v>
      </c>
      <c r="I130" s="10">
        <v>0</v>
      </c>
      <c r="J130" s="34">
        <f>+VLOOKUP(A130,Sheet3!$B$3:$D$174,3,0)</f>
        <v>0</v>
      </c>
    </row>
    <row r="131" spans="1:10" s="26" customFormat="1" x14ac:dyDescent="0.3">
      <c r="A131" s="8" t="s">
        <v>220</v>
      </c>
      <c r="B131" s="8" t="s">
        <v>200</v>
      </c>
      <c r="C131" s="8" t="s">
        <v>221</v>
      </c>
      <c r="D131" s="10">
        <v>1516.5</v>
      </c>
      <c r="E131" s="10">
        <v>1194.75</v>
      </c>
      <c r="F131" s="10">
        <v>454.5</v>
      </c>
      <c r="G131" s="10">
        <v>909</v>
      </c>
      <c r="H131" s="10">
        <v>909</v>
      </c>
      <c r="I131" s="10">
        <v>1350.97</v>
      </c>
      <c r="J131" s="34">
        <f>+VLOOKUP(A131,Sheet3!$B$3:$D$174,3,0)</f>
        <v>1767.88</v>
      </c>
    </row>
    <row r="132" spans="1:10" s="26" customFormat="1" x14ac:dyDescent="0.3">
      <c r="A132" s="8" t="s">
        <v>222</v>
      </c>
      <c r="B132" s="8" t="s">
        <v>200</v>
      </c>
      <c r="C132" s="8" t="s">
        <v>223</v>
      </c>
      <c r="D132" s="10">
        <v>554.77999999999986</v>
      </c>
      <c r="E132" s="10">
        <v>489.6</v>
      </c>
      <c r="F132" s="10">
        <v>119.58</v>
      </c>
      <c r="G132" s="10">
        <v>239.16000000000003</v>
      </c>
      <c r="H132" s="10">
        <v>239.16000000000003</v>
      </c>
      <c r="I132" s="10">
        <v>365.15</v>
      </c>
      <c r="J132" s="34">
        <f>+VLOOKUP(A132,Sheet3!$B$3:$D$174,3,0)</f>
        <v>481.82</v>
      </c>
    </row>
    <row r="133" spans="1:10" s="26" customFormat="1" x14ac:dyDescent="0.3">
      <c r="A133" s="8" t="s">
        <v>224</v>
      </c>
      <c r="B133" s="8" t="s">
        <v>200</v>
      </c>
      <c r="C133" s="8" t="s">
        <v>225</v>
      </c>
      <c r="D133" s="10">
        <v>180.34999999999997</v>
      </c>
      <c r="E133" s="10">
        <v>144</v>
      </c>
      <c r="F133" s="10">
        <v>52.349999999999994</v>
      </c>
      <c r="G133" s="10">
        <v>104.7</v>
      </c>
      <c r="H133" s="10">
        <v>104.7</v>
      </c>
      <c r="I133" s="10">
        <v>155.6</v>
      </c>
      <c r="J133" s="34">
        <f>+VLOOKUP(A133,Sheet3!$B$3:$D$174,3,0)</f>
        <v>203.6</v>
      </c>
    </row>
    <row r="134" spans="1:10" s="26" customFormat="1" x14ac:dyDescent="0.3">
      <c r="A134" s="8" t="s">
        <v>226</v>
      </c>
      <c r="B134" s="8" t="s">
        <v>200</v>
      </c>
      <c r="C134" s="8" t="s">
        <v>227</v>
      </c>
      <c r="D134" s="10">
        <v>434.51</v>
      </c>
      <c r="E134" s="10">
        <v>408.74</v>
      </c>
      <c r="F134" s="10">
        <v>2</v>
      </c>
      <c r="G134" s="10">
        <v>33.99</v>
      </c>
      <c r="H134" s="10">
        <v>33.99</v>
      </c>
      <c r="I134" s="10">
        <v>198</v>
      </c>
      <c r="J134" s="34">
        <f>+VLOOKUP(A134,Sheet3!$B$3:$D$174,3,0)</f>
        <v>942.6400000000001</v>
      </c>
    </row>
    <row r="135" spans="1:10" s="26" customFormat="1" x14ac:dyDescent="0.3">
      <c r="A135" s="8" t="s">
        <v>228</v>
      </c>
      <c r="B135" s="8" t="s">
        <v>200</v>
      </c>
      <c r="C135" s="8" t="s">
        <v>229</v>
      </c>
      <c r="D135" s="10">
        <v>2650.66</v>
      </c>
      <c r="E135" s="10">
        <v>2122.06</v>
      </c>
      <c r="F135" s="10">
        <v>674.3</v>
      </c>
      <c r="G135" s="10">
        <v>904.09999999999991</v>
      </c>
      <c r="H135" s="10">
        <v>904.09999999999991</v>
      </c>
      <c r="I135" s="10">
        <v>904.1</v>
      </c>
      <c r="J135" s="34">
        <f>+VLOOKUP(A135,Sheet3!$B$3:$D$174,3,0)</f>
        <v>904.09999999999991</v>
      </c>
    </row>
    <row r="136" spans="1:10" s="26" customFormat="1" x14ac:dyDescent="0.3">
      <c r="A136" s="8" t="s">
        <v>230</v>
      </c>
      <c r="B136" s="8" t="s">
        <v>200</v>
      </c>
      <c r="C136" s="8" t="s">
        <v>231</v>
      </c>
      <c r="D136" s="10">
        <v>90.700000000000017</v>
      </c>
      <c r="E136" s="10">
        <v>90.7</v>
      </c>
      <c r="F136" s="10">
        <v>35.26</v>
      </c>
      <c r="G136" s="10">
        <v>35.26</v>
      </c>
      <c r="H136" s="10">
        <v>35.26</v>
      </c>
      <c r="I136" s="10">
        <v>35.26</v>
      </c>
      <c r="J136" s="34">
        <f>+VLOOKUP(A136,Sheet3!$B$3:$D$174,3,0)</f>
        <v>35.26</v>
      </c>
    </row>
    <row r="137" spans="1:10" s="26" customFormat="1" x14ac:dyDescent="0.3">
      <c r="A137" s="8" t="s">
        <v>232</v>
      </c>
      <c r="B137" s="8" t="s">
        <v>200</v>
      </c>
      <c r="C137" s="8" t="s">
        <v>114</v>
      </c>
      <c r="D137" s="10">
        <v>13.260000000000002</v>
      </c>
      <c r="E137" s="10">
        <v>7.44</v>
      </c>
      <c r="F137" s="10">
        <v>0</v>
      </c>
      <c r="G137" s="10">
        <v>3.66</v>
      </c>
      <c r="H137" s="10">
        <v>3.66</v>
      </c>
      <c r="I137" s="10">
        <v>3.66</v>
      </c>
      <c r="J137" s="34">
        <f>+VLOOKUP(A137,Sheet3!$B$3:$D$174,3,0)</f>
        <v>3.66</v>
      </c>
    </row>
    <row r="138" spans="1:10" s="26" customFormat="1" x14ac:dyDescent="0.3">
      <c r="A138" s="8" t="s">
        <v>233</v>
      </c>
      <c r="B138" s="8" t="s">
        <v>200</v>
      </c>
      <c r="C138" s="8" t="s">
        <v>115</v>
      </c>
      <c r="D138" s="10">
        <v>13700.529999999999</v>
      </c>
      <c r="E138" s="10">
        <v>9699.84</v>
      </c>
      <c r="F138" s="10">
        <v>3135.82</v>
      </c>
      <c r="G138" s="10">
        <v>5615.3099999999995</v>
      </c>
      <c r="H138" s="10">
        <v>5615.3099999999995</v>
      </c>
      <c r="I138" s="10">
        <v>7792.28</v>
      </c>
      <c r="J138" s="34">
        <f>+VLOOKUP(A138,Sheet3!$B$3:$D$174,3,0)</f>
        <v>9584.0299999999988</v>
      </c>
    </row>
    <row r="139" spans="1:10" s="26" customFormat="1" x14ac:dyDescent="0.3">
      <c r="A139" s="8" t="s">
        <v>234</v>
      </c>
      <c r="B139" s="8" t="s">
        <v>200</v>
      </c>
      <c r="C139" s="8" t="s">
        <v>116</v>
      </c>
      <c r="D139" s="10">
        <v>1814.7300000000002</v>
      </c>
      <c r="E139" s="10">
        <v>1470.17</v>
      </c>
      <c r="F139" s="10">
        <v>316.61</v>
      </c>
      <c r="G139" s="10">
        <v>687.87000000000012</v>
      </c>
      <c r="H139" s="10">
        <v>687.87000000000012</v>
      </c>
      <c r="I139" s="10">
        <v>1018.06</v>
      </c>
      <c r="J139" s="34">
        <f>+VLOOKUP(A139,Sheet3!$B$3:$D$174,3,0)</f>
        <v>1323.2500000000002</v>
      </c>
    </row>
    <row r="140" spans="1:10" s="26" customFormat="1" x14ac:dyDescent="0.3">
      <c r="A140" s="8" t="s">
        <v>235</v>
      </c>
      <c r="B140" s="8" t="s">
        <v>200</v>
      </c>
      <c r="C140" s="8" t="s">
        <v>236</v>
      </c>
      <c r="D140" s="10">
        <v>309.97000000000003</v>
      </c>
      <c r="E140" s="10">
        <v>233.47</v>
      </c>
      <c r="F140" s="10">
        <v>56.2</v>
      </c>
      <c r="G140" s="10">
        <v>61.550000000000004</v>
      </c>
      <c r="H140" s="10">
        <v>61.550000000000004</v>
      </c>
      <c r="I140" s="10">
        <v>108.59</v>
      </c>
      <c r="J140" s="34">
        <f>+VLOOKUP(A140,Sheet3!$B$3:$D$174,3,0)</f>
        <v>130.99</v>
      </c>
    </row>
    <row r="141" spans="1:10" s="26" customFormat="1" x14ac:dyDescent="0.3">
      <c r="A141" s="8" t="s">
        <v>237</v>
      </c>
      <c r="B141" s="8" t="s">
        <v>200</v>
      </c>
      <c r="C141" s="8" t="s">
        <v>118</v>
      </c>
      <c r="D141" s="10">
        <v>9108.33</v>
      </c>
      <c r="E141" s="10">
        <v>7109.6</v>
      </c>
      <c r="F141" s="10">
        <v>1228.0999999999999</v>
      </c>
      <c r="G141" s="10">
        <v>2854.6</v>
      </c>
      <c r="H141" s="10">
        <v>2854.6</v>
      </c>
      <c r="I141" s="10">
        <v>3317.41</v>
      </c>
      <c r="J141" s="34">
        <f>+VLOOKUP(A141,Sheet3!$B$3:$D$174,3,0)</f>
        <v>4261.2299999999996</v>
      </c>
    </row>
    <row r="142" spans="1:10" s="26" customFormat="1" x14ac:dyDescent="0.3">
      <c r="A142" s="8" t="s">
        <v>238</v>
      </c>
      <c r="B142" s="8" t="s">
        <v>200</v>
      </c>
      <c r="C142" s="8" t="s">
        <v>239</v>
      </c>
      <c r="D142" s="10">
        <v>324.42</v>
      </c>
      <c r="E142" s="10">
        <v>321.89</v>
      </c>
      <c r="F142" s="10">
        <v>-44.660000000000004</v>
      </c>
      <c r="G142" s="10">
        <v>-83.080000000000013</v>
      </c>
      <c r="H142" s="10">
        <v>-83.080000000000013</v>
      </c>
      <c r="I142" s="10">
        <v>-135.58000000000001</v>
      </c>
      <c r="J142" s="34">
        <f>+VLOOKUP(A142,Sheet3!$B$3:$D$174,3,0)</f>
        <v>-181.45</v>
      </c>
    </row>
    <row r="143" spans="1:10" s="26" customFormat="1" x14ac:dyDescent="0.3">
      <c r="A143" s="8" t="s">
        <v>240</v>
      </c>
      <c r="B143" s="8" t="s">
        <v>200</v>
      </c>
      <c r="C143" s="8" t="s">
        <v>241</v>
      </c>
      <c r="D143" s="10">
        <v>19631.760000000002</v>
      </c>
      <c r="E143" s="10">
        <v>13648.87</v>
      </c>
      <c r="F143" s="10">
        <v>1155.1999999999998</v>
      </c>
      <c r="G143" s="10">
        <v>4274.34</v>
      </c>
      <c r="H143" s="10">
        <v>4274.34</v>
      </c>
      <c r="I143" s="10">
        <v>7733.49</v>
      </c>
      <c r="J143" s="34">
        <f>+VLOOKUP(A143,Sheet3!$B$3:$D$174,3,0)</f>
        <v>9728.4699999999993</v>
      </c>
    </row>
    <row r="144" spans="1:10" s="26" customFormat="1" x14ac:dyDescent="0.3">
      <c r="A144" s="8" t="s">
        <v>242</v>
      </c>
      <c r="B144" s="8" t="s">
        <v>200</v>
      </c>
      <c r="C144" s="8" t="s">
        <v>243</v>
      </c>
      <c r="D144" s="10">
        <v>150.69</v>
      </c>
      <c r="E144" s="10">
        <v>104.49</v>
      </c>
      <c r="F144" s="10">
        <v>0</v>
      </c>
      <c r="G144" s="10">
        <v>6</v>
      </c>
      <c r="H144" s="10">
        <v>6</v>
      </c>
      <c r="I144" s="10">
        <v>26.4</v>
      </c>
      <c r="J144" s="34">
        <f>+VLOOKUP(A144,Sheet3!$B$3:$D$174,3,0)</f>
        <v>26.4</v>
      </c>
    </row>
    <row r="145" spans="1:10" s="26" customFormat="1" x14ac:dyDescent="0.3">
      <c r="A145" s="8" t="s">
        <v>244</v>
      </c>
      <c r="B145" s="8" t="s">
        <v>200</v>
      </c>
      <c r="C145" s="8" t="s">
        <v>122</v>
      </c>
      <c r="D145" s="10">
        <v>5012.38</v>
      </c>
      <c r="E145" s="10">
        <v>3655.85</v>
      </c>
      <c r="F145" s="10">
        <v>1183.31</v>
      </c>
      <c r="G145" s="10">
        <v>2077.5699999999997</v>
      </c>
      <c r="H145" s="10">
        <v>2077.5699999999997</v>
      </c>
      <c r="I145" s="10">
        <v>3460.12</v>
      </c>
      <c r="J145" s="34">
        <f>+VLOOKUP(A145,Sheet3!$B$3:$D$174,3,0)</f>
        <v>4065.83</v>
      </c>
    </row>
    <row r="146" spans="1:10" s="26" customFormat="1" x14ac:dyDescent="0.3">
      <c r="A146" s="8" t="s">
        <v>245</v>
      </c>
      <c r="B146" s="8" t="s">
        <v>200</v>
      </c>
      <c r="C146" s="8" t="s">
        <v>246</v>
      </c>
      <c r="D146" s="10">
        <v>1269.58</v>
      </c>
      <c r="E146" s="10">
        <v>956.48</v>
      </c>
      <c r="F146" s="10">
        <v>331.77</v>
      </c>
      <c r="G146" s="10">
        <v>661.39</v>
      </c>
      <c r="H146" s="10">
        <v>661.39</v>
      </c>
      <c r="I146" s="10">
        <v>1118.5999999999999</v>
      </c>
      <c r="J146" s="34">
        <f>+VLOOKUP(A146,Sheet3!$B$3:$D$174,3,0)</f>
        <v>1233.8699999999999</v>
      </c>
    </row>
    <row r="147" spans="1:10" s="26" customFormat="1" x14ac:dyDescent="0.3">
      <c r="A147" s="8" t="s">
        <v>247</v>
      </c>
      <c r="B147" s="8" t="s">
        <v>200</v>
      </c>
      <c r="C147" s="8" t="s">
        <v>248</v>
      </c>
      <c r="D147" s="10">
        <v>4781.49</v>
      </c>
      <c r="E147" s="10">
        <v>3531.08</v>
      </c>
      <c r="F147" s="10">
        <v>1239.9099999999999</v>
      </c>
      <c r="G147" s="10">
        <v>2472.56</v>
      </c>
      <c r="H147" s="10">
        <v>2472.56</v>
      </c>
      <c r="I147" s="10">
        <v>3800.36</v>
      </c>
      <c r="J147" s="34">
        <f>+VLOOKUP(A147,Sheet3!$B$3:$D$174,3,0)</f>
        <v>4440.18</v>
      </c>
    </row>
    <row r="148" spans="1:10" s="26" customFormat="1" x14ac:dyDescent="0.3">
      <c r="A148" s="8" t="s">
        <v>249</v>
      </c>
      <c r="B148" s="8" t="s">
        <v>200</v>
      </c>
      <c r="C148" s="8" t="s">
        <v>250</v>
      </c>
      <c r="D148" s="10">
        <v>54529.100000000006</v>
      </c>
      <c r="E148" s="10">
        <v>41129.4</v>
      </c>
      <c r="F148" s="10">
        <v>12944.669999999998</v>
      </c>
      <c r="G148" s="10">
        <v>26573.339999999997</v>
      </c>
      <c r="H148" s="10">
        <v>26573.339999999997</v>
      </c>
      <c r="I148" s="10">
        <v>35794.03</v>
      </c>
      <c r="J148" s="34">
        <f>+VLOOKUP(A148,Sheet3!$B$3:$D$174,3,0)</f>
        <v>46838.71</v>
      </c>
    </row>
    <row r="149" spans="1:10" s="26" customFormat="1" x14ac:dyDescent="0.3">
      <c r="A149" s="8" t="s">
        <v>251</v>
      </c>
      <c r="B149" s="8" t="s">
        <v>200</v>
      </c>
      <c r="C149" s="8" t="s">
        <v>130</v>
      </c>
      <c r="D149" s="10">
        <v>441.01</v>
      </c>
      <c r="E149" s="10">
        <v>380.77</v>
      </c>
      <c r="F149" s="10">
        <v>48.86</v>
      </c>
      <c r="G149" s="10">
        <v>234.35</v>
      </c>
      <c r="H149" s="10">
        <v>234.35</v>
      </c>
      <c r="I149" s="10">
        <v>386.86</v>
      </c>
      <c r="J149" s="34">
        <f>+VLOOKUP(A149,Sheet3!$B$3:$D$174,3,0)</f>
        <v>754.8</v>
      </c>
    </row>
    <row r="150" spans="1:10" s="26" customFormat="1" x14ac:dyDescent="0.3">
      <c r="A150" s="8" t="s">
        <v>252</v>
      </c>
      <c r="B150" s="8" t="s">
        <v>200</v>
      </c>
      <c r="C150" s="8" t="s">
        <v>253</v>
      </c>
      <c r="D150" s="10">
        <v>9185.3799999999992</v>
      </c>
      <c r="E150" s="10">
        <v>7595.32</v>
      </c>
      <c r="F150" s="10">
        <v>1918.3000000000002</v>
      </c>
      <c r="G150" s="10">
        <v>3167.8500000000004</v>
      </c>
      <c r="H150" s="10">
        <v>3167.8500000000004</v>
      </c>
      <c r="I150" s="10">
        <v>5046.99</v>
      </c>
      <c r="J150" s="34">
        <f>+VLOOKUP(A150,Sheet3!$B$3:$D$174,3,0)</f>
        <v>7832.7899999999991</v>
      </c>
    </row>
    <row r="151" spans="1:10" s="26" customFormat="1" x14ac:dyDescent="0.3">
      <c r="A151" s="8" t="s">
        <v>254</v>
      </c>
      <c r="B151" s="8" t="s">
        <v>200</v>
      </c>
      <c r="C151" s="8" t="s">
        <v>255</v>
      </c>
      <c r="D151" s="10">
        <v>2527.02</v>
      </c>
      <c r="E151" s="10">
        <v>2397.02</v>
      </c>
      <c r="F151" s="10">
        <v>0</v>
      </c>
      <c r="G151" s="10">
        <v>0</v>
      </c>
      <c r="H151" s="10">
        <v>0</v>
      </c>
      <c r="I151" s="10">
        <v>0</v>
      </c>
      <c r="J151" s="34">
        <f>+VLOOKUP(A151,Sheet3!$B$3:$D$174,3,0)</f>
        <v>0</v>
      </c>
    </row>
    <row r="152" spans="1:10" s="26" customFormat="1" x14ac:dyDescent="0.3">
      <c r="A152" s="8" t="s">
        <v>256</v>
      </c>
      <c r="B152" s="8" t="s">
        <v>200</v>
      </c>
      <c r="C152" s="8" t="s">
        <v>257</v>
      </c>
      <c r="D152" s="10">
        <v>4945.92</v>
      </c>
      <c r="E152" s="10">
        <v>2472.96</v>
      </c>
      <c r="F152" s="10">
        <v>1236.48</v>
      </c>
      <c r="G152" s="10">
        <v>2472.96</v>
      </c>
      <c r="H152" s="10">
        <v>2472.96</v>
      </c>
      <c r="I152" s="10">
        <v>4998.93</v>
      </c>
      <c r="J152" s="34">
        <f>+VLOOKUP(A152,Sheet3!$B$3:$D$174,3,0)</f>
        <v>6235.41</v>
      </c>
    </row>
    <row r="153" spans="1:10" s="26" customFormat="1" x14ac:dyDescent="0.3">
      <c r="A153" s="8" t="s">
        <v>258</v>
      </c>
      <c r="B153" s="8" t="s">
        <v>200</v>
      </c>
      <c r="C153" s="8" t="s">
        <v>133</v>
      </c>
      <c r="D153" s="10">
        <v>2286.0700000000002</v>
      </c>
      <c r="E153" s="10">
        <v>1034.72</v>
      </c>
      <c r="F153" s="10">
        <v>1585.1000000000004</v>
      </c>
      <c r="G153" s="10">
        <v>3161.9600000000005</v>
      </c>
      <c r="H153" s="10">
        <v>3161.9600000000005</v>
      </c>
      <c r="I153" s="10">
        <v>5256.09</v>
      </c>
      <c r="J153" s="34">
        <f>+VLOOKUP(A153,Sheet3!$B$3:$D$174,3,0)</f>
        <v>6774.98</v>
      </c>
    </row>
    <row r="154" spans="1:10" s="26" customFormat="1" x14ac:dyDescent="0.3">
      <c r="A154" s="8" t="s">
        <v>259</v>
      </c>
      <c r="B154" s="8" t="s">
        <v>200</v>
      </c>
      <c r="C154" s="8" t="s">
        <v>135</v>
      </c>
      <c r="D154" s="10">
        <v>2371.1400000000003</v>
      </c>
      <c r="E154" s="10">
        <v>1803.84</v>
      </c>
      <c r="F154" s="10">
        <v>588.07999999999993</v>
      </c>
      <c r="G154" s="10">
        <v>1213.67</v>
      </c>
      <c r="H154" s="10">
        <v>1213.67</v>
      </c>
      <c r="I154" s="10">
        <v>1722.32</v>
      </c>
      <c r="J154" s="34">
        <f>+VLOOKUP(A154,Sheet3!$B$3:$D$174,3,0)</f>
        <v>2267.6400000000003</v>
      </c>
    </row>
    <row r="155" spans="1:10" s="26" customFormat="1" x14ac:dyDescent="0.3">
      <c r="A155" s="8" t="s">
        <v>260</v>
      </c>
      <c r="B155" s="8" t="s">
        <v>200</v>
      </c>
      <c r="C155" s="8" t="s">
        <v>136</v>
      </c>
      <c r="D155" s="10">
        <v>14481.66</v>
      </c>
      <c r="E155" s="10">
        <v>9466.32</v>
      </c>
      <c r="F155" s="10">
        <v>0</v>
      </c>
      <c r="G155" s="10">
        <v>4657.5</v>
      </c>
      <c r="H155" s="10">
        <v>4657.5</v>
      </c>
      <c r="I155" s="10">
        <v>10547.35</v>
      </c>
      <c r="J155" s="34">
        <f>+VLOOKUP(A155,Sheet3!$B$3:$D$174,3,0)</f>
        <v>16437.2</v>
      </c>
    </row>
    <row r="156" spans="1:10" s="26" customFormat="1" x14ac:dyDescent="0.3">
      <c r="A156" s="8" t="s">
        <v>261</v>
      </c>
      <c r="B156" s="8" t="s">
        <v>200</v>
      </c>
      <c r="C156" s="8" t="s">
        <v>262</v>
      </c>
      <c r="D156" s="10">
        <v>638.58999999999992</v>
      </c>
      <c r="E156" s="10">
        <v>457.16</v>
      </c>
      <c r="F156" s="10">
        <v>89.449999999999989</v>
      </c>
      <c r="G156" s="10">
        <v>227.19</v>
      </c>
      <c r="H156" s="10">
        <v>227.19</v>
      </c>
      <c r="I156" s="10">
        <v>406.79</v>
      </c>
      <c r="J156" s="34">
        <f>+VLOOKUP(A156,Sheet3!$B$3:$D$174,3,0)</f>
        <v>529.22</v>
      </c>
    </row>
    <row r="157" spans="1:10" s="26" customFormat="1" x14ac:dyDescent="0.3">
      <c r="A157" s="8" t="s">
        <v>263</v>
      </c>
      <c r="B157" s="8" t="s">
        <v>200</v>
      </c>
      <c r="C157" s="8" t="s">
        <v>138</v>
      </c>
      <c r="D157" s="10">
        <v>-6681.7799999999979</v>
      </c>
      <c r="E157" s="10">
        <v>-9793.5</v>
      </c>
      <c r="F157" s="10">
        <v>-2385.3500000000004</v>
      </c>
      <c r="G157" s="10">
        <v>-6983.6000000000031</v>
      </c>
      <c r="H157" s="10">
        <v>-6983.6000000000031</v>
      </c>
      <c r="I157" s="10">
        <v>-6383.73</v>
      </c>
      <c r="J157" s="34">
        <f>+VLOOKUP(A157,Sheet3!$B$3:$D$174,3,0)</f>
        <v>-61.930000000002934</v>
      </c>
    </row>
    <row r="158" spans="1:10" s="26" customFormat="1" x14ac:dyDescent="0.3">
      <c r="A158" s="8" t="s">
        <v>264</v>
      </c>
      <c r="B158" s="8" t="s">
        <v>200</v>
      </c>
      <c r="C158" s="8" t="s">
        <v>265</v>
      </c>
      <c r="D158" s="10">
        <v>49.41</v>
      </c>
      <c r="E158" s="10">
        <v>2.79</v>
      </c>
      <c r="F158" s="10">
        <v>0</v>
      </c>
      <c r="G158" s="10">
        <v>0</v>
      </c>
      <c r="H158" s="10">
        <v>0</v>
      </c>
      <c r="I158" s="10">
        <v>0</v>
      </c>
      <c r="J158" s="34">
        <f>+VLOOKUP(A158,Sheet3!$B$3:$D$174,3,0)</f>
        <v>0</v>
      </c>
    </row>
    <row r="159" spans="1:10" s="26" customFormat="1" x14ac:dyDescent="0.3">
      <c r="A159" s="8" t="s">
        <v>266</v>
      </c>
      <c r="B159" s="8" t="s">
        <v>200</v>
      </c>
      <c r="C159" s="8" t="s">
        <v>267</v>
      </c>
      <c r="D159" s="10">
        <v>3878.2299999999996</v>
      </c>
      <c r="E159" s="10">
        <v>2873.76</v>
      </c>
      <c r="F159" s="10">
        <v>1210.48</v>
      </c>
      <c r="G159" s="10">
        <v>2361.6999999999998</v>
      </c>
      <c r="H159" s="10">
        <v>2361.6999999999998</v>
      </c>
      <c r="I159" s="10">
        <v>3293.35</v>
      </c>
      <c r="J159" s="34">
        <f>+VLOOKUP(A159,Sheet3!$B$3:$D$174,3,0)</f>
        <v>4428.04</v>
      </c>
    </row>
    <row r="160" spans="1:10" s="26" customFormat="1" x14ac:dyDescent="0.3">
      <c r="A160" s="8" t="s">
        <v>268</v>
      </c>
      <c r="B160" s="8" t="s">
        <v>200</v>
      </c>
      <c r="C160" s="8" t="s">
        <v>269</v>
      </c>
      <c r="D160" s="10">
        <v>0</v>
      </c>
      <c r="E160" s="10">
        <v>84408.03</v>
      </c>
      <c r="F160" s="10">
        <v>0</v>
      </c>
      <c r="G160" s="10">
        <v>0</v>
      </c>
      <c r="H160" s="10">
        <v>0</v>
      </c>
      <c r="I160" s="10">
        <v>0</v>
      </c>
      <c r="J160" s="34">
        <f>+VLOOKUP(A160,Sheet3!$B$3:$D$174,3,0)</f>
        <v>0</v>
      </c>
    </row>
    <row r="161" spans="1:10" s="26" customFormat="1" x14ac:dyDescent="0.3">
      <c r="A161" s="8" t="s">
        <v>270</v>
      </c>
      <c r="B161" s="8" t="s">
        <v>271</v>
      </c>
      <c r="C161" s="8" t="s">
        <v>78</v>
      </c>
      <c r="D161" s="10">
        <v>1334857.9599999997</v>
      </c>
      <c r="E161" s="10">
        <v>974446.39</v>
      </c>
      <c r="F161" s="10">
        <v>329151.66000000009</v>
      </c>
      <c r="G161" s="10">
        <v>680237.88000000024</v>
      </c>
      <c r="H161" s="10">
        <v>680237.88000000024</v>
      </c>
      <c r="I161" s="10">
        <v>1015499.13</v>
      </c>
      <c r="J161" s="34">
        <f>+VLOOKUP(A161,Sheet3!$B$3:$D$174,3,0)</f>
        <v>1355195.2400000002</v>
      </c>
    </row>
    <row r="162" spans="1:10" s="26" customFormat="1" x14ac:dyDescent="0.3">
      <c r="A162" s="8" t="s">
        <v>272</v>
      </c>
      <c r="B162" s="8" t="s">
        <v>271</v>
      </c>
      <c r="C162" s="8" t="s">
        <v>273</v>
      </c>
      <c r="D162" s="10">
        <v>24097.93</v>
      </c>
      <c r="E162" s="10">
        <v>7872.93</v>
      </c>
      <c r="F162" s="10">
        <v>0</v>
      </c>
      <c r="G162" s="10">
        <v>8652.35</v>
      </c>
      <c r="H162" s="10">
        <v>8652.35</v>
      </c>
      <c r="I162" s="10">
        <v>17502.68</v>
      </c>
      <c r="J162" s="34">
        <f>+VLOOKUP(A162,Sheet3!$B$3:$D$174,3,0)</f>
        <v>25824.75</v>
      </c>
    </row>
    <row r="163" spans="1:10" s="26" customFormat="1" x14ac:dyDescent="0.3">
      <c r="A163" s="8" t="s">
        <v>274</v>
      </c>
      <c r="B163" s="8" t="s">
        <v>271</v>
      </c>
      <c r="C163" s="8" t="s">
        <v>202</v>
      </c>
      <c r="D163" s="10">
        <v>24586.13</v>
      </c>
      <c r="E163" s="10">
        <v>8843.41</v>
      </c>
      <c r="F163" s="10">
        <v>4134.57</v>
      </c>
      <c r="G163" s="10">
        <v>5749.2699999999995</v>
      </c>
      <c r="H163" s="10">
        <v>5749.2699999999995</v>
      </c>
      <c r="I163" s="10">
        <v>11017.23</v>
      </c>
      <c r="J163" s="34">
        <f>+VLOOKUP(A163,Sheet3!$B$3:$D$174,3,0)</f>
        <v>15052.759999999998</v>
      </c>
    </row>
    <row r="164" spans="1:10" s="26" customFormat="1" x14ac:dyDescent="0.3">
      <c r="A164" s="8" t="s">
        <v>275</v>
      </c>
      <c r="B164" s="8" t="s">
        <v>271</v>
      </c>
      <c r="C164" s="8" t="s">
        <v>204</v>
      </c>
      <c r="D164" s="10">
        <v>7720.8299999999981</v>
      </c>
      <c r="E164" s="10">
        <v>0</v>
      </c>
      <c r="F164" s="10">
        <v>-555.01999999999953</v>
      </c>
      <c r="G164" s="10">
        <v>-555.01999999999953</v>
      </c>
      <c r="H164" s="10">
        <v>-555.01999999999953</v>
      </c>
      <c r="I164" s="10">
        <v>-555.02</v>
      </c>
      <c r="J164" s="34">
        <f>+VLOOKUP(A164,Sheet3!$B$3:$D$174,3,0)</f>
        <v>-555.01999999999953</v>
      </c>
    </row>
    <row r="165" spans="1:10" s="26" customFormat="1" x14ac:dyDescent="0.3">
      <c r="A165" s="8" t="s">
        <v>276</v>
      </c>
      <c r="B165" s="8" t="s">
        <v>271</v>
      </c>
      <c r="C165" s="8" t="s">
        <v>277</v>
      </c>
      <c r="D165" s="10">
        <v>11032.650000000001</v>
      </c>
      <c r="E165" s="10">
        <v>10582.65</v>
      </c>
      <c r="F165" s="10">
        <v>0</v>
      </c>
      <c r="G165" s="10">
        <v>4900</v>
      </c>
      <c r="H165" s="10">
        <v>4900</v>
      </c>
      <c r="I165" s="10">
        <v>4900</v>
      </c>
      <c r="J165" s="34">
        <f>+VLOOKUP(A165,Sheet3!$B$3:$D$174,3,0)</f>
        <v>7350</v>
      </c>
    </row>
    <row r="166" spans="1:10" s="26" customFormat="1" x14ac:dyDescent="0.3">
      <c r="A166" s="8" t="s">
        <v>278</v>
      </c>
      <c r="B166" s="8" t="s">
        <v>271</v>
      </c>
      <c r="C166" s="8" t="s">
        <v>84</v>
      </c>
      <c r="D166" s="10">
        <v>21032.860000000004</v>
      </c>
      <c r="E166" s="10">
        <v>16100.26</v>
      </c>
      <c r="F166" s="10">
        <v>4389.8100000000004</v>
      </c>
      <c r="G166" s="10">
        <v>9333.3900000000012</v>
      </c>
      <c r="H166" s="10">
        <v>9333.3900000000012</v>
      </c>
      <c r="I166" s="10">
        <v>15296.26</v>
      </c>
      <c r="J166" s="34">
        <f>+VLOOKUP(A166,Sheet3!$B$3:$D$174,3,0)</f>
        <v>20284.560000000001</v>
      </c>
    </row>
    <row r="167" spans="1:10" s="26" customFormat="1" x14ac:dyDescent="0.3">
      <c r="A167" s="8" t="s">
        <v>279</v>
      </c>
      <c r="B167" s="8" t="s">
        <v>271</v>
      </c>
      <c r="C167" s="8" t="s">
        <v>207</v>
      </c>
      <c r="D167" s="10">
        <v>11575</v>
      </c>
      <c r="E167" s="10">
        <v>10740.8</v>
      </c>
      <c r="F167" s="10">
        <v>0</v>
      </c>
      <c r="G167" s="10">
        <v>0</v>
      </c>
      <c r="H167" s="10">
        <v>0</v>
      </c>
      <c r="I167" s="10">
        <v>11593.88</v>
      </c>
      <c r="J167" s="34">
        <f>+VLOOKUP(A167,Sheet3!$B$3:$D$174,3,0)</f>
        <v>11757.080000000002</v>
      </c>
    </row>
    <row r="168" spans="1:10" s="26" customFormat="1" x14ac:dyDescent="0.3">
      <c r="A168" s="8" t="s">
        <v>280</v>
      </c>
      <c r="B168" s="8" t="s">
        <v>271</v>
      </c>
      <c r="C168" s="8" t="s">
        <v>209</v>
      </c>
      <c r="D168" s="10">
        <v>1181.82</v>
      </c>
      <c r="E168" s="10">
        <v>834.78</v>
      </c>
      <c r="F168" s="10">
        <v>363.12</v>
      </c>
      <c r="G168" s="10">
        <v>793.68000000000006</v>
      </c>
      <c r="H168" s="10">
        <v>793.68000000000006</v>
      </c>
      <c r="I168" s="10">
        <v>1151.52</v>
      </c>
      <c r="J168" s="34">
        <f>+VLOOKUP(A168,Sheet3!$B$3:$D$174,3,0)</f>
        <v>1986.81</v>
      </c>
    </row>
    <row r="169" spans="1:10" s="26" customFormat="1" x14ac:dyDescent="0.3">
      <c r="A169" s="8" t="s">
        <v>490</v>
      </c>
      <c r="B169" s="8" t="s">
        <v>271</v>
      </c>
      <c r="C169" s="8" t="s">
        <v>491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0">
        <v>8364</v>
      </c>
      <c r="J169" s="34">
        <v>0</v>
      </c>
    </row>
    <row r="170" spans="1:10" s="26" customFormat="1" x14ac:dyDescent="0.3">
      <c r="A170" s="8" t="s">
        <v>492</v>
      </c>
      <c r="B170" s="8" t="s">
        <v>271</v>
      </c>
      <c r="C170" s="8" t="s">
        <v>493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4503</v>
      </c>
      <c r="J170" s="34">
        <v>0</v>
      </c>
    </row>
    <row r="171" spans="1:10" s="26" customFormat="1" x14ac:dyDescent="0.3">
      <c r="A171" s="8" t="s">
        <v>281</v>
      </c>
      <c r="B171" s="8" t="s">
        <v>271</v>
      </c>
      <c r="C171" s="8" t="s">
        <v>87</v>
      </c>
      <c r="D171" s="10">
        <v>57752.400000000009</v>
      </c>
      <c r="E171" s="10">
        <v>21066.53</v>
      </c>
      <c r="F171" s="10">
        <v>8540.0999999999985</v>
      </c>
      <c r="G171" s="10">
        <v>17080.2</v>
      </c>
      <c r="H171" s="10">
        <v>17080.2</v>
      </c>
      <c r="I171" s="10">
        <v>25620.3</v>
      </c>
      <c r="J171" s="34">
        <f>+VLOOKUP(A171,Sheet3!$B$3:$D$174,3,0)</f>
        <v>45203.270000000004</v>
      </c>
    </row>
    <row r="172" spans="1:10" s="26" customFormat="1" x14ac:dyDescent="0.3">
      <c r="A172" s="8" t="s">
        <v>282</v>
      </c>
      <c r="B172" s="8" t="s">
        <v>271</v>
      </c>
      <c r="C172" s="8" t="s">
        <v>212</v>
      </c>
      <c r="D172" s="10">
        <v>12654.18</v>
      </c>
      <c r="E172" s="10">
        <v>12654.18</v>
      </c>
      <c r="F172" s="10">
        <v>0</v>
      </c>
      <c r="G172" s="10">
        <v>0</v>
      </c>
      <c r="H172" s="10">
        <v>0</v>
      </c>
      <c r="I172" s="10">
        <v>0</v>
      </c>
      <c r="J172" s="34">
        <f>+VLOOKUP(A172,Sheet3!$B$3:$D$174,3,0)</f>
        <v>0</v>
      </c>
    </row>
    <row r="173" spans="1:10" s="26" customFormat="1" x14ac:dyDescent="0.3">
      <c r="A173" s="8" t="s">
        <v>283</v>
      </c>
      <c r="B173" s="8" t="s">
        <v>271</v>
      </c>
      <c r="C173" s="8" t="s">
        <v>284</v>
      </c>
      <c r="D173" s="10">
        <v>990</v>
      </c>
      <c r="E173" s="10">
        <v>742.5</v>
      </c>
      <c r="F173" s="10">
        <v>247.5</v>
      </c>
      <c r="G173" s="10">
        <v>495</v>
      </c>
      <c r="H173" s="10">
        <v>495</v>
      </c>
      <c r="I173" s="10">
        <v>742.5</v>
      </c>
      <c r="J173" s="34">
        <f>+VLOOKUP(A173,Sheet3!$B$3:$D$174,3,0)</f>
        <v>990</v>
      </c>
    </row>
    <row r="174" spans="1:10" s="26" customFormat="1" x14ac:dyDescent="0.3">
      <c r="A174" s="8" t="s">
        <v>285</v>
      </c>
      <c r="B174" s="8" t="s">
        <v>271</v>
      </c>
      <c r="C174" s="8" t="s">
        <v>89</v>
      </c>
      <c r="D174" s="10">
        <v>3297.2899999999991</v>
      </c>
      <c r="E174" s="10">
        <v>2532.85</v>
      </c>
      <c r="F174" s="10">
        <v>679.64999999999986</v>
      </c>
      <c r="G174" s="10">
        <v>1351.1899999999996</v>
      </c>
      <c r="H174" s="10">
        <v>1351.1899999999996</v>
      </c>
      <c r="I174" s="10">
        <v>2015.94</v>
      </c>
      <c r="J174" s="34">
        <f>+VLOOKUP(A174,Sheet3!$B$3:$D$174,3,0)</f>
        <v>2679.3599999999992</v>
      </c>
    </row>
    <row r="175" spans="1:10" s="26" customFormat="1" x14ac:dyDescent="0.3">
      <c r="A175" s="8" t="s">
        <v>286</v>
      </c>
      <c r="B175" s="8" t="s">
        <v>271</v>
      </c>
      <c r="C175" s="8" t="s">
        <v>90</v>
      </c>
      <c r="D175" s="10">
        <v>6376.0599999999995</v>
      </c>
      <c r="E175" s="10">
        <v>4560.24</v>
      </c>
      <c r="F175" s="10">
        <v>1790.48</v>
      </c>
      <c r="G175" s="10">
        <v>3836.6499999999996</v>
      </c>
      <c r="H175" s="10">
        <v>3836.6499999999996</v>
      </c>
      <c r="I175" s="10">
        <v>6348.25</v>
      </c>
      <c r="J175" s="34">
        <f>+VLOOKUP(A175,Sheet3!$B$3:$D$174,3,0)</f>
        <v>8859.8499999999985</v>
      </c>
    </row>
    <row r="176" spans="1:10" s="26" customFormat="1" x14ac:dyDescent="0.3">
      <c r="A176" s="8" t="s">
        <v>287</v>
      </c>
      <c r="B176" s="8" t="s">
        <v>271</v>
      </c>
      <c r="C176" s="8" t="s">
        <v>91</v>
      </c>
      <c r="D176" s="10">
        <v>15390.429999999997</v>
      </c>
      <c r="E176" s="10">
        <v>11156.8</v>
      </c>
      <c r="F176" s="10">
        <v>4233.63</v>
      </c>
      <c r="G176" s="10">
        <v>9727.98</v>
      </c>
      <c r="H176" s="10">
        <v>9727.98</v>
      </c>
      <c r="I176" s="10">
        <v>15080.9</v>
      </c>
      <c r="J176" s="34">
        <f>+VLOOKUP(A176,Sheet3!$B$3:$D$174,3,0)</f>
        <v>20151.14</v>
      </c>
    </row>
    <row r="177" spans="1:10" s="26" customFormat="1" x14ac:dyDescent="0.3">
      <c r="A177" s="8" t="s">
        <v>288</v>
      </c>
      <c r="B177" s="8" t="s">
        <v>271</v>
      </c>
      <c r="C177" s="8" t="s">
        <v>289</v>
      </c>
      <c r="D177" s="10">
        <v>297.60000000000008</v>
      </c>
      <c r="E177" s="10">
        <v>223.2</v>
      </c>
      <c r="F177" s="10">
        <v>74.400000000000006</v>
      </c>
      <c r="G177" s="10">
        <v>148.80000000000001</v>
      </c>
      <c r="H177" s="10">
        <v>148.80000000000001</v>
      </c>
      <c r="I177" s="10">
        <v>223.2</v>
      </c>
      <c r="J177" s="34">
        <f>+VLOOKUP(A177,Sheet3!$B$3:$D$174,3,0)</f>
        <v>297.60000000000008</v>
      </c>
    </row>
    <row r="178" spans="1:10" s="26" customFormat="1" x14ac:dyDescent="0.3">
      <c r="A178" s="8" t="s">
        <v>290</v>
      </c>
      <c r="B178" s="8" t="s">
        <v>271</v>
      </c>
      <c r="C178" s="8" t="s">
        <v>291</v>
      </c>
      <c r="D178" s="10">
        <v>121550.46</v>
      </c>
      <c r="E178" s="10">
        <v>56027.44</v>
      </c>
      <c r="F178" s="10">
        <v>31909.91</v>
      </c>
      <c r="G178" s="10">
        <v>72822.23000000001</v>
      </c>
      <c r="H178" s="10">
        <v>72822.23000000001</v>
      </c>
      <c r="I178" s="10">
        <v>107124.83</v>
      </c>
      <c r="J178" s="34">
        <f>+VLOOKUP(A178,Sheet3!$B$3:$D$174,3,0)</f>
        <v>166546.33000000002</v>
      </c>
    </row>
    <row r="179" spans="1:10" s="26" customFormat="1" x14ac:dyDescent="0.3">
      <c r="A179" s="8" t="s">
        <v>292</v>
      </c>
      <c r="B179" s="8" t="s">
        <v>271</v>
      </c>
      <c r="C179" s="8" t="s">
        <v>293</v>
      </c>
      <c r="D179" s="10">
        <v>537633.0199999999</v>
      </c>
      <c r="E179" s="10">
        <v>268136.93</v>
      </c>
      <c r="F179" s="10">
        <v>74530.359999999986</v>
      </c>
      <c r="G179" s="10">
        <v>200699.43999999997</v>
      </c>
      <c r="H179" s="10">
        <v>200699.43999999997</v>
      </c>
      <c r="I179" s="10">
        <v>441216.24</v>
      </c>
      <c r="J179" s="34">
        <f>+VLOOKUP(A179,Sheet3!$B$3:$D$174,3,0)</f>
        <v>472882.92</v>
      </c>
    </row>
    <row r="180" spans="1:10" s="26" customFormat="1" x14ac:dyDescent="0.3">
      <c r="A180" s="8" t="s">
        <v>294</v>
      </c>
      <c r="B180" s="8" t="s">
        <v>271</v>
      </c>
      <c r="C180" s="8" t="s">
        <v>295</v>
      </c>
      <c r="D180" s="10">
        <v>60950</v>
      </c>
      <c r="E180" s="10">
        <v>33107.07</v>
      </c>
      <c r="F180" s="10">
        <v>13613.71</v>
      </c>
      <c r="G180" s="10">
        <v>34092.89</v>
      </c>
      <c r="H180" s="10">
        <v>34092.89</v>
      </c>
      <c r="I180" s="10">
        <v>50039.82</v>
      </c>
      <c r="J180" s="34">
        <f>+VLOOKUP(A180,Sheet3!$B$3:$D$174,3,0)</f>
        <v>107795.87</v>
      </c>
    </row>
    <row r="181" spans="1:10" s="26" customFormat="1" x14ac:dyDescent="0.3">
      <c r="A181" s="8" t="s">
        <v>296</v>
      </c>
      <c r="B181" s="8" t="s">
        <v>271</v>
      </c>
      <c r="C181" s="8" t="s">
        <v>297</v>
      </c>
      <c r="D181" s="10">
        <v>9750</v>
      </c>
      <c r="E181" s="10">
        <v>5700</v>
      </c>
      <c r="F181" s="10">
        <v>2850</v>
      </c>
      <c r="G181" s="10">
        <v>6068.18</v>
      </c>
      <c r="H181" s="10">
        <v>6068.18</v>
      </c>
      <c r="I181" s="10">
        <v>9995.4500000000007</v>
      </c>
      <c r="J181" s="34">
        <f>+VLOOKUP(A181,Sheet3!$B$3:$D$174,3,0)</f>
        <v>13922.720000000001</v>
      </c>
    </row>
    <row r="182" spans="1:10" s="26" customFormat="1" x14ac:dyDescent="0.3">
      <c r="A182" s="8" t="s">
        <v>298</v>
      </c>
      <c r="B182" s="8" t="s">
        <v>271</v>
      </c>
      <c r="C182" s="8" t="s">
        <v>299</v>
      </c>
      <c r="D182" s="10">
        <v>60466</v>
      </c>
      <c r="E182" s="10">
        <v>45568</v>
      </c>
      <c r="F182" s="10">
        <v>9830</v>
      </c>
      <c r="G182" s="10">
        <v>30463</v>
      </c>
      <c r="H182" s="10">
        <v>30463</v>
      </c>
      <c r="I182" s="10">
        <v>37983</v>
      </c>
      <c r="J182" s="34">
        <f>+VLOOKUP(A182,Sheet3!$B$3:$D$174,3,0)</f>
        <v>52953</v>
      </c>
    </row>
    <row r="183" spans="1:10" s="26" customFormat="1" x14ac:dyDescent="0.3">
      <c r="A183" s="8" t="s">
        <v>300</v>
      </c>
      <c r="B183" s="8" t="s">
        <v>271</v>
      </c>
      <c r="C183" s="8" t="s">
        <v>98</v>
      </c>
      <c r="D183" s="10">
        <v>189717.80999999997</v>
      </c>
      <c r="E183" s="10">
        <v>189717.81</v>
      </c>
      <c r="F183" s="10">
        <v>2778.4</v>
      </c>
      <c r="G183" s="10">
        <v>2508.9700000000003</v>
      </c>
      <c r="H183" s="10">
        <v>2508.9700000000003</v>
      </c>
      <c r="I183" s="10">
        <v>2508.9699999999998</v>
      </c>
      <c r="J183" s="34">
        <f>+VLOOKUP(A183,Sheet3!$B$3:$D$174,3,0)</f>
        <v>2508.9700000000003</v>
      </c>
    </row>
    <row r="184" spans="1:10" s="26" customFormat="1" x14ac:dyDescent="0.3">
      <c r="A184" s="8" t="s">
        <v>366</v>
      </c>
      <c r="B184" s="8" t="s">
        <v>271</v>
      </c>
      <c r="C184" s="8" t="s">
        <v>98</v>
      </c>
      <c r="D184" s="10">
        <v>0</v>
      </c>
      <c r="E184" s="10">
        <v>0</v>
      </c>
      <c r="F184" s="10">
        <v>0</v>
      </c>
      <c r="G184" s="10">
        <v>1265.4000000000001</v>
      </c>
      <c r="H184" s="10">
        <v>1265.4000000000001</v>
      </c>
      <c r="I184" s="10">
        <v>1265.4000000000001</v>
      </c>
      <c r="J184" s="34">
        <f>+VLOOKUP(A184,Sheet3!$B$3:$D$174,3,0)</f>
        <v>1265.4000000000001</v>
      </c>
    </row>
    <row r="185" spans="1:10" s="26" customFormat="1" x14ac:dyDescent="0.3">
      <c r="A185" s="8" t="s">
        <v>301</v>
      </c>
      <c r="B185" s="8" t="s">
        <v>271</v>
      </c>
      <c r="C185" s="8" t="s">
        <v>100</v>
      </c>
      <c r="D185" s="10">
        <v>866729.66000000015</v>
      </c>
      <c r="E185" s="10">
        <v>518057.43</v>
      </c>
      <c r="F185" s="10">
        <v>271545.61</v>
      </c>
      <c r="G185" s="10">
        <v>487487.75</v>
      </c>
      <c r="H185" s="10">
        <v>487487.75</v>
      </c>
      <c r="I185" s="10">
        <v>750371.9</v>
      </c>
      <c r="J185" s="34">
        <f>+VLOOKUP(A185,Sheet3!$B$3:$D$174,3,0)</f>
        <v>935494.79999999993</v>
      </c>
    </row>
    <row r="186" spans="1:10" s="26" customFormat="1" x14ac:dyDescent="0.3">
      <c r="A186" s="8" t="s">
        <v>302</v>
      </c>
      <c r="B186" s="8" t="s">
        <v>271</v>
      </c>
      <c r="C186" s="8" t="s">
        <v>303</v>
      </c>
      <c r="D186" s="10">
        <v>101340.12</v>
      </c>
      <c r="E186" s="10">
        <v>69841.399999999994</v>
      </c>
      <c r="F186" s="10">
        <v>28500</v>
      </c>
      <c r="G186" s="10">
        <v>56136.380000000005</v>
      </c>
      <c r="H186" s="10">
        <v>56136.380000000005</v>
      </c>
      <c r="I186" s="10">
        <v>94590.95</v>
      </c>
      <c r="J186" s="34">
        <f>+VLOOKUP(A186,Sheet3!$B$3:$D$174,3,0)</f>
        <v>128545.52000000002</v>
      </c>
    </row>
    <row r="187" spans="1:10" s="26" customFormat="1" x14ac:dyDescent="0.3">
      <c r="A187" s="8" t="s">
        <v>304</v>
      </c>
      <c r="B187" s="8" t="s">
        <v>271</v>
      </c>
      <c r="C187" s="8" t="s">
        <v>305</v>
      </c>
      <c r="D187" s="10">
        <v>25800</v>
      </c>
      <c r="E187" s="10">
        <v>20300</v>
      </c>
      <c r="F187" s="10">
        <v>4500</v>
      </c>
      <c r="G187" s="10">
        <v>9000</v>
      </c>
      <c r="H187" s="10">
        <v>9000</v>
      </c>
      <c r="I187" s="10">
        <v>13500</v>
      </c>
      <c r="J187" s="34">
        <f>+VLOOKUP(A187,Sheet3!$B$3:$D$174,3,0)</f>
        <v>15000</v>
      </c>
    </row>
    <row r="188" spans="1:10" s="26" customFormat="1" x14ac:dyDescent="0.3">
      <c r="A188" s="8" t="s">
        <v>306</v>
      </c>
      <c r="B188" s="8" t="s">
        <v>271</v>
      </c>
      <c r="C188" s="8" t="s">
        <v>216</v>
      </c>
      <c r="D188" s="10">
        <v>27443.940000000002</v>
      </c>
      <c r="E188" s="10">
        <v>23931.040000000001</v>
      </c>
      <c r="F188" s="10">
        <v>5260.71</v>
      </c>
      <c r="G188" s="10">
        <v>11921.39</v>
      </c>
      <c r="H188" s="10">
        <v>11921.39</v>
      </c>
      <c r="I188" s="10">
        <v>14321</v>
      </c>
      <c r="J188" s="34">
        <f>+VLOOKUP(A188,Sheet3!$B$3:$D$174,3,0)</f>
        <v>19383.560000000001</v>
      </c>
    </row>
    <row r="189" spans="1:10" s="26" customFormat="1" x14ac:dyDescent="0.3">
      <c r="A189" s="8" t="s">
        <v>307</v>
      </c>
      <c r="B189" s="8" t="s">
        <v>271</v>
      </c>
      <c r="C189" s="8" t="s">
        <v>218</v>
      </c>
      <c r="D189" s="10">
        <v>597302.30000000005</v>
      </c>
      <c r="E189" s="10">
        <v>377248.31</v>
      </c>
      <c r="F189" s="10">
        <v>153928.55000000002</v>
      </c>
      <c r="G189" s="10">
        <v>322330.67000000004</v>
      </c>
      <c r="H189" s="10">
        <v>322330.67000000004</v>
      </c>
      <c r="I189" s="10">
        <v>498211.55</v>
      </c>
      <c r="J189" s="34">
        <f>+VLOOKUP(A189,Sheet3!$B$3:$D$174,3,0)</f>
        <v>716113.16</v>
      </c>
    </row>
    <row r="190" spans="1:10" s="26" customFormat="1" x14ac:dyDescent="0.3">
      <c r="A190" s="8" t="s">
        <v>308</v>
      </c>
      <c r="B190" s="8" t="s">
        <v>271</v>
      </c>
      <c r="C190" s="8" t="s">
        <v>104</v>
      </c>
      <c r="D190" s="10">
        <v>19630.79</v>
      </c>
      <c r="E190" s="10">
        <v>3673.75</v>
      </c>
      <c r="F190" s="10">
        <v>3662.2799999999997</v>
      </c>
      <c r="G190" s="10">
        <v>4575.88</v>
      </c>
      <c r="H190" s="10">
        <v>4575.88</v>
      </c>
      <c r="I190" s="10">
        <v>6767.58</v>
      </c>
      <c r="J190" s="34">
        <f>+VLOOKUP(A190,Sheet3!$B$3:$D$174,3,0)</f>
        <v>16336.359999999999</v>
      </c>
    </row>
    <row r="191" spans="1:10" s="26" customFormat="1" x14ac:dyDescent="0.3">
      <c r="A191" s="8" t="s">
        <v>309</v>
      </c>
      <c r="B191" s="8" t="s">
        <v>271</v>
      </c>
      <c r="C191" s="8" t="s">
        <v>221</v>
      </c>
      <c r="D191" s="10">
        <v>16837.939999999999</v>
      </c>
      <c r="E191" s="10">
        <v>13414.94</v>
      </c>
      <c r="F191" s="10">
        <v>4960.3500000000004</v>
      </c>
      <c r="G191" s="10">
        <v>9920.7000000000007</v>
      </c>
      <c r="H191" s="10">
        <v>9920.7000000000007</v>
      </c>
      <c r="I191" s="10">
        <v>14814.06</v>
      </c>
      <c r="J191" s="34">
        <f>+VLOOKUP(A191,Sheet3!$B$3:$D$174,3,0)</f>
        <v>19825.829999999998</v>
      </c>
    </row>
    <row r="192" spans="1:10" s="26" customFormat="1" x14ac:dyDescent="0.3">
      <c r="A192" s="8" t="s">
        <v>310</v>
      </c>
      <c r="B192" s="8" t="s">
        <v>271</v>
      </c>
      <c r="C192" s="8" t="s">
        <v>223</v>
      </c>
      <c r="D192" s="10">
        <v>239.04999999999998</v>
      </c>
      <c r="E192" s="10">
        <v>192.96</v>
      </c>
      <c r="F192" s="10">
        <v>67.53</v>
      </c>
      <c r="G192" s="10">
        <v>135.05999999999997</v>
      </c>
      <c r="H192" s="10">
        <v>135.05999999999997</v>
      </c>
      <c r="I192" s="10">
        <v>217.23</v>
      </c>
      <c r="J192" s="34">
        <f>+VLOOKUP(A192,Sheet3!$B$3:$D$174,3,0)</f>
        <v>266.66999999999996</v>
      </c>
    </row>
    <row r="193" spans="1:10" s="26" customFormat="1" x14ac:dyDescent="0.3">
      <c r="A193" s="8" t="s">
        <v>311</v>
      </c>
      <c r="B193" s="8" t="s">
        <v>271</v>
      </c>
      <c r="C193" s="8" t="s">
        <v>312</v>
      </c>
      <c r="D193" s="10">
        <v>2738.9799999999996</v>
      </c>
      <c r="E193" s="10">
        <v>2057.14</v>
      </c>
      <c r="F193" s="10">
        <v>965.69999999999993</v>
      </c>
      <c r="G193" s="10">
        <v>2144.4899999999998</v>
      </c>
      <c r="H193" s="10">
        <v>2144.4899999999998</v>
      </c>
      <c r="I193" s="10">
        <v>3232.41</v>
      </c>
      <c r="J193" s="34">
        <f>+VLOOKUP(A193,Sheet3!$B$3:$D$174,3,0)</f>
        <v>4138.5899999999992</v>
      </c>
    </row>
    <row r="194" spans="1:10" s="26" customFormat="1" x14ac:dyDescent="0.3">
      <c r="A194" s="8" t="s">
        <v>313</v>
      </c>
      <c r="B194" s="8" t="s">
        <v>271</v>
      </c>
      <c r="C194" s="8" t="s">
        <v>225</v>
      </c>
      <c r="D194" s="10">
        <v>7276.49</v>
      </c>
      <c r="E194" s="10">
        <v>5664.33</v>
      </c>
      <c r="F194" s="10">
        <v>1597.02</v>
      </c>
      <c r="G194" s="10">
        <v>3194.0400000000004</v>
      </c>
      <c r="H194" s="10">
        <v>3194.0400000000004</v>
      </c>
      <c r="I194" s="10">
        <v>4782.88</v>
      </c>
      <c r="J194" s="34">
        <f>+VLOOKUP(A194,Sheet3!$B$3:$D$174,3,0)</f>
        <v>6358.45</v>
      </c>
    </row>
    <row r="195" spans="1:10" s="26" customFormat="1" x14ac:dyDescent="0.3">
      <c r="A195" s="8" t="s">
        <v>314</v>
      </c>
      <c r="B195" s="8" t="s">
        <v>271</v>
      </c>
      <c r="C195" s="8" t="s">
        <v>315</v>
      </c>
      <c r="D195" s="10">
        <v>19602.490000000002</v>
      </c>
      <c r="E195" s="10">
        <v>7064.11</v>
      </c>
      <c r="F195" s="10">
        <v>4964.55</v>
      </c>
      <c r="G195" s="10">
        <v>12045</v>
      </c>
      <c r="H195" s="10">
        <v>12045</v>
      </c>
      <c r="I195" s="10">
        <v>22028.42</v>
      </c>
      <c r="J195" s="34">
        <f>+VLOOKUP(A195,Sheet3!$B$3:$D$174,3,0)</f>
        <v>22028.420000000002</v>
      </c>
    </row>
    <row r="196" spans="1:10" s="26" customFormat="1" x14ac:dyDescent="0.3">
      <c r="A196" s="8" t="s">
        <v>316</v>
      </c>
      <c r="B196" s="8" t="s">
        <v>271</v>
      </c>
      <c r="C196" s="8" t="s">
        <v>227</v>
      </c>
      <c r="D196" s="10">
        <v>5062.2399999999952</v>
      </c>
      <c r="E196" s="10">
        <v>3520.05</v>
      </c>
      <c r="F196" s="10">
        <v>1693.8900000000031</v>
      </c>
      <c r="G196" s="10">
        <v>2592.410000000003</v>
      </c>
      <c r="H196" s="10">
        <v>2592.410000000003</v>
      </c>
      <c r="I196" s="10">
        <v>3316.46</v>
      </c>
      <c r="J196" s="34">
        <f>+VLOOKUP(A196,Sheet3!$B$3:$D$174,3,0)</f>
        <v>5568.3700000000017</v>
      </c>
    </row>
    <row r="197" spans="1:10" s="26" customFormat="1" x14ac:dyDescent="0.3">
      <c r="A197" s="8" t="s">
        <v>317</v>
      </c>
      <c r="B197" s="8" t="s">
        <v>271</v>
      </c>
      <c r="C197" s="8" t="s">
        <v>229</v>
      </c>
      <c r="D197" s="10">
        <v>1477.64</v>
      </c>
      <c r="E197" s="10">
        <v>1084.92</v>
      </c>
      <c r="F197" s="10">
        <v>6863.88</v>
      </c>
      <c r="G197" s="10">
        <v>1313.38</v>
      </c>
      <c r="H197" s="10">
        <v>1313.38</v>
      </c>
      <c r="I197" s="10">
        <v>2730.94</v>
      </c>
      <c r="J197" s="34">
        <f>+VLOOKUP(A197,Sheet3!$B$3:$D$174,3,0)</f>
        <v>4682.9400000000005</v>
      </c>
    </row>
    <row r="198" spans="1:10" s="26" customFormat="1" x14ac:dyDescent="0.3">
      <c r="A198" s="8" t="s">
        <v>318</v>
      </c>
      <c r="B198" s="8" t="s">
        <v>271</v>
      </c>
      <c r="C198" s="8" t="s">
        <v>319</v>
      </c>
      <c r="D198" s="10">
        <v>2741.67</v>
      </c>
      <c r="E198" s="10">
        <v>2252.12</v>
      </c>
      <c r="F198" s="10">
        <v>1045.45</v>
      </c>
      <c r="G198" s="10">
        <v>1320.03</v>
      </c>
      <c r="H198" s="10">
        <v>1320.03</v>
      </c>
      <c r="I198" s="10">
        <v>2949.92</v>
      </c>
      <c r="J198" s="34">
        <f>+VLOOKUP(A198,Sheet3!$B$3:$D$174,3,0)</f>
        <v>4662.88</v>
      </c>
    </row>
    <row r="199" spans="1:10" s="26" customFormat="1" x14ac:dyDescent="0.3">
      <c r="A199" s="8" t="s">
        <v>320</v>
      </c>
      <c r="B199" s="8" t="s">
        <v>271</v>
      </c>
      <c r="C199" s="8" t="s">
        <v>231</v>
      </c>
      <c r="D199" s="10">
        <v>9123.7699999999986</v>
      </c>
      <c r="E199" s="10">
        <v>7132.92</v>
      </c>
      <c r="F199" s="10">
        <v>2010.93</v>
      </c>
      <c r="G199" s="10">
        <v>3810.14</v>
      </c>
      <c r="H199" s="10">
        <v>3810.14</v>
      </c>
      <c r="I199" s="10">
        <v>5518.69</v>
      </c>
      <c r="J199" s="34">
        <f>+VLOOKUP(A199,Sheet3!$B$3:$D$174,3,0)</f>
        <v>6881.8899999999994</v>
      </c>
    </row>
    <row r="200" spans="1:10" s="26" customFormat="1" x14ac:dyDescent="0.3">
      <c r="A200" s="8" t="s">
        <v>321</v>
      </c>
      <c r="B200" s="8" t="s">
        <v>271</v>
      </c>
      <c r="C200" s="8" t="s">
        <v>114</v>
      </c>
      <c r="D200" s="10">
        <v>735.6</v>
      </c>
      <c r="E200" s="10">
        <v>684.28</v>
      </c>
      <c r="F200" s="10">
        <v>75</v>
      </c>
      <c r="G200" s="10">
        <v>136.78</v>
      </c>
      <c r="H200" s="10">
        <v>136.78</v>
      </c>
      <c r="I200" s="10">
        <v>179.08</v>
      </c>
      <c r="J200" s="34">
        <f>+VLOOKUP(A200,Sheet3!$B$3:$D$174,3,0)</f>
        <v>202.67999999999998</v>
      </c>
    </row>
    <row r="201" spans="1:10" s="26" customFormat="1" x14ac:dyDescent="0.3">
      <c r="A201" s="8" t="s">
        <v>322</v>
      </c>
      <c r="B201" s="8" t="s">
        <v>271</v>
      </c>
      <c r="C201" s="8" t="s">
        <v>115</v>
      </c>
      <c r="D201" s="10">
        <v>9542.66</v>
      </c>
      <c r="E201" s="10">
        <v>7807.99</v>
      </c>
      <c r="F201" s="10">
        <v>2298.7399999999998</v>
      </c>
      <c r="G201" s="10">
        <v>5129.3100000000004</v>
      </c>
      <c r="H201" s="10">
        <v>5129.3100000000004</v>
      </c>
      <c r="I201" s="10">
        <v>7844.67</v>
      </c>
      <c r="J201" s="34">
        <f>+VLOOKUP(A201,Sheet3!$B$3:$D$174,3,0)</f>
        <v>11897.910000000002</v>
      </c>
    </row>
    <row r="202" spans="1:10" s="26" customFormat="1" x14ac:dyDescent="0.3">
      <c r="A202" s="8" t="s">
        <v>323</v>
      </c>
      <c r="B202" s="8" t="s">
        <v>271</v>
      </c>
      <c r="C202" s="8" t="s">
        <v>116</v>
      </c>
      <c r="D202" s="10">
        <v>3305.6299999999997</v>
      </c>
      <c r="E202" s="10">
        <v>3007.95</v>
      </c>
      <c r="F202" s="10">
        <v>304.86</v>
      </c>
      <c r="G202" s="10">
        <v>591.57000000000005</v>
      </c>
      <c r="H202" s="10">
        <v>591.57000000000005</v>
      </c>
      <c r="I202" s="10">
        <v>961.97</v>
      </c>
      <c r="J202" s="34">
        <f>+VLOOKUP(A202,Sheet3!$B$3:$D$174,3,0)</f>
        <v>1282.17</v>
      </c>
    </row>
    <row r="203" spans="1:10" s="26" customFormat="1" x14ac:dyDescent="0.3">
      <c r="A203" s="8" t="s">
        <v>324</v>
      </c>
      <c r="B203" s="8" t="s">
        <v>271</v>
      </c>
      <c r="C203" s="8" t="s">
        <v>236</v>
      </c>
      <c r="D203" s="10">
        <v>1267.3799999999999</v>
      </c>
      <c r="E203" s="10">
        <v>902.13</v>
      </c>
      <c r="F203" s="10">
        <v>379.37</v>
      </c>
      <c r="G203" s="10">
        <v>1016.98</v>
      </c>
      <c r="H203" s="10">
        <v>1016.98</v>
      </c>
      <c r="I203" s="10">
        <v>1396.48</v>
      </c>
      <c r="J203" s="34">
        <f>+VLOOKUP(A203,Sheet3!$B$3:$D$174,3,0)</f>
        <v>1744.96</v>
      </c>
    </row>
    <row r="204" spans="1:10" s="26" customFormat="1" x14ac:dyDescent="0.3">
      <c r="A204" s="8" t="s">
        <v>325</v>
      </c>
      <c r="B204" s="8" t="s">
        <v>271</v>
      </c>
      <c r="C204" s="8" t="s">
        <v>118</v>
      </c>
      <c r="D204" s="10">
        <v>42287.450000000004</v>
      </c>
      <c r="E204" s="10">
        <v>33141.699999999997</v>
      </c>
      <c r="F204" s="10">
        <v>7285.1100000000006</v>
      </c>
      <c r="G204" s="10">
        <v>14820.51</v>
      </c>
      <c r="H204" s="10">
        <v>14820.51</v>
      </c>
      <c r="I204" s="10">
        <v>19049.09</v>
      </c>
      <c r="J204" s="34">
        <f>+VLOOKUP(A204,Sheet3!$B$3:$D$174,3,0)</f>
        <v>25943.97</v>
      </c>
    </row>
    <row r="205" spans="1:10" s="26" customFormat="1" x14ac:dyDescent="0.3">
      <c r="A205" s="8" t="s">
        <v>326</v>
      </c>
      <c r="B205" s="8" t="s">
        <v>271</v>
      </c>
      <c r="C205" s="8" t="s">
        <v>239</v>
      </c>
      <c r="D205" s="10">
        <v>46751.71</v>
      </c>
      <c r="E205" s="10">
        <v>24882.98</v>
      </c>
      <c r="F205" s="10">
        <v>10352.140000000001</v>
      </c>
      <c r="G205" s="10">
        <v>27143.85</v>
      </c>
      <c r="H205" s="10">
        <v>27143.85</v>
      </c>
      <c r="I205" s="10">
        <v>40046.39</v>
      </c>
      <c r="J205" s="34">
        <f>+VLOOKUP(A205,Sheet3!$B$3:$D$174,3,0)</f>
        <v>47711.29</v>
      </c>
    </row>
    <row r="206" spans="1:10" s="26" customFormat="1" x14ac:dyDescent="0.3">
      <c r="A206" s="8" t="s">
        <v>327</v>
      </c>
      <c r="B206" s="8" t="s">
        <v>271</v>
      </c>
      <c r="C206" s="8" t="s">
        <v>241</v>
      </c>
      <c r="D206" s="10">
        <v>52355.400000000009</v>
      </c>
      <c r="E206" s="10">
        <v>45220.85</v>
      </c>
      <c r="F206" s="10">
        <v>2501.3900000000003</v>
      </c>
      <c r="G206" s="10">
        <v>6226.01</v>
      </c>
      <c r="H206" s="10">
        <v>6226.01</v>
      </c>
      <c r="I206" s="10">
        <v>12516.5</v>
      </c>
      <c r="J206" s="34">
        <f>+VLOOKUP(A206,Sheet3!$B$3:$D$174,3,0)</f>
        <v>26684.560000000005</v>
      </c>
    </row>
    <row r="207" spans="1:10" s="26" customFormat="1" x14ac:dyDescent="0.3">
      <c r="A207" s="8" t="s">
        <v>328</v>
      </c>
      <c r="B207" s="8" t="s">
        <v>271</v>
      </c>
      <c r="C207" s="8" t="s">
        <v>243</v>
      </c>
      <c r="D207" s="10">
        <v>6338.17</v>
      </c>
      <c r="E207" s="10">
        <v>3840.35</v>
      </c>
      <c r="F207" s="10">
        <v>1532.31</v>
      </c>
      <c r="G207" s="10">
        <v>2681.02</v>
      </c>
      <c r="H207" s="10">
        <v>2681.02</v>
      </c>
      <c r="I207" s="10">
        <v>3413.81</v>
      </c>
      <c r="J207" s="34">
        <f>+VLOOKUP(A207,Sheet3!$B$3:$D$174,3,0)</f>
        <v>3955.5599999999995</v>
      </c>
    </row>
    <row r="208" spans="1:10" s="26" customFormat="1" x14ac:dyDescent="0.3">
      <c r="A208" s="8" t="s">
        <v>329</v>
      </c>
      <c r="B208" s="8" t="s">
        <v>271</v>
      </c>
      <c r="C208" s="8" t="s">
        <v>122</v>
      </c>
      <c r="D208" s="10">
        <v>38030.83</v>
      </c>
      <c r="E208" s="10">
        <v>25525.61</v>
      </c>
      <c r="F208" s="10">
        <v>7965.7999999999984</v>
      </c>
      <c r="G208" s="10">
        <v>16423.589999999997</v>
      </c>
      <c r="H208" s="10">
        <v>16423.589999999997</v>
      </c>
      <c r="I208" s="10">
        <v>25738.39</v>
      </c>
      <c r="J208" s="34">
        <f>+VLOOKUP(A208,Sheet3!$B$3:$D$174,3,0)</f>
        <v>34097.81</v>
      </c>
    </row>
    <row r="209" spans="1:10" s="26" customFormat="1" x14ac:dyDescent="0.3">
      <c r="A209" s="8" t="s">
        <v>330</v>
      </c>
      <c r="B209" s="8" t="s">
        <v>271</v>
      </c>
      <c r="C209" s="8" t="s">
        <v>331</v>
      </c>
      <c r="D209" s="10">
        <v>201.40999999999997</v>
      </c>
      <c r="E209" s="10">
        <v>145.76</v>
      </c>
      <c r="F209" s="10">
        <v>47.15</v>
      </c>
      <c r="G209" s="10">
        <v>78.5</v>
      </c>
      <c r="H209" s="10">
        <v>78.5</v>
      </c>
      <c r="I209" s="10">
        <v>106.6</v>
      </c>
      <c r="J209" s="34">
        <f>+VLOOKUP(A209,Sheet3!$B$3:$D$174,3,0)</f>
        <v>159.79999999999998</v>
      </c>
    </row>
    <row r="210" spans="1:10" s="26" customFormat="1" x14ac:dyDescent="0.3">
      <c r="A210" s="8" t="s">
        <v>332</v>
      </c>
      <c r="B210" s="8" t="s">
        <v>271</v>
      </c>
      <c r="C210" s="8" t="s">
        <v>333</v>
      </c>
      <c r="D210" s="10">
        <v>116318.84</v>
      </c>
      <c r="E210" s="10">
        <v>0</v>
      </c>
      <c r="F210" s="10">
        <v>17798.79</v>
      </c>
      <c r="G210" s="10">
        <v>17798.79</v>
      </c>
      <c r="H210" s="10">
        <v>17798.79</v>
      </c>
      <c r="I210" s="10">
        <v>17798.79</v>
      </c>
      <c r="J210" s="34">
        <f>+VLOOKUP(A210,Sheet3!$B$3:$D$174,3,0)</f>
        <v>17798.79</v>
      </c>
    </row>
    <row r="211" spans="1:10" s="26" customFormat="1" x14ac:dyDescent="0.3">
      <c r="A211" s="8" t="s">
        <v>334</v>
      </c>
      <c r="B211" s="8" t="s">
        <v>271</v>
      </c>
      <c r="C211" s="8" t="s">
        <v>335</v>
      </c>
      <c r="D211" s="10">
        <v>-93598.39</v>
      </c>
      <c r="E211" s="10">
        <v>50835.56</v>
      </c>
      <c r="F211" s="10">
        <v>-3434.73</v>
      </c>
      <c r="G211" s="10">
        <v>-27701.53</v>
      </c>
      <c r="H211" s="10">
        <v>-27701.53</v>
      </c>
      <c r="I211" s="10">
        <v>-29755.68</v>
      </c>
      <c r="J211" s="34">
        <f>+VLOOKUP(A211,Sheet3!$B$3:$D$174,3,0)</f>
        <v>-54396.81</v>
      </c>
    </row>
    <row r="212" spans="1:10" s="26" customFormat="1" x14ac:dyDescent="0.3">
      <c r="A212" s="8" t="s">
        <v>336</v>
      </c>
      <c r="B212" s="8" t="s">
        <v>271</v>
      </c>
      <c r="C212" s="8" t="s">
        <v>337</v>
      </c>
      <c r="D212" s="10">
        <v>50545.52</v>
      </c>
      <c r="E212" s="10">
        <v>24610.41</v>
      </c>
      <c r="F212" s="10">
        <v>-10723.95</v>
      </c>
      <c r="G212" s="10">
        <v>-3722.66</v>
      </c>
      <c r="H212" s="10">
        <v>-3722.66</v>
      </c>
      <c r="I212" s="10">
        <v>3854.49</v>
      </c>
      <c r="J212" s="34">
        <f>+VLOOKUP(A212,Sheet3!$B$3:$D$174,3,0)</f>
        <v>18719.560000000001</v>
      </c>
    </row>
    <row r="213" spans="1:10" s="26" customFormat="1" x14ac:dyDescent="0.3">
      <c r="A213" s="8" t="s">
        <v>338</v>
      </c>
      <c r="B213" s="8" t="s">
        <v>271</v>
      </c>
      <c r="C213" s="8" t="s">
        <v>246</v>
      </c>
      <c r="D213" s="10">
        <v>1442.0800000000002</v>
      </c>
      <c r="E213" s="10">
        <v>1134.6199999999999</v>
      </c>
      <c r="F213" s="10">
        <v>328.35</v>
      </c>
      <c r="G213" s="10">
        <v>677.39</v>
      </c>
      <c r="H213" s="10">
        <v>677.39</v>
      </c>
      <c r="I213" s="10">
        <v>1102.96</v>
      </c>
      <c r="J213" s="34">
        <f>+VLOOKUP(A213,Sheet3!$B$3:$D$174,3,0)</f>
        <v>1243.8700000000001</v>
      </c>
    </row>
    <row r="214" spans="1:10" s="26" customFormat="1" x14ac:dyDescent="0.3">
      <c r="A214" s="8" t="s">
        <v>339</v>
      </c>
      <c r="B214" s="8" t="s">
        <v>271</v>
      </c>
      <c r="C214" s="8" t="s">
        <v>248</v>
      </c>
      <c r="D214" s="10">
        <v>4811.57</v>
      </c>
      <c r="E214" s="10">
        <v>3531.01</v>
      </c>
      <c r="F214" s="10">
        <v>1239.8899999999999</v>
      </c>
      <c r="G214" s="10">
        <v>2471.79</v>
      </c>
      <c r="H214" s="10">
        <v>2471.79</v>
      </c>
      <c r="I214" s="10">
        <v>3799.58</v>
      </c>
      <c r="J214" s="34">
        <f>+VLOOKUP(A214,Sheet3!$B$3:$D$174,3,0)</f>
        <v>5877.9800000000005</v>
      </c>
    </row>
    <row r="215" spans="1:10" s="26" customFormat="1" x14ac:dyDescent="0.3">
      <c r="A215" s="8" t="s">
        <v>340</v>
      </c>
      <c r="B215" s="8" t="s">
        <v>271</v>
      </c>
      <c r="C215" s="8" t="s">
        <v>250</v>
      </c>
      <c r="D215" s="10">
        <v>78370.39999999998</v>
      </c>
      <c r="E215" s="10">
        <v>58903.71</v>
      </c>
      <c r="F215" s="10">
        <v>20211.689999999999</v>
      </c>
      <c r="G215" s="10">
        <v>37141.32</v>
      </c>
      <c r="H215" s="10">
        <v>37141.32</v>
      </c>
      <c r="I215" s="10">
        <v>56270.93</v>
      </c>
      <c r="J215" s="34">
        <f>+VLOOKUP(A215,Sheet3!$B$3:$D$174,3,0)</f>
        <v>73200.549999999988</v>
      </c>
    </row>
    <row r="216" spans="1:10" s="26" customFormat="1" x14ac:dyDescent="0.3">
      <c r="A216" s="8" t="s">
        <v>341</v>
      </c>
      <c r="B216" s="8" t="s">
        <v>271</v>
      </c>
      <c r="C216" s="8" t="s">
        <v>130</v>
      </c>
      <c r="D216" s="10">
        <v>3958.7400000000002</v>
      </c>
      <c r="E216" s="10">
        <v>2759.72</v>
      </c>
      <c r="F216" s="10">
        <v>719.29</v>
      </c>
      <c r="G216" s="10">
        <v>1583.33</v>
      </c>
      <c r="H216" s="10">
        <v>1583.33</v>
      </c>
      <c r="I216" s="10">
        <v>2185.17</v>
      </c>
      <c r="J216" s="34">
        <f>+VLOOKUP(A216,Sheet3!$B$3:$D$174,3,0)</f>
        <v>2858.25</v>
      </c>
    </row>
    <row r="217" spans="1:10" s="26" customFormat="1" x14ac:dyDescent="0.3">
      <c r="A217" s="8" t="s">
        <v>342</v>
      </c>
      <c r="B217" s="8" t="s">
        <v>271</v>
      </c>
      <c r="C217" s="8" t="s">
        <v>253</v>
      </c>
      <c r="D217" s="10">
        <v>21879.8</v>
      </c>
      <c r="E217" s="10">
        <v>14995.86</v>
      </c>
      <c r="F217" s="10">
        <v>4160.8499999999995</v>
      </c>
      <c r="G217" s="10">
        <v>9407.8599999999988</v>
      </c>
      <c r="H217" s="10">
        <v>9407.8599999999988</v>
      </c>
      <c r="I217" s="10">
        <v>18384.96</v>
      </c>
      <c r="J217" s="34">
        <f>+VLOOKUP(A217,Sheet3!$B$3:$D$174,3,0)</f>
        <v>21272.039999999994</v>
      </c>
    </row>
    <row r="218" spans="1:10" s="26" customFormat="1" x14ac:dyDescent="0.3">
      <c r="A218" s="8" t="s">
        <v>343</v>
      </c>
      <c r="B218" s="8" t="s">
        <v>271</v>
      </c>
      <c r="C218" s="8" t="s">
        <v>255</v>
      </c>
      <c r="D218" s="10">
        <v>1604.8</v>
      </c>
      <c r="E218" s="10">
        <v>0</v>
      </c>
      <c r="F218" s="10">
        <v>0</v>
      </c>
      <c r="G218" s="10">
        <v>0</v>
      </c>
      <c r="H218" s="10">
        <v>0</v>
      </c>
      <c r="I218" s="10">
        <v>232.68</v>
      </c>
      <c r="J218" s="34">
        <f>+VLOOKUP(A218,Sheet3!$B$3:$D$174,3,0)</f>
        <v>1586.88</v>
      </c>
    </row>
    <row r="219" spans="1:10" s="26" customFormat="1" x14ac:dyDescent="0.3">
      <c r="A219" s="8" t="s">
        <v>344</v>
      </c>
      <c r="B219" s="8" t="s">
        <v>271</v>
      </c>
      <c r="C219" s="8" t="s">
        <v>345</v>
      </c>
      <c r="D219" s="10">
        <v>5000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34">
        <f>+VLOOKUP(A219,Sheet3!$B$3:$D$174,3,0)</f>
        <v>0</v>
      </c>
    </row>
    <row r="220" spans="1:10" s="26" customFormat="1" x14ac:dyDescent="0.3">
      <c r="A220" s="8" t="s">
        <v>346</v>
      </c>
      <c r="B220" s="8" t="s">
        <v>271</v>
      </c>
      <c r="C220" s="8" t="s">
        <v>133</v>
      </c>
      <c r="D220" s="10">
        <v>1628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34">
        <f>+VLOOKUP(A220,Sheet3!$B$3:$D$174,3,0)</f>
        <v>0</v>
      </c>
    </row>
    <row r="221" spans="1:10" s="26" customFormat="1" x14ac:dyDescent="0.3">
      <c r="A221" s="8" t="s">
        <v>347</v>
      </c>
      <c r="B221" s="8" t="s">
        <v>271</v>
      </c>
      <c r="C221" s="8" t="s">
        <v>133</v>
      </c>
      <c r="D221" s="10">
        <v>9966.2899999999991</v>
      </c>
      <c r="E221" s="10">
        <v>4637.22</v>
      </c>
      <c r="F221" s="10">
        <v>6922.8099999999995</v>
      </c>
      <c r="G221" s="10">
        <v>13853.859999999999</v>
      </c>
      <c r="H221" s="10">
        <v>13853.859999999999</v>
      </c>
      <c r="I221" s="10">
        <v>22907.759999999998</v>
      </c>
      <c r="J221" s="34">
        <f>+VLOOKUP(A221,Sheet3!$B$3:$D$174,3,0)</f>
        <v>29659.849999999995</v>
      </c>
    </row>
    <row r="222" spans="1:10" s="26" customFormat="1" x14ac:dyDescent="0.3">
      <c r="A222" s="8" t="s">
        <v>348</v>
      </c>
      <c r="B222" s="8" t="s">
        <v>271</v>
      </c>
      <c r="C222" s="8" t="s">
        <v>349</v>
      </c>
      <c r="D222" s="10">
        <v>5160.76</v>
      </c>
      <c r="E222" s="10">
        <v>4105.71</v>
      </c>
      <c r="F222" s="10">
        <v>946.14</v>
      </c>
      <c r="G222" s="10">
        <v>2175.0300000000002</v>
      </c>
      <c r="H222" s="10">
        <v>2175.0300000000002</v>
      </c>
      <c r="I222" s="10">
        <v>3717.85</v>
      </c>
      <c r="J222" s="34">
        <f>+VLOOKUP(A222,Sheet3!$B$3:$D$174,3,0)</f>
        <v>5074.45</v>
      </c>
    </row>
    <row r="223" spans="1:10" s="26" customFormat="1" x14ac:dyDescent="0.3">
      <c r="A223" s="8" t="s">
        <v>350</v>
      </c>
      <c r="B223" s="8" t="s">
        <v>271</v>
      </c>
      <c r="C223" s="8" t="s">
        <v>135</v>
      </c>
      <c r="D223" s="10">
        <v>2538.2299999999996</v>
      </c>
      <c r="E223" s="10">
        <v>1941.82</v>
      </c>
      <c r="F223" s="10">
        <v>565.25</v>
      </c>
      <c r="G223" s="10">
        <v>1178.76</v>
      </c>
      <c r="H223" s="10">
        <v>1178.76</v>
      </c>
      <c r="I223" s="10">
        <v>1750.34</v>
      </c>
      <c r="J223" s="34">
        <f>+VLOOKUP(A223,Sheet3!$B$3:$D$174,3,0)</f>
        <v>2344.62</v>
      </c>
    </row>
    <row r="224" spans="1:10" s="26" customFormat="1" x14ac:dyDescent="0.3">
      <c r="A224" s="8" t="s">
        <v>351</v>
      </c>
      <c r="B224" s="8" t="s">
        <v>271</v>
      </c>
      <c r="C224" s="8" t="s">
        <v>136</v>
      </c>
      <c r="D224" s="10">
        <v>47966.670000000013</v>
      </c>
      <c r="E224" s="10">
        <v>23329.25</v>
      </c>
      <c r="F224" s="10">
        <v>11474.25</v>
      </c>
      <c r="G224" s="10">
        <v>20472.309999999998</v>
      </c>
      <c r="H224" s="10">
        <v>20472.309999999998</v>
      </c>
      <c r="I224" s="10">
        <v>22524.04</v>
      </c>
      <c r="J224" s="34">
        <f>+VLOOKUP(A224,Sheet3!$B$3:$D$174,3,0)</f>
        <v>46987.359999999993</v>
      </c>
    </row>
    <row r="225" spans="1:10" s="26" customFormat="1" x14ac:dyDescent="0.3">
      <c r="A225" s="8" t="s">
        <v>352</v>
      </c>
      <c r="B225" s="8" t="s">
        <v>271</v>
      </c>
      <c r="C225" s="8" t="s">
        <v>262</v>
      </c>
      <c r="D225" s="10">
        <v>770.43999999999994</v>
      </c>
      <c r="E225" s="10">
        <v>592.36</v>
      </c>
      <c r="F225" s="10">
        <v>100.35</v>
      </c>
      <c r="G225" s="10">
        <v>248.63</v>
      </c>
      <c r="H225" s="10">
        <v>248.63</v>
      </c>
      <c r="I225" s="10">
        <v>467.59</v>
      </c>
      <c r="J225" s="34">
        <f>+VLOOKUP(A225,Sheet3!$B$3:$D$174,3,0)</f>
        <v>651.58000000000004</v>
      </c>
    </row>
    <row r="226" spans="1:10" s="26" customFormat="1" x14ac:dyDescent="0.3">
      <c r="A226" s="8" t="s">
        <v>353</v>
      </c>
      <c r="B226" s="8" t="s">
        <v>271</v>
      </c>
      <c r="C226" s="8" t="s">
        <v>138</v>
      </c>
      <c r="D226" s="10">
        <v>1286.8200000000002</v>
      </c>
      <c r="E226" s="10">
        <v>1018.13</v>
      </c>
      <c r="F226" s="10">
        <v>262.52999999999997</v>
      </c>
      <c r="G226" s="10">
        <v>273.13</v>
      </c>
      <c r="H226" s="10">
        <v>273.13</v>
      </c>
      <c r="I226" s="10">
        <v>363.09</v>
      </c>
      <c r="J226" s="34">
        <f>+VLOOKUP(A226,Sheet3!$B$3:$D$174,3,0)</f>
        <v>612.09</v>
      </c>
    </row>
    <row r="227" spans="1:10" s="26" customFormat="1" x14ac:dyDescent="0.3">
      <c r="A227" s="8" t="s">
        <v>354</v>
      </c>
      <c r="B227" s="8" t="s">
        <v>271</v>
      </c>
      <c r="C227" s="8" t="s">
        <v>139</v>
      </c>
      <c r="D227" s="10">
        <v>56549.99</v>
      </c>
      <c r="E227" s="10">
        <v>23464.27</v>
      </c>
      <c r="F227" s="10">
        <v>13400</v>
      </c>
      <c r="G227" s="10">
        <v>13400</v>
      </c>
      <c r="H227" s="10">
        <v>13400</v>
      </c>
      <c r="I227" s="10">
        <v>22400</v>
      </c>
      <c r="J227" s="34">
        <f>+VLOOKUP(A227,Sheet3!$B$3:$D$174,3,0)</f>
        <v>56700</v>
      </c>
    </row>
    <row r="228" spans="1:10" s="26" customFormat="1" x14ac:dyDescent="0.3">
      <c r="A228" s="8" t="s">
        <v>355</v>
      </c>
      <c r="B228" s="8" t="s">
        <v>271</v>
      </c>
      <c r="C228" s="8" t="s">
        <v>140</v>
      </c>
      <c r="D228" s="10">
        <v>915636.92999999993</v>
      </c>
      <c r="E228" s="10">
        <v>635544.51</v>
      </c>
      <c r="F228" s="10">
        <v>154695.76</v>
      </c>
      <c r="G228" s="10">
        <v>382077.58999999997</v>
      </c>
      <c r="H228" s="10">
        <v>382077.58999999997</v>
      </c>
      <c r="I228" s="10">
        <v>629503.1</v>
      </c>
      <c r="J228" s="34">
        <f>+VLOOKUP(A228,Sheet3!$B$3:$D$174,3,0)</f>
        <v>941382.03</v>
      </c>
    </row>
    <row r="229" spans="1:10" s="26" customFormat="1" x14ac:dyDescent="0.3">
      <c r="A229" s="8" t="s">
        <v>356</v>
      </c>
      <c r="B229" s="8" t="s">
        <v>271</v>
      </c>
      <c r="C229" s="8" t="s">
        <v>357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34">
        <v>0</v>
      </c>
    </row>
    <row r="230" spans="1:10" s="26" customFormat="1" x14ac:dyDescent="0.3">
      <c r="A230" s="8" t="s">
        <v>358</v>
      </c>
      <c r="B230" s="8" t="s">
        <v>271</v>
      </c>
      <c r="C230" s="8" t="s">
        <v>142</v>
      </c>
      <c r="D230" s="10">
        <v>32505.65</v>
      </c>
      <c r="E230" s="10">
        <v>21111.67</v>
      </c>
      <c r="F230" s="10">
        <v>8476.7799999999988</v>
      </c>
      <c r="G230" s="10">
        <v>19832.989999999998</v>
      </c>
      <c r="H230" s="10">
        <v>19832.989999999998</v>
      </c>
      <c r="I230" s="10">
        <v>29901.19</v>
      </c>
      <c r="J230" s="34">
        <f>+VLOOKUP(A230,Sheet3!$B$3:$D$174,3,0)</f>
        <v>25314.71</v>
      </c>
    </row>
    <row r="231" spans="1:10" s="26" customFormat="1" x14ac:dyDescent="0.3">
      <c r="A231" s="8" t="s">
        <v>359</v>
      </c>
      <c r="B231" s="8" t="s">
        <v>271</v>
      </c>
      <c r="C231" s="8" t="s">
        <v>360</v>
      </c>
      <c r="D231" s="10">
        <v>14454.369999999999</v>
      </c>
      <c r="E231" s="10">
        <v>12508.41</v>
      </c>
      <c r="F231" s="10">
        <v>531.69999999999993</v>
      </c>
      <c r="G231" s="10">
        <v>1607.8600000000001</v>
      </c>
      <c r="H231" s="10">
        <v>1607.8600000000001</v>
      </c>
      <c r="I231" s="10">
        <v>2477.7800000000002</v>
      </c>
      <c r="J231" s="34">
        <f>+VLOOKUP(A231,Sheet3!$B$3:$D$174,3,0)</f>
        <v>3415.57</v>
      </c>
    </row>
    <row r="232" spans="1:10" s="26" customFormat="1" x14ac:dyDescent="0.3">
      <c r="A232" s="8" t="s">
        <v>485</v>
      </c>
      <c r="B232" s="8" t="s">
        <v>361</v>
      </c>
      <c r="C232" s="8" t="s">
        <v>362</v>
      </c>
      <c r="D232" s="10">
        <v>17546689.180000007</v>
      </c>
      <c r="E232" s="10">
        <v>10710217.439999999</v>
      </c>
      <c r="F232" s="10">
        <v>2882359.8900000006</v>
      </c>
      <c r="G232" s="10">
        <v>6596115.9900000021</v>
      </c>
      <c r="H232" s="10">
        <v>6596115.9900000021</v>
      </c>
      <c r="I232" s="10">
        <v>11878654.220000001</v>
      </c>
      <c r="J232" s="34">
        <f>+VLOOKUP(A232,Sheet3!$B$3:$D$174,3,0)</f>
        <v>18258627.420000002</v>
      </c>
    </row>
    <row r="233" spans="1:10" x14ac:dyDescent="0.3">
      <c r="I233" s="26"/>
      <c r="J233" s="26"/>
    </row>
    <row r="234" spans="1:10" s="7" customFormat="1" x14ac:dyDescent="0.3">
      <c r="D234" s="11">
        <f t="shared" ref="D234:I234" si="0">+SUM(D6:D232)</f>
        <v>2.9802322387695313E-8</v>
      </c>
      <c r="E234" s="11">
        <f t="shared" si="0"/>
        <v>-0.85000000521540642</v>
      </c>
      <c r="F234" s="11">
        <f t="shared" si="0"/>
        <v>479512.40000005113</v>
      </c>
      <c r="G234" s="11">
        <f t="shared" si="0"/>
        <v>-0.88999998103827238</v>
      </c>
      <c r="H234" s="11">
        <f t="shared" si="0"/>
        <v>621183.49000000581</v>
      </c>
      <c r="I234" s="11">
        <f t="shared" si="0"/>
        <v>-0.32999999634921551</v>
      </c>
      <c r="J234" s="11" t="e">
        <f t="shared" ref="J234" si="1">+SUM(J6:J232)</f>
        <v>#REF!</v>
      </c>
    </row>
  </sheetData>
  <autoFilter ref="A5:J23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4"/>
  <sheetViews>
    <sheetView topLeftCell="A63" workbookViewId="0">
      <selection activeCell="D65" sqref="D65"/>
    </sheetView>
  </sheetViews>
  <sheetFormatPr baseColWidth="10" defaultColWidth="8.88671875" defaultRowHeight="14.4" x14ac:dyDescent="0.3"/>
  <cols>
    <col min="2" max="2" width="12.109375" bestFit="1" customWidth="1"/>
    <col min="3" max="3" width="34.5546875" bestFit="1" customWidth="1"/>
    <col min="4" max="4" width="11.33203125" bestFit="1" customWidth="1"/>
  </cols>
  <sheetData>
    <row r="2" spans="2:5" x14ac:dyDescent="0.3">
      <c r="B2" t="s">
        <v>153</v>
      </c>
      <c r="C2" t="s">
        <v>153</v>
      </c>
      <c r="D2" t="s">
        <v>153</v>
      </c>
      <c r="E2" t="s">
        <v>153</v>
      </c>
    </row>
    <row r="3" spans="2:5" x14ac:dyDescent="0.3">
      <c r="B3" t="s">
        <v>470</v>
      </c>
      <c r="C3" t="s">
        <v>69</v>
      </c>
      <c r="D3" s="35">
        <v>-25161294.880000006</v>
      </c>
      <c r="E3" t="e">
        <f>+VLOOKUP(B3,#REF!,1,0)</f>
        <v>#REF!</v>
      </c>
    </row>
    <row r="4" spans="2:5" x14ac:dyDescent="0.3">
      <c r="B4" t="s">
        <v>471</v>
      </c>
      <c r="C4" t="s">
        <v>500</v>
      </c>
      <c r="D4" s="36">
        <v>314115.78000000003</v>
      </c>
      <c r="E4" s="6" t="e">
        <f>+VLOOKUP(B4,#REF!,1,0)</f>
        <v>#REF!</v>
      </c>
    </row>
    <row r="5" spans="2:5" x14ac:dyDescent="0.3">
      <c r="B5" t="s">
        <v>494</v>
      </c>
      <c r="C5" t="s">
        <v>500</v>
      </c>
      <c r="D5" s="36">
        <v>-5.1016968427575193E-12</v>
      </c>
      <c r="E5" s="6" t="e">
        <f>+VLOOKUP(B5,#REF!,1,0)</f>
        <v>#REF!</v>
      </c>
    </row>
    <row r="6" spans="2:5" x14ac:dyDescent="0.3">
      <c r="B6" t="s">
        <v>472</v>
      </c>
      <c r="C6" t="s">
        <v>500</v>
      </c>
      <c r="D6" s="36">
        <v>-38300.51999999996</v>
      </c>
      <c r="E6" s="6" t="e">
        <f>+VLOOKUP(B6,#REF!,1,0)</f>
        <v>#REF!</v>
      </c>
    </row>
    <row r="7" spans="2:5" x14ac:dyDescent="0.3">
      <c r="B7" t="s">
        <v>498</v>
      </c>
      <c r="C7" t="s">
        <v>185</v>
      </c>
      <c r="D7" s="36">
        <v>-694.06999999999994</v>
      </c>
      <c r="E7" s="12" t="e">
        <f>+VLOOKUP(B7,#REF!,1,0)</f>
        <v>#REF!</v>
      </c>
    </row>
    <row r="8" spans="2:5" x14ac:dyDescent="0.3">
      <c r="B8" t="s">
        <v>501</v>
      </c>
      <c r="C8" t="s">
        <v>502</v>
      </c>
      <c r="D8" s="36">
        <v>0</v>
      </c>
      <c r="E8" s="6" t="e">
        <f>+VLOOKUP(B8,#REF!,1,0)</f>
        <v>#REF!</v>
      </c>
    </row>
    <row r="9" spans="2:5" x14ac:dyDescent="0.3">
      <c r="B9" t="s">
        <v>473</v>
      </c>
      <c r="C9" t="s">
        <v>186</v>
      </c>
      <c r="D9" s="36">
        <v>63504.810000000012</v>
      </c>
      <c r="E9" s="6" t="e">
        <f>+VLOOKUP(B9,#REF!,1,0)</f>
        <v>#REF!</v>
      </c>
    </row>
    <row r="10" spans="2:5" x14ac:dyDescent="0.3">
      <c r="B10" t="s">
        <v>475</v>
      </c>
      <c r="C10" t="s">
        <v>187</v>
      </c>
      <c r="D10" s="36">
        <v>0</v>
      </c>
      <c r="E10" s="6" t="e">
        <f>+VLOOKUP(B10,#REF!,1,0)</f>
        <v>#REF!</v>
      </c>
    </row>
    <row r="11" spans="2:5" x14ac:dyDescent="0.3">
      <c r="B11" t="s">
        <v>476</v>
      </c>
      <c r="C11" t="s">
        <v>188</v>
      </c>
      <c r="D11" s="36">
        <v>0</v>
      </c>
      <c r="E11" s="6" t="e">
        <f>+VLOOKUP(B11,#REF!,1,0)</f>
        <v>#REF!</v>
      </c>
    </row>
    <row r="12" spans="2:5" x14ac:dyDescent="0.3">
      <c r="B12" t="s">
        <v>474</v>
      </c>
      <c r="C12" t="s">
        <v>503</v>
      </c>
      <c r="D12" s="36">
        <v>-10714.29</v>
      </c>
      <c r="E12" s="6" t="e">
        <f>+VLOOKUP(B12,#REF!,1,0)</f>
        <v>#REF!</v>
      </c>
    </row>
    <row r="13" spans="2:5" x14ac:dyDescent="0.3">
      <c r="B13" t="s">
        <v>477</v>
      </c>
      <c r="C13" t="s">
        <v>190</v>
      </c>
      <c r="D13" s="36">
        <v>0</v>
      </c>
      <c r="E13" s="6" t="e">
        <f>+VLOOKUP(B13,#REF!,1,0)</f>
        <v>#REF!</v>
      </c>
    </row>
    <row r="14" spans="2:5" x14ac:dyDescent="0.3">
      <c r="B14" t="s">
        <v>504</v>
      </c>
      <c r="C14" t="s">
        <v>505</v>
      </c>
      <c r="D14" s="36">
        <v>0</v>
      </c>
      <c r="E14" s="6" t="e">
        <f>+VLOOKUP(B14,#REF!,1,0)</f>
        <v>#REF!</v>
      </c>
    </row>
    <row r="15" spans="2:5" x14ac:dyDescent="0.3">
      <c r="B15" t="s">
        <v>496</v>
      </c>
      <c r="C15" t="s">
        <v>505</v>
      </c>
      <c r="D15" s="36">
        <v>0</v>
      </c>
      <c r="E15" s="6" t="e">
        <f>+VLOOKUP(B15,#REF!,1,0)</f>
        <v>#REF!</v>
      </c>
    </row>
    <row r="16" spans="2:5" x14ac:dyDescent="0.3">
      <c r="B16" t="s">
        <v>506</v>
      </c>
      <c r="C16" t="s">
        <v>507</v>
      </c>
      <c r="D16" s="36">
        <v>0</v>
      </c>
      <c r="E16" s="6" t="e">
        <f>+VLOOKUP(B16,#REF!,1,0)</f>
        <v>#REF!</v>
      </c>
    </row>
    <row r="17" spans="2:5" x14ac:dyDescent="0.3">
      <c r="B17" t="s">
        <v>508</v>
      </c>
      <c r="C17" t="s">
        <v>509</v>
      </c>
      <c r="D17" s="36">
        <v>0</v>
      </c>
      <c r="E17" s="6" t="e">
        <f>+VLOOKUP(B17,#REF!,1,0)</f>
        <v>#REF!</v>
      </c>
    </row>
    <row r="18" spans="2:5" x14ac:dyDescent="0.3">
      <c r="B18" t="s">
        <v>478</v>
      </c>
      <c r="C18" t="s">
        <v>74</v>
      </c>
      <c r="D18" s="36">
        <v>-3770.8</v>
      </c>
      <c r="E18" s="6" t="e">
        <f>+VLOOKUP(B18,#REF!,1,0)</f>
        <v>#REF!</v>
      </c>
    </row>
    <row r="19" spans="2:5" x14ac:dyDescent="0.3">
      <c r="B19" t="s">
        <v>479</v>
      </c>
      <c r="C19" t="s">
        <v>192</v>
      </c>
      <c r="D19" s="36">
        <v>-309859.89999999997</v>
      </c>
      <c r="E19" s="6" t="e">
        <f>+VLOOKUP(B19,#REF!,1,0)</f>
        <v>#REF!</v>
      </c>
    </row>
    <row r="20" spans="2:5" x14ac:dyDescent="0.3">
      <c r="B20" t="s">
        <v>480</v>
      </c>
      <c r="C20" t="s">
        <v>510</v>
      </c>
      <c r="D20" s="36">
        <v>137396.5</v>
      </c>
      <c r="E20" s="6" t="e">
        <f>+VLOOKUP(B20,#REF!,1,0)</f>
        <v>#REF!</v>
      </c>
    </row>
    <row r="21" spans="2:5" x14ac:dyDescent="0.3">
      <c r="B21" t="s">
        <v>511</v>
      </c>
      <c r="C21" t="s">
        <v>512</v>
      </c>
      <c r="D21" s="36">
        <v>0</v>
      </c>
      <c r="E21" s="6" t="e">
        <f>+VLOOKUP(B21,#REF!,1,0)</f>
        <v>#REF!</v>
      </c>
    </row>
    <row r="22" spans="2:5" x14ac:dyDescent="0.3">
      <c r="B22" t="s">
        <v>481</v>
      </c>
      <c r="C22" t="s">
        <v>194</v>
      </c>
      <c r="D22" s="36">
        <v>0</v>
      </c>
      <c r="E22" s="6" t="e">
        <f>+VLOOKUP(B22,#REF!,1,0)</f>
        <v>#REF!</v>
      </c>
    </row>
    <row r="23" spans="2:5" x14ac:dyDescent="0.3">
      <c r="B23" t="s">
        <v>482</v>
      </c>
      <c r="C23" t="s">
        <v>196</v>
      </c>
      <c r="D23" s="36">
        <v>-4427.610000000006</v>
      </c>
      <c r="E23" s="6" t="e">
        <f>+VLOOKUP(B23,#REF!,1,0)</f>
        <v>#REF!</v>
      </c>
    </row>
    <row r="24" spans="2:5" x14ac:dyDescent="0.3">
      <c r="B24" t="s">
        <v>513</v>
      </c>
      <c r="C24" t="s">
        <v>514</v>
      </c>
      <c r="D24" s="36">
        <v>0</v>
      </c>
      <c r="E24" s="6" t="e">
        <f>+VLOOKUP(B24,#REF!,1,0)</f>
        <v>#REF!</v>
      </c>
    </row>
    <row r="25" spans="2:5" x14ac:dyDescent="0.3">
      <c r="B25" t="s">
        <v>483</v>
      </c>
      <c r="C25" t="s">
        <v>198</v>
      </c>
      <c r="D25" s="36">
        <v>173071.97</v>
      </c>
      <c r="E25" s="6" t="e">
        <f>+VLOOKUP(B25,#REF!,1,0)</f>
        <v>#REF!</v>
      </c>
    </row>
    <row r="26" spans="2:5" x14ac:dyDescent="0.3">
      <c r="B26" t="s">
        <v>515</v>
      </c>
      <c r="C26" t="s">
        <v>516</v>
      </c>
      <c r="D26" s="36">
        <v>0</v>
      </c>
      <c r="E26" s="6" t="e">
        <f>+VLOOKUP(B26,#REF!,1,0)</f>
        <v>#REF!</v>
      </c>
    </row>
    <row r="27" spans="2:5" x14ac:dyDescent="0.3">
      <c r="B27" t="s">
        <v>484</v>
      </c>
      <c r="C27" t="s">
        <v>143</v>
      </c>
      <c r="D27" s="37">
        <v>112926.64999999998</v>
      </c>
      <c r="E27" s="6" t="e">
        <f>+VLOOKUP(B27,#REF!,1,0)</f>
        <v>#REF!</v>
      </c>
    </row>
    <row r="28" spans="2:5" x14ac:dyDescent="0.3">
      <c r="B28" t="s">
        <v>485</v>
      </c>
      <c r="C28" t="s">
        <v>362</v>
      </c>
      <c r="D28" s="36">
        <v>18258627.420000002</v>
      </c>
      <c r="E28" s="6" t="e">
        <f>+VLOOKUP(B28,#REF!,1,0)</f>
        <v>#REF!</v>
      </c>
    </row>
    <row r="29" spans="2:5" x14ac:dyDescent="0.3">
      <c r="B29" t="s">
        <v>517</v>
      </c>
      <c r="C29" t="s">
        <v>518</v>
      </c>
      <c r="D29" s="36">
        <v>0</v>
      </c>
      <c r="E29" s="6" t="e">
        <f>+VLOOKUP(B29,#REF!,1,0)</f>
        <v>#REF!</v>
      </c>
    </row>
    <row r="30" spans="2:5" x14ac:dyDescent="0.3">
      <c r="B30" t="s">
        <v>519</v>
      </c>
      <c r="C30" t="s">
        <v>520</v>
      </c>
      <c r="D30" s="36">
        <v>0</v>
      </c>
      <c r="E30" s="6" t="e">
        <f>+VLOOKUP(B30,#REF!,1,0)</f>
        <v>#REF!</v>
      </c>
    </row>
    <row r="31" spans="2:5" x14ac:dyDescent="0.3">
      <c r="B31" t="s">
        <v>521</v>
      </c>
      <c r="C31" t="s">
        <v>522</v>
      </c>
      <c r="D31" s="36">
        <v>0</v>
      </c>
      <c r="E31" s="6" t="e">
        <f>+VLOOKUP(B31,#REF!,1,0)</f>
        <v>#REF!</v>
      </c>
    </row>
    <row r="32" spans="2:5" x14ac:dyDescent="0.3">
      <c r="B32" t="s">
        <v>523</v>
      </c>
      <c r="C32" t="s">
        <v>524</v>
      </c>
      <c r="D32" s="36">
        <v>0</v>
      </c>
      <c r="E32" s="6" t="e">
        <f>+VLOOKUP(B32,#REF!,1,0)</f>
        <v>#REF!</v>
      </c>
    </row>
    <row r="33" spans="2:5" x14ac:dyDescent="0.3">
      <c r="B33" t="s">
        <v>525</v>
      </c>
      <c r="C33" t="s">
        <v>497</v>
      </c>
      <c r="D33" s="36">
        <v>0</v>
      </c>
      <c r="E33" s="6" t="e">
        <f>+VLOOKUP(B33,#REF!,1,0)</f>
        <v>#REF!</v>
      </c>
    </row>
    <row r="34" spans="2:5" x14ac:dyDescent="0.3">
      <c r="B34" t="s">
        <v>199</v>
      </c>
      <c r="C34" t="s">
        <v>78</v>
      </c>
      <c r="D34" s="36">
        <v>315551.13</v>
      </c>
      <c r="E34" s="6" t="e">
        <f>+VLOOKUP(B34,#REF!,1,0)</f>
        <v>#REF!</v>
      </c>
    </row>
    <row r="35" spans="2:5" x14ac:dyDescent="0.3">
      <c r="B35" t="s">
        <v>365</v>
      </c>
      <c r="C35" t="s">
        <v>526</v>
      </c>
      <c r="D35" s="36">
        <v>76702.320000000007</v>
      </c>
      <c r="E35" s="6" t="e">
        <f>+VLOOKUP(B35,#REF!,1,0)</f>
        <v>#REF!</v>
      </c>
    </row>
    <row r="36" spans="2:5" x14ac:dyDescent="0.3">
      <c r="B36" t="s">
        <v>201</v>
      </c>
      <c r="C36" t="s">
        <v>202</v>
      </c>
      <c r="D36" s="36">
        <v>3262.25</v>
      </c>
      <c r="E36" s="6" t="e">
        <f>+VLOOKUP(B36,#REF!,1,0)</f>
        <v>#REF!</v>
      </c>
    </row>
    <row r="37" spans="2:5" x14ac:dyDescent="0.3">
      <c r="B37" t="s">
        <v>203</v>
      </c>
      <c r="C37" t="s">
        <v>82</v>
      </c>
      <c r="D37" s="36">
        <v>59.82000000000005</v>
      </c>
      <c r="E37" s="6" t="e">
        <f>+VLOOKUP(B37,#REF!,1,0)</f>
        <v>#REF!</v>
      </c>
    </row>
    <row r="38" spans="2:5" x14ac:dyDescent="0.3">
      <c r="B38" t="s">
        <v>527</v>
      </c>
      <c r="C38" t="s">
        <v>277</v>
      </c>
      <c r="D38" s="36">
        <v>0</v>
      </c>
      <c r="E38" s="6" t="e">
        <f>+VLOOKUP(B38,#REF!,1,0)</f>
        <v>#REF!</v>
      </c>
    </row>
    <row r="39" spans="2:5" x14ac:dyDescent="0.3">
      <c r="B39" t="s">
        <v>205</v>
      </c>
      <c r="C39" t="s">
        <v>84</v>
      </c>
      <c r="D39" s="36">
        <v>6732.1799999999985</v>
      </c>
      <c r="E39" s="6" t="e">
        <f>+VLOOKUP(B39,#REF!,1,0)</f>
        <v>#REF!</v>
      </c>
    </row>
    <row r="40" spans="2:5" x14ac:dyDescent="0.3">
      <c r="B40" t="s">
        <v>206</v>
      </c>
      <c r="C40" t="s">
        <v>207</v>
      </c>
      <c r="D40" s="36">
        <v>3232.96</v>
      </c>
      <c r="E40" s="6" t="e">
        <f>+VLOOKUP(B40,#REF!,1,0)</f>
        <v>#REF!</v>
      </c>
    </row>
    <row r="41" spans="2:5" x14ac:dyDescent="0.3">
      <c r="B41" t="s">
        <v>208</v>
      </c>
      <c r="C41" t="s">
        <v>528</v>
      </c>
      <c r="D41" s="36">
        <v>1567.1599999999999</v>
      </c>
      <c r="E41" s="6" t="e">
        <f>+VLOOKUP(B41,#REF!,1,0)</f>
        <v>#REF!</v>
      </c>
    </row>
    <row r="42" spans="2:5" x14ac:dyDescent="0.3">
      <c r="B42" t="s">
        <v>210</v>
      </c>
      <c r="C42" t="s">
        <v>87</v>
      </c>
      <c r="D42" s="36">
        <v>-1895.6699999999996</v>
      </c>
      <c r="E42" s="6" t="e">
        <f>+VLOOKUP(B42,#REF!,1,0)</f>
        <v>#REF!</v>
      </c>
    </row>
    <row r="43" spans="2:5" x14ac:dyDescent="0.3">
      <c r="B43" t="s">
        <v>211</v>
      </c>
      <c r="C43" t="s">
        <v>212</v>
      </c>
      <c r="D43" s="36">
        <v>0</v>
      </c>
      <c r="E43" s="6" t="e">
        <f>+VLOOKUP(B43,#REF!,1,0)</f>
        <v>#REF!</v>
      </c>
    </row>
    <row r="44" spans="2:5" x14ac:dyDescent="0.3">
      <c r="B44" t="s">
        <v>213</v>
      </c>
      <c r="C44" t="s">
        <v>89</v>
      </c>
      <c r="D44" s="36">
        <v>2400.46</v>
      </c>
      <c r="E44" s="6" t="e">
        <f>+VLOOKUP(B44,#REF!,1,0)</f>
        <v>#REF!</v>
      </c>
    </row>
    <row r="45" spans="2:5" x14ac:dyDescent="0.3">
      <c r="B45" t="s">
        <v>214</v>
      </c>
      <c r="C45" t="s">
        <v>90</v>
      </c>
      <c r="D45" s="36">
        <v>10679.559999999998</v>
      </c>
      <c r="E45" s="6" t="e">
        <f>+VLOOKUP(B45,#REF!,1,0)</f>
        <v>#REF!</v>
      </c>
    </row>
    <row r="46" spans="2:5" x14ac:dyDescent="0.3">
      <c r="B46" t="s">
        <v>215</v>
      </c>
      <c r="C46" t="s">
        <v>216</v>
      </c>
      <c r="D46" s="36">
        <v>145842.66999999998</v>
      </c>
      <c r="E46" s="6" t="e">
        <f>+VLOOKUP(B46,#REF!,1,0)</f>
        <v>#REF!</v>
      </c>
    </row>
    <row r="47" spans="2:5" x14ac:dyDescent="0.3">
      <c r="B47" t="s">
        <v>217</v>
      </c>
      <c r="C47" t="s">
        <v>218</v>
      </c>
      <c r="D47" s="36">
        <v>15671.729999999996</v>
      </c>
      <c r="E47" s="6" t="e">
        <f>+VLOOKUP(B47,#REF!,1,0)</f>
        <v>#REF!</v>
      </c>
    </row>
    <row r="48" spans="2:5" x14ac:dyDescent="0.3">
      <c r="B48" t="s">
        <v>219</v>
      </c>
      <c r="C48" t="s">
        <v>104</v>
      </c>
      <c r="D48" s="36">
        <v>0</v>
      </c>
      <c r="E48" s="6" t="e">
        <f>+VLOOKUP(B48,#REF!,1,0)</f>
        <v>#REF!</v>
      </c>
    </row>
    <row r="49" spans="2:5" x14ac:dyDescent="0.3">
      <c r="B49" t="s">
        <v>220</v>
      </c>
      <c r="C49" t="s">
        <v>221</v>
      </c>
      <c r="D49" s="36">
        <v>1767.88</v>
      </c>
      <c r="E49" s="6" t="e">
        <f>+VLOOKUP(B49,#REF!,1,0)</f>
        <v>#REF!</v>
      </c>
    </row>
    <row r="50" spans="2:5" x14ac:dyDescent="0.3">
      <c r="B50" t="s">
        <v>222</v>
      </c>
      <c r="C50" t="s">
        <v>223</v>
      </c>
      <c r="D50" s="36">
        <v>481.82</v>
      </c>
      <c r="E50" s="6" t="e">
        <f>+VLOOKUP(B50,#REF!,1,0)</f>
        <v>#REF!</v>
      </c>
    </row>
    <row r="51" spans="2:5" x14ac:dyDescent="0.3">
      <c r="B51" t="s">
        <v>224</v>
      </c>
      <c r="C51" t="s">
        <v>225</v>
      </c>
      <c r="D51" s="36">
        <v>203.6</v>
      </c>
      <c r="E51" s="6" t="e">
        <f>+VLOOKUP(B51,#REF!,1,0)</f>
        <v>#REF!</v>
      </c>
    </row>
    <row r="52" spans="2:5" x14ac:dyDescent="0.3">
      <c r="B52" t="s">
        <v>529</v>
      </c>
      <c r="C52" t="s">
        <v>530</v>
      </c>
      <c r="D52" s="36">
        <v>0</v>
      </c>
      <c r="E52" s="6" t="e">
        <f>+VLOOKUP(B52,#REF!,1,0)</f>
        <v>#REF!</v>
      </c>
    </row>
    <row r="53" spans="2:5" x14ac:dyDescent="0.3">
      <c r="B53" t="s">
        <v>226</v>
      </c>
      <c r="C53" t="s">
        <v>227</v>
      </c>
      <c r="D53" s="36">
        <v>942.6400000000001</v>
      </c>
      <c r="E53" s="6" t="e">
        <f>+VLOOKUP(B53,#REF!,1,0)</f>
        <v>#REF!</v>
      </c>
    </row>
    <row r="54" spans="2:5" x14ac:dyDescent="0.3">
      <c r="B54" t="s">
        <v>228</v>
      </c>
      <c r="C54" t="s">
        <v>229</v>
      </c>
      <c r="D54" s="36">
        <v>904.09999999999991</v>
      </c>
      <c r="E54" s="6" t="e">
        <f>+VLOOKUP(B54,#REF!,1,0)</f>
        <v>#REF!</v>
      </c>
    </row>
    <row r="55" spans="2:5" x14ac:dyDescent="0.3">
      <c r="B55" t="s">
        <v>230</v>
      </c>
      <c r="C55" t="s">
        <v>231</v>
      </c>
      <c r="D55" s="36">
        <v>35.26</v>
      </c>
      <c r="E55" s="6" t="e">
        <f>+VLOOKUP(B55,#REF!,1,0)</f>
        <v>#REF!</v>
      </c>
    </row>
    <row r="56" spans="2:5" x14ac:dyDescent="0.3">
      <c r="B56" t="s">
        <v>232</v>
      </c>
      <c r="C56" t="s">
        <v>114</v>
      </c>
      <c r="D56" s="36">
        <v>3.66</v>
      </c>
      <c r="E56" s="6" t="e">
        <f>+VLOOKUP(B56,#REF!,1,0)</f>
        <v>#REF!</v>
      </c>
    </row>
    <row r="57" spans="2:5" x14ac:dyDescent="0.3">
      <c r="B57" t="s">
        <v>233</v>
      </c>
      <c r="C57" t="s">
        <v>115</v>
      </c>
      <c r="D57" s="36">
        <v>9584.0299999999988</v>
      </c>
      <c r="E57" s="6" t="e">
        <f>+VLOOKUP(B57,#REF!,1,0)</f>
        <v>#REF!</v>
      </c>
    </row>
    <row r="58" spans="2:5" x14ac:dyDescent="0.3">
      <c r="B58" t="s">
        <v>234</v>
      </c>
      <c r="C58" t="s">
        <v>116</v>
      </c>
      <c r="D58" s="36">
        <v>1323.2500000000002</v>
      </c>
      <c r="E58" s="6" t="e">
        <f>+VLOOKUP(B58,#REF!,1,0)</f>
        <v>#REF!</v>
      </c>
    </row>
    <row r="59" spans="2:5" x14ac:dyDescent="0.3">
      <c r="B59" t="s">
        <v>235</v>
      </c>
      <c r="C59" t="s">
        <v>236</v>
      </c>
      <c r="D59" s="36">
        <v>130.99</v>
      </c>
      <c r="E59" s="6" t="e">
        <f>+VLOOKUP(B59,#REF!,1,0)</f>
        <v>#REF!</v>
      </c>
    </row>
    <row r="60" spans="2:5" x14ac:dyDescent="0.3">
      <c r="B60" t="s">
        <v>237</v>
      </c>
      <c r="C60" t="s">
        <v>118</v>
      </c>
      <c r="D60" s="36">
        <v>4261.2299999999996</v>
      </c>
      <c r="E60" s="6" t="e">
        <f>+VLOOKUP(B60,#REF!,1,0)</f>
        <v>#REF!</v>
      </c>
    </row>
    <row r="61" spans="2:5" x14ac:dyDescent="0.3">
      <c r="B61" t="s">
        <v>238</v>
      </c>
      <c r="C61" t="s">
        <v>239</v>
      </c>
      <c r="D61" s="36">
        <v>-181.45</v>
      </c>
      <c r="E61" s="6" t="e">
        <f>+VLOOKUP(B61,#REF!,1,0)</f>
        <v>#REF!</v>
      </c>
    </row>
    <row r="62" spans="2:5" x14ac:dyDescent="0.3">
      <c r="B62" t="s">
        <v>240</v>
      </c>
      <c r="C62" t="s">
        <v>241</v>
      </c>
      <c r="D62" s="36">
        <v>9728.4699999999993</v>
      </c>
      <c r="E62" s="6" t="e">
        <f>+VLOOKUP(B62,#REF!,1,0)</f>
        <v>#REF!</v>
      </c>
    </row>
    <row r="63" spans="2:5" x14ac:dyDescent="0.3">
      <c r="B63" t="s">
        <v>242</v>
      </c>
      <c r="C63" t="s">
        <v>243</v>
      </c>
      <c r="D63" s="36">
        <v>26.4</v>
      </c>
      <c r="E63" s="6" t="e">
        <f>+VLOOKUP(B63,#REF!,1,0)</f>
        <v>#REF!</v>
      </c>
    </row>
    <row r="64" spans="2:5" x14ac:dyDescent="0.3">
      <c r="B64" t="s">
        <v>244</v>
      </c>
      <c r="C64" t="s">
        <v>122</v>
      </c>
      <c r="D64" s="36">
        <v>4065.83</v>
      </c>
      <c r="E64" s="6" t="e">
        <f>+VLOOKUP(B64,#REF!,1,0)</f>
        <v>#REF!</v>
      </c>
    </row>
    <row r="65" spans="2:5" x14ac:dyDescent="0.3">
      <c r="B65" t="s">
        <v>531</v>
      </c>
      <c r="C65" t="s">
        <v>532</v>
      </c>
      <c r="D65" s="38">
        <v>-5000</v>
      </c>
      <c r="E65" s="12" t="e">
        <f>+VLOOKUP(B65,#REF!,1,0)</f>
        <v>#REF!</v>
      </c>
    </row>
    <row r="66" spans="2:5" x14ac:dyDescent="0.3">
      <c r="B66" t="s">
        <v>533</v>
      </c>
      <c r="C66" t="s">
        <v>534</v>
      </c>
      <c r="D66" s="36">
        <v>0</v>
      </c>
      <c r="E66" s="6" t="e">
        <f>+VLOOKUP(B66,#REF!,1,0)</f>
        <v>#REF!</v>
      </c>
    </row>
    <row r="67" spans="2:5" x14ac:dyDescent="0.3">
      <c r="B67" t="s">
        <v>245</v>
      </c>
      <c r="C67" t="s">
        <v>246</v>
      </c>
      <c r="D67" s="36">
        <v>1233.8699999999999</v>
      </c>
      <c r="E67" s="6" t="e">
        <f>+VLOOKUP(B67,#REF!,1,0)</f>
        <v>#REF!</v>
      </c>
    </row>
    <row r="68" spans="2:5" x14ac:dyDescent="0.3">
      <c r="B68" t="s">
        <v>247</v>
      </c>
      <c r="C68" t="s">
        <v>248</v>
      </c>
      <c r="D68" s="36">
        <v>4440.18</v>
      </c>
      <c r="E68" s="6" t="e">
        <f>+VLOOKUP(B68,#REF!,1,0)</f>
        <v>#REF!</v>
      </c>
    </row>
    <row r="69" spans="2:5" x14ac:dyDescent="0.3">
      <c r="B69" t="s">
        <v>249</v>
      </c>
      <c r="C69" t="s">
        <v>250</v>
      </c>
      <c r="D69" s="36">
        <v>46838.71</v>
      </c>
      <c r="E69" s="6" t="e">
        <f>+VLOOKUP(B69,#REF!,1,0)</f>
        <v>#REF!</v>
      </c>
    </row>
    <row r="70" spans="2:5" x14ac:dyDescent="0.3">
      <c r="B70" t="s">
        <v>251</v>
      </c>
      <c r="C70" t="s">
        <v>130</v>
      </c>
      <c r="D70" s="36">
        <v>754.8</v>
      </c>
      <c r="E70" s="6" t="e">
        <f>+VLOOKUP(B70,#REF!,1,0)</f>
        <v>#REF!</v>
      </c>
    </row>
    <row r="71" spans="2:5" x14ac:dyDescent="0.3">
      <c r="B71" t="s">
        <v>252</v>
      </c>
      <c r="C71" t="s">
        <v>253</v>
      </c>
      <c r="D71" s="36">
        <v>7832.7899999999991</v>
      </c>
      <c r="E71" s="6" t="e">
        <f>+VLOOKUP(B71,#REF!,1,0)</f>
        <v>#REF!</v>
      </c>
    </row>
    <row r="72" spans="2:5" x14ac:dyDescent="0.3">
      <c r="B72" t="s">
        <v>254</v>
      </c>
      <c r="C72" t="s">
        <v>255</v>
      </c>
      <c r="D72" s="36">
        <v>0</v>
      </c>
      <c r="E72" s="6" t="e">
        <f>+VLOOKUP(B72,#REF!,1,0)</f>
        <v>#REF!</v>
      </c>
    </row>
    <row r="73" spans="2:5" x14ac:dyDescent="0.3">
      <c r="B73" t="s">
        <v>256</v>
      </c>
      <c r="C73" t="s">
        <v>257</v>
      </c>
      <c r="D73" s="36">
        <v>6235.41</v>
      </c>
      <c r="E73" s="6" t="e">
        <f>+VLOOKUP(B73,#REF!,1,0)</f>
        <v>#REF!</v>
      </c>
    </row>
    <row r="74" spans="2:5" x14ac:dyDescent="0.3">
      <c r="B74" t="s">
        <v>258</v>
      </c>
      <c r="C74" t="s">
        <v>133</v>
      </c>
      <c r="D74" s="36">
        <v>6774.98</v>
      </c>
      <c r="E74" s="6" t="e">
        <f>+VLOOKUP(B74,#REF!,1,0)</f>
        <v>#REF!</v>
      </c>
    </row>
    <row r="75" spans="2:5" x14ac:dyDescent="0.3">
      <c r="B75" t="s">
        <v>259</v>
      </c>
      <c r="C75" t="s">
        <v>135</v>
      </c>
      <c r="D75" s="36">
        <v>2267.6400000000003</v>
      </c>
      <c r="E75" s="6" t="e">
        <f>+VLOOKUP(B75,#REF!,1,0)</f>
        <v>#REF!</v>
      </c>
    </row>
    <row r="76" spans="2:5" x14ac:dyDescent="0.3">
      <c r="B76" t="s">
        <v>260</v>
      </c>
      <c r="C76" t="s">
        <v>136</v>
      </c>
      <c r="D76" s="36">
        <v>16437.2</v>
      </c>
      <c r="E76" s="6" t="e">
        <f>+VLOOKUP(B76,#REF!,1,0)</f>
        <v>#REF!</v>
      </c>
    </row>
    <row r="77" spans="2:5" x14ac:dyDescent="0.3">
      <c r="B77" t="s">
        <v>261</v>
      </c>
      <c r="C77" t="s">
        <v>262</v>
      </c>
      <c r="D77" s="36">
        <v>529.22</v>
      </c>
      <c r="E77" s="6" t="e">
        <f>+VLOOKUP(B77,#REF!,1,0)</f>
        <v>#REF!</v>
      </c>
    </row>
    <row r="78" spans="2:5" x14ac:dyDescent="0.3">
      <c r="B78" t="s">
        <v>263</v>
      </c>
      <c r="C78" t="s">
        <v>138</v>
      </c>
      <c r="D78" s="38">
        <v>-61.930000000002934</v>
      </c>
      <c r="E78" s="6" t="e">
        <f>+VLOOKUP(B78,#REF!,1,0)</f>
        <v>#REF!</v>
      </c>
    </row>
    <row r="79" spans="2:5" x14ac:dyDescent="0.3">
      <c r="B79" t="s">
        <v>264</v>
      </c>
      <c r="C79" t="s">
        <v>265</v>
      </c>
      <c r="D79" s="36">
        <v>0</v>
      </c>
      <c r="E79" s="6" t="e">
        <f>+VLOOKUP(B79,#REF!,1,0)</f>
        <v>#REF!</v>
      </c>
    </row>
    <row r="80" spans="2:5" x14ac:dyDescent="0.3">
      <c r="B80" t="s">
        <v>266</v>
      </c>
      <c r="C80" t="s">
        <v>267</v>
      </c>
      <c r="D80" s="36">
        <v>4428.04</v>
      </c>
      <c r="E80" s="6" t="e">
        <f>+VLOOKUP(B80,#REF!,1,0)</f>
        <v>#REF!</v>
      </c>
    </row>
    <row r="81" spans="2:5" x14ac:dyDescent="0.3">
      <c r="B81" t="s">
        <v>268</v>
      </c>
      <c r="C81" t="s">
        <v>269</v>
      </c>
      <c r="D81" s="36">
        <v>0</v>
      </c>
      <c r="E81" s="6" t="e">
        <f>+VLOOKUP(B81,#REF!,1,0)</f>
        <v>#REF!</v>
      </c>
    </row>
    <row r="82" spans="2:5" x14ac:dyDescent="0.3">
      <c r="B82" t="s">
        <v>535</v>
      </c>
      <c r="C82" t="s">
        <v>536</v>
      </c>
      <c r="D82" s="36">
        <v>0</v>
      </c>
      <c r="E82" s="6" t="e">
        <f>+VLOOKUP(B82,#REF!,1,0)</f>
        <v>#REF!</v>
      </c>
    </row>
    <row r="83" spans="2:5" x14ac:dyDescent="0.3">
      <c r="B83" t="s">
        <v>537</v>
      </c>
      <c r="C83" t="s">
        <v>186</v>
      </c>
      <c r="D83" s="36">
        <v>0</v>
      </c>
      <c r="E83" s="6" t="e">
        <f>+VLOOKUP(B83,#REF!,1,0)</f>
        <v>#REF!</v>
      </c>
    </row>
    <row r="84" spans="2:5" x14ac:dyDescent="0.3">
      <c r="B84" t="s">
        <v>538</v>
      </c>
      <c r="C84" t="s">
        <v>539</v>
      </c>
      <c r="D84" s="36">
        <v>0</v>
      </c>
      <c r="E84" s="6" t="e">
        <f>+VLOOKUP(B84,#REF!,1,0)</f>
        <v>#REF!</v>
      </c>
    </row>
    <row r="85" spans="2:5" x14ac:dyDescent="0.3">
      <c r="B85" t="s">
        <v>508</v>
      </c>
      <c r="C85" t="s">
        <v>509</v>
      </c>
      <c r="D85" s="36">
        <v>0</v>
      </c>
      <c r="E85" s="6" t="e">
        <f>+VLOOKUP(B85,#REF!,1,0)</f>
        <v>#REF!</v>
      </c>
    </row>
    <row r="86" spans="2:5" x14ac:dyDescent="0.3">
      <c r="B86" t="s">
        <v>270</v>
      </c>
      <c r="C86" t="s">
        <v>78</v>
      </c>
      <c r="D86" s="36">
        <v>1355195.2400000002</v>
      </c>
      <c r="E86" s="6" t="e">
        <f>+VLOOKUP(B86,#REF!,1,0)</f>
        <v>#REF!</v>
      </c>
    </row>
    <row r="87" spans="2:5" x14ac:dyDescent="0.3">
      <c r="B87" t="s">
        <v>272</v>
      </c>
      <c r="C87" t="s">
        <v>273</v>
      </c>
      <c r="D87" s="36">
        <v>25824.75</v>
      </c>
      <c r="E87" s="6" t="e">
        <f>+VLOOKUP(B87,#REF!,1,0)</f>
        <v>#REF!</v>
      </c>
    </row>
    <row r="88" spans="2:5" x14ac:dyDescent="0.3">
      <c r="B88" t="s">
        <v>274</v>
      </c>
      <c r="C88" t="s">
        <v>202</v>
      </c>
      <c r="D88" s="36">
        <v>15052.759999999998</v>
      </c>
      <c r="E88" s="6" t="e">
        <f>+VLOOKUP(B88,#REF!,1,0)</f>
        <v>#REF!</v>
      </c>
    </row>
    <row r="89" spans="2:5" x14ac:dyDescent="0.3">
      <c r="B89" t="s">
        <v>275</v>
      </c>
      <c r="C89" t="s">
        <v>204</v>
      </c>
      <c r="D89" s="36">
        <v>-555.01999999999953</v>
      </c>
      <c r="E89" s="6" t="e">
        <f>+VLOOKUP(B89,#REF!,1,0)</f>
        <v>#REF!</v>
      </c>
    </row>
    <row r="90" spans="2:5" x14ac:dyDescent="0.3">
      <c r="B90" t="s">
        <v>276</v>
      </c>
      <c r="C90" t="s">
        <v>277</v>
      </c>
      <c r="D90" s="36">
        <v>7350</v>
      </c>
      <c r="E90" s="6" t="e">
        <f>+VLOOKUP(B90,#REF!,1,0)</f>
        <v>#REF!</v>
      </c>
    </row>
    <row r="91" spans="2:5" x14ac:dyDescent="0.3">
      <c r="B91" t="s">
        <v>278</v>
      </c>
      <c r="C91" t="s">
        <v>84</v>
      </c>
      <c r="D91" s="36">
        <v>20284.560000000001</v>
      </c>
      <c r="E91" s="6" t="e">
        <f>+VLOOKUP(B91,#REF!,1,0)</f>
        <v>#REF!</v>
      </c>
    </row>
    <row r="92" spans="2:5" x14ac:dyDescent="0.3">
      <c r="B92" t="s">
        <v>279</v>
      </c>
      <c r="C92" t="s">
        <v>207</v>
      </c>
      <c r="D92" s="36">
        <v>11757.080000000002</v>
      </c>
      <c r="E92" s="6" t="e">
        <f>+VLOOKUP(B92,#REF!,1,0)</f>
        <v>#REF!</v>
      </c>
    </row>
    <row r="93" spans="2:5" x14ac:dyDescent="0.3">
      <c r="B93" t="s">
        <v>280</v>
      </c>
      <c r="C93" t="s">
        <v>528</v>
      </c>
      <c r="D93" s="36">
        <v>1986.81</v>
      </c>
      <c r="E93" s="6" t="e">
        <f>+VLOOKUP(B93,#REF!,1,0)</f>
        <v>#REF!</v>
      </c>
    </row>
    <row r="94" spans="2:5" x14ac:dyDescent="0.3">
      <c r="B94" t="s">
        <v>281</v>
      </c>
      <c r="C94" t="s">
        <v>87</v>
      </c>
      <c r="D94" s="36">
        <v>45203.270000000004</v>
      </c>
      <c r="E94" s="6" t="e">
        <f>+VLOOKUP(B94,#REF!,1,0)</f>
        <v>#REF!</v>
      </c>
    </row>
    <row r="95" spans="2:5" x14ac:dyDescent="0.3">
      <c r="B95" t="s">
        <v>540</v>
      </c>
      <c r="C95" t="s">
        <v>491</v>
      </c>
      <c r="D95" s="36">
        <v>8364</v>
      </c>
      <c r="E95" s="12" t="e">
        <f>+VLOOKUP(B95,#REF!,1,0)</f>
        <v>#REF!</v>
      </c>
    </row>
    <row r="96" spans="2:5" x14ac:dyDescent="0.3">
      <c r="B96" t="s">
        <v>541</v>
      </c>
      <c r="C96" t="s">
        <v>542</v>
      </c>
      <c r="D96" s="36">
        <v>4554</v>
      </c>
      <c r="E96" s="12" t="e">
        <f>+VLOOKUP(B96,#REF!,1,0)</f>
        <v>#REF!</v>
      </c>
    </row>
    <row r="97" spans="2:5" x14ac:dyDescent="0.3">
      <c r="B97" t="s">
        <v>543</v>
      </c>
      <c r="C97" t="s">
        <v>544</v>
      </c>
      <c r="D97" s="36">
        <v>92</v>
      </c>
      <c r="E97" s="12" t="e">
        <f>+VLOOKUP(B97,#REF!,1,0)</f>
        <v>#REF!</v>
      </c>
    </row>
    <row r="98" spans="2:5" x14ac:dyDescent="0.3">
      <c r="B98" t="s">
        <v>282</v>
      </c>
      <c r="C98" t="s">
        <v>212</v>
      </c>
      <c r="D98" s="36">
        <v>0</v>
      </c>
      <c r="E98" s="6" t="e">
        <f>+VLOOKUP(B98,#REF!,1,0)</f>
        <v>#REF!</v>
      </c>
    </row>
    <row r="99" spans="2:5" x14ac:dyDescent="0.3">
      <c r="B99" t="s">
        <v>283</v>
      </c>
      <c r="C99" t="s">
        <v>284</v>
      </c>
      <c r="D99" s="36">
        <v>990</v>
      </c>
      <c r="E99" s="6" t="e">
        <f>+VLOOKUP(B99,#REF!,1,0)</f>
        <v>#REF!</v>
      </c>
    </row>
    <row r="100" spans="2:5" x14ac:dyDescent="0.3">
      <c r="B100" t="s">
        <v>545</v>
      </c>
      <c r="C100" t="s">
        <v>546</v>
      </c>
      <c r="D100" s="36">
        <v>0</v>
      </c>
      <c r="E100" s="6" t="e">
        <f>+VLOOKUP(B100,#REF!,1,0)</f>
        <v>#REF!</v>
      </c>
    </row>
    <row r="101" spans="2:5" x14ac:dyDescent="0.3">
      <c r="B101" t="s">
        <v>547</v>
      </c>
      <c r="C101" t="s">
        <v>548</v>
      </c>
      <c r="D101" s="36">
        <v>0</v>
      </c>
      <c r="E101" s="6" t="e">
        <f>+VLOOKUP(B101,#REF!,1,0)</f>
        <v>#REF!</v>
      </c>
    </row>
    <row r="102" spans="2:5" x14ac:dyDescent="0.3">
      <c r="B102" t="s">
        <v>285</v>
      </c>
      <c r="C102" t="s">
        <v>89</v>
      </c>
      <c r="D102" s="36">
        <v>2679.3599999999992</v>
      </c>
      <c r="E102" s="6" t="e">
        <f>+VLOOKUP(B102,#REF!,1,0)</f>
        <v>#REF!</v>
      </c>
    </row>
    <row r="103" spans="2:5" x14ac:dyDescent="0.3">
      <c r="B103" t="s">
        <v>286</v>
      </c>
      <c r="C103" t="s">
        <v>90</v>
      </c>
      <c r="D103" s="36">
        <v>8859.8499999999985</v>
      </c>
      <c r="E103" s="6" t="e">
        <f>+VLOOKUP(B103,#REF!,1,0)</f>
        <v>#REF!</v>
      </c>
    </row>
    <row r="104" spans="2:5" x14ac:dyDescent="0.3">
      <c r="B104" t="s">
        <v>287</v>
      </c>
      <c r="C104" t="s">
        <v>91</v>
      </c>
      <c r="D104" s="36">
        <v>20151.14</v>
      </c>
      <c r="E104" s="6" t="e">
        <f>+VLOOKUP(B104,#REF!,1,0)</f>
        <v>#REF!</v>
      </c>
    </row>
    <row r="105" spans="2:5" x14ac:dyDescent="0.3">
      <c r="B105" t="s">
        <v>288</v>
      </c>
      <c r="C105" t="s">
        <v>289</v>
      </c>
      <c r="D105" s="36">
        <v>297.60000000000008</v>
      </c>
      <c r="E105" s="6" t="e">
        <f>+VLOOKUP(B105,#REF!,1,0)</f>
        <v>#REF!</v>
      </c>
    </row>
    <row r="106" spans="2:5" x14ac:dyDescent="0.3">
      <c r="B106" t="s">
        <v>290</v>
      </c>
      <c r="C106" t="s">
        <v>291</v>
      </c>
      <c r="D106" s="36">
        <v>166546.33000000002</v>
      </c>
      <c r="E106" s="6" t="e">
        <f>+VLOOKUP(B106,#REF!,1,0)</f>
        <v>#REF!</v>
      </c>
    </row>
    <row r="107" spans="2:5" x14ac:dyDescent="0.3">
      <c r="B107" t="s">
        <v>292</v>
      </c>
      <c r="C107" t="s">
        <v>293</v>
      </c>
      <c r="D107" s="36">
        <v>472882.92</v>
      </c>
      <c r="E107" s="6" t="e">
        <f>+VLOOKUP(B107,#REF!,1,0)</f>
        <v>#REF!</v>
      </c>
    </row>
    <row r="108" spans="2:5" x14ac:dyDescent="0.3">
      <c r="B108" t="s">
        <v>294</v>
      </c>
      <c r="C108" t="s">
        <v>295</v>
      </c>
      <c r="D108" s="36">
        <v>107795.87</v>
      </c>
      <c r="E108" s="6" t="e">
        <f>+VLOOKUP(B108,#REF!,1,0)</f>
        <v>#REF!</v>
      </c>
    </row>
    <row r="109" spans="2:5" x14ac:dyDescent="0.3">
      <c r="B109" t="s">
        <v>296</v>
      </c>
      <c r="C109" t="s">
        <v>297</v>
      </c>
      <c r="D109" s="36">
        <v>13922.720000000001</v>
      </c>
      <c r="E109" s="6" t="e">
        <f>+VLOOKUP(B109,#REF!,1,0)</f>
        <v>#REF!</v>
      </c>
    </row>
    <row r="110" spans="2:5" x14ac:dyDescent="0.3">
      <c r="B110" t="s">
        <v>298</v>
      </c>
      <c r="C110" t="s">
        <v>299</v>
      </c>
      <c r="D110" s="36">
        <v>52953</v>
      </c>
      <c r="E110" s="6" t="e">
        <f>+VLOOKUP(B110,#REF!,1,0)</f>
        <v>#REF!</v>
      </c>
    </row>
    <row r="111" spans="2:5" x14ac:dyDescent="0.3">
      <c r="B111" t="s">
        <v>300</v>
      </c>
      <c r="C111" t="s">
        <v>98</v>
      </c>
      <c r="D111" s="36">
        <v>2508.9700000000003</v>
      </c>
      <c r="E111" s="6" t="e">
        <f>+VLOOKUP(B111,#REF!,1,0)</f>
        <v>#REF!</v>
      </c>
    </row>
    <row r="112" spans="2:5" x14ac:dyDescent="0.3">
      <c r="B112" t="s">
        <v>366</v>
      </c>
      <c r="C112" t="s">
        <v>99</v>
      </c>
      <c r="D112" s="36">
        <v>1265.4000000000001</v>
      </c>
      <c r="E112" s="6" t="e">
        <f>+VLOOKUP(B112,#REF!,1,0)</f>
        <v>#REF!</v>
      </c>
    </row>
    <row r="113" spans="2:5" x14ac:dyDescent="0.3">
      <c r="B113" t="s">
        <v>301</v>
      </c>
      <c r="C113" t="s">
        <v>549</v>
      </c>
      <c r="D113" s="36">
        <v>935494.79999999993</v>
      </c>
      <c r="E113" s="6" t="e">
        <f>+VLOOKUP(B113,#REF!,1,0)</f>
        <v>#REF!</v>
      </c>
    </row>
    <row r="114" spans="2:5" x14ac:dyDescent="0.3">
      <c r="B114" t="s">
        <v>302</v>
      </c>
      <c r="C114" t="s">
        <v>550</v>
      </c>
      <c r="D114" s="36">
        <v>128545.52000000002</v>
      </c>
      <c r="E114" s="6" t="e">
        <f>+VLOOKUP(B114,#REF!,1,0)</f>
        <v>#REF!</v>
      </c>
    </row>
    <row r="115" spans="2:5" x14ac:dyDescent="0.3">
      <c r="B115" t="s">
        <v>304</v>
      </c>
      <c r="C115" t="s">
        <v>305</v>
      </c>
      <c r="D115" s="36">
        <v>15000</v>
      </c>
      <c r="E115" s="6" t="e">
        <f>+VLOOKUP(B115,#REF!,1,0)</f>
        <v>#REF!</v>
      </c>
    </row>
    <row r="116" spans="2:5" x14ac:dyDescent="0.3">
      <c r="B116" t="s">
        <v>306</v>
      </c>
      <c r="C116" t="s">
        <v>216</v>
      </c>
      <c r="D116" s="36">
        <v>19383.560000000001</v>
      </c>
      <c r="E116" s="6" t="e">
        <f>+VLOOKUP(B116,#REF!,1,0)</f>
        <v>#REF!</v>
      </c>
    </row>
    <row r="117" spans="2:5" x14ac:dyDescent="0.3">
      <c r="B117" t="s">
        <v>307</v>
      </c>
      <c r="C117" t="s">
        <v>218</v>
      </c>
      <c r="D117" s="36">
        <v>716113.16</v>
      </c>
      <c r="E117" s="6" t="e">
        <f>+VLOOKUP(B117,#REF!,1,0)</f>
        <v>#REF!</v>
      </c>
    </row>
    <row r="118" spans="2:5" x14ac:dyDescent="0.3">
      <c r="B118" t="s">
        <v>308</v>
      </c>
      <c r="C118" t="s">
        <v>104</v>
      </c>
      <c r="D118" s="36">
        <v>16336.359999999999</v>
      </c>
      <c r="E118" s="6" t="e">
        <f>+VLOOKUP(B118,#REF!,1,0)</f>
        <v>#REF!</v>
      </c>
    </row>
    <row r="119" spans="2:5" x14ac:dyDescent="0.3">
      <c r="B119" t="s">
        <v>309</v>
      </c>
      <c r="C119" t="s">
        <v>221</v>
      </c>
      <c r="D119" s="36">
        <v>19825.829999999998</v>
      </c>
      <c r="E119" s="6" t="e">
        <f>+VLOOKUP(B119,#REF!,1,0)</f>
        <v>#REF!</v>
      </c>
    </row>
    <row r="120" spans="2:5" x14ac:dyDescent="0.3">
      <c r="B120" t="s">
        <v>310</v>
      </c>
      <c r="C120" t="s">
        <v>223</v>
      </c>
      <c r="D120" s="36">
        <v>266.66999999999996</v>
      </c>
      <c r="E120" s="6" t="e">
        <f>+VLOOKUP(B120,#REF!,1,0)</f>
        <v>#REF!</v>
      </c>
    </row>
    <row r="121" spans="2:5" x14ac:dyDescent="0.3">
      <c r="B121" t="s">
        <v>311</v>
      </c>
      <c r="C121" t="s">
        <v>312</v>
      </c>
      <c r="D121" s="36">
        <v>4138.5899999999992</v>
      </c>
      <c r="E121" s="6" t="e">
        <f>+VLOOKUP(B121,#REF!,1,0)</f>
        <v>#REF!</v>
      </c>
    </row>
    <row r="122" spans="2:5" x14ac:dyDescent="0.3">
      <c r="B122" t="s">
        <v>313</v>
      </c>
      <c r="C122" t="s">
        <v>225</v>
      </c>
      <c r="D122" s="36">
        <v>6358.45</v>
      </c>
      <c r="E122" s="6" t="e">
        <f>+VLOOKUP(B122,#REF!,1,0)</f>
        <v>#REF!</v>
      </c>
    </row>
    <row r="123" spans="2:5" x14ac:dyDescent="0.3">
      <c r="B123" t="s">
        <v>314</v>
      </c>
      <c r="C123" t="s">
        <v>315</v>
      </c>
      <c r="D123" s="36">
        <v>22028.420000000002</v>
      </c>
      <c r="E123" s="6" t="e">
        <f>+VLOOKUP(B123,#REF!,1,0)</f>
        <v>#REF!</v>
      </c>
    </row>
    <row r="124" spans="2:5" x14ac:dyDescent="0.3">
      <c r="B124" t="s">
        <v>551</v>
      </c>
      <c r="C124" t="s">
        <v>552</v>
      </c>
      <c r="D124" s="36">
        <v>0</v>
      </c>
      <c r="E124" s="6" t="e">
        <f>+VLOOKUP(B124,#REF!,1,0)</f>
        <v>#REF!</v>
      </c>
    </row>
    <row r="125" spans="2:5" x14ac:dyDescent="0.3">
      <c r="B125" t="s">
        <v>553</v>
      </c>
      <c r="C125" t="s">
        <v>554</v>
      </c>
      <c r="D125" s="36">
        <v>165</v>
      </c>
      <c r="E125" s="12" t="e">
        <f>+VLOOKUP(B125,#REF!,1,0)</f>
        <v>#REF!</v>
      </c>
    </row>
    <row r="126" spans="2:5" x14ac:dyDescent="0.3">
      <c r="B126" t="s">
        <v>316</v>
      </c>
      <c r="C126" t="s">
        <v>227</v>
      </c>
      <c r="D126" s="36">
        <v>5568.3700000000017</v>
      </c>
      <c r="E126" s="6" t="e">
        <f>+VLOOKUP(B126,#REF!,1,0)</f>
        <v>#REF!</v>
      </c>
    </row>
    <row r="127" spans="2:5" x14ac:dyDescent="0.3">
      <c r="B127" t="s">
        <v>317</v>
      </c>
      <c r="C127" t="s">
        <v>229</v>
      </c>
      <c r="D127" s="36">
        <v>4682.9400000000005</v>
      </c>
      <c r="E127" s="6" t="e">
        <f>+VLOOKUP(B127,#REF!,1,0)</f>
        <v>#REF!</v>
      </c>
    </row>
    <row r="128" spans="2:5" x14ac:dyDescent="0.3">
      <c r="B128" t="s">
        <v>318</v>
      </c>
      <c r="C128" t="s">
        <v>319</v>
      </c>
      <c r="D128" s="36">
        <v>4662.88</v>
      </c>
      <c r="E128" s="6" t="e">
        <f>+VLOOKUP(B128,#REF!,1,0)</f>
        <v>#REF!</v>
      </c>
    </row>
    <row r="129" spans="2:5" x14ac:dyDescent="0.3">
      <c r="B129" t="s">
        <v>320</v>
      </c>
      <c r="C129" t="s">
        <v>231</v>
      </c>
      <c r="D129" s="36">
        <v>6881.8899999999994</v>
      </c>
      <c r="E129" s="6" t="e">
        <f>+VLOOKUP(B129,#REF!,1,0)</f>
        <v>#REF!</v>
      </c>
    </row>
    <row r="130" spans="2:5" x14ac:dyDescent="0.3">
      <c r="B130" t="s">
        <v>321</v>
      </c>
      <c r="C130" t="s">
        <v>114</v>
      </c>
      <c r="D130" s="36">
        <v>202.67999999999998</v>
      </c>
      <c r="E130" s="6" t="e">
        <f>+VLOOKUP(B130,#REF!,1,0)</f>
        <v>#REF!</v>
      </c>
    </row>
    <row r="131" spans="2:5" x14ac:dyDescent="0.3">
      <c r="B131" t="s">
        <v>322</v>
      </c>
      <c r="C131" t="s">
        <v>115</v>
      </c>
      <c r="D131" s="36">
        <v>11897.910000000002</v>
      </c>
      <c r="E131" s="6" t="e">
        <f>+VLOOKUP(B131,#REF!,1,0)</f>
        <v>#REF!</v>
      </c>
    </row>
    <row r="132" spans="2:5" x14ac:dyDescent="0.3">
      <c r="B132" t="s">
        <v>323</v>
      </c>
      <c r="C132" t="s">
        <v>116</v>
      </c>
      <c r="D132" s="36">
        <v>1282.17</v>
      </c>
      <c r="E132" s="6" t="e">
        <f>+VLOOKUP(B132,#REF!,1,0)</f>
        <v>#REF!</v>
      </c>
    </row>
    <row r="133" spans="2:5" x14ac:dyDescent="0.3">
      <c r="B133" t="s">
        <v>324</v>
      </c>
      <c r="C133" t="s">
        <v>236</v>
      </c>
      <c r="D133" s="36">
        <v>1744.96</v>
      </c>
      <c r="E133" s="6" t="e">
        <f>+VLOOKUP(B133,#REF!,1,0)</f>
        <v>#REF!</v>
      </c>
    </row>
    <row r="134" spans="2:5" x14ac:dyDescent="0.3">
      <c r="B134" t="s">
        <v>325</v>
      </c>
      <c r="C134" t="s">
        <v>118</v>
      </c>
      <c r="D134" s="36">
        <v>25943.97</v>
      </c>
      <c r="E134" s="6" t="e">
        <f>+VLOOKUP(B134,#REF!,1,0)</f>
        <v>#REF!</v>
      </c>
    </row>
    <row r="135" spans="2:5" x14ac:dyDescent="0.3">
      <c r="B135" t="s">
        <v>326</v>
      </c>
      <c r="C135" t="s">
        <v>239</v>
      </c>
      <c r="D135" s="36">
        <v>47711.29</v>
      </c>
      <c r="E135" s="6" t="e">
        <f>+VLOOKUP(B135,#REF!,1,0)</f>
        <v>#REF!</v>
      </c>
    </row>
    <row r="136" spans="2:5" x14ac:dyDescent="0.3">
      <c r="B136" t="s">
        <v>327</v>
      </c>
      <c r="C136" t="s">
        <v>241</v>
      </c>
      <c r="D136" s="36">
        <v>26684.560000000005</v>
      </c>
      <c r="E136" s="6" t="e">
        <f>+VLOOKUP(B136,#REF!,1,0)</f>
        <v>#REF!</v>
      </c>
    </row>
    <row r="137" spans="2:5" x14ac:dyDescent="0.3">
      <c r="B137" t="s">
        <v>328</v>
      </c>
      <c r="C137" t="s">
        <v>243</v>
      </c>
      <c r="D137" s="36">
        <v>3955.5599999999995</v>
      </c>
      <c r="E137" s="6" t="e">
        <f>+VLOOKUP(B137,#REF!,1,0)</f>
        <v>#REF!</v>
      </c>
    </row>
    <row r="138" spans="2:5" x14ac:dyDescent="0.3">
      <c r="B138" t="s">
        <v>329</v>
      </c>
      <c r="C138" t="s">
        <v>122</v>
      </c>
      <c r="D138" s="36">
        <v>34097.81</v>
      </c>
      <c r="E138" s="6" t="e">
        <f>+VLOOKUP(B138,#REF!,1,0)</f>
        <v>#REF!</v>
      </c>
    </row>
    <row r="139" spans="2:5" x14ac:dyDescent="0.3">
      <c r="B139" t="s">
        <v>330</v>
      </c>
      <c r="C139" t="s">
        <v>331</v>
      </c>
      <c r="D139" s="36">
        <v>159.79999999999998</v>
      </c>
      <c r="E139" s="6" t="e">
        <f>+VLOOKUP(B139,#REF!,1,0)</f>
        <v>#REF!</v>
      </c>
    </row>
    <row r="140" spans="2:5" x14ac:dyDescent="0.3">
      <c r="B140" t="s">
        <v>332</v>
      </c>
      <c r="C140" t="s">
        <v>333</v>
      </c>
      <c r="D140" s="36">
        <v>17798.79</v>
      </c>
      <c r="E140" s="6" t="e">
        <f>+VLOOKUP(B140,#REF!,1,0)</f>
        <v>#REF!</v>
      </c>
    </row>
    <row r="141" spans="2:5" x14ac:dyDescent="0.3">
      <c r="B141" t="s">
        <v>334</v>
      </c>
      <c r="C141" t="s">
        <v>555</v>
      </c>
      <c r="D141" s="36">
        <v>-54396.81</v>
      </c>
      <c r="E141" s="6" t="e">
        <f>+VLOOKUP(B141,#REF!,1,0)</f>
        <v>#REF!</v>
      </c>
    </row>
    <row r="142" spans="2:5" x14ac:dyDescent="0.3">
      <c r="B142" t="s">
        <v>556</v>
      </c>
      <c r="C142" t="s">
        <v>557</v>
      </c>
      <c r="D142" s="36">
        <v>0</v>
      </c>
      <c r="E142" s="6" t="e">
        <f>+VLOOKUP(B142,#REF!,1,0)</f>
        <v>#REF!</v>
      </c>
    </row>
    <row r="143" spans="2:5" x14ac:dyDescent="0.3">
      <c r="B143" t="s">
        <v>336</v>
      </c>
      <c r="C143" t="s">
        <v>126</v>
      </c>
      <c r="D143" s="36">
        <v>18719.560000000001</v>
      </c>
      <c r="E143" s="6" t="e">
        <f>+VLOOKUP(B143,#REF!,1,0)</f>
        <v>#REF!</v>
      </c>
    </row>
    <row r="144" spans="2:5" x14ac:dyDescent="0.3">
      <c r="B144" t="s">
        <v>558</v>
      </c>
      <c r="C144" t="s">
        <v>559</v>
      </c>
      <c r="D144" s="36">
        <v>0</v>
      </c>
      <c r="E144" s="6" t="e">
        <f>+VLOOKUP(B144,#REF!,1,0)</f>
        <v>#REF!</v>
      </c>
    </row>
    <row r="145" spans="2:5" x14ac:dyDescent="0.3">
      <c r="B145" t="s">
        <v>560</v>
      </c>
      <c r="C145" t="s">
        <v>534</v>
      </c>
      <c r="D145" s="36">
        <v>0</v>
      </c>
      <c r="E145" s="6" t="e">
        <f>+VLOOKUP(B145,#REF!,1,0)</f>
        <v>#REF!</v>
      </c>
    </row>
    <row r="146" spans="2:5" x14ac:dyDescent="0.3">
      <c r="B146" t="s">
        <v>338</v>
      </c>
      <c r="C146" t="s">
        <v>246</v>
      </c>
      <c r="D146" s="36">
        <v>1243.8700000000001</v>
      </c>
      <c r="E146" s="6" t="e">
        <f>+VLOOKUP(B146,#REF!,1,0)</f>
        <v>#REF!</v>
      </c>
    </row>
    <row r="147" spans="2:5" x14ac:dyDescent="0.3">
      <c r="B147" t="s">
        <v>339</v>
      </c>
      <c r="C147" t="s">
        <v>248</v>
      </c>
      <c r="D147" s="36">
        <v>5877.9800000000005</v>
      </c>
      <c r="E147" s="6" t="e">
        <f>+VLOOKUP(B147,#REF!,1,0)</f>
        <v>#REF!</v>
      </c>
    </row>
    <row r="148" spans="2:5" x14ac:dyDescent="0.3">
      <c r="B148" t="s">
        <v>340</v>
      </c>
      <c r="C148" t="s">
        <v>250</v>
      </c>
      <c r="D148" s="36">
        <v>73200.549999999988</v>
      </c>
      <c r="E148" s="6" t="e">
        <f>+VLOOKUP(B148,#REF!,1,0)</f>
        <v>#REF!</v>
      </c>
    </row>
    <row r="149" spans="2:5" x14ac:dyDescent="0.3">
      <c r="B149" t="s">
        <v>341</v>
      </c>
      <c r="C149" t="s">
        <v>130</v>
      </c>
      <c r="D149" s="36">
        <v>2858.25</v>
      </c>
      <c r="E149" s="6" t="e">
        <f>+VLOOKUP(B149,#REF!,1,0)</f>
        <v>#REF!</v>
      </c>
    </row>
    <row r="150" spans="2:5" x14ac:dyDescent="0.3">
      <c r="B150" t="s">
        <v>342</v>
      </c>
      <c r="C150" t="s">
        <v>253</v>
      </c>
      <c r="D150" s="36">
        <v>21272.039999999994</v>
      </c>
      <c r="E150" s="6" t="e">
        <f>+VLOOKUP(B150,#REF!,1,0)</f>
        <v>#REF!</v>
      </c>
    </row>
    <row r="151" spans="2:5" x14ac:dyDescent="0.3">
      <c r="B151" t="s">
        <v>343</v>
      </c>
      <c r="C151" t="s">
        <v>255</v>
      </c>
      <c r="D151" s="36">
        <v>1586.88</v>
      </c>
      <c r="E151" s="6" t="e">
        <f>+VLOOKUP(B151,#REF!,1,0)</f>
        <v>#REF!</v>
      </c>
    </row>
    <row r="152" spans="2:5" x14ac:dyDescent="0.3">
      <c r="B152" t="s">
        <v>561</v>
      </c>
      <c r="C152" t="s">
        <v>257</v>
      </c>
      <c r="D152" s="36">
        <v>5000</v>
      </c>
      <c r="E152" s="12" t="e">
        <f>+VLOOKUP(B152,#REF!,1,0)</f>
        <v>#REF!</v>
      </c>
    </row>
    <row r="153" spans="2:5" x14ac:dyDescent="0.3">
      <c r="B153" t="s">
        <v>344</v>
      </c>
      <c r="C153" t="s">
        <v>345</v>
      </c>
      <c r="D153" s="36">
        <v>0</v>
      </c>
      <c r="E153" s="6" t="e">
        <f>+VLOOKUP(B153,#REF!,1,0)</f>
        <v>#REF!</v>
      </c>
    </row>
    <row r="154" spans="2:5" x14ac:dyDescent="0.3">
      <c r="B154" t="s">
        <v>346</v>
      </c>
      <c r="C154" t="s">
        <v>133</v>
      </c>
      <c r="D154" s="36">
        <v>0</v>
      </c>
      <c r="E154" s="6" t="e">
        <f>+VLOOKUP(B154,#REF!,1,0)</f>
        <v>#REF!</v>
      </c>
    </row>
    <row r="155" spans="2:5" x14ac:dyDescent="0.3">
      <c r="B155" t="s">
        <v>347</v>
      </c>
      <c r="C155" t="s">
        <v>133</v>
      </c>
      <c r="D155" s="36">
        <v>29659.849999999995</v>
      </c>
      <c r="E155" s="6" t="e">
        <f>+VLOOKUP(B155,#REF!,1,0)</f>
        <v>#REF!</v>
      </c>
    </row>
    <row r="156" spans="2:5" x14ac:dyDescent="0.3">
      <c r="B156" t="s">
        <v>348</v>
      </c>
      <c r="C156" t="s">
        <v>349</v>
      </c>
      <c r="D156" s="36">
        <v>5074.45</v>
      </c>
      <c r="E156" s="6" t="e">
        <f>+VLOOKUP(B156,#REF!,1,0)</f>
        <v>#REF!</v>
      </c>
    </row>
    <row r="157" spans="2:5" x14ac:dyDescent="0.3">
      <c r="B157" t="s">
        <v>350</v>
      </c>
      <c r="C157" t="s">
        <v>135</v>
      </c>
      <c r="D157" s="36">
        <v>2344.62</v>
      </c>
      <c r="E157" s="6" t="e">
        <f>+VLOOKUP(B157,#REF!,1,0)</f>
        <v>#REF!</v>
      </c>
    </row>
    <row r="158" spans="2:5" x14ac:dyDescent="0.3">
      <c r="B158" t="s">
        <v>351</v>
      </c>
      <c r="C158" t="s">
        <v>136</v>
      </c>
      <c r="D158" s="36">
        <v>46987.359999999993</v>
      </c>
      <c r="E158" s="6" t="e">
        <f>+VLOOKUP(B158,#REF!,1,0)</f>
        <v>#REF!</v>
      </c>
    </row>
    <row r="159" spans="2:5" x14ac:dyDescent="0.3">
      <c r="B159" t="s">
        <v>352</v>
      </c>
      <c r="C159" t="s">
        <v>262</v>
      </c>
      <c r="D159" s="36">
        <v>651.58000000000004</v>
      </c>
      <c r="E159" s="6" t="e">
        <f>+VLOOKUP(B159,#REF!,1,0)</f>
        <v>#REF!</v>
      </c>
    </row>
    <row r="160" spans="2:5" x14ac:dyDescent="0.3">
      <c r="B160" t="s">
        <v>353</v>
      </c>
      <c r="C160" t="s">
        <v>138</v>
      </c>
      <c r="D160" s="36">
        <v>612.09</v>
      </c>
      <c r="E160" s="6" t="e">
        <f>+VLOOKUP(B160,#REF!,1,0)</f>
        <v>#REF!</v>
      </c>
    </row>
    <row r="161" spans="2:5" x14ac:dyDescent="0.3">
      <c r="B161" t="s">
        <v>354</v>
      </c>
      <c r="C161" t="s">
        <v>139</v>
      </c>
      <c r="D161" s="36">
        <v>56700</v>
      </c>
      <c r="E161" s="6" t="e">
        <f>+VLOOKUP(B161,#REF!,1,0)</f>
        <v>#REF!</v>
      </c>
    </row>
    <row r="162" spans="2:5" x14ac:dyDescent="0.3">
      <c r="B162" t="s">
        <v>562</v>
      </c>
      <c r="C162" t="s">
        <v>563</v>
      </c>
      <c r="D162" s="36">
        <v>0</v>
      </c>
      <c r="E162" s="6" t="e">
        <f>+VLOOKUP(B162,#REF!,1,0)</f>
        <v>#REF!</v>
      </c>
    </row>
    <row r="163" spans="2:5" x14ac:dyDescent="0.3">
      <c r="B163" t="s">
        <v>355</v>
      </c>
      <c r="C163" t="s">
        <v>564</v>
      </c>
      <c r="D163" s="36">
        <v>941382.03</v>
      </c>
      <c r="E163" s="6" t="e">
        <f>+VLOOKUP(B163,#REF!,1,0)</f>
        <v>#REF!</v>
      </c>
    </row>
    <row r="164" spans="2:5" x14ac:dyDescent="0.3">
      <c r="B164" t="s">
        <v>565</v>
      </c>
      <c r="C164" t="s">
        <v>566</v>
      </c>
      <c r="D164" s="36">
        <v>0</v>
      </c>
      <c r="E164" s="6" t="e">
        <f>+VLOOKUP(B164,#REF!,1,0)</f>
        <v>#REF!</v>
      </c>
    </row>
    <row r="165" spans="2:5" x14ac:dyDescent="0.3">
      <c r="B165" t="s">
        <v>567</v>
      </c>
      <c r="C165" t="s">
        <v>568</v>
      </c>
      <c r="D165" s="36">
        <v>0</v>
      </c>
      <c r="E165" s="6" t="e">
        <f>+VLOOKUP(B165,#REF!,1,0)</f>
        <v>#REF!</v>
      </c>
    </row>
    <row r="166" spans="2:5" x14ac:dyDescent="0.3">
      <c r="B166" t="s">
        <v>569</v>
      </c>
      <c r="C166" t="s">
        <v>570</v>
      </c>
      <c r="D166" s="36">
        <v>0</v>
      </c>
      <c r="E166" s="6" t="e">
        <f>+VLOOKUP(B166,#REF!,1,0)</f>
        <v>#REF!</v>
      </c>
    </row>
    <row r="167" spans="2:5" x14ac:dyDescent="0.3">
      <c r="B167" t="s">
        <v>571</v>
      </c>
      <c r="C167" t="s">
        <v>572</v>
      </c>
      <c r="D167" s="36">
        <v>0</v>
      </c>
      <c r="E167" s="6" t="e">
        <f>+VLOOKUP(B167,#REF!,1,0)</f>
        <v>#REF!</v>
      </c>
    </row>
    <row r="168" spans="2:5" x14ac:dyDescent="0.3">
      <c r="B168" t="s">
        <v>358</v>
      </c>
      <c r="C168" t="s">
        <v>573</v>
      </c>
      <c r="D168" s="36">
        <v>25314.71</v>
      </c>
      <c r="E168" s="6" t="e">
        <f>+VLOOKUP(B168,#REF!,1,0)</f>
        <v>#REF!</v>
      </c>
    </row>
    <row r="169" spans="2:5" x14ac:dyDescent="0.3">
      <c r="B169" t="s">
        <v>359</v>
      </c>
      <c r="C169" t="s">
        <v>360</v>
      </c>
      <c r="D169" s="36">
        <v>3415.57</v>
      </c>
      <c r="E169" s="6" t="e">
        <f>+VLOOKUP(B169,#REF!,1,0)</f>
        <v>#REF!</v>
      </c>
    </row>
    <row r="170" spans="2:5" x14ac:dyDescent="0.3">
      <c r="B170" t="s">
        <v>574</v>
      </c>
      <c r="C170" t="s">
        <v>575</v>
      </c>
      <c r="D170" s="36">
        <v>0</v>
      </c>
      <c r="E170" s="6" t="e">
        <f>+VLOOKUP(B170,#REF!,1,0)</f>
        <v>#REF!</v>
      </c>
    </row>
    <row r="171" spans="2:5" x14ac:dyDescent="0.3">
      <c r="B171" t="s">
        <v>576</v>
      </c>
      <c r="C171" t="s">
        <v>497</v>
      </c>
      <c r="D171" s="36">
        <v>0</v>
      </c>
      <c r="E171" s="6" t="e">
        <f>+VLOOKUP(B171,#REF!,1,0)</f>
        <v>#REF!</v>
      </c>
    </row>
    <row r="172" spans="2:5" x14ac:dyDescent="0.3">
      <c r="B172" t="s">
        <v>577</v>
      </c>
      <c r="C172" t="s">
        <v>192</v>
      </c>
      <c r="D172" s="36">
        <v>0</v>
      </c>
      <c r="E172" s="6" t="e">
        <f>+VLOOKUP(B172,#REF!,1,0)</f>
        <v>#REF!</v>
      </c>
    </row>
    <row r="173" spans="2:5" x14ac:dyDescent="0.3">
      <c r="B173" t="s">
        <v>578</v>
      </c>
      <c r="C173" t="s">
        <v>196</v>
      </c>
      <c r="D173" s="36">
        <v>0</v>
      </c>
      <c r="E173" s="6" t="e">
        <f>+VLOOKUP(B173,#REF!,1,0)</f>
        <v>#REF!</v>
      </c>
    </row>
    <row r="174" spans="2:5" x14ac:dyDescent="0.3">
      <c r="B174" t="s">
        <v>579</v>
      </c>
      <c r="C174" t="s">
        <v>143</v>
      </c>
      <c r="D174" s="36">
        <v>0</v>
      </c>
      <c r="E174" s="6" t="e">
        <f>+VLOOKUP(B174,#REF!,1,0)</f>
        <v>#REF!</v>
      </c>
    </row>
  </sheetData>
  <autoFilter ref="B2:E17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7"/>
  <sheetViews>
    <sheetView showGridLines="0" zoomScale="90" zoomScaleNormal="90" workbookViewId="0">
      <pane ySplit="7" topLeftCell="A1384" activePane="bottomLeft" state="frozen"/>
      <selection pane="bottomLeft" activeCell="D1407" sqref="D1407"/>
    </sheetView>
  </sheetViews>
  <sheetFormatPr baseColWidth="10" defaultColWidth="9.109375" defaultRowHeight="13.2" x14ac:dyDescent="0.25"/>
  <cols>
    <col min="1" max="1" width="2.6640625" style="40" customWidth="1"/>
    <col min="2" max="2" width="9.77734375" style="41" customWidth="1"/>
    <col min="3" max="3" width="35.44140625" style="40" customWidth="1"/>
    <col min="4" max="4" width="39" style="40" customWidth="1"/>
    <col min="5" max="5" width="15.21875" style="40" customWidth="1"/>
    <col min="6" max="16384" width="9.109375" style="40"/>
  </cols>
  <sheetData>
    <row r="1" spans="2:13" x14ac:dyDescent="0.25">
      <c r="B1" s="40"/>
    </row>
    <row r="2" spans="2:13" x14ac:dyDescent="0.25">
      <c r="B2" s="40"/>
      <c r="C2" s="44" t="s">
        <v>584</v>
      </c>
    </row>
    <row r="3" spans="2:13" ht="14.4" x14ac:dyDescent="0.3">
      <c r="B3" s="40"/>
      <c r="C3" s="44" t="s">
        <v>2794</v>
      </c>
      <c r="E3" s="86"/>
    </row>
    <row r="4" spans="2:13" x14ac:dyDescent="0.25">
      <c r="B4" s="40"/>
      <c r="C4" s="44" t="s">
        <v>3262</v>
      </c>
    </row>
    <row r="5" spans="2:13" x14ac:dyDescent="0.25">
      <c r="B5" s="40"/>
    </row>
    <row r="6" spans="2:13" x14ac:dyDescent="0.25">
      <c r="B6" s="40"/>
    </row>
    <row r="7" spans="2:13" s="42" customFormat="1" ht="42.6" customHeight="1" x14ac:dyDescent="0.3">
      <c r="B7" s="88" t="s">
        <v>154</v>
      </c>
      <c r="C7" s="89" t="s">
        <v>364</v>
      </c>
      <c r="D7" s="89" t="s">
        <v>583</v>
      </c>
      <c r="E7" s="90" t="s">
        <v>3431</v>
      </c>
      <c r="G7" s="174" t="s">
        <v>3501</v>
      </c>
      <c r="H7" s="174"/>
      <c r="I7" s="174"/>
      <c r="J7" s="174"/>
      <c r="K7" s="174"/>
      <c r="L7" s="174"/>
      <c r="M7" s="174"/>
    </row>
    <row r="8" spans="2:13" s="42" customFormat="1" ht="14.4" x14ac:dyDescent="0.3">
      <c r="B8" s="91" t="s">
        <v>585</v>
      </c>
      <c r="C8" s="91" t="s">
        <v>582</v>
      </c>
      <c r="D8" s="92" t="s">
        <v>1695</v>
      </c>
      <c r="E8" s="164">
        <v>688.21</v>
      </c>
    </row>
    <row r="9" spans="2:13" s="42" customFormat="1" ht="14.4" x14ac:dyDescent="0.3">
      <c r="B9" s="91" t="s">
        <v>3263</v>
      </c>
      <c r="C9" s="91" t="s">
        <v>582</v>
      </c>
      <c r="D9" s="92" t="s">
        <v>3264</v>
      </c>
      <c r="E9" s="164">
        <v>37046.379999999997</v>
      </c>
    </row>
    <row r="10" spans="2:13" s="42" customFormat="1" ht="14.4" x14ac:dyDescent="0.3">
      <c r="B10" s="91" t="s">
        <v>586</v>
      </c>
      <c r="C10" s="91" t="s">
        <v>582</v>
      </c>
      <c r="D10" s="92" t="s">
        <v>1696</v>
      </c>
      <c r="E10" s="164">
        <v>2000</v>
      </c>
    </row>
    <row r="11" spans="2:13" s="42" customFormat="1" ht="14.4" x14ac:dyDescent="0.3">
      <c r="B11" s="91" t="s">
        <v>587</v>
      </c>
      <c r="C11" s="91" t="s">
        <v>582</v>
      </c>
      <c r="D11" s="92" t="s">
        <v>1697</v>
      </c>
      <c r="E11" s="164">
        <v>1000</v>
      </c>
    </row>
    <row r="12" spans="2:13" s="42" customFormat="1" ht="14.4" x14ac:dyDescent="0.3">
      <c r="B12" s="91" t="s">
        <v>588</v>
      </c>
      <c r="C12" s="91" t="s">
        <v>582</v>
      </c>
      <c r="D12" s="92" t="s">
        <v>1698</v>
      </c>
      <c r="E12" s="164">
        <v>2300</v>
      </c>
    </row>
    <row r="13" spans="2:13" s="42" customFormat="1" ht="14.4" x14ac:dyDescent="0.3">
      <c r="B13" s="91" t="s">
        <v>589</v>
      </c>
      <c r="C13" s="91" t="s">
        <v>582</v>
      </c>
      <c r="D13" s="92" t="s">
        <v>1699</v>
      </c>
      <c r="E13" s="164">
        <v>1000</v>
      </c>
    </row>
    <row r="14" spans="2:13" s="42" customFormat="1" ht="14.4" x14ac:dyDescent="0.3">
      <c r="B14" s="91" t="s">
        <v>590</v>
      </c>
      <c r="C14" s="91" t="s">
        <v>582</v>
      </c>
      <c r="D14" s="92" t="s">
        <v>1700</v>
      </c>
      <c r="E14" s="164">
        <v>1000</v>
      </c>
    </row>
    <row r="15" spans="2:13" s="42" customFormat="1" ht="14.4" x14ac:dyDescent="0.3">
      <c r="B15" s="91" t="s">
        <v>591</v>
      </c>
      <c r="C15" s="91" t="s">
        <v>582</v>
      </c>
      <c r="D15" s="92" t="s">
        <v>1701</v>
      </c>
      <c r="E15" s="164">
        <v>5000</v>
      </c>
    </row>
    <row r="16" spans="2:13" s="42" customFormat="1" ht="14.4" x14ac:dyDescent="0.3">
      <c r="B16" s="91" t="s">
        <v>592</v>
      </c>
      <c r="C16" s="91" t="s">
        <v>582</v>
      </c>
      <c r="D16" s="92" t="s">
        <v>1702</v>
      </c>
      <c r="E16" s="164">
        <v>1900</v>
      </c>
    </row>
    <row r="17" spans="2:5" s="42" customFormat="1" ht="14.4" x14ac:dyDescent="0.3">
      <c r="B17" s="91" t="s">
        <v>593</v>
      </c>
      <c r="C17" s="91" t="s">
        <v>582</v>
      </c>
      <c r="D17" s="92" t="s">
        <v>1703</v>
      </c>
      <c r="E17" s="164">
        <v>1000</v>
      </c>
    </row>
    <row r="18" spans="2:5" s="42" customFormat="1" ht="14.4" x14ac:dyDescent="0.3">
      <c r="B18" s="91" t="s">
        <v>594</v>
      </c>
      <c r="C18" s="91" t="s">
        <v>582</v>
      </c>
      <c r="D18" s="92" t="s">
        <v>1704</v>
      </c>
      <c r="E18" s="164">
        <v>500</v>
      </c>
    </row>
    <row r="19" spans="2:5" s="42" customFormat="1" ht="14.4" x14ac:dyDescent="0.3">
      <c r="B19" s="91" t="s">
        <v>595</v>
      </c>
      <c r="C19" s="91" t="s">
        <v>582</v>
      </c>
      <c r="D19" s="92" t="s">
        <v>1705</v>
      </c>
      <c r="E19" s="164">
        <v>500</v>
      </c>
    </row>
    <row r="20" spans="2:5" s="42" customFormat="1" ht="14.4" x14ac:dyDescent="0.3">
      <c r="B20" s="91" t="s">
        <v>596</v>
      </c>
      <c r="C20" s="91" t="s">
        <v>582</v>
      </c>
      <c r="D20" s="92" t="s">
        <v>1706</v>
      </c>
      <c r="E20" s="164">
        <v>2500</v>
      </c>
    </row>
    <row r="21" spans="2:5" s="42" customFormat="1" ht="13.8" x14ac:dyDescent="0.3">
      <c r="B21" s="93" t="s">
        <v>2795</v>
      </c>
      <c r="C21" s="93" t="s">
        <v>582</v>
      </c>
      <c r="D21" s="94" t="s">
        <v>2796</v>
      </c>
      <c r="E21" s="95"/>
    </row>
    <row r="22" spans="2:5" s="42" customFormat="1" ht="14.4" x14ac:dyDescent="0.3">
      <c r="B22" s="93" t="s">
        <v>597</v>
      </c>
      <c r="C22" s="93" t="s">
        <v>582</v>
      </c>
      <c r="D22" s="94" t="s">
        <v>1707</v>
      </c>
      <c r="E22" s="164">
        <v>14722.22</v>
      </c>
    </row>
    <row r="23" spans="2:5" s="42" customFormat="1" ht="13.8" x14ac:dyDescent="0.3">
      <c r="B23" s="93" t="s">
        <v>2797</v>
      </c>
      <c r="C23" s="93" t="s">
        <v>582</v>
      </c>
      <c r="D23" s="94" t="s">
        <v>2798</v>
      </c>
      <c r="E23" s="95"/>
    </row>
    <row r="24" spans="2:5" s="42" customFormat="1" ht="13.8" x14ac:dyDescent="0.3">
      <c r="B24" s="93" t="s">
        <v>598</v>
      </c>
      <c r="C24" s="93" t="s">
        <v>582</v>
      </c>
      <c r="D24" s="94" t="s">
        <v>1708</v>
      </c>
      <c r="E24" s="95"/>
    </row>
    <row r="25" spans="2:5" s="42" customFormat="1" ht="14.4" x14ac:dyDescent="0.3">
      <c r="B25" s="93" t="s">
        <v>3265</v>
      </c>
      <c r="C25" s="93" t="s">
        <v>582</v>
      </c>
      <c r="D25" s="94" t="s">
        <v>3266</v>
      </c>
      <c r="E25" s="164">
        <v>86826.38</v>
      </c>
    </row>
    <row r="26" spans="2:5" s="42" customFormat="1" ht="13.8" x14ac:dyDescent="0.3">
      <c r="B26" s="93" t="s">
        <v>2799</v>
      </c>
      <c r="C26" s="93" t="s">
        <v>582</v>
      </c>
      <c r="D26" s="94" t="s">
        <v>2801</v>
      </c>
      <c r="E26" s="95"/>
    </row>
    <row r="27" spans="2:5" s="42" customFormat="1" ht="13.8" x14ac:dyDescent="0.3">
      <c r="B27" s="93" t="s">
        <v>2800</v>
      </c>
      <c r="C27" s="93" t="s">
        <v>582</v>
      </c>
      <c r="D27" s="94" t="s">
        <v>2802</v>
      </c>
      <c r="E27" s="95"/>
    </row>
    <row r="28" spans="2:5" s="42" customFormat="1" ht="14.4" x14ac:dyDescent="0.3">
      <c r="B28" s="93" t="s">
        <v>599</v>
      </c>
      <c r="C28" s="93" t="s">
        <v>582</v>
      </c>
      <c r="D28" s="94" t="s">
        <v>1709</v>
      </c>
      <c r="E28" s="164">
        <v>163519.75</v>
      </c>
    </row>
    <row r="29" spans="2:5" s="42" customFormat="1" ht="14.4" x14ac:dyDescent="0.3">
      <c r="B29" s="93" t="s">
        <v>600</v>
      </c>
      <c r="C29" s="93" t="s">
        <v>582</v>
      </c>
      <c r="D29" s="94" t="s">
        <v>1710</v>
      </c>
      <c r="E29" s="164">
        <v>25562.78</v>
      </c>
    </row>
    <row r="30" spans="2:5" s="42" customFormat="1" ht="14.4" x14ac:dyDescent="0.3">
      <c r="B30" s="93" t="s">
        <v>3267</v>
      </c>
      <c r="C30" s="93" t="s">
        <v>582</v>
      </c>
      <c r="D30" s="94" t="s">
        <v>3268</v>
      </c>
      <c r="E30" s="164">
        <v>16811.330000000002</v>
      </c>
    </row>
    <row r="31" spans="2:5" s="42" customFormat="1" ht="14.4" x14ac:dyDescent="0.3">
      <c r="B31" s="93" t="s">
        <v>601</v>
      </c>
      <c r="C31" s="93" t="s">
        <v>582</v>
      </c>
      <c r="D31" s="94" t="s">
        <v>1711</v>
      </c>
      <c r="E31" s="164">
        <v>24062.79</v>
      </c>
    </row>
    <row r="32" spans="2:5" s="42" customFormat="1" ht="14.4" x14ac:dyDescent="0.3">
      <c r="B32" s="93" t="s">
        <v>602</v>
      </c>
      <c r="C32" s="93" t="s">
        <v>582</v>
      </c>
      <c r="D32" s="94" t="s">
        <v>1712</v>
      </c>
      <c r="E32" s="164">
        <v>890.82</v>
      </c>
    </row>
    <row r="33" spans="2:5" s="42" customFormat="1" ht="14.4" x14ac:dyDescent="0.3">
      <c r="B33" s="93" t="s">
        <v>603</v>
      </c>
      <c r="C33" s="93" t="s">
        <v>582</v>
      </c>
      <c r="D33" s="94" t="s">
        <v>1713</v>
      </c>
      <c r="E33" s="164">
        <v>90.66</v>
      </c>
    </row>
    <row r="34" spans="2:5" s="42" customFormat="1" ht="14.4" x14ac:dyDescent="0.3">
      <c r="B34" s="93" t="s">
        <v>604</v>
      </c>
      <c r="C34" s="93" t="s">
        <v>582</v>
      </c>
      <c r="D34" s="94" t="s">
        <v>1714</v>
      </c>
      <c r="E34" s="164">
        <v>917.6</v>
      </c>
    </row>
    <row r="35" spans="2:5" s="42" customFormat="1" ht="13.8" x14ac:dyDescent="0.3">
      <c r="B35" s="93" t="s">
        <v>2803</v>
      </c>
      <c r="C35" s="93" t="s">
        <v>582</v>
      </c>
      <c r="D35" s="94" t="s">
        <v>2804</v>
      </c>
      <c r="E35" s="95"/>
    </row>
    <row r="36" spans="2:5" s="42" customFormat="1" ht="13.8" x14ac:dyDescent="0.3">
      <c r="B36" s="93" t="s">
        <v>605</v>
      </c>
      <c r="C36" s="93" t="s">
        <v>582</v>
      </c>
      <c r="D36" s="94" t="s">
        <v>1715</v>
      </c>
      <c r="E36" s="95"/>
    </row>
    <row r="37" spans="2:5" s="42" customFormat="1" ht="14.4" x14ac:dyDescent="0.3">
      <c r="B37" s="93" t="s">
        <v>606</v>
      </c>
      <c r="C37" s="93" t="s">
        <v>582</v>
      </c>
      <c r="D37" s="94" t="s">
        <v>1716</v>
      </c>
      <c r="E37" s="164">
        <v>23533.75</v>
      </c>
    </row>
    <row r="38" spans="2:5" s="42" customFormat="1" ht="14.4" x14ac:dyDescent="0.3">
      <c r="B38" s="93" t="s">
        <v>607</v>
      </c>
      <c r="C38" s="93" t="s">
        <v>582</v>
      </c>
      <c r="D38" s="94" t="s">
        <v>1717</v>
      </c>
      <c r="E38" s="164">
        <v>39956.06</v>
      </c>
    </row>
    <row r="39" spans="2:5" s="42" customFormat="1" ht="14.4" x14ac:dyDescent="0.3">
      <c r="B39" s="93" t="s">
        <v>608</v>
      </c>
      <c r="C39" s="93" t="s">
        <v>582</v>
      </c>
      <c r="D39" s="94" t="s">
        <v>1718</v>
      </c>
      <c r="E39" s="164">
        <v>1000</v>
      </c>
    </row>
    <row r="40" spans="2:5" s="42" customFormat="1" ht="14.4" x14ac:dyDescent="0.3">
      <c r="B40" s="93" t="s">
        <v>609</v>
      </c>
      <c r="C40" s="93" t="s">
        <v>582</v>
      </c>
      <c r="D40" s="94" t="s">
        <v>1719</v>
      </c>
      <c r="E40" s="164">
        <v>562.86</v>
      </c>
    </row>
    <row r="41" spans="2:5" s="42" customFormat="1" ht="14.4" x14ac:dyDescent="0.3">
      <c r="B41" s="93" t="s">
        <v>610</v>
      </c>
      <c r="C41" s="93" t="s">
        <v>582</v>
      </c>
      <c r="D41" s="94" t="s">
        <v>1720</v>
      </c>
      <c r="E41" s="164">
        <v>3005.74</v>
      </c>
    </row>
    <row r="42" spans="2:5" s="42" customFormat="1" ht="14.4" x14ac:dyDescent="0.3">
      <c r="B42" s="93" t="s">
        <v>2805</v>
      </c>
      <c r="C42" s="93" t="s">
        <v>582</v>
      </c>
      <c r="D42" s="94" t="s">
        <v>2806</v>
      </c>
      <c r="E42" s="164">
        <v>5258.97</v>
      </c>
    </row>
    <row r="43" spans="2:5" s="42" customFormat="1" ht="14.4" x14ac:dyDescent="0.3">
      <c r="B43" s="93" t="s">
        <v>611</v>
      </c>
      <c r="C43" s="93" t="s">
        <v>582</v>
      </c>
      <c r="D43" s="94" t="s">
        <v>1721</v>
      </c>
      <c r="E43" s="164">
        <v>107999.01</v>
      </c>
    </row>
    <row r="44" spans="2:5" s="42" customFormat="1" ht="14.4" x14ac:dyDescent="0.3">
      <c r="B44" s="93" t="s">
        <v>612</v>
      </c>
      <c r="C44" s="93" t="s">
        <v>582</v>
      </c>
      <c r="D44" s="94" t="s">
        <v>1722</v>
      </c>
      <c r="E44" s="164">
        <v>5278.55</v>
      </c>
    </row>
    <row r="45" spans="2:5" s="42" customFormat="1" ht="14.4" x14ac:dyDescent="0.3">
      <c r="B45" s="93" t="s">
        <v>613</v>
      </c>
      <c r="C45" s="93" t="s">
        <v>582</v>
      </c>
      <c r="D45" s="94" t="s">
        <v>1723</v>
      </c>
      <c r="E45" s="164">
        <v>238.95</v>
      </c>
    </row>
    <row r="46" spans="2:5" s="42" customFormat="1" ht="14.4" x14ac:dyDescent="0.3">
      <c r="B46" s="93" t="s">
        <v>2807</v>
      </c>
      <c r="C46" s="93" t="s">
        <v>582</v>
      </c>
      <c r="D46" s="94" t="s">
        <v>2808</v>
      </c>
      <c r="E46" s="164">
        <v>2874</v>
      </c>
    </row>
    <row r="47" spans="2:5" s="42" customFormat="1" ht="14.4" x14ac:dyDescent="0.3">
      <c r="B47" s="93" t="s">
        <v>614</v>
      </c>
      <c r="C47" s="93" t="s">
        <v>2790</v>
      </c>
      <c r="D47" s="94" t="s">
        <v>1724</v>
      </c>
      <c r="E47" s="164">
        <v>246307.73</v>
      </c>
    </row>
    <row r="48" spans="2:5" s="42" customFormat="1" ht="14.4" x14ac:dyDescent="0.3">
      <c r="B48" s="93" t="s">
        <v>3034</v>
      </c>
      <c r="C48" s="93" t="s">
        <v>2790</v>
      </c>
      <c r="D48" s="94" t="s">
        <v>3036</v>
      </c>
      <c r="E48" s="164">
        <v>45625</v>
      </c>
    </row>
    <row r="49" spans="2:5" s="42" customFormat="1" ht="13.8" x14ac:dyDescent="0.3">
      <c r="B49" s="93" t="s">
        <v>3035</v>
      </c>
      <c r="C49" s="93" t="s">
        <v>2790</v>
      </c>
      <c r="D49" s="94" t="s">
        <v>3037</v>
      </c>
      <c r="E49" s="95"/>
    </row>
    <row r="50" spans="2:5" s="42" customFormat="1" ht="14.4" x14ac:dyDescent="0.3">
      <c r="B50" s="93" t="s">
        <v>615</v>
      </c>
      <c r="C50" s="93" t="s">
        <v>2790</v>
      </c>
      <c r="D50" s="94" t="s">
        <v>1725</v>
      </c>
      <c r="E50" s="164">
        <v>26552.68</v>
      </c>
    </row>
    <row r="51" spans="2:5" s="42" customFormat="1" ht="14.4" x14ac:dyDescent="0.3">
      <c r="B51" s="93" t="s">
        <v>616</v>
      </c>
      <c r="C51" s="93" t="s">
        <v>2790</v>
      </c>
      <c r="D51" s="94" t="s">
        <v>1726</v>
      </c>
      <c r="E51" s="164">
        <v>2117.83</v>
      </c>
    </row>
    <row r="52" spans="2:5" s="42" customFormat="1" ht="14.4" x14ac:dyDescent="0.3">
      <c r="B52" s="93" t="s">
        <v>617</v>
      </c>
      <c r="C52" s="93" t="s">
        <v>2790</v>
      </c>
      <c r="D52" s="94" t="s">
        <v>1727</v>
      </c>
      <c r="E52" s="164">
        <v>1172841.08</v>
      </c>
    </row>
    <row r="53" spans="2:5" s="42" customFormat="1" ht="14.4" x14ac:dyDescent="0.3">
      <c r="B53" s="93" t="s">
        <v>1631</v>
      </c>
      <c r="C53" s="93" t="s">
        <v>2790</v>
      </c>
      <c r="D53" s="94" t="s">
        <v>1728</v>
      </c>
      <c r="E53" s="164">
        <v>900000</v>
      </c>
    </row>
    <row r="54" spans="2:5" s="42" customFormat="1" ht="14.4" x14ac:dyDescent="0.3">
      <c r="B54" s="93" t="s">
        <v>618</v>
      </c>
      <c r="C54" s="93" t="s">
        <v>1632</v>
      </c>
      <c r="D54" s="94" t="s">
        <v>1729</v>
      </c>
      <c r="E54" s="164">
        <v>10179841.41</v>
      </c>
    </row>
    <row r="55" spans="2:5" s="42" customFormat="1" ht="14.4" x14ac:dyDescent="0.3">
      <c r="B55" s="93" t="s">
        <v>619</v>
      </c>
      <c r="C55" s="93" t="s">
        <v>1633</v>
      </c>
      <c r="D55" s="94" t="s">
        <v>1730</v>
      </c>
      <c r="E55" s="164">
        <v>-1755877.28</v>
      </c>
    </row>
    <row r="56" spans="2:5" s="42" customFormat="1" ht="14.4" x14ac:dyDescent="0.3">
      <c r="B56" s="93" t="s">
        <v>620</v>
      </c>
      <c r="C56" s="93" t="s">
        <v>1632</v>
      </c>
      <c r="D56" s="94" t="s">
        <v>1731</v>
      </c>
      <c r="E56" s="164">
        <v>29604.080000000002</v>
      </c>
    </row>
    <row r="57" spans="2:5" s="42" customFormat="1" ht="14.4" x14ac:dyDescent="0.3">
      <c r="B57" s="93" t="s">
        <v>621</v>
      </c>
      <c r="C57" s="93" t="s">
        <v>1632</v>
      </c>
      <c r="D57" s="94" t="s">
        <v>1732</v>
      </c>
      <c r="E57" s="164">
        <v>-35956.28</v>
      </c>
    </row>
    <row r="58" spans="2:5" s="42" customFormat="1" ht="14.4" x14ac:dyDescent="0.3">
      <c r="B58" s="93" t="s">
        <v>622</v>
      </c>
      <c r="C58" s="93" t="s">
        <v>1632</v>
      </c>
      <c r="D58" s="94" t="s">
        <v>1733</v>
      </c>
      <c r="E58" s="164">
        <v>-217023.44</v>
      </c>
    </row>
    <row r="59" spans="2:5" s="42" customFormat="1" ht="14.4" x14ac:dyDescent="0.3">
      <c r="B59" s="93" t="s">
        <v>623</v>
      </c>
      <c r="C59" s="93" t="s">
        <v>1632</v>
      </c>
      <c r="D59" s="94" t="s">
        <v>1734</v>
      </c>
      <c r="E59" s="164">
        <v>-251589.98</v>
      </c>
    </row>
    <row r="60" spans="2:5" s="42" customFormat="1" ht="14.4" x14ac:dyDescent="0.3">
      <c r="B60" s="93" t="s">
        <v>624</v>
      </c>
      <c r="C60" s="93" t="s">
        <v>1632</v>
      </c>
      <c r="D60" s="94" t="s">
        <v>1735</v>
      </c>
      <c r="E60" s="164">
        <v>-101370.88</v>
      </c>
    </row>
    <row r="61" spans="2:5" s="42" customFormat="1" ht="14.4" x14ac:dyDescent="0.3">
      <c r="B61" s="93" t="s">
        <v>625</v>
      </c>
      <c r="C61" s="93" t="s">
        <v>1632</v>
      </c>
      <c r="D61" s="94" t="s">
        <v>1736</v>
      </c>
      <c r="E61" s="164">
        <v>-68054.87</v>
      </c>
    </row>
    <row r="62" spans="2:5" s="42" customFormat="1" ht="14.4" x14ac:dyDescent="0.3">
      <c r="B62" s="93" t="s">
        <v>626</v>
      </c>
      <c r="C62" s="93" t="s">
        <v>1632</v>
      </c>
      <c r="D62" s="94" t="s">
        <v>1737</v>
      </c>
      <c r="E62" s="164">
        <v>-13735.34</v>
      </c>
    </row>
    <row r="63" spans="2:5" s="42" customFormat="1" ht="14.4" x14ac:dyDescent="0.3">
      <c r="B63" s="93" t="s">
        <v>627</v>
      </c>
      <c r="C63" s="93" t="s">
        <v>1632</v>
      </c>
      <c r="D63" s="94" t="s">
        <v>1738</v>
      </c>
      <c r="E63" s="164">
        <v>11673.58</v>
      </c>
    </row>
    <row r="64" spans="2:5" s="42" customFormat="1" ht="14.4" x14ac:dyDescent="0.3">
      <c r="B64" s="93" t="s">
        <v>628</v>
      </c>
      <c r="C64" s="93" t="s">
        <v>1632</v>
      </c>
      <c r="D64" s="94" t="s">
        <v>1739</v>
      </c>
      <c r="E64" s="164">
        <v>-13504.46</v>
      </c>
    </row>
    <row r="65" spans="2:5" s="42" customFormat="1" ht="14.4" x14ac:dyDescent="0.3">
      <c r="B65" s="93" t="s">
        <v>629</v>
      </c>
      <c r="C65" s="93" t="s">
        <v>1632</v>
      </c>
      <c r="D65" s="94" t="s">
        <v>1740</v>
      </c>
      <c r="E65" s="164">
        <v>-159380.07999999999</v>
      </c>
    </row>
    <row r="66" spans="2:5" s="42" customFormat="1" ht="14.4" x14ac:dyDescent="0.3">
      <c r="B66" s="93" t="s">
        <v>630</v>
      </c>
      <c r="C66" s="93" t="s">
        <v>1632</v>
      </c>
      <c r="D66" s="94" t="s">
        <v>1741</v>
      </c>
      <c r="E66" s="164">
        <v>-1667.98</v>
      </c>
    </row>
    <row r="67" spans="2:5" s="42" customFormat="1" ht="14.4" x14ac:dyDescent="0.3">
      <c r="B67" s="93" t="s">
        <v>631</v>
      </c>
      <c r="C67" s="93" t="s">
        <v>1632</v>
      </c>
      <c r="D67" s="94" t="s">
        <v>1742</v>
      </c>
      <c r="E67" s="164">
        <v>-38725.440000000002</v>
      </c>
    </row>
    <row r="68" spans="2:5" s="42" customFormat="1" ht="14.4" x14ac:dyDescent="0.3">
      <c r="B68" s="93" t="s">
        <v>632</v>
      </c>
      <c r="C68" s="93" t="s">
        <v>1632</v>
      </c>
      <c r="D68" s="94" t="s">
        <v>1743</v>
      </c>
      <c r="E68" s="164">
        <v>26723</v>
      </c>
    </row>
    <row r="69" spans="2:5" s="42" customFormat="1" ht="14.4" x14ac:dyDescent="0.3">
      <c r="B69" s="93" t="s">
        <v>633</v>
      </c>
      <c r="C69" s="93" t="s">
        <v>1632</v>
      </c>
      <c r="D69" s="94" t="s">
        <v>1744</v>
      </c>
      <c r="E69" s="164">
        <v>-138236.53</v>
      </c>
    </row>
    <row r="70" spans="2:5" s="42" customFormat="1" ht="14.4" x14ac:dyDescent="0.3">
      <c r="B70" s="93" t="s">
        <v>634</v>
      </c>
      <c r="C70" s="93" t="s">
        <v>1632</v>
      </c>
      <c r="D70" s="94" t="s">
        <v>1745</v>
      </c>
      <c r="E70" s="164">
        <v>27684.52</v>
      </c>
    </row>
    <row r="71" spans="2:5" s="42" customFormat="1" ht="14.4" x14ac:dyDescent="0.3">
      <c r="B71" s="93" t="s">
        <v>635</v>
      </c>
      <c r="C71" s="93" t="s">
        <v>1632</v>
      </c>
      <c r="D71" s="94" t="s">
        <v>1746</v>
      </c>
      <c r="E71" s="164">
        <v>111591.53</v>
      </c>
    </row>
    <row r="72" spans="2:5" s="42" customFormat="1" ht="14.4" x14ac:dyDescent="0.3">
      <c r="B72" s="93" t="s">
        <v>636</v>
      </c>
      <c r="C72" s="93" t="s">
        <v>1632</v>
      </c>
      <c r="D72" s="94" t="s">
        <v>1747</v>
      </c>
      <c r="E72" s="164">
        <v>-114040.63</v>
      </c>
    </row>
    <row r="73" spans="2:5" s="42" customFormat="1" ht="14.4" x14ac:dyDescent="0.3">
      <c r="B73" s="93" t="s">
        <v>1634</v>
      </c>
      <c r="C73" s="93" t="s">
        <v>1632</v>
      </c>
      <c r="D73" s="94" t="s">
        <v>1748</v>
      </c>
      <c r="E73" s="164">
        <v>1132.49</v>
      </c>
    </row>
    <row r="74" spans="2:5" s="42" customFormat="1" ht="14.4" x14ac:dyDescent="0.3">
      <c r="B74" s="93" t="s">
        <v>2809</v>
      </c>
      <c r="C74" s="93" t="s">
        <v>1632</v>
      </c>
      <c r="D74" s="94" t="s">
        <v>2810</v>
      </c>
      <c r="E74" s="164">
        <v>2480.84</v>
      </c>
    </row>
    <row r="75" spans="2:5" s="42" customFormat="1" ht="14.4" x14ac:dyDescent="0.3">
      <c r="B75" s="93" t="s">
        <v>2811</v>
      </c>
      <c r="C75" s="93" t="s">
        <v>1632</v>
      </c>
      <c r="D75" s="94" t="s">
        <v>2812</v>
      </c>
      <c r="E75" s="164">
        <v>302.5</v>
      </c>
    </row>
    <row r="76" spans="2:5" s="42" customFormat="1" ht="14.4" x14ac:dyDescent="0.3">
      <c r="B76" s="93" t="s">
        <v>3038</v>
      </c>
      <c r="C76" s="93" t="s">
        <v>1632</v>
      </c>
      <c r="D76" s="94" t="s">
        <v>3039</v>
      </c>
      <c r="E76" s="164">
        <v>0.02</v>
      </c>
    </row>
    <row r="77" spans="2:5" s="42" customFormat="1" ht="14.4" x14ac:dyDescent="0.3">
      <c r="B77" s="93" t="s">
        <v>637</v>
      </c>
      <c r="C77" s="93" t="s">
        <v>1632</v>
      </c>
      <c r="D77" s="94" t="s">
        <v>1749</v>
      </c>
      <c r="E77" s="164">
        <v>23922.26</v>
      </c>
    </row>
    <row r="78" spans="2:5" s="42" customFormat="1" ht="14.4" x14ac:dyDescent="0.3">
      <c r="B78" s="93" t="s">
        <v>638</v>
      </c>
      <c r="C78" s="93" t="s">
        <v>1632</v>
      </c>
      <c r="D78" s="94" t="s">
        <v>1750</v>
      </c>
      <c r="E78" s="164">
        <v>-3817.14</v>
      </c>
    </row>
    <row r="79" spans="2:5" s="42" customFormat="1" ht="14.4" x14ac:dyDescent="0.3">
      <c r="B79" s="93" t="s">
        <v>2813</v>
      </c>
      <c r="C79" s="93" t="s">
        <v>1632</v>
      </c>
      <c r="D79" s="94" t="s">
        <v>2814</v>
      </c>
      <c r="E79" s="164">
        <v>1034.48</v>
      </c>
    </row>
    <row r="80" spans="2:5" s="42" customFormat="1" ht="14.4" x14ac:dyDescent="0.3">
      <c r="B80" s="93" t="s">
        <v>639</v>
      </c>
      <c r="C80" s="93" t="s">
        <v>1632</v>
      </c>
      <c r="D80" s="94" t="s">
        <v>1751</v>
      </c>
      <c r="E80" s="164">
        <v>-9365.52</v>
      </c>
    </row>
    <row r="81" spans="2:5" s="42" customFormat="1" ht="14.4" x14ac:dyDescent="0.3">
      <c r="B81" s="93" t="s">
        <v>640</v>
      </c>
      <c r="C81" s="93" t="s">
        <v>1635</v>
      </c>
      <c r="D81" s="94" t="s">
        <v>1752</v>
      </c>
      <c r="E81" s="164">
        <v>2800000</v>
      </c>
    </row>
    <row r="82" spans="2:5" s="42" customFormat="1" ht="13.8" x14ac:dyDescent="0.3">
      <c r="B82" s="93" t="s">
        <v>641</v>
      </c>
      <c r="C82" s="93" t="s">
        <v>1635</v>
      </c>
      <c r="D82" s="94" t="s">
        <v>1753</v>
      </c>
      <c r="E82" s="95"/>
    </row>
    <row r="83" spans="2:5" s="42" customFormat="1" ht="14.4" x14ac:dyDescent="0.3">
      <c r="B83" s="93" t="s">
        <v>642</v>
      </c>
      <c r="C83" s="93" t="s">
        <v>1635</v>
      </c>
      <c r="D83" s="94" t="s">
        <v>1754</v>
      </c>
      <c r="E83" s="164">
        <v>17326.740000000002</v>
      </c>
    </row>
    <row r="84" spans="2:5" s="42" customFormat="1" ht="13.8" x14ac:dyDescent="0.3">
      <c r="B84" s="93" t="s">
        <v>643</v>
      </c>
      <c r="C84" s="93" t="s">
        <v>1635</v>
      </c>
      <c r="D84" s="94" t="s">
        <v>1755</v>
      </c>
      <c r="E84" s="95"/>
    </row>
    <row r="85" spans="2:5" s="42" customFormat="1" ht="14.4" x14ac:dyDescent="0.3">
      <c r="B85" s="93" t="s">
        <v>3040</v>
      </c>
      <c r="C85" s="93" t="s">
        <v>1635</v>
      </c>
      <c r="D85" s="94" t="s">
        <v>3041</v>
      </c>
      <c r="E85" s="164">
        <v>10764778.74</v>
      </c>
    </row>
    <row r="86" spans="2:5" s="42" customFormat="1" ht="14.4" x14ac:dyDescent="0.3">
      <c r="B86" s="93" t="s">
        <v>644</v>
      </c>
      <c r="C86" s="93" t="s">
        <v>1635</v>
      </c>
      <c r="D86" s="94" t="s">
        <v>1756</v>
      </c>
      <c r="E86" s="164">
        <v>29242.42</v>
      </c>
    </row>
    <row r="87" spans="2:5" s="42" customFormat="1" ht="14.4" x14ac:dyDescent="0.3">
      <c r="B87" s="93" t="s">
        <v>1636</v>
      </c>
      <c r="C87" s="93" t="s">
        <v>1635</v>
      </c>
      <c r="D87" s="94" t="s">
        <v>1757</v>
      </c>
      <c r="E87" s="164">
        <v>636371.26</v>
      </c>
    </row>
    <row r="88" spans="2:5" s="42" customFormat="1" ht="14.4" x14ac:dyDescent="0.3">
      <c r="B88" s="93" t="s">
        <v>645</v>
      </c>
      <c r="C88" s="93" t="s">
        <v>1635</v>
      </c>
      <c r="D88" s="94" t="s">
        <v>1758</v>
      </c>
      <c r="E88" s="164">
        <v>1004.45</v>
      </c>
    </row>
    <row r="89" spans="2:5" s="42" customFormat="1" ht="14.4" x14ac:dyDescent="0.3">
      <c r="B89" s="93" t="s">
        <v>646</v>
      </c>
      <c r="C89" s="93" t="s">
        <v>1635</v>
      </c>
      <c r="D89" s="94" t="s">
        <v>1759</v>
      </c>
      <c r="E89" s="164">
        <v>150</v>
      </c>
    </row>
    <row r="90" spans="2:5" s="42" customFormat="1" ht="14.4" x14ac:dyDescent="0.3">
      <c r="B90" s="93" t="s">
        <v>647</v>
      </c>
      <c r="C90" s="93" t="s">
        <v>1635</v>
      </c>
      <c r="D90" s="94" t="s">
        <v>1760</v>
      </c>
      <c r="E90" s="164">
        <v>94547.54</v>
      </c>
    </row>
    <row r="91" spans="2:5" s="42" customFormat="1" ht="14.4" x14ac:dyDescent="0.3">
      <c r="B91" s="93" t="s">
        <v>1637</v>
      </c>
      <c r="C91" s="93" t="s">
        <v>1635</v>
      </c>
      <c r="D91" s="94" t="s">
        <v>1761</v>
      </c>
      <c r="E91" s="164">
        <v>32706.91</v>
      </c>
    </row>
    <row r="92" spans="2:5" s="42" customFormat="1" ht="14.4" x14ac:dyDescent="0.3">
      <c r="B92" s="93" t="s">
        <v>3433</v>
      </c>
      <c r="C92" s="93" t="s">
        <v>1635</v>
      </c>
      <c r="D92" s="87" t="s">
        <v>3432</v>
      </c>
      <c r="E92" s="164">
        <v>1833777.11</v>
      </c>
    </row>
    <row r="93" spans="2:5" s="42" customFormat="1" ht="14.4" x14ac:dyDescent="0.3">
      <c r="B93" s="93" t="s">
        <v>648</v>
      </c>
      <c r="C93" s="93" t="s">
        <v>1635</v>
      </c>
      <c r="D93" s="94" t="s">
        <v>1762</v>
      </c>
      <c r="E93" s="164">
        <v>1273385.45</v>
      </c>
    </row>
    <row r="94" spans="2:5" s="42" customFormat="1" ht="14.4" x14ac:dyDescent="0.3">
      <c r="B94" s="93" t="s">
        <v>649</v>
      </c>
      <c r="C94" s="93" t="s">
        <v>1635</v>
      </c>
      <c r="D94" s="94" t="s">
        <v>1763</v>
      </c>
      <c r="E94" s="164">
        <v>87008.960000000006</v>
      </c>
    </row>
    <row r="95" spans="2:5" s="42" customFormat="1" ht="14.4" x14ac:dyDescent="0.3">
      <c r="B95" s="93" t="s">
        <v>2815</v>
      </c>
      <c r="C95" s="93" t="s">
        <v>1635</v>
      </c>
      <c r="D95" s="94" t="s">
        <v>2816</v>
      </c>
      <c r="E95" s="164">
        <v>15095.15</v>
      </c>
    </row>
    <row r="96" spans="2:5" s="42" customFormat="1" ht="14.4" x14ac:dyDescent="0.3">
      <c r="B96" s="93" t="s">
        <v>1638</v>
      </c>
      <c r="C96" s="93" t="s">
        <v>1635</v>
      </c>
      <c r="D96" s="94" t="s">
        <v>1764</v>
      </c>
      <c r="E96" s="164">
        <v>16506</v>
      </c>
    </row>
    <row r="97" spans="2:5" s="42" customFormat="1" ht="14.4" x14ac:dyDescent="0.3">
      <c r="B97" s="93" t="s">
        <v>2773</v>
      </c>
      <c r="C97" s="93" t="s">
        <v>1635</v>
      </c>
      <c r="D97" s="94" t="s">
        <v>2775</v>
      </c>
      <c r="E97" s="164">
        <v>282466.71999999997</v>
      </c>
    </row>
    <row r="98" spans="2:5" s="42" customFormat="1" ht="14.4" x14ac:dyDescent="0.3">
      <c r="B98" s="93" t="s">
        <v>2774</v>
      </c>
      <c r="C98" s="93" t="s">
        <v>1635</v>
      </c>
      <c r="D98" s="94" t="s">
        <v>2776</v>
      </c>
      <c r="E98" s="164">
        <v>2134861.16</v>
      </c>
    </row>
    <row r="99" spans="2:5" s="42" customFormat="1" ht="14.4" x14ac:dyDescent="0.3">
      <c r="B99" s="93" t="s">
        <v>3269</v>
      </c>
      <c r="C99" s="93" t="s">
        <v>1635</v>
      </c>
      <c r="D99" s="94" t="s">
        <v>3271</v>
      </c>
      <c r="E99" s="164">
        <v>2814610.51</v>
      </c>
    </row>
    <row r="100" spans="2:5" s="42" customFormat="1" ht="14.4" x14ac:dyDescent="0.3">
      <c r="B100" s="93" t="s">
        <v>3270</v>
      </c>
      <c r="C100" s="93" t="s">
        <v>1635</v>
      </c>
      <c r="D100" s="94" t="s">
        <v>3272</v>
      </c>
      <c r="E100" s="164">
        <v>2673423.64</v>
      </c>
    </row>
    <row r="101" spans="2:5" s="42" customFormat="1" ht="14.4" x14ac:dyDescent="0.3">
      <c r="B101" s="93" t="s">
        <v>650</v>
      </c>
      <c r="C101" s="93" t="s">
        <v>1639</v>
      </c>
      <c r="D101" s="94" t="s">
        <v>1765</v>
      </c>
      <c r="E101" s="164">
        <v>1707.76</v>
      </c>
    </row>
    <row r="102" spans="2:5" s="42" customFormat="1" ht="14.4" x14ac:dyDescent="0.3">
      <c r="B102" s="93" t="s">
        <v>651</v>
      </c>
      <c r="C102" s="93" t="s">
        <v>1639</v>
      </c>
      <c r="D102" s="94" t="s">
        <v>1766</v>
      </c>
      <c r="E102" s="164">
        <v>45370.31</v>
      </c>
    </row>
    <row r="103" spans="2:5" s="42" customFormat="1" ht="14.4" x14ac:dyDescent="0.3">
      <c r="B103" s="93" t="s">
        <v>652</v>
      </c>
      <c r="C103" s="93" t="s">
        <v>1639</v>
      </c>
      <c r="D103" s="94" t="s">
        <v>1767</v>
      </c>
      <c r="E103" s="164">
        <v>32352.240000000002</v>
      </c>
    </row>
    <row r="104" spans="2:5" s="42" customFormat="1" ht="13.8" x14ac:dyDescent="0.3">
      <c r="B104" s="93" t="s">
        <v>2817</v>
      </c>
      <c r="C104" s="93" t="s">
        <v>1639</v>
      </c>
      <c r="D104" s="94" t="s">
        <v>2818</v>
      </c>
      <c r="E104" s="95"/>
    </row>
    <row r="105" spans="2:5" s="42" customFormat="1" ht="14.4" x14ac:dyDescent="0.3">
      <c r="B105" s="93" t="s">
        <v>653</v>
      </c>
      <c r="C105" s="93" t="s">
        <v>1639</v>
      </c>
      <c r="D105" s="94" t="s">
        <v>1768</v>
      </c>
      <c r="E105" s="164">
        <v>286883.5</v>
      </c>
    </row>
    <row r="106" spans="2:5" s="42" customFormat="1" ht="14.4" x14ac:dyDescent="0.3">
      <c r="B106" s="93" t="s">
        <v>654</v>
      </c>
      <c r="C106" s="93" t="s">
        <v>1639</v>
      </c>
      <c r="D106" s="94" t="s">
        <v>1769</v>
      </c>
      <c r="E106" s="164">
        <v>476.73</v>
      </c>
    </row>
    <row r="107" spans="2:5" s="42" customFormat="1" ht="14.4" x14ac:dyDescent="0.3">
      <c r="B107" s="93" t="s">
        <v>655</v>
      </c>
      <c r="C107" s="93" t="s">
        <v>1639</v>
      </c>
      <c r="D107" s="94" t="s">
        <v>1770</v>
      </c>
      <c r="E107" s="164">
        <v>39175.79</v>
      </c>
    </row>
    <row r="108" spans="2:5" s="42" customFormat="1" ht="13.8" x14ac:dyDescent="0.3">
      <c r="B108" s="93" t="s">
        <v>2819</v>
      </c>
      <c r="C108" s="93" t="s">
        <v>1639</v>
      </c>
      <c r="D108" s="94" t="s">
        <v>2820</v>
      </c>
      <c r="E108" s="95"/>
    </row>
    <row r="109" spans="2:5" s="42" customFormat="1" ht="13.8" x14ac:dyDescent="0.3">
      <c r="B109" s="93" t="s">
        <v>2821</v>
      </c>
      <c r="C109" s="93" t="s">
        <v>1639</v>
      </c>
      <c r="D109" s="94" t="s">
        <v>2823</v>
      </c>
      <c r="E109" s="95"/>
    </row>
    <row r="110" spans="2:5" s="42" customFormat="1" ht="14.4" x14ac:dyDescent="0.3">
      <c r="B110" s="93" t="s">
        <v>2822</v>
      </c>
      <c r="C110" s="93" t="s">
        <v>1639</v>
      </c>
      <c r="D110" s="94" t="s">
        <v>2824</v>
      </c>
      <c r="E110" s="164">
        <v>11767</v>
      </c>
    </row>
    <row r="111" spans="2:5" s="42" customFormat="1" ht="14.4" x14ac:dyDescent="0.3">
      <c r="B111" s="93" t="s">
        <v>656</v>
      </c>
      <c r="C111" s="93" t="s">
        <v>1639</v>
      </c>
      <c r="D111" s="94" t="s">
        <v>1771</v>
      </c>
      <c r="E111" s="164">
        <v>0.48</v>
      </c>
    </row>
    <row r="112" spans="2:5" s="42" customFormat="1" ht="13.8" x14ac:dyDescent="0.3">
      <c r="B112" s="93" t="s">
        <v>657</v>
      </c>
      <c r="C112" s="93" t="s">
        <v>1639</v>
      </c>
      <c r="D112" s="94" t="s">
        <v>1772</v>
      </c>
      <c r="E112" s="95"/>
    </row>
    <row r="113" spans="2:5" s="42" customFormat="1" ht="14.4" x14ac:dyDescent="0.3">
      <c r="B113" s="93" t="s">
        <v>658</v>
      </c>
      <c r="C113" s="93" t="s">
        <v>1639</v>
      </c>
      <c r="D113" s="94" t="s">
        <v>1773</v>
      </c>
      <c r="E113" s="164">
        <v>-212940.38</v>
      </c>
    </row>
    <row r="114" spans="2:5" s="42" customFormat="1" ht="13.8" x14ac:dyDescent="0.3">
      <c r="B114" s="93" t="s">
        <v>2825</v>
      </c>
      <c r="C114" s="93" t="s">
        <v>1635</v>
      </c>
      <c r="D114" s="94" t="s">
        <v>2826</v>
      </c>
      <c r="E114" s="95"/>
    </row>
    <row r="115" spans="2:5" s="42" customFormat="1" ht="13.8" x14ac:dyDescent="0.3">
      <c r="B115" s="93" t="s">
        <v>2827</v>
      </c>
      <c r="C115" s="93" t="s">
        <v>1635</v>
      </c>
      <c r="D115" s="94" t="s">
        <v>2828</v>
      </c>
      <c r="E115" s="95"/>
    </row>
    <row r="116" spans="2:5" s="42" customFormat="1" ht="13.8" x14ac:dyDescent="0.3">
      <c r="B116" s="93" t="s">
        <v>659</v>
      </c>
      <c r="C116" s="93" t="s">
        <v>1629</v>
      </c>
      <c r="D116" s="94" t="s">
        <v>1774</v>
      </c>
      <c r="E116" s="95"/>
    </row>
    <row r="117" spans="2:5" s="42" customFormat="1" ht="13.8" x14ac:dyDescent="0.3">
      <c r="B117" s="93" t="s">
        <v>660</v>
      </c>
      <c r="C117" s="93" t="s">
        <v>1629</v>
      </c>
      <c r="D117" s="94" t="s">
        <v>1775</v>
      </c>
      <c r="E117" s="95"/>
    </row>
    <row r="118" spans="2:5" s="42" customFormat="1" ht="13.8" x14ac:dyDescent="0.3">
      <c r="B118" s="93" t="s">
        <v>661</v>
      </c>
      <c r="C118" s="93" t="s">
        <v>1629</v>
      </c>
      <c r="D118" s="94" t="s">
        <v>1776</v>
      </c>
      <c r="E118" s="95"/>
    </row>
    <row r="119" spans="2:5" s="42" customFormat="1" ht="13.8" x14ac:dyDescent="0.3">
      <c r="B119" s="93" t="s">
        <v>3042</v>
      </c>
      <c r="C119" s="93" t="s">
        <v>1629</v>
      </c>
      <c r="D119" s="94" t="s">
        <v>3044</v>
      </c>
      <c r="E119" s="95"/>
    </row>
    <row r="120" spans="2:5" s="42" customFormat="1" ht="13.8" x14ac:dyDescent="0.3">
      <c r="B120" s="93" t="s">
        <v>3043</v>
      </c>
      <c r="C120" s="93" t="s">
        <v>1629</v>
      </c>
      <c r="D120" s="94" t="s">
        <v>3045</v>
      </c>
      <c r="E120" s="95"/>
    </row>
    <row r="121" spans="2:5" s="42" customFormat="1" ht="14.4" x14ac:dyDescent="0.3">
      <c r="B121" s="93" t="s">
        <v>662</v>
      </c>
      <c r="C121" s="93" t="s">
        <v>1629</v>
      </c>
      <c r="D121" s="94" t="s">
        <v>1777</v>
      </c>
      <c r="E121" s="164">
        <v>4637.6499999999996</v>
      </c>
    </row>
    <row r="122" spans="2:5" s="42" customFormat="1" ht="14.4" x14ac:dyDescent="0.3">
      <c r="B122" s="93" t="s">
        <v>3258</v>
      </c>
      <c r="C122" s="93" t="s">
        <v>1629</v>
      </c>
      <c r="D122" s="94" t="s">
        <v>3259</v>
      </c>
      <c r="E122" s="164"/>
    </row>
    <row r="123" spans="2:5" s="42" customFormat="1" ht="13.8" x14ac:dyDescent="0.3">
      <c r="B123" s="93" t="s">
        <v>3046</v>
      </c>
      <c r="C123" s="93" t="s">
        <v>1629</v>
      </c>
      <c r="D123" s="94" t="s">
        <v>3047</v>
      </c>
      <c r="E123" s="95"/>
    </row>
    <row r="124" spans="2:5" s="42" customFormat="1" ht="13.8" x14ac:dyDescent="0.3">
      <c r="B124" s="93" t="s">
        <v>2830</v>
      </c>
      <c r="C124" s="93" t="s">
        <v>1629</v>
      </c>
      <c r="D124" s="94" t="s">
        <v>2831</v>
      </c>
      <c r="E124" s="95"/>
    </row>
    <row r="125" spans="2:5" s="42" customFormat="1" ht="13.8" x14ac:dyDescent="0.3">
      <c r="B125" s="93" t="s">
        <v>3273</v>
      </c>
      <c r="C125" s="93" t="s">
        <v>1629</v>
      </c>
      <c r="D125" s="94" t="s">
        <v>3274</v>
      </c>
      <c r="E125" s="95"/>
    </row>
    <row r="126" spans="2:5" s="42" customFormat="1" ht="14.4" x14ac:dyDescent="0.3">
      <c r="B126" s="93" t="s">
        <v>663</v>
      </c>
      <c r="C126" s="93" t="s">
        <v>1639</v>
      </c>
      <c r="D126" s="94" t="s">
        <v>1778</v>
      </c>
      <c r="E126" s="165">
        <v>7170</v>
      </c>
    </row>
    <row r="127" spans="2:5" s="42" customFormat="1" ht="14.4" x14ac:dyDescent="0.3">
      <c r="B127" s="93" t="s">
        <v>664</v>
      </c>
      <c r="C127" s="93" t="s">
        <v>1639</v>
      </c>
      <c r="D127" s="94" t="s">
        <v>1779</v>
      </c>
      <c r="E127" s="165">
        <v>1500</v>
      </c>
    </row>
    <row r="128" spans="2:5" s="42" customFormat="1" ht="14.4" x14ac:dyDescent="0.3">
      <c r="B128" s="93" t="s">
        <v>665</v>
      </c>
      <c r="C128" s="93" t="s">
        <v>1639</v>
      </c>
      <c r="D128" s="94" t="s">
        <v>1780</v>
      </c>
      <c r="E128" s="165">
        <v>13000.71</v>
      </c>
    </row>
    <row r="129" spans="2:5" s="42" customFormat="1" ht="14.4" x14ac:dyDescent="0.3">
      <c r="B129" s="93" t="s">
        <v>666</v>
      </c>
      <c r="C129" s="93" t="s">
        <v>1639</v>
      </c>
      <c r="D129" s="94" t="s">
        <v>1781</v>
      </c>
      <c r="E129" s="164">
        <v>264942.40000000002</v>
      </c>
    </row>
    <row r="130" spans="2:5" s="42" customFormat="1" ht="14.4" x14ac:dyDescent="0.3">
      <c r="B130" s="93" t="s">
        <v>3275</v>
      </c>
      <c r="C130" s="93" t="s">
        <v>1639</v>
      </c>
      <c r="D130" s="94" t="s">
        <v>3276</v>
      </c>
      <c r="E130" s="165">
        <v>25968.46</v>
      </c>
    </row>
    <row r="131" spans="2:5" s="42" customFormat="1" ht="14.4" x14ac:dyDescent="0.3">
      <c r="B131" s="93" t="s">
        <v>667</v>
      </c>
      <c r="C131" s="93" t="s">
        <v>1640</v>
      </c>
      <c r="D131" s="94" t="s">
        <v>1782</v>
      </c>
      <c r="E131" s="164">
        <v>72811.38</v>
      </c>
    </row>
    <row r="132" spans="2:5" s="42" customFormat="1" ht="14.4" x14ac:dyDescent="0.3">
      <c r="B132" s="93" t="s">
        <v>668</v>
      </c>
      <c r="C132" s="93" t="s">
        <v>1635</v>
      </c>
      <c r="D132" s="94" t="s">
        <v>1784</v>
      </c>
      <c r="E132" s="164">
        <v>950361.5</v>
      </c>
    </row>
    <row r="133" spans="2:5" s="42" customFormat="1" ht="14.4" x14ac:dyDescent="0.3">
      <c r="B133" s="93" t="s">
        <v>669</v>
      </c>
      <c r="C133" s="93" t="s">
        <v>1639</v>
      </c>
      <c r="D133" s="94" t="s">
        <v>1785</v>
      </c>
      <c r="E133" s="165">
        <v>36000</v>
      </c>
    </row>
    <row r="134" spans="2:5" s="42" customFormat="1" ht="14.4" x14ac:dyDescent="0.3">
      <c r="B134" s="93" t="s">
        <v>670</v>
      </c>
      <c r="C134" s="93" t="s">
        <v>1639</v>
      </c>
      <c r="D134" s="94" t="s">
        <v>1786</v>
      </c>
      <c r="E134" s="165">
        <v>19000</v>
      </c>
    </row>
    <row r="135" spans="2:5" s="42" customFormat="1" ht="14.4" x14ac:dyDescent="0.3">
      <c r="B135" s="93" t="s">
        <v>671</v>
      </c>
      <c r="C135" s="93" t="s">
        <v>1639</v>
      </c>
      <c r="D135" s="94" t="s">
        <v>1787</v>
      </c>
      <c r="E135" s="165">
        <v>1000</v>
      </c>
    </row>
    <row r="136" spans="2:5" s="42" customFormat="1" ht="14.4" x14ac:dyDescent="0.3">
      <c r="B136" s="93" t="s">
        <v>672</v>
      </c>
      <c r="C136" s="93" t="s">
        <v>1639</v>
      </c>
      <c r="D136" s="94" t="s">
        <v>1788</v>
      </c>
      <c r="E136" s="165">
        <v>200</v>
      </c>
    </row>
    <row r="137" spans="2:5" s="42" customFormat="1" ht="14.4" x14ac:dyDescent="0.3">
      <c r="B137" s="93" t="s">
        <v>673</v>
      </c>
      <c r="C137" s="93" t="s">
        <v>1639</v>
      </c>
      <c r="D137" s="94" t="s">
        <v>1789</v>
      </c>
      <c r="E137" s="165">
        <v>17780.810000000001</v>
      </c>
    </row>
    <row r="138" spans="2:5" s="42" customFormat="1" ht="14.4" x14ac:dyDescent="0.3">
      <c r="B138" s="93" t="s">
        <v>674</v>
      </c>
      <c r="C138" s="93" t="s">
        <v>1639</v>
      </c>
      <c r="D138" s="94" t="s">
        <v>1790</v>
      </c>
      <c r="E138" s="165">
        <v>2631.35</v>
      </c>
    </row>
    <row r="139" spans="2:5" s="42" customFormat="1" ht="13.8" x14ac:dyDescent="0.3">
      <c r="B139" s="93" t="s">
        <v>2832</v>
      </c>
      <c r="C139" s="93" t="s">
        <v>1639</v>
      </c>
      <c r="D139" s="94" t="s">
        <v>2833</v>
      </c>
      <c r="E139" s="95"/>
    </row>
    <row r="140" spans="2:5" s="42" customFormat="1" ht="14.4" x14ac:dyDescent="0.3">
      <c r="B140" s="93" t="s">
        <v>3049</v>
      </c>
      <c r="C140" s="93" t="s">
        <v>1639</v>
      </c>
      <c r="D140" s="94" t="s">
        <v>3048</v>
      </c>
      <c r="E140" s="165">
        <v>86096.4</v>
      </c>
    </row>
    <row r="141" spans="2:5" s="42" customFormat="1" ht="14.4" x14ac:dyDescent="0.3">
      <c r="B141" s="93" t="s">
        <v>675</v>
      </c>
      <c r="C141" s="93" t="s">
        <v>1639</v>
      </c>
      <c r="D141" s="94" t="s">
        <v>1791</v>
      </c>
      <c r="E141" s="165">
        <v>128170.95</v>
      </c>
    </row>
    <row r="142" spans="2:5" s="42" customFormat="1" ht="14.4" x14ac:dyDescent="0.3">
      <c r="B142" s="93" t="s">
        <v>676</v>
      </c>
      <c r="C142" s="93" t="s">
        <v>1639</v>
      </c>
      <c r="D142" s="94" t="s">
        <v>1792</v>
      </c>
      <c r="E142" s="165">
        <v>800</v>
      </c>
    </row>
    <row r="143" spans="2:5" s="42" customFormat="1" ht="14.4" x14ac:dyDescent="0.3">
      <c r="B143" s="93" t="s">
        <v>677</v>
      </c>
      <c r="C143" s="93" t="s">
        <v>1639</v>
      </c>
      <c r="D143" s="94" t="s">
        <v>1793</v>
      </c>
      <c r="E143" s="165">
        <v>103.32</v>
      </c>
    </row>
    <row r="144" spans="2:5" s="42" customFormat="1" ht="14.4" x14ac:dyDescent="0.3">
      <c r="B144" s="93" t="s">
        <v>678</v>
      </c>
      <c r="C144" s="93" t="s">
        <v>1639</v>
      </c>
      <c r="D144" s="94" t="s">
        <v>1794</v>
      </c>
      <c r="E144" s="165">
        <v>2739.78</v>
      </c>
    </row>
    <row r="145" spans="1:5" s="42" customFormat="1" ht="13.8" x14ac:dyDescent="0.3">
      <c r="B145" s="93" t="s">
        <v>2834</v>
      </c>
      <c r="C145" s="93" t="s">
        <v>1639</v>
      </c>
      <c r="D145" s="94" t="s">
        <v>2835</v>
      </c>
      <c r="E145" s="95"/>
    </row>
    <row r="146" spans="1:5" s="42" customFormat="1" ht="14.4" x14ac:dyDescent="0.3">
      <c r="B146" s="93" t="s">
        <v>679</v>
      </c>
      <c r="C146" s="93" t="s">
        <v>1639</v>
      </c>
      <c r="D146" s="94" t="s">
        <v>1796</v>
      </c>
      <c r="E146" s="165">
        <v>9653.3799999999992</v>
      </c>
    </row>
    <row r="147" spans="1:5" s="42" customFormat="1" ht="14.4" x14ac:dyDescent="0.3">
      <c r="B147" s="93" t="s">
        <v>680</v>
      </c>
      <c r="C147" s="93" t="s">
        <v>1639</v>
      </c>
      <c r="D147" s="94" t="s">
        <v>1797</v>
      </c>
      <c r="E147" s="165">
        <v>250</v>
      </c>
    </row>
    <row r="148" spans="1:5" s="42" customFormat="1" ht="14.4" x14ac:dyDescent="0.3">
      <c r="B148" s="93" t="s">
        <v>3277</v>
      </c>
      <c r="C148" s="93" t="s">
        <v>1639</v>
      </c>
      <c r="D148" s="94" t="s">
        <v>1798</v>
      </c>
      <c r="E148" s="165">
        <v>1322.99</v>
      </c>
    </row>
    <row r="149" spans="1:5" s="42" customFormat="1" ht="14.4" x14ac:dyDescent="0.3">
      <c r="B149" s="93" t="s">
        <v>3050</v>
      </c>
      <c r="C149" s="93" t="s">
        <v>1639</v>
      </c>
      <c r="D149" s="94" t="s">
        <v>1799</v>
      </c>
      <c r="E149" s="165">
        <v>9391.85</v>
      </c>
    </row>
    <row r="150" spans="1:5" s="42" customFormat="1" ht="14.4" x14ac:dyDescent="0.3">
      <c r="A150" s="42" t="s">
        <v>2829</v>
      </c>
      <c r="B150" s="93" t="s">
        <v>2836</v>
      </c>
      <c r="C150" s="93" t="s">
        <v>1635</v>
      </c>
      <c r="D150" s="94" t="s">
        <v>2837</v>
      </c>
      <c r="E150" s="164">
        <v>129109.53</v>
      </c>
    </row>
    <row r="151" spans="1:5" s="42" customFormat="1" ht="14.4" x14ac:dyDescent="0.3">
      <c r="B151" s="93" t="s">
        <v>681</v>
      </c>
      <c r="C151" s="93" t="s">
        <v>1639</v>
      </c>
      <c r="D151" s="94" t="s">
        <v>1800</v>
      </c>
      <c r="E151" s="165">
        <v>275</v>
      </c>
    </row>
    <row r="152" spans="1:5" s="42" customFormat="1" ht="14.4" x14ac:dyDescent="0.3">
      <c r="B152" s="93" t="s">
        <v>682</v>
      </c>
      <c r="C152" s="93" t="s">
        <v>1635</v>
      </c>
      <c r="D152" s="94" t="s">
        <v>1801</v>
      </c>
      <c r="E152" s="164">
        <v>5731246.3899999997</v>
      </c>
    </row>
    <row r="153" spans="1:5" s="42" customFormat="1" ht="14.4" x14ac:dyDescent="0.3">
      <c r="B153" s="93" t="s">
        <v>683</v>
      </c>
      <c r="C153" s="93" t="s">
        <v>1639</v>
      </c>
      <c r="D153" s="94" t="s">
        <v>1802</v>
      </c>
      <c r="E153" s="165">
        <v>792</v>
      </c>
    </row>
    <row r="154" spans="1:5" s="42" customFormat="1" ht="14.4" x14ac:dyDescent="0.3">
      <c r="B154" s="93" t="s">
        <v>3278</v>
      </c>
      <c r="C154" s="93" t="s">
        <v>1639</v>
      </c>
      <c r="D154" s="94" t="s">
        <v>3279</v>
      </c>
      <c r="E154" s="165">
        <v>1164.94</v>
      </c>
    </row>
    <row r="155" spans="1:5" s="42" customFormat="1" ht="13.8" x14ac:dyDescent="0.3">
      <c r="B155" s="93" t="s">
        <v>684</v>
      </c>
      <c r="C155" s="93" t="s">
        <v>1639</v>
      </c>
      <c r="D155" s="94" t="s">
        <v>1803</v>
      </c>
      <c r="E155" s="95"/>
    </row>
    <row r="156" spans="1:5" s="42" customFormat="1" ht="13.8" x14ac:dyDescent="0.3">
      <c r="B156" s="93" t="s">
        <v>2838</v>
      </c>
      <c r="C156" s="93" t="s">
        <v>1639</v>
      </c>
      <c r="D156" s="94" t="s">
        <v>2839</v>
      </c>
      <c r="E156" s="95"/>
    </row>
    <row r="157" spans="1:5" s="42" customFormat="1" ht="14.4" x14ac:dyDescent="0.3">
      <c r="B157" s="93" t="s">
        <v>685</v>
      </c>
      <c r="C157" s="93" t="s">
        <v>1639</v>
      </c>
      <c r="D157" s="94" t="s">
        <v>1804</v>
      </c>
      <c r="E157" s="165">
        <v>20000</v>
      </c>
    </row>
    <row r="158" spans="1:5" s="42" customFormat="1" ht="14.4" x14ac:dyDescent="0.3">
      <c r="B158" s="93" t="s">
        <v>686</v>
      </c>
      <c r="C158" s="93" t="s">
        <v>1639</v>
      </c>
      <c r="D158" s="94" t="s">
        <v>1805</v>
      </c>
      <c r="E158" s="165">
        <v>289.89999999999998</v>
      </c>
    </row>
    <row r="159" spans="1:5" s="42" customFormat="1" ht="14.4" x14ac:dyDescent="0.3">
      <c r="B159" s="93" t="s">
        <v>687</v>
      </c>
      <c r="C159" s="93" t="s">
        <v>1639</v>
      </c>
      <c r="D159" s="94" t="s">
        <v>1806</v>
      </c>
      <c r="E159" s="165">
        <v>22763.78</v>
      </c>
    </row>
    <row r="160" spans="1:5" s="42" customFormat="1" ht="14.4" x14ac:dyDescent="0.3">
      <c r="B160" s="93" t="s">
        <v>3280</v>
      </c>
      <c r="C160" s="93" t="s">
        <v>1639</v>
      </c>
      <c r="D160" s="94" t="s">
        <v>3281</v>
      </c>
      <c r="E160" s="165">
        <v>1434.78</v>
      </c>
    </row>
    <row r="161" spans="2:5" s="42" customFormat="1" ht="14.4" x14ac:dyDescent="0.3">
      <c r="B161" s="93" t="s">
        <v>2840</v>
      </c>
      <c r="C161" s="93" t="s">
        <v>1639</v>
      </c>
      <c r="D161" s="94" t="s">
        <v>2842</v>
      </c>
      <c r="E161" s="165">
        <v>103.33</v>
      </c>
    </row>
    <row r="162" spans="2:5" s="42" customFormat="1" ht="14.4" x14ac:dyDescent="0.3">
      <c r="B162" s="93" t="s">
        <v>2841</v>
      </c>
      <c r="C162" s="93" t="s">
        <v>1639</v>
      </c>
      <c r="D162" s="94" t="s">
        <v>2843</v>
      </c>
      <c r="E162" s="164"/>
    </row>
    <row r="163" spans="2:5" s="42" customFormat="1" ht="14.4" x14ac:dyDescent="0.3">
      <c r="B163" s="93" t="s">
        <v>688</v>
      </c>
      <c r="C163" s="93" t="s">
        <v>1639</v>
      </c>
      <c r="D163" s="94" t="s">
        <v>1808</v>
      </c>
      <c r="E163" s="165">
        <v>218000</v>
      </c>
    </row>
    <row r="164" spans="2:5" s="42" customFormat="1" ht="14.4" x14ac:dyDescent="0.3">
      <c r="B164" s="93" t="s">
        <v>1642</v>
      </c>
      <c r="C164" s="93" t="s">
        <v>1639</v>
      </c>
      <c r="D164" s="94" t="s">
        <v>1809</v>
      </c>
      <c r="E164" s="164">
        <v>-2615084.6</v>
      </c>
    </row>
    <row r="165" spans="2:5" s="42" customFormat="1" ht="14.4" x14ac:dyDescent="0.3">
      <c r="B165" s="93" t="s">
        <v>2844</v>
      </c>
      <c r="C165" s="93" t="s">
        <v>1639</v>
      </c>
      <c r="D165" s="94" t="s">
        <v>2845</v>
      </c>
      <c r="E165" s="165">
        <v>448.2</v>
      </c>
    </row>
    <row r="166" spans="2:5" s="42" customFormat="1" ht="14.4" x14ac:dyDescent="0.3">
      <c r="B166" s="93" t="s">
        <v>1643</v>
      </c>
      <c r="C166" s="93" t="s">
        <v>1639</v>
      </c>
      <c r="D166" s="94" t="s">
        <v>1810</v>
      </c>
      <c r="E166" s="165">
        <v>142000</v>
      </c>
    </row>
    <row r="167" spans="2:5" s="42" customFormat="1" ht="13.8" x14ac:dyDescent="0.3">
      <c r="B167" s="93" t="s">
        <v>2777</v>
      </c>
      <c r="C167" s="93" t="s">
        <v>1639</v>
      </c>
      <c r="D167" s="94" t="s">
        <v>2779</v>
      </c>
      <c r="E167" s="95"/>
    </row>
    <row r="168" spans="2:5" s="42" customFormat="1" ht="14.4" x14ac:dyDescent="0.3">
      <c r="B168" s="93" t="s">
        <v>2778</v>
      </c>
      <c r="C168" s="93" t="s">
        <v>1639</v>
      </c>
      <c r="D168" s="94" t="s">
        <v>2847</v>
      </c>
      <c r="E168" s="165">
        <v>850000</v>
      </c>
    </row>
    <row r="169" spans="2:5" s="42" customFormat="1" ht="14.4" x14ac:dyDescent="0.3">
      <c r="B169" s="93" t="s">
        <v>2846</v>
      </c>
      <c r="C169" s="93" t="s">
        <v>1639</v>
      </c>
      <c r="D169" s="94" t="s">
        <v>2848</v>
      </c>
      <c r="E169" s="165">
        <v>5000</v>
      </c>
    </row>
    <row r="170" spans="2:5" s="42" customFormat="1" ht="14.4" x14ac:dyDescent="0.3">
      <c r="B170" s="93" t="s">
        <v>3051</v>
      </c>
      <c r="C170" s="93" t="s">
        <v>1639</v>
      </c>
      <c r="D170" s="94" t="s">
        <v>3053</v>
      </c>
      <c r="E170" s="165">
        <v>5000</v>
      </c>
    </row>
    <row r="171" spans="2:5" s="42" customFormat="1" ht="14.4" x14ac:dyDescent="0.3">
      <c r="B171" s="93" t="s">
        <v>3052</v>
      </c>
      <c r="C171" s="93" t="s">
        <v>1639</v>
      </c>
      <c r="D171" s="94" t="s">
        <v>3054</v>
      </c>
      <c r="E171" s="165">
        <v>5943.86</v>
      </c>
    </row>
    <row r="172" spans="2:5" s="42" customFormat="1" ht="14.4" x14ac:dyDescent="0.3">
      <c r="B172" s="93" t="s">
        <v>689</v>
      </c>
      <c r="C172" s="93" t="s">
        <v>1639</v>
      </c>
      <c r="D172" s="94" t="s">
        <v>1811</v>
      </c>
      <c r="E172" s="166">
        <v>897</v>
      </c>
    </row>
    <row r="173" spans="2:5" s="42" customFormat="1" ht="14.4" x14ac:dyDescent="0.3">
      <c r="B173" s="93" t="s">
        <v>690</v>
      </c>
      <c r="C173" s="93" t="s">
        <v>1639</v>
      </c>
      <c r="D173" s="94" t="s">
        <v>1812</v>
      </c>
      <c r="E173" s="166">
        <v>100</v>
      </c>
    </row>
    <row r="174" spans="2:5" s="42" customFormat="1" ht="14.4" x14ac:dyDescent="0.3">
      <c r="B174" s="93" t="s">
        <v>2849</v>
      </c>
      <c r="C174" s="93" t="s">
        <v>1639</v>
      </c>
      <c r="D174" s="94" t="s">
        <v>2850</v>
      </c>
      <c r="E174" s="166">
        <v>600</v>
      </c>
    </row>
    <row r="175" spans="2:5" s="42" customFormat="1" ht="14.4" x14ac:dyDescent="0.3">
      <c r="B175" s="93" t="s">
        <v>691</v>
      </c>
      <c r="C175" s="93" t="s">
        <v>1639</v>
      </c>
      <c r="D175" s="94" t="s">
        <v>1813</v>
      </c>
      <c r="E175" s="166">
        <v>151285.92000000001</v>
      </c>
    </row>
    <row r="176" spans="2:5" s="42" customFormat="1" ht="14.4" x14ac:dyDescent="0.3">
      <c r="B176" s="93" t="s">
        <v>2851</v>
      </c>
      <c r="C176" s="93" t="s">
        <v>1639</v>
      </c>
      <c r="D176" s="94" t="s">
        <v>2852</v>
      </c>
      <c r="E176" s="166">
        <v>170</v>
      </c>
    </row>
    <row r="177" spans="2:5" s="42" customFormat="1" ht="14.4" x14ac:dyDescent="0.3">
      <c r="B177" s="93" t="s">
        <v>692</v>
      </c>
      <c r="C177" s="93" t="s">
        <v>1639</v>
      </c>
      <c r="D177" s="94" t="s">
        <v>1814</v>
      </c>
      <c r="E177" s="166">
        <v>400</v>
      </c>
    </row>
    <row r="178" spans="2:5" s="42" customFormat="1" ht="14.4" x14ac:dyDescent="0.3">
      <c r="B178" s="93" t="s">
        <v>693</v>
      </c>
      <c r="C178" s="93" t="s">
        <v>1639</v>
      </c>
      <c r="D178" s="94" t="s">
        <v>1815</v>
      </c>
      <c r="E178" s="166">
        <v>260</v>
      </c>
    </row>
    <row r="179" spans="2:5" s="42" customFormat="1" ht="14.4" x14ac:dyDescent="0.3">
      <c r="B179" s="93" t="s">
        <v>694</v>
      </c>
      <c r="C179" s="93" t="s">
        <v>1639</v>
      </c>
      <c r="D179" s="94" t="s">
        <v>1816</v>
      </c>
      <c r="E179" s="166">
        <v>4456.2</v>
      </c>
    </row>
    <row r="180" spans="2:5" s="42" customFormat="1" ht="14.4" x14ac:dyDescent="0.3">
      <c r="B180" s="93" t="s">
        <v>695</v>
      </c>
      <c r="C180" s="93" t="s">
        <v>1639</v>
      </c>
      <c r="D180" s="94" t="s">
        <v>1817</v>
      </c>
      <c r="E180" s="166">
        <v>300</v>
      </c>
    </row>
    <row r="181" spans="2:5" s="42" customFormat="1" ht="14.4" x14ac:dyDescent="0.3">
      <c r="B181" s="93" t="s">
        <v>696</v>
      </c>
      <c r="C181" s="93" t="s">
        <v>1639</v>
      </c>
      <c r="D181" s="94" t="s">
        <v>1818</v>
      </c>
      <c r="E181" s="166">
        <v>250</v>
      </c>
    </row>
    <row r="182" spans="2:5" s="42" customFormat="1" ht="14.4" x14ac:dyDescent="0.3">
      <c r="B182" s="93" t="s">
        <v>697</v>
      </c>
      <c r="C182" s="93" t="s">
        <v>1639</v>
      </c>
      <c r="D182" s="94" t="s">
        <v>1819</v>
      </c>
      <c r="E182" s="166">
        <v>1376.28</v>
      </c>
    </row>
    <row r="183" spans="2:5" s="42" customFormat="1" ht="14.4" x14ac:dyDescent="0.3">
      <c r="B183" s="93" t="s">
        <v>698</v>
      </c>
      <c r="C183" s="93" t="s">
        <v>1639</v>
      </c>
      <c r="D183" s="94" t="s">
        <v>1820</v>
      </c>
      <c r="E183" s="166">
        <v>160</v>
      </c>
    </row>
    <row r="184" spans="2:5" s="42" customFormat="1" ht="14.4" x14ac:dyDescent="0.3">
      <c r="B184" s="93" t="s">
        <v>699</v>
      </c>
      <c r="C184" s="93" t="s">
        <v>1639</v>
      </c>
      <c r="D184" s="94" t="s">
        <v>1821</v>
      </c>
      <c r="E184" s="166">
        <v>200</v>
      </c>
    </row>
    <row r="185" spans="2:5" s="42" customFormat="1" ht="14.4" x14ac:dyDescent="0.3">
      <c r="B185" s="93" t="s">
        <v>700</v>
      </c>
      <c r="C185" s="93" t="s">
        <v>1639</v>
      </c>
      <c r="D185" s="94" t="s">
        <v>1822</v>
      </c>
      <c r="E185" s="166">
        <v>220</v>
      </c>
    </row>
    <row r="186" spans="2:5" s="42" customFormat="1" ht="14.4" x14ac:dyDescent="0.3">
      <c r="B186" s="93" t="s">
        <v>701</v>
      </c>
      <c r="C186" s="93" t="s">
        <v>1639</v>
      </c>
      <c r="D186" s="94" t="s">
        <v>1823</v>
      </c>
      <c r="E186" s="166">
        <v>200</v>
      </c>
    </row>
    <row r="187" spans="2:5" s="42" customFormat="1" ht="14.4" x14ac:dyDescent="0.3">
      <c r="B187" s="93" t="s">
        <v>702</v>
      </c>
      <c r="C187" s="93" t="s">
        <v>1639</v>
      </c>
      <c r="D187" s="94" t="s">
        <v>1824</v>
      </c>
      <c r="E187" s="166">
        <v>240</v>
      </c>
    </row>
    <row r="188" spans="2:5" s="42" customFormat="1" ht="14.4" x14ac:dyDescent="0.3">
      <c r="B188" s="93" t="s">
        <v>703</v>
      </c>
      <c r="C188" s="93" t="s">
        <v>1639</v>
      </c>
      <c r="D188" s="94" t="s">
        <v>1825</v>
      </c>
      <c r="E188" s="166">
        <v>8111.54</v>
      </c>
    </row>
    <row r="189" spans="2:5" s="42" customFormat="1" ht="14.4" x14ac:dyDescent="0.3">
      <c r="B189" s="93" t="s">
        <v>704</v>
      </c>
      <c r="C189" s="93" t="s">
        <v>1639</v>
      </c>
      <c r="D189" s="94" t="s">
        <v>1826</v>
      </c>
      <c r="E189" s="166">
        <v>200</v>
      </c>
    </row>
    <row r="190" spans="2:5" s="42" customFormat="1" ht="14.4" x14ac:dyDescent="0.3">
      <c r="B190" s="93" t="s">
        <v>705</v>
      </c>
      <c r="C190" s="93" t="s">
        <v>1639</v>
      </c>
      <c r="D190" s="94" t="s">
        <v>1827</v>
      </c>
      <c r="E190" s="166">
        <v>100</v>
      </c>
    </row>
    <row r="191" spans="2:5" s="42" customFormat="1" ht="14.4" x14ac:dyDescent="0.3">
      <c r="B191" s="93" t="s">
        <v>706</v>
      </c>
      <c r="C191" s="93" t="s">
        <v>1639</v>
      </c>
      <c r="D191" s="94" t="s">
        <v>1828</v>
      </c>
      <c r="E191" s="166">
        <v>100</v>
      </c>
    </row>
    <row r="192" spans="2:5" s="42" customFormat="1" ht="14.4" x14ac:dyDescent="0.3">
      <c r="B192" s="93" t="s">
        <v>707</v>
      </c>
      <c r="C192" s="93" t="s">
        <v>1639</v>
      </c>
      <c r="D192" s="94" t="s">
        <v>1829</v>
      </c>
      <c r="E192" s="166">
        <v>200</v>
      </c>
    </row>
    <row r="193" spans="2:5" s="42" customFormat="1" ht="14.4" x14ac:dyDescent="0.3">
      <c r="B193" s="93" t="s">
        <v>708</v>
      </c>
      <c r="C193" s="93" t="s">
        <v>1639</v>
      </c>
      <c r="D193" s="94" t="s">
        <v>1830</v>
      </c>
      <c r="E193" s="166">
        <v>100</v>
      </c>
    </row>
    <row r="194" spans="2:5" s="42" customFormat="1" ht="14.4" x14ac:dyDescent="0.3">
      <c r="B194" s="93" t="s">
        <v>709</v>
      </c>
      <c r="C194" s="93" t="s">
        <v>1639</v>
      </c>
      <c r="D194" s="94" t="s">
        <v>1831</v>
      </c>
      <c r="E194" s="166">
        <v>200</v>
      </c>
    </row>
    <row r="195" spans="2:5" s="42" customFormat="1" ht="14.4" x14ac:dyDescent="0.3">
      <c r="B195" s="93" t="s">
        <v>710</v>
      </c>
      <c r="C195" s="93" t="s">
        <v>1639</v>
      </c>
      <c r="D195" s="94" t="s">
        <v>1832</v>
      </c>
      <c r="E195" s="166">
        <v>200</v>
      </c>
    </row>
    <row r="196" spans="2:5" s="42" customFormat="1" ht="14.4" x14ac:dyDescent="0.3">
      <c r="B196" s="93" t="s">
        <v>711</v>
      </c>
      <c r="C196" s="93" t="s">
        <v>1639</v>
      </c>
      <c r="D196" s="94" t="s">
        <v>1833</v>
      </c>
      <c r="E196" s="166">
        <v>240</v>
      </c>
    </row>
    <row r="197" spans="2:5" s="42" customFormat="1" ht="14.4" x14ac:dyDescent="0.3">
      <c r="B197" s="93" t="s">
        <v>712</v>
      </c>
      <c r="C197" s="93" t="s">
        <v>1639</v>
      </c>
      <c r="D197" s="94" t="s">
        <v>1834</v>
      </c>
      <c r="E197" s="166">
        <v>150</v>
      </c>
    </row>
    <row r="198" spans="2:5" s="42" customFormat="1" ht="14.4" x14ac:dyDescent="0.3">
      <c r="B198" s="93" t="s">
        <v>713</v>
      </c>
      <c r="C198" s="93" t="s">
        <v>1639</v>
      </c>
      <c r="D198" s="94" t="s">
        <v>1835</v>
      </c>
      <c r="E198" s="166">
        <v>110</v>
      </c>
    </row>
    <row r="199" spans="2:5" s="42" customFormat="1" ht="14.4" x14ac:dyDescent="0.3">
      <c r="B199" s="93" t="s">
        <v>714</v>
      </c>
      <c r="C199" s="93" t="s">
        <v>1639</v>
      </c>
      <c r="D199" s="94" t="s">
        <v>1836</v>
      </c>
      <c r="E199" s="166">
        <v>200</v>
      </c>
    </row>
    <row r="200" spans="2:5" s="42" customFormat="1" ht="14.4" x14ac:dyDescent="0.3">
      <c r="B200" s="93" t="s">
        <v>715</v>
      </c>
      <c r="C200" s="93" t="s">
        <v>1639</v>
      </c>
      <c r="D200" s="94" t="s">
        <v>1837</v>
      </c>
      <c r="E200" s="166">
        <v>80</v>
      </c>
    </row>
    <row r="201" spans="2:5" s="42" customFormat="1" ht="14.4" x14ac:dyDescent="0.3">
      <c r="B201" s="93" t="s">
        <v>716</v>
      </c>
      <c r="C201" s="93" t="s">
        <v>1639</v>
      </c>
      <c r="D201" s="94" t="s">
        <v>1838</v>
      </c>
      <c r="E201" s="166">
        <v>300</v>
      </c>
    </row>
    <row r="202" spans="2:5" s="42" customFormat="1" ht="14.4" x14ac:dyDescent="0.3">
      <c r="B202" s="93" t="s">
        <v>717</v>
      </c>
      <c r="C202" s="93" t="s">
        <v>1639</v>
      </c>
      <c r="D202" s="94" t="s">
        <v>1839</v>
      </c>
      <c r="E202" s="166">
        <v>320</v>
      </c>
    </row>
    <row r="203" spans="2:5" s="42" customFormat="1" ht="14.4" x14ac:dyDescent="0.3">
      <c r="B203" s="93" t="s">
        <v>718</v>
      </c>
      <c r="C203" s="93" t="s">
        <v>1639</v>
      </c>
      <c r="D203" s="94" t="s">
        <v>1840</v>
      </c>
      <c r="E203" s="166">
        <v>200</v>
      </c>
    </row>
    <row r="204" spans="2:5" s="42" customFormat="1" ht="14.4" x14ac:dyDescent="0.3">
      <c r="B204" s="93" t="s">
        <v>719</v>
      </c>
      <c r="C204" s="93" t="s">
        <v>1639</v>
      </c>
      <c r="D204" s="94" t="s">
        <v>1841</v>
      </c>
      <c r="E204" s="166">
        <v>450</v>
      </c>
    </row>
    <row r="205" spans="2:5" s="42" customFormat="1" ht="14.4" x14ac:dyDescent="0.3">
      <c r="B205" s="93" t="s">
        <v>720</v>
      </c>
      <c r="C205" s="93" t="s">
        <v>1639</v>
      </c>
      <c r="D205" s="94" t="s">
        <v>1842</v>
      </c>
      <c r="E205" s="166">
        <v>140</v>
      </c>
    </row>
    <row r="206" spans="2:5" s="42" customFormat="1" ht="14.4" x14ac:dyDescent="0.3">
      <c r="B206" s="93" t="s">
        <v>721</v>
      </c>
      <c r="C206" s="93" t="s">
        <v>1639</v>
      </c>
      <c r="D206" s="94" t="s">
        <v>1843</v>
      </c>
      <c r="E206" s="166">
        <v>150</v>
      </c>
    </row>
    <row r="207" spans="2:5" s="42" customFormat="1" ht="14.4" x14ac:dyDescent="0.3">
      <c r="B207" s="93" t="s">
        <v>722</v>
      </c>
      <c r="C207" s="93" t="s">
        <v>1639</v>
      </c>
      <c r="D207" s="94" t="s">
        <v>1844</v>
      </c>
      <c r="E207" s="166">
        <v>200</v>
      </c>
    </row>
    <row r="208" spans="2:5" s="42" customFormat="1" ht="14.4" x14ac:dyDescent="0.3">
      <c r="B208" s="93" t="s">
        <v>723</v>
      </c>
      <c r="C208" s="93" t="s">
        <v>1639</v>
      </c>
      <c r="D208" s="94" t="s">
        <v>1845</v>
      </c>
      <c r="E208" s="166">
        <v>200</v>
      </c>
    </row>
    <row r="209" spans="2:5" s="42" customFormat="1" ht="14.4" x14ac:dyDescent="0.3">
      <c r="B209" s="93" t="s">
        <v>724</v>
      </c>
      <c r="C209" s="93" t="s">
        <v>1639</v>
      </c>
      <c r="D209" s="94" t="s">
        <v>1846</v>
      </c>
      <c r="E209" s="166">
        <v>200</v>
      </c>
    </row>
    <row r="210" spans="2:5" s="42" customFormat="1" ht="14.4" x14ac:dyDescent="0.3">
      <c r="B210" s="93" t="s">
        <v>725</v>
      </c>
      <c r="C210" s="93" t="s">
        <v>1639</v>
      </c>
      <c r="D210" s="94" t="s">
        <v>1847</v>
      </c>
      <c r="E210" s="166">
        <v>150</v>
      </c>
    </row>
    <row r="211" spans="2:5" s="42" customFormat="1" ht="14.4" x14ac:dyDescent="0.3">
      <c r="B211" s="93" t="s">
        <v>726</v>
      </c>
      <c r="C211" s="93" t="s">
        <v>1639</v>
      </c>
      <c r="D211" s="94" t="s">
        <v>1848</v>
      </c>
      <c r="E211" s="166">
        <v>140</v>
      </c>
    </row>
    <row r="212" spans="2:5" s="42" customFormat="1" ht="14.4" x14ac:dyDescent="0.3">
      <c r="B212" s="93" t="s">
        <v>727</v>
      </c>
      <c r="C212" s="93" t="s">
        <v>1639</v>
      </c>
      <c r="D212" s="94" t="s">
        <v>1849</v>
      </c>
      <c r="E212" s="166">
        <v>120</v>
      </c>
    </row>
    <row r="213" spans="2:5" s="42" customFormat="1" ht="14.4" x14ac:dyDescent="0.3">
      <c r="B213" s="93" t="s">
        <v>728</v>
      </c>
      <c r="C213" s="93" t="s">
        <v>1639</v>
      </c>
      <c r="D213" s="94" t="s">
        <v>1850</v>
      </c>
      <c r="E213" s="166">
        <v>200</v>
      </c>
    </row>
    <row r="214" spans="2:5" s="42" customFormat="1" ht="14.4" x14ac:dyDescent="0.3">
      <c r="B214" s="93" t="s">
        <v>729</v>
      </c>
      <c r="C214" s="93" t="s">
        <v>1639</v>
      </c>
      <c r="D214" s="94" t="s">
        <v>1851</v>
      </c>
      <c r="E214" s="166">
        <v>240</v>
      </c>
    </row>
    <row r="215" spans="2:5" s="42" customFormat="1" ht="14.4" x14ac:dyDescent="0.3">
      <c r="B215" s="93" t="s">
        <v>730</v>
      </c>
      <c r="C215" s="93" t="s">
        <v>1639</v>
      </c>
      <c r="D215" s="94" t="s">
        <v>1852</v>
      </c>
      <c r="E215" s="166">
        <v>200</v>
      </c>
    </row>
    <row r="216" spans="2:5" s="42" customFormat="1" ht="14.4" x14ac:dyDescent="0.3">
      <c r="B216" s="93" t="s">
        <v>731</v>
      </c>
      <c r="C216" s="93" t="s">
        <v>1639</v>
      </c>
      <c r="D216" s="94" t="s">
        <v>1853</v>
      </c>
      <c r="E216" s="166">
        <v>260</v>
      </c>
    </row>
    <row r="217" spans="2:5" s="42" customFormat="1" ht="14.4" x14ac:dyDescent="0.3">
      <c r="B217" s="93" t="s">
        <v>732</v>
      </c>
      <c r="C217" s="93" t="s">
        <v>1639</v>
      </c>
      <c r="D217" s="94" t="s">
        <v>1854</v>
      </c>
      <c r="E217" s="166">
        <v>200</v>
      </c>
    </row>
    <row r="218" spans="2:5" s="42" customFormat="1" ht="14.4" x14ac:dyDescent="0.3">
      <c r="B218" s="93" t="s">
        <v>733</v>
      </c>
      <c r="C218" s="93" t="s">
        <v>1639</v>
      </c>
      <c r="D218" s="94" t="s">
        <v>1855</v>
      </c>
      <c r="E218" s="166">
        <v>300</v>
      </c>
    </row>
    <row r="219" spans="2:5" s="42" customFormat="1" ht="14.4" x14ac:dyDescent="0.3">
      <c r="B219" s="93" t="s">
        <v>734</v>
      </c>
      <c r="C219" s="93" t="s">
        <v>1639</v>
      </c>
      <c r="D219" s="94" t="s">
        <v>1856</v>
      </c>
      <c r="E219" s="166">
        <v>200</v>
      </c>
    </row>
    <row r="220" spans="2:5" s="42" customFormat="1" ht="14.4" x14ac:dyDescent="0.3">
      <c r="B220" s="93" t="s">
        <v>735</v>
      </c>
      <c r="C220" s="93" t="s">
        <v>1639</v>
      </c>
      <c r="D220" s="94" t="s">
        <v>1857</v>
      </c>
      <c r="E220" s="166">
        <v>320</v>
      </c>
    </row>
    <row r="221" spans="2:5" s="42" customFormat="1" ht="14.4" x14ac:dyDescent="0.3">
      <c r="B221" s="93" t="s">
        <v>736</v>
      </c>
      <c r="C221" s="93" t="s">
        <v>1639</v>
      </c>
      <c r="D221" s="94" t="s">
        <v>1858</v>
      </c>
      <c r="E221" s="166">
        <v>160</v>
      </c>
    </row>
    <row r="222" spans="2:5" s="42" customFormat="1" ht="14.4" x14ac:dyDescent="0.3">
      <c r="B222" s="93" t="s">
        <v>737</v>
      </c>
      <c r="C222" s="93" t="s">
        <v>1639</v>
      </c>
      <c r="D222" s="94" t="s">
        <v>1859</v>
      </c>
      <c r="E222" s="166">
        <v>140</v>
      </c>
    </row>
    <row r="223" spans="2:5" s="42" customFormat="1" ht="14.4" x14ac:dyDescent="0.3">
      <c r="B223" s="93" t="s">
        <v>738</v>
      </c>
      <c r="C223" s="93" t="s">
        <v>1639</v>
      </c>
      <c r="D223" s="94" t="s">
        <v>1860</v>
      </c>
      <c r="E223" s="166">
        <v>280</v>
      </c>
    </row>
    <row r="224" spans="2:5" s="42" customFormat="1" ht="14.4" x14ac:dyDescent="0.3">
      <c r="B224" s="93" t="s">
        <v>739</v>
      </c>
      <c r="C224" s="93" t="s">
        <v>1639</v>
      </c>
      <c r="D224" s="94" t="s">
        <v>1861</v>
      </c>
      <c r="E224" s="166">
        <v>200</v>
      </c>
    </row>
    <row r="225" spans="2:5" s="42" customFormat="1" ht="14.4" x14ac:dyDescent="0.3">
      <c r="B225" s="93" t="s">
        <v>740</v>
      </c>
      <c r="C225" s="93" t="s">
        <v>1639</v>
      </c>
      <c r="D225" s="94" t="s">
        <v>1862</v>
      </c>
      <c r="E225" s="166">
        <v>150</v>
      </c>
    </row>
    <row r="226" spans="2:5" s="42" customFormat="1" ht="14.4" x14ac:dyDescent="0.3">
      <c r="B226" s="93" t="s">
        <v>741</v>
      </c>
      <c r="C226" s="93" t="s">
        <v>1639</v>
      </c>
      <c r="D226" s="94" t="s">
        <v>1863</v>
      </c>
      <c r="E226" s="166">
        <v>300</v>
      </c>
    </row>
    <row r="227" spans="2:5" s="42" customFormat="1" ht="14.4" x14ac:dyDescent="0.3">
      <c r="B227" s="93" t="s">
        <v>742</v>
      </c>
      <c r="C227" s="93" t="s">
        <v>1639</v>
      </c>
      <c r="D227" s="94" t="s">
        <v>1864</v>
      </c>
      <c r="E227" s="166">
        <v>330</v>
      </c>
    </row>
    <row r="228" spans="2:5" s="42" customFormat="1" ht="14.4" x14ac:dyDescent="0.3">
      <c r="B228" s="93" t="s">
        <v>743</v>
      </c>
      <c r="C228" s="93" t="s">
        <v>1639</v>
      </c>
      <c r="D228" s="94" t="s">
        <v>1865</v>
      </c>
      <c r="E228" s="166">
        <v>558.59</v>
      </c>
    </row>
    <row r="229" spans="2:5" s="42" customFormat="1" ht="14.4" x14ac:dyDescent="0.3">
      <c r="B229" s="93" t="s">
        <v>744</v>
      </c>
      <c r="C229" s="93" t="s">
        <v>1639</v>
      </c>
      <c r="D229" s="94" t="s">
        <v>1866</v>
      </c>
      <c r="E229" s="166">
        <v>120</v>
      </c>
    </row>
    <row r="230" spans="2:5" s="42" customFormat="1" ht="14.4" x14ac:dyDescent="0.3">
      <c r="B230" s="93" t="s">
        <v>745</v>
      </c>
      <c r="C230" s="93" t="s">
        <v>1639</v>
      </c>
      <c r="D230" s="94" t="s">
        <v>1867</v>
      </c>
      <c r="E230" s="166">
        <v>180</v>
      </c>
    </row>
    <row r="231" spans="2:5" s="42" customFormat="1" ht="14.4" x14ac:dyDescent="0.3">
      <c r="B231" s="93" t="s">
        <v>746</v>
      </c>
      <c r="C231" s="93" t="s">
        <v>1639</v>
      </c>
      <c r="D231" s="94" t="s">
        <v>1868</v>
      </c>
      <c r="E231" s="166">
        <v>800</v>
      </c>
    </row>
    <row r="232" spans="2:5" s="42" customFormat="1" ht="14.4" x14ac:dyDescent="0.3">
      <c r="B232" s="93" t="s">
        <v>747</v>
      </c>
      <c r="C232" s="93" t="s">
        <v>1639</v>
      </c>
      <c r="D232" s="94" t="s">
        <v>1869</v>
      </c>
      <c r="E232" s="166">
        <v>150</v>
      </c>
    </row>
    <row r="233" spans="2:5" s="42" customFormat="1" ht="14.4" x14ac:dyDescent="0.3">
      <c r="B233" s="93" t="s">
        <v>748</v>
      </c>
      <c r="C233" s="93" t="s">
        <v>1639</v>
      </c>
      <c r="D233" s="94" t="s">
        <v>1870</v>
      </c>
      <c r="E233" s="166">
        <v>70</v>
      </c>
    </row>
    <row r="234" spans="2:5" s="42" customFormat="1" ht="14.4" x14ac:dyDescent="0.3">
      <c r="B234" s="93" t="s">
        <v>749</v>
      </c>
      <c r="C234" s="93" t="s">
        <v>1639</v>
      </c>
      <c r="D234" s="94" t="s">
        <v>1871</v>
      </c>
      <c r="E234" s="166">
        <v>180</v>
      </c>
    </row>
    <row r="235" spans="2:5" s="42" customFormat="1" ht="14.4" x14ac:dyDescent="0.3">
      <c r="B235" s="93" t="s">
        <v>750</v>
      </c>
      <c r="C235" s="93" t="s">
        <v>1639</v>
      </c>
      <c r="D235" s="94" t="s">
        <v>1872</v>
      </c>
      <c r="E235" s="166">
        <v>500</v>
      </c>
    </row>
    <row r="236" spans="2:5" s="42" customFormat="1" ht="14.4" x14ac:dyDescent="0.3">
      <c r="B236" s="93" t="s">
        <v>751</v>
      </c>
      <c r="C236" s="93" t="s">
        <v>1639</v>
      </c>
      <c r="D236" s="94" t="s">
        <v>1873</v>
      </c>
      <c r="E236" s="166">
        <v>200</v>
      </c>
    </row>
    <row r="237" spans="2:5" s="42" customFormat="1" ht="14.4" x14ac:dyDescent="0.3">
      <c r="B237" s="93" t="s">
        <v>752</v>
      </c>
      <c r="C237" s="93" t="s">
        <v>1639</v>
      </c>
      <c r="D237" s="94" t="s">
        <v>1874</v>
      </c>
      <c r="E237" s="166">
        <v>1000</v>
      </c>
    </row>
    <row r="238" spans="2:5" s="42" customFormat="1" ht="14.4" x14ac:dyDescent="0.3">
      <c r="B238" s="93" t="s">
        <v>753</v>
      </c>
      <c r="C238" s="93" t="s">
        <v>1639</v>
      </c>
      <c r="D238" s="94" t="s">
        <v>1875</v>
      </c>
      <c r="E238" s="166">
        <v>200</v>
      </c>
    </row>
    <row r="239" spans="2:5" s="42" customFormat="1" ht="14.4" x14ac:dyDescent="0.3">
      <c r="B239" s="93" t="s">
        <v>754</v>
      </c>
      <c r="C239" s="93" t="s">
        <v>1639</v>
      </c>
      <c r="D239" s="94" t="s">
        <v>1876</v>
      </c>
      <c r="E239" s="166">
        <v>160</v>
      </c>
    </row>
    <row r="240" spans="2:5" s="42" customFormat="1" ht="14.4" x14ac:dyDescent="0.3">
      <c r="B240" s="93" t="s">
        <v>755</v>
      </c>
      <c r="C240" s="93" t="s">
        <v>1639</v>
      </c>
      <c r="D240" s="94" t="s">
        <v>1877</v>
      </c>
      <c r="E240" s="166">
        <v>160</v>
      </c>
    </row>
    <row r="241" spans="2:5" s="42" customFormat="1" ht="14.4" x14ac:dyDescent="0.3">
      <c r="B241" s="93" t="s">
        <v>756</v>
      </c>
      <c r="C241" s="93" t="s">
        <v>1639</v>
      </c>
      <c r="D241" s="94" t="s">
        <v>1878</v>
      </c>
      <c r="E241" s="166">
        <v>600</v>
      </c>
    </row>
    <row r="242" spans="2:5" s="42" customFormat="1" ht="14.4" x14ac:dyDescent="0.3">
      <c r="B242" s="93" t="s">
        <v>757</v>
      </c>
      <c r="C242" s="93" t="s">
        <v>1639</v>
      </c>
      <c r="D242" s="94" t="s">
        <v>1879</v>
      </c>
      <c r="E242" s="166">
        <v>500</v>
      </c>
    </row>
    <row r="243" spans="2:5" s="42" customFormat="1" ht="14.4" x14ac:dyDescent="0.3">
      <c r="B243" s="93" t="s">
        <v>758</v>
      </c>
      <c r="C243" s="93" t="s">
        <v>1639</v>
      </c>
      <c r="D243" s="94" t="s">
        <v>1880</v>
      </c>
      <c r="E243" s="166">
        <v>400</v>
      </c>
    </row>
    <row r="244" spans="2:5" s="42" customFormat="1" ht="14.4" x14ac:dyDescent="0.3">
      <c r="B244" s="93" t="s">
        <v>759</v>
      </c>
      <c r="C244" s="93" t="s">
        <v>1639</v>
      </c>
      <c r="D244" s="94" t="s">
        <v>1881</v>
      </c>
      <c r="E244" s="166">
        <v>300</v>
      </c>
    </row>
    <row r="245" spans="2:5" s="42" customFormat="1" ht="14.4" x14ac:dyDescent="0.3">
      <c r="B245" s="93" t="s">
        <v>760</v>
      </c>
      <c r="C245" s="93" t="s">
        <v>1639</v>
      </c>
      <c r="D245" s="94" t="s">
        <v>1882</v>
      </c>
      <c r="E245" s="166">
        <v>687.67</v>
      </c>
    </row>
    <row r="246" spans="2:5" s="42" customFormat="1" ht="14.4" x14ac:dyDescent="0.3">
      <c r="B246" s="93" t="s">
        <v>761</v>
      </c>
      <c r="C246" s="93" t="s">
        <v>1639</v>
      </c>
      <c r="D246" s="94" t="s">
        <v>1883</v>
      </c>
      <c r="E246" s="166">
        <v>260</v>
      </c>
    </row>
    <row r="247" spans="2:5" s="42" customFormat="1" ht="14.4" x14ac:dyDescent="0.3">
      <c r="B247" s="93" t="s">
        <v>762</v>
      </c>
      <c r="C247" s="93" t="s">
        <v>1639</v>
      </c>
      <c r="D247" s="94" t="s">
        <v>1884</v>
      </c>
      <c r="E247" s="166">
        <v>240</v>
      </c>
    </row>
    <row r="248" spans="2:5" s="42" customFormat="1" ht="14.4" x14ac:dyDescent="0.3">
      <c r="B248" s="93" t="s">
        <v>763</v>
      </c>
      <c r="C248" s="93" t="s">
        <v>1639</v>
      </c>
      <c r="D248" s="94" t="s">
        <v>1885</v>
      </c>
      <c r="E248" s="166">
        <v>120</v>
      </c>
    </row>
    <row r="249" spans="2:5" s="42" customFormat="1" ht="14.4" x14ac:dyDescent="0.3">
      <c r="B249" s="93" t="s">
        <v>764</v>
      </c>
      <c r="C249" s="93" t="s">
        <v>1639</v>
      </c>
      <c r="D249" s="94" t="s">
        <v>1886</v>
      </c>
      <c r="E249" s="166">
        <v>400</v>
      </c>
    </row>
    <row r="250" spans="2:5" s="42" customFormat="1" ht="14.4" x14ac:dyDescent="0.3">
      <c r="B250" s="93" t="s">
        <v>765</v>
      </c>
      <c r="C250" s="93" t="s">
        <v>1639</v>
      </c>
      <c r="D250" s="94" t="s">
        <v>1887</v>
      </c>
      <c r="E250" s="166">
        <v>180</v>
      </c>
    </row>
    <row r="251" spans="2:5" s="42" customFormat="1" ht="14.4" x14ac:dyDescent="0.3">
      <c r="B251" s="93" t="s">
        <v>766</v>
      </c>
      <c r="C251" s="93" t="s">
        <v>1639</v>
      </c>
      <c r="D251" s="94" t="s">
        <v>1888</v>
      </c>
      <c r="E251" s="166">
        <v>180</v>
      </c>
    </row>
    <row r="252" spans="2:5" s="42" customFormat="1" ht="14.4" x14ac:dyDescent="0.3">
      <c r="B252" s="93" t="s">
        <v>767</v>
      </c>
      <c r="C252" s="93" t="s">
        <v>1639</v>
      </c>
      <c r="D252" s="94" t="s">
        <v>1889</v>
      </c>
      <c r="E252" s="166">
        <v>120</v>
      </c>
    </row>
    <row r="253" spans="2:5" s="42" customFormat="1" ht="14.4" x14ac:dyDescent="0.3">
      <c r="B253" s="93" t="s">
        <v>768</v>
      </c>
      <c r="C253" s="93" t="s">
        <v>1639</v>
      </c>
      <c r="D253" s="94" t="s">
        <v>1890</v>
      </c>
      <c r="E253" s="166">
        <v>200</v>
      </c>
    </row>
    <row r="254" spans="2:5" s="42" customFormat="1" ht="14.4" x14ac:dyDescent="0.3">
      <c r="B254" s="93" t="s">
        <v>769</v>
      </c>
      <c r="C254" s="93" t="s">
        <v>1639</v>
      </c>
      <c r="D254" s="94" t="s">
        <v>1891</v>
      </c>
      <c r="E254" s="166">
        <v>100</v>
      </c>
    </row>
    <row r="255" spans="2:5" s="42" customFormat="1" ht="14.4" x14ac:dyDescent="0.3">
      <c r="B255" s="93" t="s">
        <v>770</v>
      </c>
      <c r="C255" s="93" t="s">
        <v>1639</v>
      </c>
      <c r="D255" s="94" t="s">
        <v>1892</v>
      </c>
      <c r="E255" s="166">
        <v>260</v>
      </c>
    </row>
    <row r="256" spans="2:5" s="42" customFormat="1" ht="14.4" x14ac:dyDescent="0.3">
      <c r="B256" s="93" t="s">
        <v>771</v>
      </c>
      <c r="C256" s="93" t="s">
        <v>1639</v>
      </c>
      <c r="D256" s="94" t="s">
        <v>1893</v>
      </c>
      <c r="E256" s="166">
        <v>360</v>
      </c>
    </row>
    <row r="257" spans="2:5" s="42" customFormat="1" ht="14.4" x14ac:dyDescent="0.3">
      <c r="B257" s="93" t="s">
        <v>772</v>
      </c>
      <c r="C257" s="93" t="s">
        <v>1639</v>
      </c>
      <c r="D257" s="94" t="s">
        <v>1894</v>
      </c>
      <c r="E257" s="166">
        <v>300</v>
      </c>
    </row>
    <row r="258" spans="2:5" s="42" customFormat="1" ht="14.4" x14ac:dyDescent="0.3">
      <c r="B258" s="93" t="s">
        <v>773</v>
      </c>
      <c r="C258" s="93" t="s">
        <v>1639</v>
      </c>
      <c r="D258" s="94" t="s">
        <v>1895</v>
      </c>
      <c r="E258" s="166">
        <v>170</v>
      </c>
    </row>
    <row r="259" spans="2:5" s="42" customFormat="1" ht="14.4" x14ac:dyDescent="0.3">
      <c r="B259" s="93" t="s">
        <v>774</v>
      </c>
      <c r="C259" s="93" t="s">
        <v>1639</v>
      </c>
      <c r="D259" s="94" t="s">
        <v>1896</v>
      </c>
      <c r="E259" s="166">
        <v>400</v>
      </c>
    </row>
    <row r="260" spans="2:5" s="42" customFormat="1" ht="14.4" x14ac:dyDescent="0.3">
      <c r="B260" s="93" t="s">
        <v>775</v>
      </c>
      <c r="C260" s="93" t="s">
        <v>1639</v>
      </c>
      <c r="D260" s="94" t="s">
        <v>1897</v>
      </c>
      <c r="E260" s="166">
        <v>240</v>
      </c>
    </row>
    <row r="261" spans="2:5" s="42" customFormat="1" ht="14.4" x14ac:dyDescent="0.3">
      <c r="B261" s="93" t="s">
        <v>776</v>
      </c>
      <c r="C261" s="93" t="s">
        <v>1639</v>
      </c>
      <c r="D261" s="94" t="s">
        <v>1898</v>
      </c>
      <c r="E261" s="166">
        <v>200</v>
      </c>
    </row>
    <row r="262" spans="2:5" s="42" customFormat="1" ht="14.4" x14ac:dyDescent="0.3">
      <c r="B262" s="93" t="s">
        <v>777</v>
      </c>
      <c r="C262" s="93" t="s">
        <v>1639</v>
      </c>
      <c r="D262" s="94" t="s">
        <v>1899</v>
      </c>
      <c r="E262" s="166">
        <v>200</v>
      </c>
    </row>
    <row r="263" spans="2:5" s="42" customFormat="1" ht="14.4" x14ac:dyDescent="0.3">
      <c r="B263" s="93" t="s">
        <v>778</v>
      </c>
      <c r="C263" s="93" t="s">
        <v>1639</v>
      </c>
      <c r="D263" s="94" t="s">
        <v>1900</v>
      </c>
      <c r="E263" s="166">
        <v>260</v>
      </c>
    </row>
    <row r="264" spans="2:5" s="42" customFormat="1" ht="14.4" x14ac:dyDescent="0.3">
      <c r="B264" s="93" t="s">
        <v>779</v>
      </c>
      <c r="C264" s="93" t="s">
        <v>1639</v>
      </c>
      <c r="D264" s="94" t="s">
        <v>1901</v>
      </c>
      <c r="E264" s="166">
        <v>130</v>
      </c>
    </row>
    <row r="265" spans="2:5" s="42" customFormat="1" ht="14.4" x14ac:dyDescent="0.3">
      <c r="B265" s="93" t="s">
        <v>780</v>
      </c>
      <c r="C265" s="93" t="s">
        <v>1639</v>
      </c>
      <c r="D265" s="94" t="s">
        <v>1902</v>
      </c>
      <c r="E265" s="166">
        <v>300</v>
      </c>
    </row>
    <row r="266" spans="2:5" s="42" customFormat="1" ht="14.4" x14ac:dyDescent="0.3">
      <c r="B266" s="93" t="s">
        <v>781</v>
      </c>
      <c r="C266" s="93" t="s">
        <v>1639</v>
      </c>
      <c r="D266" s="94" t="s">
        <v>1903</v>
      </c>
      <c r="E266" s="166">
        <v>160</v>
      </c>
    </row>
    <row r="267" spans="2:5" s="42" customFormat="1" ht="14.4" x14ac:dyDescent="0.3">
      <c r="B267" s="93" t="s">
        <v>782</v>
      </c>
      <c r="C267" s="93" t="s">
        <v>1639</v>
      </c>
      <c r="D267" s="94" t="s">
        <v>1904</v>
      </c>
      <c r="E267" s="166">
        <v>120</v>
      </c>
    </row>
    <row r="268" spans="2:5" s="42" customFormat="1" ht="14.4" x14ac:dyDescent="0.3">
      <c r="B268" s="93" t="s">
        <v>783</v>
      </c>
      <c r="C268" s="93" t="s">
        <v>1639</v>
      </c>
      <c r="D268" s="94" t="s">
        <v>1905</v>
      </c>
      <c r="E268" s="166">
        <v>200</v>
      </c>
    </row>
    <row r="269" spans="2:5" s="42" customFormat="1" ht="14.4" x14ac:dyDescent="0.3">
      <c r="B269" s="93" t="s">
        <v>784</v>
      </c>
      <c r="C269" s="93" t="s">
        <v>1639</v>
      </c>
      <c r="D269" s="94" t="s">
        <v>1906</v>
      </c>
      <c r="E269" s="166">
        <v>300</v>
      </c>
    </row>
    <row r="270" spans="2:5" s="42" customFormat="1" ht="14.4" x14ac:dyDescent="0.3">
      <c r="B270" s="93" t="s">
        <v>785</v>
      </c>
      <c r="C270" s="93" t="s">
        <v>1639</v>
      </c>
      <c r="D270" s="94" t="s">
        <v>1907</v>
      </c>
      <c r="E270" s="166">
        <v>220</v>
      </c>
    </row>
    <row r="271" spans="2:5" s="42" customFormat="1" ht="14.4" x14ac:dyDescent="0.3">
      <c r="B271" s="93" t="s">
        <v>786</v>
      </c>
      <c r="C271" s="93" t="s">
        <v>1639</v>
      </c>
      <c r="D271" s="94" t="s">
        <v>1908</v>
      </c>
      <c r="E271" s="166">
        <v>360</v>
      </c>
    </row>
    <row r="272" spans="2:5" s="42" customFormat="1" ht="14.4" x14ac:dyDescent="0.3">
      <c r="B272" s="93" t="s">
        <v>787</v>
      </c>
      <c r="C272" s="93" t="s">
        <v>1639</v>
      </c>
      <c r="D272" s="94" t="s">
        <v>1909</v>
      </c>
      <c r="E272" s="166">
        <v>120</v>
      </c>
    </row>
    <row r="273" spans="2:5" s="42" customFormat="1" ht="14.4" x14ac:dyDescent="0.3">
      <c r="B273" s="93" t="s">
        <v>788</v>
      </c>
      <c r="C273" s="93" t="s">
        <v>1639</v>
      </c>
      <c r="D273" s="94" t="s">
        <v>1910</v>
      </c>
      <c r="E273" s="166">
        <v>1000</v>
      </c>
    </row>
    <row r="274" spans="2:5" s="42" customFormat="1" ht="14.4" x14ac:dyDescent="0.3">
      <c r="B274" s="93" t="s">
        <v>789</v>
      </c>
      <c r="C274" s="93" t="s">
        <v>1639</v>
      </c>
      <c r="D274" s="94" t="s">
        <v>1911</v>
      </c>
      <c r="E274" s="166">
        <v>300</v>
      </c>
    </row>
    <row r="275" spans="2:5" s="42" customFormat="1" ht="14.4" x14ac:dyDescent="0.3">
      <c r="B275" s="93" t="s">
        <v>790</v>
      </c>
      <c r="C275" s="93" t="s">
        <v>1639</v>
      </c>
      <c r="D275" s="94" t="s">
        <v>1912</v>
      </c>
      <c r="E275" s="166">
        <v>400</v>
      </c>
    </row>
    <row r="276" spans="2:5" s="42" customFormat="1" ht="14.4" x14ac:dyDescent="0.3">
      <c r="B276" s="93" t="s">
        <v>791</v>
      </c>
      <c r="C276" s="93" t="s">
        <v>1639</v>
      </c>
      <c r="D276" s="94" t="s">
        <v>1913</v>
      </c>
      <c r="E276" s="166">
        <v>300</v>
      </c>
    </row>
    <row r="277" spans="2:5" s="42" customFormat="1" ht="14.4" x14ac:dyDescent="0.3">
      <c r="B277" s="93" t="s">
        <v>792</v>
      </c>
      <c r="C277" s="93" t="s">
        <v>1639</v>
      </c>
      <c r="D277" s="94" t="s">
        <v>1914</v>
      </c>
      <c r="E277" s="166">
        <v>300</v>
      </c>
    </row>
    <row r="278" spans="2:5" s="42" customFormat="1" ht="14.4" x14ac:dyDescent="0.3">
      <c r="B278" s="93" t="s">
        <v>793</v>
      </c>
      <c r="C278" s="93" t="s">
        <v>1639</v>
      </c>
      <c r="D278" s="94" t="s">
        <v>1915</v>
      </c>
      <c r="E278" s="166">
        <v>240</v>
      </c>
    </row>
    <row r="279" spans="2:5" s="42" customFormat="1" ht="14.4" x14ac:dyDescent="0.3">
      <c r="B279" s="93" t="s">
        <v>794</v>
      </c>
      <c r="C279" s="93" t="s">
        <v>1639</v>
      </c>
      <c r="D279" s="94" t="s">
        <v>1916</v>
      </c>
      <c r="E279" s="166">
        <v>140</v>
      </c>
    </row>
    <row r="280" spans="2:5" s="42" customFormat="1" ht="14.4" x14ac:dyDescent="0.3">
      <c r="B280" s="93" t="s">
        <v>795</v>
      </c>
      <c r="C280" s="93" t="s">
        <v>1639</v>
      </c>
      <c r="D280" s="94" t="s">
        <v>1917</v>
      </c>
      <c r="E280" s="166">
        <v>400</v>
      </c>
    </row>
    <row r="281" spans="2:5" s="42" customFormat="1" ht="14.4" x14ac:dyDescent="0.3">
      <c r="B281" s="93" t="s">
        <v>796</v>
      </c>
      <c r="C281" s="93" t="s">
        <v>1639</v>
      </c>
      <c r="D281" s="94" t="s">
        <v>1918</v>
      </c>
      <c r="E281" s="166">
        <v>160</v>
      </c>
    </row>
    <row r="282" spans="2:5" s="42" customFormat="1" ht="14.4" x14ac:dyDescent="0.3">
      <c r="B282" s="93" t="s">
        <v>797</v>
      </c>
      <c r="C282" s="93" t="s">
        <v>1639</v>
      </c>
      <c r="D282" s="94" t="s">
        <v>1919</v>
      </c>
      <c r="E282" s="166">
        <v>260</v>
      </c>
    </row>
    <row r="283" spans="2:5" s="42" customFormat="1" ht="14.4" x14ac:dyDescent="0.3">
      <c r="B283" s="93" t="s">
        <v>798</v>
      </c>
      <c r="C283" s="93" t="s">
        <v>1639</v>
      </c>
      <c r="D283" s="94" t="s">
        <v>1920</v>
      </c>
      <c r="E283" s="166">
        <v>200</v>
      </c>
    </row>
    <row r="284" spans="2:5" s="42" customFormat="1" ht="14.4" x14ac:dyDescent="0.3">
      <c r="B284" s="93" t="s">
        <v>799</v>
      </c>
      <c r="C284" s="93" t="s">
        <v>1639</v>
      </c>
      <c r="D284" s="94" t="s">
        <v>1921</v>
      </c>
      <c r="E284" s="166">
        <v>100</v>
      </c>
    </row>
    <row r="285" spans="2:5" s="42" customFormat="1" ht="14.4" x14ac:dyDescent="0.3">
      <c r="B285" s="93" t="s">
        <v>800</v>
      </c>
      <c r="C285" s="93" t="s">
        <v>1639</v>
      </c>
      <c r="D285" s="94" t="s">
        <v>1922</v>
      </c>
      <c r="E285" s="166">
        <v>775</v>
      </c>
    </row>
    <row r="286" spans="2:5" s="42" customFormat="1" ht="14.4" x14ac:dyDescent="0.3">
      <c r="B286" s="93" t="s">
        <v>801</v>
      </c>
      <c r="C286" s="93" t="s">
        <v>1639</v>
      </c>
      <c r="D286" s="94" t="s">
        <v>1923</v>
      </c>
      <c r="E286" s="166">
        <v>220</v>
      </c>
    </row>
    <row r="287" spans="2:5" s="42" customFormat="1" ht="14.4" x14ac:dyDescent="0.3">
      <c r="B287" s="93" t="s">
        <v>802</v>
      </c>
      <c r="C287" s="93" t="s">
        <v>1639</v>
      </c>
      <c r="D287" s="94" t="s">
        <v>1924</v>
      </c>
      <c r="E287" s="166">
        <v>100</v>
      </c>
    </row>
    <row r="288" spans="2:5" s="42" customFormat="1" ht="14.4" x14ac:dyDescent="0.3">
      <c r="B288" s="93" t="s">
        <v>803</v>
      </c>
      <c r="C288" s="93" t="s">
        <v>1639</v>
      </c>
      <c r="D288" s="94" t="s">
        <v>1925</v>
      </c>
      <c r="E288" s="166">
        <v>360</v>
      </c>
    </row>
    <row r="289" spans="2:5" s="42" customFormat="1" ht="14.4" x14ac:dyDescent="0.3">
      <c r="B289" s="93" t="s">
        <v>804</v>
      </c>
      <c r="C289" s="93" t="s">
        <v>1639</v>
      </c>
      <c r="D289" s="94" t="s">
        <v>1926</v>
      </c>
      <c r="E289" s="166">
        <v>300</v>
      </c>
    </row>
    <row r="290" spans="2:5" s="42" customFormat="1" ht="14.4" x14ac:dyDescent="0.3">
      <c r="B290" s="93" t="s">
        <v>805</v>
      </c>
      <c r="C290" s="93" t="s">
        <v>1639</v>
      </c>
      <c r="D290" s="94" t="s">
        <v>1927</v>
      </c>
      <c r="E290" s="166">
        <v>259.2</v>
      </c>
    </row>
    <row r="291" spans="2:5" s="42" customFormat="1" ht="14.4" x14ac:dyDescent="0.3">
      <c r="B291" s="93" t="s">
        <v>806</v>
      </c>
      <c r="C291" s="93" t="s">
        <v>1639</v>
      </c>
      <c r="D291" s="94" t="s">
        <v>1928</v>
      </c>
      <c r="E291" s="166">
        <v>5200</v>
      </c>
    </row>
    <row r="292" spans="2:5" s="42" customFormat="1" ht="14.4" x14ac:dyDescent="0.3">
      <c r="B292" s="93" t="s">
        <v>807</v>
      </c>
      <c r="C292" s="93" t="s">
        <v>1639</v>
      </c>
      <c r="D292" s="94" t="s">
        <v>1929</v>
      </c>
      <c r="E292" s="166">
        <v>200</v>
      </c>
    </row>
    <row r="293" spans="2:5" s="42" customFormat="1" ht="14.4" x14ac:dyDescent="0.3">
      <c r="B293" s="93" t="s">
        <v>808</v>
      </c>
      <c r="C293" s="93" t="s">
        <v>1639</v>
      </c>
      <c r="D293" s="94" t="s">
        <v>1930</v>
      </c>
      <c r="E293" s="166">
        <v>129970</v>
      </c>
    </row>
    <row r="294" spans="2:5" s="42" customFormat="1" ht="14.4" x14ac:dyDescent="0.3">
      <c r="B294" s="93" t="s">
        <v>809</v>
      </c>
      <c r="C294" s="93" t="s">
        <v>1639</v>
      </c>
      <c r="D294" s="94" t="s">
        <v>1931</v>
      </c>
      <c r="E294" s="166">
        <v>455</v>
      </c>
    </row>
    <row r="295" spans="2:5" s="42" customFormat="1" ht="14.4" x14ac:dyDescent="0.3">
      <c r="B295" s="93" t="s">
        <v>810</v>
      </c>
      <c r="C295" s="93" t="s">
        <v>1639</v>
      </c>
      <c r="D295" s="94" t="s">
        <v>1932</v>
      </c>
      <c r="E295" s="166">
        <v>492</v>
      </c>
    </row>
    <row r="296" spans="2:5" s="42" customFormat="1" ht="14.4" x14ac:dyDescent="0.3">
      <c r="B296" s="93" t="s">
        <v>811</v>
      </c>
      <c r="C296" s="93" t="s">
        <v>1639</v>
      </c>
      <c r="D296" s="94" t="s">
        <v>1933</v>
      </c>
      <c r="E296" s="166">
        <v>300</v>
      </c>
    </row>
    <row r="297" spans="2:5" s="42" customFormat="1" ht="14.4" x14ac:dyDescent="0.3">
      <c r="B297" s="93" t="s">
        <v>812</v>
      </c>
      <c r="C297" s="93" t="s">
        <v>1639</v>
      </c>
      <c r="D297" s="94" t="s">
        <v>1934</v>
      </c>
      <c r="E297" s="166">
        <v>60</v>
      </c>
    </row>
    <row r="298" spans="2:5" s="42" customFormat="1" ht="14.4" x14ac:dyDescent="0.3">
      <c r="B298" s="93" t="s">
        <v>813</v>
      </c>
      <c r="C298" s="93" t="s">
        <v>1639</v>
      </c>
      <c r="D298" s="94" t="s">
        <v>1935</v>
      </c>
      <c r="E298" s="166">
        <v>80</v>
      </c>
    </row>
    <row r="299" spans="2:5" s="42" customFormat="1" ht="14.4" x14ac:dyDescent="0.3">
      <c r="B299" s="93" t="s">
        <v>814</v>
      </c>
      <c r="C299" s="93" t="s">
        <v>1639</v>
      </c>
      <c r="D299" s="94" t="s">
        <v>1936</v>
      </c>
      <c r="E299" s="166">
        <v>200</v>
      </c>
    </row>
    <row r="300" spans="2:5" s="42" customFormat="1" ht="14.4" x14ac:dyDescent="0.3">
      <c r="B300" s="93" t="s">
        <v>815</v>
      </c>
      <c r="C300" s="93" t="s">
        <v>1639</v>
      </c>
      <c r="D300" s="94" t="s">
        <v>1937</v>
      </c>
      <c r="E300" s="166">
        <v>350</v>
      </c>
    </row>
    <row r="301" spans="2:5" s="42" customFormat="1" ht="14.4" x14ac:dyDescent="0.3">
      <c r="B301" s="93" t="s">
        <v>816</v>
      </c>
      <c r="C301" s="93" t="s">
        <v>1639</v>
      </c>
      <c r="D301" s="94" t="s">
        <v>1938</v>
      </c>
      <c r="E301" s="166">
        <v>180</v>
      </c>
    </row>
    <row r="302" spans="2:5" s="42" customFormat="1" ht="14.4" x14ac:dyDescent="0.3">
      <c r="B302" s="93" t="s">
        <v>817</v>
      </c>
      <c r="C302" s="93" t="s">
        <v>1639</v>
      </c>
      <c r="D302" s="94" t="s">
        <v>1939</v>
      </c>
      <c r="E302" s="166">
        <v>400</v>
      </c>
    </row>
    <row r="303" spans="2:5" s="42" customFormat="1" ht="14.4" x14ac:dyDescent="0.3">
      <c r="B303" s="93" t="s">
        <v>818</v>
      </c>
      <c r="C303" s="93" t="s">
        <v>1639</v>
      </c>
      <c r="D303" s="94" t="s">
        <v>1940</v>
      </c>
      <c r="E303" s="166">
        <v>300</v>
      </c>
    </row>
    <row r="304" spans="2:5" s="42" customFormat="1" ht="14.4" x14ac:dyDescent="0.3">
      <c r="B304" s="93" t="s">
        <v>819</v>
      </c>
      <c r="C304" s="93" t="s">
        <v>1639</v>
      </c>
      <c r="D304" s="94" t="s">
        <v>1941</v>
      </c>
      <c r="E304" s="166">
        <v>200</v>
      </c>
    </row>
    <row r="305" spans="2:5" s="42" customFormat="1" ht="14.4" x14ac:dyDescent="0.3">
      <c r="B305" s="93" t="s">
        <v>820</v>
      </c>
      <c r="C305" s="93" t="s">
        <v>1639</v>
      </c>
      <c r="D305" s="94" t="s">
        <v>1942</v>
      </c>
      <c r="E305" s="166">
        <v>90</v>
      </c>
    </row>
    <row r="306" spans="2:5" s="42" customFormat="1" ht="14.4" x14ac:dyDescent="0.3">
      <c r="B306" s="93" t="s">
        <v>821</v>
      </c>
      <c r="C306" s="93" t="s">
        <v>1639</v>
      </c>
      <c r="D306" s="94" t="s">
        <v>1943</v>
      </c>
      <c r="E306" s="166">
        <v>340</v>
      </c>
    </row>
    <row r="307" spans="2:5" s="42" customFormat="1" ht="14.4" x14ac:dyDescent="0.3">
      <c r="B307" s="93" t="s">
        <v>822</v>
      </c>
      <c r="C307" s="93" t="s">
        <v>1639</v>
      </c>
      <c r="D307" s="94" t="s">
        <v>1944</v>
      </c>
      <c r="E307" s="166">
        <v>216</v>
      </c>
    </row>
    <row r="308" spans="2:5" s="42" customFormat="1" ht="14.4" x14ac:dyDescent="0.3">
      <c r="B308" s="93" t="s">
        <v>823</v>
      </c>
      <c r="C308" s="93" t="s">
        <v>1639</v>
      </c>
      <c r="D308" s="94" t="s">
        <v>1945</v>
      </c>
      <c r="E308" s="166">
        <v>100</v>
      </c>
    </row>
    <row r="309" spans="2:5" s="42" customFormat="1" ht="14.4" x14ac:dyDescent="0.3">
      <c r="B309" s="93" t="s">
        <v>824</v>
      </c>
      <c r="C309" s="93" t="s">
        <v>1639</v>
      </c>
      <c r="D309" s="94" t="s">
        <v>1946</v>
      </c>
      <c r="E309" s="166">
        <v>180</v>
      </c>
    </row>
    <row r="310" spans="2:5" s="42" customFormat="1" ht="14.4" x14ac:dyDescent="0.3">
      <c r="B310" s="93" t="s">
        <v>825</v>
      </c>
      <c r="C310" s="93" t="s">
        <v>1639</v>
      </c>
      <c r="D310" s="94" t="s">
        <v>1947</v>
      </c>
      <c r="E310" s="166">
        <v>216</v>
      </c>
    </row>
    <row r="311" spans="2:5" s="42" customFormat="1" ht="14.4" x14ac:dyDescent="0.3">
      <c r="B311" s="93" t="s">
        <v>826</v>
      </c>
      <c r="C311" s="93" t="s">
        <v>1639</v>
      </c>
      <c r="D311" s="94" t="s">
        <v>1948</v>
      </c>
      <c r="E311" s="166">
        <v>300</v>
      </c>
    </row>
    <row r="312" spans="2:5" s="42" customFormat="1" ht="14.4" x14ac:dyDescent="0.3">
      <c r="B312" s="93" t="s">
        <v>827</v>
      </c>
      <c r="C312" s="93" t="s">
        <v>1639</v>
      </c>
      <c r="D312" s="94" t="s">
        <v>1807</v>
      </c>
      <c r="E312" s="166">
        <v>360</v>
      </c>
    </row>
    <row r="313" spans="2:5" s="42" customFormat="1" ht="14.4" x14ac:dyDescent="0.3">
      <c r="B313" s="93" t="s">
        <v>828</v>
      </c>
      <c r="C313" s="93" t="s">
        <v>1639</v>
      </c>
      <c r="D313" s="94" t="s">
        <v>1949</v>
      </c>
      <c r="E313" s="166">
        <v>300</v>
      </c>
    </row>
    <row r="314" spans="2:5" s="42" customFormat="1" ht="14.4" x14ac:dyDescent="0.3">
      <c r="B314" s="93" t="s">
        <v>829</v>
      </c>
      <c r="C314" s="93" t="s">
        <v>1639</v>
      </c>
      <c r="D314" s="94" t="s">
        <v>1950</v>
      </c>
      <c r="E314" s="166">
        <v>2862</v>
      </c>
    </row>
    <row r="315" spans="2:5" s="42" customFormat="1" ht="14.4" x14ac:dyDescent="0.3">
      <c r="B315" s="93" t="s">
        <v>830</v>
      </c>
      <c r="C315" s="93" t="s">
        <v>1639</v>
      </c>
      <c r="D315" s="94" t="s">
        <v>1951</v>
      </c>
      <c r="E315" s="166">
        <v>240</v>
      </c>
    </row>
    <row r="316" spans="2:5" s="42" customFormat="1" ht="14.4" x14ac:dyDescent="0.3">
      <c r="B316" s="93" t="s">
        <v>831</v>
      </c>
      <c r="C316" s="93" t="s">
        <v>1639</v>
      </c>
      <c r="D316" s="94" t="s">
        <v>1952</v>
      </c>
      <c r="E316" s="166">
        <v>800</v>
      </c>
    </row>
    <row r="317" spans="2:5" s="42" customFormat="1" ht="14.4" x14ac:dyDescent="0.3">
      <c r="B317" s="93" t="s">
        <v>832</v>
      </c>
      <c r="C317" s="93" t="s">
        <v>1639</v>
      </c>
      <c r="D317" s="94" t="s">
        <v>1953</v>
      </c>
      <c r="E317" s="166">
        <v>200</v>
      </c>
    </row>
    <row r="318" spans="2:5" s="42" customFormat="1" ht="14.4" x14ac:dyDescent="0.3">
      <c r="B318" s="93" t="s">
        <v>833</v>
      </c>
      <c r="C318" s="93" t="s">
        <v>1639</v>
      </c>
      <c r="D318" s="94" t="s">
        <v>1954</v>
      </c>
      <c r="E318" s="166">
        <v>200</v>
      </c>
    </row>
    <row r="319" spans="2:5" s="42" customFormat="1" ht="14.4" x14ac:dyDescent="0.3">
      <c r="B319" s="93" t="s">
        <v>834</v>
      </c>
      <c r="C319" s="93" t="s">
        <v>1639</v>
      </c>
      <c r="D319" s="94" t="s">
        <v>1955</v>
      </c>
      <c r="E319" s="166">
        <v>200</v>
      </c>
    </row>
    <row r="320" spans="2:5" s="42" customFormat="1" ht="14.4" x14ac:dyDescent="0.3">
      <c r="B320" s="93" t="s">
        <v>835</v>
      </c>
      <c r="C320" s="93" t="s">
        <v>1639</v>
      </c>
      <c r="D320" s="94" t="s">
        <v>1956</v>
      </c>
      <c r="E320" s="166">
        <v>4600</v>
      </c>
    </row>
    <row r="321" spans="2:5" s="42" customFormat="1" ht="14.4" x14ac:dyDescent="0.3">
      <c r="B321" s="93" t="s">
        <v>836</v>
      </c>
      <c r="C321" s="93" t="s">
        <v>1639</v>
      </c>
      <c r="D321" s="94" t="s">
        <v>1957</v>
      </c>
      <c r="E321" s="166">
        <v>200</v>
      </c>
    </row>
    <row r="322" spans="2:5" s="42" customFormat="1" ht="14.4" x14ac:dyDescent="0.3">
      <c r="B322" s="93" t="s">
        <v>837</v>
      </c>
      <c r="C322" s="93" t="s">
        <v>1639</v>
      </c>
      <c r="D322" s="94" t="s">
        <v>1958</v>
      </c>
      <c r="E322" s="166">
        <v>300</v>
      </c>
    </row>
    <row r="323" spans="2:5" s="42" customFormat="1" ht="14.4" x14ac:dyDescent="0.3">
      <c r="B323" s="93" t="s">
        <v>838</v>
      </c>
      <c r="C323" s="93" t="s">
        <v>1639</v>
      </c>
      <c r="D323" s="94" t="s">
        <v>1959</v>
      </c>
      <c r="E323" s="166">
        <v>1000</v>
      </c>
    </row>
    <row r="324" spans="2:5" s="42" customFormat="1" ht="14.4" x14ac:dyDescent="0.3">
      <c r="B324" s="93" t="s">
        <v>839</v>
      </c>
      <c r="C324" s="93" t="s">
        <v>1639</v>
      </c>
      <c r="D324" s="94" t="s">
        <v>1960</v>
      </c>
      <c r="E324" s="166">
        <v>200</v>
      </c>
    </row>
    <row r="325" spans="2:5" s="42" customFormat="1" ht="14.4" x14ac:dyDescent="0.3">
      <c r="B325" s="93" t="s">
        <v>840</v>
      </c>
      <c r="C325" s="93" t="s">
        <v>1639</v>
      </c>
      <c r="D325" s="94" t="s">
        <v>1961</v>
      </c>
      <c r="E325" s="166">
        <v>2900</v>
      </c>
    </row>
    <row r="326" spans="2:5" s="42" customFormat="1" ht="14.4" x14ac:dyDescent="0.3">
      <c r="B326" s="93" t="s">
        <v>841</v>
      </c>
      <c r="C326" s="93" t="s">
        <v>1639</v>
      </c>
      <c r="D326" s="94" t="s">
        <v>1962</v>
      </c>
      <c r="E326" s="166">
        <v>440</v>
      </c>
    </row>
    <row r="327" spans="2:5" s="42" customFormat="1" ht="14.4" x14ac:dyDescent="0.3">
      <c r="B327" s="93" t="s">
        <v>842</v>
      </c>
      <c r="C327" s="93" t="s">
        <v>1639</v>
      </c>
      <c r="D327" s="94" t="s">
        <v>1963</v>
      </c>
      <c r="E327" s="166">
        <v>700</v>
      </c>
    </row>
    <row r="328" spans="2:5" s="42" customFormat="1" ht="14.4" x14ac:dyDescent="0.3">
      <c r="B328" s="93" t="s">
        <v>843</v>
      </c>
      <c r="C328" s="93" t="s">
        <v>1639</v>
      </c>
      <c r="D328" s="94" t="s">
        <v>1964</v>
      </c>
      <c r="E328" s="166">
        <v>900</v>
      </c>
    </row>
    <row r="329" spans="2:5" s="42" customFormat="1" ht="14.4" x14ac:dyDescent="0.3">
      <c r="B329" s="93" t="s">
        <v>844</v>
      </c>
      <c r="C329" s="93" t="s">
        <v>1639</v>
      </c>
      <c r="D329" s="94" t="s">
        <v>1965</v>
      </c>
      <c r="E329" s="166">
        <v>2850</v>
      </c>
    </row>
    <row r="330" spans="2:5" s="42" customFormat="1" ht="14.4" x14ac:dyDescent="0.3">
      <c r="B330" s="93" t="s">
        <v>845</v>
      </c>
      <c r="C330" s="93" t="s">
        <v>1639</v>
      </c>
      <c r="D330" s="94" t="s">
        <v>1966</v>
      </c>
      <c r="E330" s="166">
        <v>200</v>
      </c>
    </row>
    <row r="331" spans="2:5" s="42" customFormat="1" ht="14.4" x14ac:dyDescent="0.3">
      <c r="B331" s="93" t="s">
        <v>846</v>
      </c>
      <c r="C331" s="93" t="s">
        <v>1639</v>
      </c>
      <c r="D331" s="94" t="s">
        <v>1967</v>
      </c>
      <c r="E331" s="166">
        <v>100</v>
      </c>
    </row>
    <row r="332" spans="2:5" s="42" customFormat="1" ht="14.4" x14ac:dyDescent="0.3">
      <c r="B332" s="93" t="s">
        <v>847</v>
      </c>
      <c r="C332" s="93" t="s">
        <v>1639</v>
      </c>
      <c r="D332" s="94" t="s">
        <v>1968</v>
      </c>
      <c r="E332" s="166">
        <v>860</v>
      </c>
    </row>
    <row r="333" spans="2:5" s="42" customFormat="1" ht="14.4" x14ac:dyDescent="0.3">
      <c r="B333" s="93" t="s">
        <v>848</v>
      </c>
      <c r="C333" s="93" t="s">
        <v>1639</v>
      </c>
      <c r="D333" s="94" t="s">
        <v>1969</v>
      </c>
      <c r="E333" s="166">
        <v>520</v>
      </c>
    </row>
    <row r="334" spans="2:5" s="42" customFormat="1" ht="14.4" x14ac:dyDescent="0.3">
      <c r="B334" s="93" t="s">
        <v>849</v>
      </c>
      <c r="C334" s="93" t="s">
        <v>1639</v>
      </c>
      <c r="D334" s="94" t="s">
        <v>1970</v>
      </c>
      <c r="E334" s="166">
        <v>200</v>
      </c>
    </row>
    <row r="335" spans="2:5" s="42" customFormat="1" ht="14.4" x14ac:dyDescent="0.3">
      <c r="B335" s="93" t="s">
        <v>850</v>
      </c>
      <c r="C335" s="93" t="s">
        <v>1639</v>
      </c>
      <c r="D335" s="94" t="s">
        <v>1971</v>
      </c>
      <c r="E335" s="166">
        <v>150</v>
      </c>
    </row>
    <row r="336" spans="2:5" s="42" customFormat="1" ht="14.4" x14ac:dyDescent="0.3">
      <c r="B336" s="93" t="s">
        <v>851</v>
      </c>
      <c r="C336" s="93" t="s">
        <v>1639</v>
      </c>
      <c r="D336" s="94" t="s">
        <v>1972</v>
      </c>
      <c r="E336" s="166">
        <v>100</v>
      </c>
    </row>
    <row r="337" spans="2:5" s="42" customFormat="1" ht="14.4" x14ac:dyDescent="0.3">
      <c r="B337" s="93" t="s">
        <v>852</v>
      </c>
      <c r="C337" s="93" t="s">
        <v>1639</v>
      </c>
      <c r="D337" s="94" t="s">
        <v>1973</v>
      </c>
      <c r="E337" s="166">
        <v>200</v>
      </c>
    </row>
    <row r="338" spans="2:5" s="42" customFormat="1" ht="14.4" x14ac:dyDescent="0.3">
      <c r="B338" s="93" t="s">
        <v>853</v>
      </c>
      <c r="C338" s="93" t="s">
        <v>1639</v>
      </c>
      <c r="D338" s="94" t="s">
        <v>1974</v>
      </c>
      <c r="E338" s="166">
        <v>240</v>
      </c>
    </row>
    <row r="339" spans="2:5" s="42" customFormat="1" ht="14.4" x14ac:dyDescent="0.3">
      <c r="B339" s="93" t="s">
        <v>854</v>
      </c>
      <c r="C339" s="93" t="s">
        <v>1639</v>
      </c>
      <c r="D339" s="94" t="s">
        <v>1975</v>
      </c>
      <c r="E339" s="166">
        <v>570</v>
      </c>
    </row>
    <row r="340" spans="2:5" s="42" customFormat="1" ht="14.4" x14ac:dyDescent="0.3">
      <c r="B340" s="93" t="s">
        <v>855</v>
      </c>
      <c r="C340" s="93" t="s">
        <v>1639</v>
      </c>
      <c r="D340" s="94" t="s">
        <v>1976</v>
      </c>
      <c r="E340" s="166"/>
    </row>
    <row r="341" spans="2:5" s="42" customFormat="1" ht="14.4" x14ac:dyDescent="0.3">
      <c r="B341" s="93" t="s">
        <v>856</v>
      </c>
      <c r="C341" s="93" t="s">
        <v>1639</v>
      </c>
      <c r="D341" s="94" t="s">
        <v>1977</v>
      </c>
      <c r="E341" s="166">
        <v>500</v>
      </c>
    </row>
    <row r="342" spans="2:5" s="42" customFormat="1" ht="14.4" x14ac:dyDescent="0.3">
      <c r="B342" s="93" t="s">
        <v>857</v>
      </c>
      <c r="C342" s="93" t="s">
        <v>1639</v>
      </c>
      <c r="D342" s="94" t="s">
        <v>1978</v>
      </c>
      <c r="E342" s="166">
        <v>360</v>
      </c>
    </row>
    <row r="343" spans="2:5" s="42" customFormat="1" ht="14.4" x14ac:dyDescent="0.3">
      <c r="B343" s="93" t="s">
        <v>858</v>
      </c>
      <c r="C343" s="93" t="s">
        <v>1639</v>
      </c>
      <c r="D343" s="94" t="s">
        <v>1979</v>
      </c>
      <c r="E343" s="166">
        <v>400</v>
      </c>
    </row>
    <row r="344" spans="2:5" s="42" customFormat="1" ht="14.4" x14ac:dyDescent="0.3">
      <c r="B344" s="93" t="s">
        <v>859</v>
      </c>
      <c r="C344" s="93" t="s">
        <v>1639</v>
      </c>
      <c r="D344" s="94" t="s">
        <v>1980</v>
      </c>
      <c r="E344" s="166">
        <v>80</v>
      </c>
    </row>
    <row r="345" spans="2:5" s="42" customFormat="1" ht="14.4" x14ac:dyDescent="0.3">
      <c r="B345" s="93" t="s">
        <v>860</v>
      </c>
      <c r="C345" s="93" t="s">
        <v>1639</v>
      </c>
      <c r="D345" s="94" t="s">
        <v>1981</v>
      </c>
      <c r="E345" s="166">
        <v>300</v>
      </c>
    </row>
    <row r="346" spans="2:5" s="42" customFormat="1" ht="14.4" x14ac:dyDescent="0.3">
      <c r="B346" s="93" t="s">
        <v>861</v>
      </c>
      <c r="C346" s="93" t="s">
        <v>1639</v>
      </c>
      <c r="D346" s="94" t="s">
        <v>1982</v>
      </c>
      <c r="E346" s="166">
        <v>630</v>
      </c>
    </row>
    <row r="347" spans="2:5" s="42" customFormat="1" ht="14.4" x14ac:dyDescent="0.3">
      <c r="B347" s="93" t="s">
        <v>862</v>
      </c>
      <c r="C347" s="93" t="s">
        <v>1639</v>
      </c>
      <c r="D347" s="94" t="s">
        <v>1983</v>
      </c>
      <c r="E347" s="166">
        <v>117</v>
      </c>
    </row>
    <row r="348" spans="2:5" s="42" customFormat="1" ht="14.4" x14ac:dyDescent="0.3">
      <c r="B348" s="93" t="s">
        <v>863</v>
      </c>
      <c r="C348" s="93" t="s">
        <v>1639</v>
      </c>
      <c r="D348" s="94" t="s">
        <v>1984</v>
      </c>
      <c r="E348" s="166">
        <v>400</v>
      </c>
    </row>
    <row r="349" spans="2:5" s="42" customFormat="1" ht="14.4" x14ac:dyDescent="0.3">
      <c r="B349" s="93" t="s">
        <v>864</v>
      </c>
      <c r="C349" s="93" t="s">
        <v>1639</v>
      </c>
      <c r="D349" s="94" t="s">
        <v>1985</v>
      </c>
      <c r="E349" s="166">
        <v>3156</v>
      </c>
    </row>
    <row r="350" spans="2:5" s="42" customFormat="1" ht="14.4" x14ac:dyDescent="0.3">
      <c r="B350" s="93" t="s">
        <v>865</v>
      </c>
      <c r="C350" s="93" t="s">
        <v>1639</v>
      </c>
      <c r="D350" s="94" t="s">
        <v>1986</v>
      </c>
      <c r="E350" s="166"/>
    </row>
    <row r="351" spans="2:5" s="42" customFormat="1" ht="14.4" x14ac:dyDescent="0.3">
      <c r="B351" s="93" t="s">
        <v>866</v>
      </c>
      <c r="C351" s="93" t="s">
        <v>1639</v>
      </c>
      <c r="D351" s="94" t="s">
        <v>1987</v>
      </c>
      <c r="E351" s="166">
        <v>260</v>
      </c>
    </row>
    <row r="352" spans="2:5" s="42" customFormat="1" ht="14.4" x14ac:dyDescent="0.3">
      <c r="B352" s="93" t="s">
        <v>867</v>
      </c>
      <c r="C352" s="93" t="s">
        <v>1639</v>
      </c>
      <c r="D352" s="94" t="s">
        <v>1988</v>
      </c>
      <c r="E352" s="166">
        <v>300</v>
      </c>
    </row>
    <row r="353" spans="2:5" s="42" customFormat="1" ht="14.4" x14ac:dyDescent="0.3">
      <c r="B353" s="93" t="s">
        <v>868</v>
      </c>
      <c r="C353" s="93" t="s">
        <v>1639</v>
      </c>
      <c r="D353" s="94" t="s">
        <v>1989</v>
      </c>
      <c r="E353" s="166">
        <v>2600</v>
      </c>
    </row>
    <row r="354" spans="2:5" s="42" customFormat="1" ht="14.4" x14ac:dyDescent="0.3">
      <c r="B354" s="93" t="s">
        <v>869</v>
      </c>
      <c r="C354" s="93" t="s">
        <v>1639</v>
      </c>
      <c r="D354" s="94" t="s">
        <v>1990</v>
      </c>
      <c r="E354" s="166">
        <v>320</v>
      </c>
    </row>
    <row r="355" spans="2:5" s="42" customFormat="1" ht="14.4" x14ac:dyDescent="0.3">
      <c r="B355" s="93" t="s">
        <v>870</v>
      </c>
      <c r="C355" s="93" t="s">
        <v>1639</v>
      </c>
      <c r="D355" s="94" t="s">
        <v>1991</v>
      </c>
      <c r="E355" s="166">
        <v>200</v>
      </c>
    </row>
    <row r="356" spans="2:5" s="42" customFormat="1" ht="14.4" x14ac:dyDescent="0.3">
      <c r="B356" s="93" t="s">
        <v>871</v>
      </c>
      <c r="C356" s="93" t="s">
        <v>1639</v>
      </c>
      <c r="D356" s="94" t="s">
        <v>1992</v>
      </c>
      <c r="E356" s="166">
        <v>150</v>
      </c>
    </row>
    <row r="357" spans="2:5" s="42" customFormat="1" ht="14.4" x14ac:dyDescent="0.3">
      <c r="B357" s="93" t="s">
        <v>872</v>
      </c>
      <c r="C357" s="93" t="s">
        <v>1639</v>
      </c>
      <c r="D357" s="94" t="s">
        <v>1993</v>
      </c>
      <c r="E357" s="166">
        <v>150</v>
      </c>
    </row>
    <row r="358" spans="2:5" s="42" customFormat="1" ht="14.4" x14ac:dyDescent="0.3">
      <c r="B358" s="93" t="s">
        <v>873</v>
      </c>
      <c r="C358" s="93" t="s">
        <v>1639</v>
      </c>
      <c r="D358" s="94" t="s">
        <v>1994</v>
      </c>
      <c r="E358" s="166">
        <v>4336.34</v>
      </c>
    </row>
    <row r="359" spans="2:5" s="42" customFormat="1" ht="14.4" x14ac:dyDescent="0.3">
      <c r="B359" s="93" t="s">
        <v>874</v>
      </c>
      <c r="C359" s="93" t="s">
        <v>1639</v>
      </c>
      <c r="D359" s="94" t="s">
        <v>1995</v>
      </c>
      <c r="E359" s="166">
        <v>200</v>
      </c>
    </row>
    <row r="360" spans="2:5" s="42" customFormat="1" ht="14.4" x14ac:dyDescent="0.3">
      <c r="B360" s="93" t="s">
        <v>875</v>
      </c>
      <c r="C360" s="93" t="s">
        <v>1639</v>
      </c>
      <c r="D360" s="94" t="s">
        <v>1996</v>
      </c>
      <c r="E360" s="166">
        <v>600</v>
      </c>
    </row>
    <row r="361" spans="2:5" s="42" customFormat="1" ht="14.4" x14ac:dyDescent="0.3">
      <c r="B361" s="93" t="s">
        <v>876</v>
      </c>
      <c r="C361" s="93" t="s">
        <v>1639</v>
      </c>
      <c r="D361" s="94" t="s">
        <v>1997</v>
      </c>
      <c r="E361" s="166">
        <v>400</v>
      </c>
    </row>
    <row r="362" spans="2:5" s="42" customFormat="1" ht="14.4" x14ac:dyDescent="0.3">
      <c r="B362" s="93" t="s">
        <v>877</v>
      </c>
      <c r="C362" s="93" t="s">
        <v>1639</v>
      </c>
      <c r="D362" s="94" t="s">
        <v>1998</v>
      </c>
      <c r="E362" s="166">
        <v>200</v>
      </c>
    </row>
    <row r="363" spans="2:5" s="42" customFormat="1" ht="14.4" x14ac:dyDescent="0.3">
      <c r="B363" s="93" t="s">
        <v>878</v>
      </c>
      <c r="C363" s="93" t="s">
        <v>1639</v>
      </c>
      <c r="D363" s="94" t="s">
        <v>1999</v>
      </c>
      <c r="E363" s="166">
        <v>240</v>
      </c>
    </row>
    <row r="364" spans="2:5" s="42" customFormat="1" ht="14.4" x14ac:dyDescent="0.3">
      <c r="B364" s="93" t="s">
        <v>879</v>
      </c>
      <c r="C364" s="93" t="s">
        <v>1639</v>
      </c>
      <c r="D364" s="94" t="s">
        <v>2000</v>
      </c>
      <c r="E364" s="166">
        <v>500</v>
      </c>
    </row>
    <row r="365" spans="2:5" s="42" customFormat="1" ht="14.4" x14ac:dyDescent="0.3">
      <c r="B365" s="93" t="s">
        <v>880</v>
      </c>
      <c r="C365" s="93" t="s">
        <v>1639</v>
      </c>
      <c r="D365" s="94" t="s">
        <v>2001</v>
      </c>
      <c r="E365" s="166">
        <v>280</v>
      </c>
    </row>
    <row r="366" spans="2:5" s="42" customFormat="1" ht="14.4" x14ac:dyDescent="0.3">
      <c r="B366" s="93" t="s">
        <v>881</v>
      </c>
      <c r="C366" s="93" t="s">
        <v>1639</v>
      </c>
      <c r="D366" s="94" t="s">
        <v>2002</v>
      </c>
      <c r="E366" s="166">
        <v>300</v>
      </c>
    </row>
    <row r="367" spans="2:5" s="42" customFormat="1" ht="14.4" x14ac:dyDescent="0.3">
      <c r="B367" s="93" t="s">
        <v>882</v>
      </c>
      <c r="C367" s="93" t="s">
        <v>1639</v>
      </c>
      <c r="D367" s="94" t="s">
        <v>2003</v>
      </c>
      <c r="E367" s="166">
        <v>280</v>
      </c>
    </row>
    <row r="368" spans="2:5" s="42" customFormat="1" ht="14.4" x14ac:dyDescent="0.3">
      <c r="B368" s="93" t="s">
        <v>883</v>
      </c>
      <c r="C368" s="93" t="s">
        <v>1639</v>
      </c>
      <c r="D368" s="94" t="s">
        <v>2004</v>
      </c>
      <c r="E368" s="166">
        <v>150</v>
      </c>
    </row>
    <row r="369" spans="2:5" s="42" customFormat="1" ht="14.4" x14ac:dyDescent="0.3">
      <c r="B369" s="93" t="s">
        <v>884</v>
      </c>
      <c r="C369" s="93" t="s">
        <v>1639</v>
      </c>
      <c r="D369" s="94" t="s">
        <v>2005</v>
      </c>
      <c r="E369" s="166">
        <v>600</v>
      </c>
    </row>
    <row r="370" spans="2:5" s="42" customFormat="1" ht="14.4" x14ac:dyDescent="0.3">
      <c r="B370" s="93" t="s">
        <v>885</v>
      </c>
      <c r="C370" s="93" t="s">
        <v>1639</v>
      </c>
      <c r="D370" s="94" t="s">
        <v>2006</v>
      </c>
      <c r="E370" s="166">
        <v>500</v>
      </c>
    </row>
    <row r="371" spans="2:5" s="42" customFormat="1" ht="14.4" x14ac:dyDescent="0.3">
      <c r="B371" s="93" t="s">
        <v>886</v>
      </c>
      <c r="C371" s="93" t="s">
        <v>1639</v>
      </c>
      <c r="D371" s="94" t="s">
        <v>2007</v>
      </c>
      <c r="E371" s="166">
        <v>300</v>
      </c>
    </row>
    <row r="372" spans="2:5" s="42" customFormat="1" ht="14.4" x14ac:dyDescent="0.3">
      <c r="B372" s="93" t="s">
        <v>887</v>
      </c>
      <c r="C372" s="93" t="s">
        <v>1639</v>
      </c>
      <c r="D372" s="94" t="s">
        <v>2008</v>
      </c>
      <c r="E372" s="166">
        <v>750</v>
      </c>
    </row>
    <row r="373" spans="2:5" s="42" customFormat="1" ht="14.4" x14ac:dyDescent="0.3">
      <c r="B373" s="93" t="s">
        <v>888</v>
      </c>
      <c r="C373" s="93" t="s">
        <v>1639</v>
      </c>
      <c r="D373" s="94" t="s">
        <v>2009</v>
      </c>
      <c r="E373" s="166">
        <v>30</v>
      </c>
    </row>
    <row r="374" spans="2:5" s="42" customFormat="1" ht="14.4" x14ac:dyDescent="0.3">
      <c r="B374" s="93" t="s">
        <v>889</v>
      </c>
      <c r="C374" s="93" t="s">
        <v>1639</v>
      </c>
      <c r="D374" s="94" t="s">
        <v>2010</v>
      </c>
      <c r="E374" s="166">
        <v>120</v>
      </c>
    </row>
    <row r="375" spans="2:5" s="42" customFormat="1" ht="14.4" x14ac:dyDescent="0.3">
      <c r="B375" s="93" t="s">
        <v>890</v>
      </c>
      <c r="C375" s="93" t="s">
        <v>1639</v>
      </c>
      <c r="D375" s="94" t="s">
        <v>2011</v>
      </c>
      <c r="E375" s="166">
        <v>100</v>
      </c>
    </row>
    <row r="376" spans="2:5" s="42" customFormat="1" ht="14.4" x14ac:dyDescent="0.3">
      <c r="B376" s="93" t="s">
        <v>891</v>
      </c>
      <c r="C376" s="93" t="s">
        <v>1639</v>
      </c>
      <c r="D376" s="94" t="s">
        <v>2012</v>
      </c>
      <c r="E376" s="166">
        <v>200</v>
      </c>
    </row>
    <row r="377" spans="2:5" s="42" customFormat="1" ht="14.4" x14ac:dyDescent="0.3">
      <c r="B377" s="93" t="s">
        <v>892</v>
      </c>
      <c r="C377" s="93" t="s">
        <v>1639</v>
      </c>
      <c r="D377" s="94" t="s">
        <v>2013</v>
      </c>
      <c r="E377" s="166">
        <v>250</v>
      </c>
    </row>
    <row r="378" spans="2:5" s="42" customFormat="1" ht="13.8" x14ac:dyDescent="0.3">
      <c r="B378" s="93" t="s">
        <v>893</v>
      </c>
      <c r="C378" s="93" t="s">
        <v>1639</v>
      </c>
      <c r="D378" s="94" t="s">
        <v>2014</v>
      </c>
      <c r="E378" s="163"/>
    </row>
    <row r="379" spans="2:5" s="42" customFormat="1" ht="14.4" x14ac:dyDescent="0.3">
      <c r="B379" s="93" t="s">
        <v>894</v>
      </c>
      <c r="C379" s="93" t="s">
        <v>1639</v>
      </c>
      <c r="D379" s="94" t="s">
        <v>2015</v>
      </c>
      <c r="E379" s="166">
        <v>450</v>
      </c>
    </row>
    <row r="380" spans="2:5" s="42" customFormat="1" ht="14.4" x14ac:dyDescent="0.3">
      <c r="B380" s="93" t="s">
        <v>895</v>
      </c>
      <c r="C380" s="93" t="s">
        <v>1639</v>
      </c>
      <c r="D380" s="94" t="s">
        <v>2016</v>
      </c>
      <c r="E380" s="166">
        <v>500</v>
      </c>
    </row>
    <row r="381" spans="2:5" s="42" customFormat="1" ht="14.4" x14ac:dyDescent="0.3">
      <c r="B381" s="93" t="s">
        <v>896</v>
      </c>
      <c r="C381" s="93" t="s">
        <v>1639</v>
      </c>
      <c r="D381" s="94" t="s">
        <v>2017</v>
      </c>
      <c r="E381" s="166">
        <v>80</v>
      </c>
    </row>
    <row r="382" spans="2:5" s="42" customFormat="1" ht="14.4" x14ac:dyDescent="0.3">
      <c r="B382" s="93" t="s">
        <v>897</v>
      </c>
      <c r="C382" s="93" t="s">
        <v>1639</v>
      </c>
      <c r="D382" s="94" t="s">
        <v>2018</v>
      </c>
      <c r="E382" s="166">
        <v>75</v>
      </c>
    </row>
    <row r="383" spans="2:5" s="42" customFormat="1" ht="14.4" x14ac:dyDescent="0.3">
      <c r="B383" s="93" t="s">
        <v>898</v>
      </c>
      <c r="C383" s="93" t="s">
        <v>1639</v>
      </c>
      <c r="D383" s="94" t="s">
        <v>2019</v>
      </c>
      <c r="E383" s="166">
        <v>400</v>
      </c>
    </row>
    <row r="384" spans="2:5" s="42" customFormat="1" ht="14.4" x14ac:dyDescent="0.3">
      <c r="B384" s="93" t="s">
        <v>899</v>
      </c>
      <c r="C384" s="93" t="s">
        <v>1639</v>
      </c>
      <c r="D384" s="94" t="s">
        <v>2020</v>
      </c>
      <c r="E384" s="166">
        <v>260</v>
      </c>
    </row>
    <row r="385" spans="2:5" s="42" customFormat="1" ht="14.4" x14ac:dyDescent="0.3">
      <c r="B385" s="93" t="s">
        <v>900</v>
      </c>
      <c r="C385" s="93" t="s">
        <v>1639</v>
      </c>
      <c r="D385" s="94" t="s">
        <v>2021</v>
      </c>
      <c r="E385" s="166">
        <v>242.5</v>
      </c>
    </row>
    <row r="386" spans="2:5" s="42" customFormat="1" ht="14.4" x14ac:dyDescent="0.3">
      <c r="B386" s="93" t="s">
        <v>901</v>
      </c>
      <c r="C386" s="93" t="s">
        <v>1639</v>
      </c>
      <c r="D386" s="94" t="s">
        <v>2022</v>
      </c>
      <c r="E386" s="166">
        <v>260</v>
      </c>
    </row>
    <row r="387" spans="2:5" s="42" customFormat="1" ht="14.4" x14ac:dyDescent="0.3">
      <c r="B387" s="93" t="s">
        <v>902</v>
      </c>
      <c r="C387" s="93" t="s">
        <v>1639</v>
      </c>
      <c r="D387" s="94" t="s">
        <v>2023</v>
      </c>
      <c r="E387" s="166">
        <v>150</v>
      </c>
    </row>
    <row r="388" spans="2:5" s="42" customFormat="1" ht="14.4" x14ac:dyDescent="0.3">
      <c r="B388" s="93" t="s">
        <v>903</v>
      </c>
      <c r="C388" s="93" t="s">
        <v>1639</v>
      </c>
      <c r="D388" s="94" t="s">
        <v>2024</v>
      </c>
      <c r="E388" s="166">
        <v>150</v>
      </c>
    </row>
    <row r="389" spans="2:5" s="42" customFormat="1" ht="14.4" x14ac:dyDescent="0.3">
      <c r="B389" s="93" t="s">
        <v>904</v>
      </c>
      <c r="C389" s="93" t="s">
        <v>1639</v>
      </c>
      <c r="D389" s="94" t="s">
        <v>2025</v>
      </c>
      <c r="E389" s="166">
        <v>50</v>
      </c>
    </row>
    <row r="390" spans="2:5" s="42" customFormat="1" ht="14.4" x14ac:dyDescent="0.3">
      <c r="B390" s="93" t="s">
        <v>905</v>
      </c>
      <c r="C390" s="93" t="s">
        <v>1639</v>
      </c>
      <c r="D390" s="94" t="s">
        <v>2026</v>
      </c>
      <c r="E390" s="166">
        <v>300</v>
      </c>
    </row>
    <row r="391" spans="2:5" s="42" customFormat="1" ht="14.4" x14ac:dyDescent="0.3">
      <c r="B391" s="93" t="s">
        <v>906</v>
      </c>
      <c r="C391" s="93" t="s">
        <v>1639</v>
      </c>
      <c r="D391" s="94" t="s">
        <v>2027</v>
      </c>
      <c r="E391" s="166">
        <v>540</v>
      </c>
    </row>
    <row r="392" spans="2:5" s="42" customFormat="1" ht="14.4" x14ac:dyDescent="0.3">
      <c r="B392" s="93" t="s">
        <v>907</v>
      </c>
      <c r="C392" s="93" t="s">
        <v>1639</v>
      </c>
      <c r="D392" s="94" t="s">
        <v>2028</v>
      </c>
      <c r="E392" s="166">
        <v>150</v>
      </c>
    </row>
    <row r="393" spans="2:5" s="42" customFormat="1" ht="14.4" x14ac:dyDescent="0.3">
      <c r="B393" s="93" t="s">
        <v>908</v>
      </c>
      <c r="C393" s="93" t="s">
        <v>1639</v>
      </c>
      <c r="D393" s="94" t="s">
        <v>2029</v>
      </c>
      <c r="E393" s="166">
        <v>150</v>
      </c>
    </row>
    <row r="394" spans="2:5" s="42" customFormat="1" ht="14.4" x14ac:dyDescent="0.3">
      <c r="B394" s="93" t="s">
        <v>909</v>
      </c>
      <c r="C394" s="93" t="s">
        <v>1639</v>
      </c>
      <c r="D394" s="94" t="s">
        <v>2030</v>
      </c>
      <c r="E394" s="166">
        <v>360</v>
      </c>
    </row>
    <row r="395" spans="2:5" s="42" customFormat="1" ht="14.4" x14ac:dyDescent="0.3">
      <c r="B395" s="93" t="s">
        <v>910</v>
      </c>
      <c r="C395" s="93" t="s">
        <v>1639</v>
      </c>
      <c r="D395" s="94" t="s">
        <v>2031</v>
      </c>
      <c r="E395" s="166">
        <v>360</v>
      </c>
    </row>
    <row r="396" spans="2:5" s="42" customFormat="1" ht="14.4" x14ac:dyDescent="0.3">
      <c r="B396" s="93" t="s">
        <v>911</v>
      </c>
      <c r="C396" s="93" t="s">
        <v>1639</v>
      </c>
      <c r="D396" s="94" t="s">
        <v>2032</v>
      </c>
      <c r="E396" s="166">
        <v>200</v>
      </c>
    </row>
    <row r="397" spans="2:5" s="42" customFormat="1" ht="14.4" x14ac:dyDescent="0.3">
      <c r="B397" s="93" t="s">
        <v>912</v>
      </c>
      <c r="C397" s="93" t="s">
        <v>1639</v>
      </c>
      <c r="D397" s="94" t="s">
        <v>2033</v>
      </c>
      <c r="E397" s="166">
        <v>450</v>
      </c>
    </row>
    <row r="398" spans="2:5" s="42" customFormat="1" ht="14.4" x14ac:dyDescent="0.3">
      <c r="B398" s="93" t="s">
        <v>913</v>
      </c>
      <c r="C398" s="93" t="s">
        <v>1639</v>
      </c>
      <c r="D398" s="94" t="s">
        <v>2034</v>
      </c>
      <c r="E398" s="166">
        <v>400</v>
      </c>
    </row>
    <row r="399" spans="2:5" s="42" customFormat="1" ht="14.4" x14ac:dyDescent="0.3">
      <c r="B399" s="93" t="s">
        <v>914</v>
      </c>
      <c r="C399" s="93" t="s">
        <v>1639</v>
      </c>
      <c r="D399" s="94" t="s">
        <v>2035</v>
      </c>
      <c r="E399" s="166">
        <v>200</v>
      </c>
    </row>
    <row r="400" spans="2:5" s="42" customFormat="1" ht="14.4" x14ac:dyDescent="0.3">
      <c r="B400" s="93" t="s">
        <v>915</v>
      </c>
      <c r="C400" s="93" t="s">
        <v>1639</v>
      </c>
      <c r="D400" s="94" t="s">
        <v>2036</v>
      </c>
      <c r="E400" s="166">
        <v>600</v>
      </c>
    </row>
    <row r="401" spans="2:5" s="42" customFormat="1" ht="14.4" x14ac:dyDescent="0.3">
      <c r="B401" s="93" t="s">
        <v>916</v>
      </c>
      <c r="C401" s="93" t="s">
        <v>1639</v>
      </c>
      <c r="D401" s="94" t="s">
        <v>2037</v>
      </c>
      <c r="E401" s="166">
        <v>120</v>
      </c>
    </row>
    <row r="402" spans="2:5" s="42" customFormat="1" ht="14.4" x14ac:dyDescent="0.3">
      <c r="B402" s="93" t="s">
        <v>917</v>
      </c>
      <c r="C402" s="93" t="s">
        <v>1639</v>
      </c>
      <c r="D402" s="94" t="s">
        <v>2038</v>
      </c>
      <c r="E402" s="166">
        <v>200</v>
      </c>
    </row>
    <row r="403" spans="2:5" s="42" customFormat="1" ht="14.4" x14ac:dyDescent="0.3">
      <c r="B403" s="93" t="s">
        <v>918</v>
      </c>
      <c r="C403" s="93" t="s">
        <v>1639</v>
      </c>
      <c r="D403" s="94" t="s">
        <v>2039</v>
      </c>
      <c r="E403" s="166">
        <v>300</v>
      </c>
    </row>
    <row r="404" spans="2:5" s="42" customFormat="1" ht="14.4" x14ac:dyDescent="0.3">
      <c r="B404" s="93" t="s">
        <v>919</v>
      </c>
      <c r="C404" s="93" t="s">
        <v>1639</v>
      </c>
      <c r="D404" s="94" t="s">
        <v>2040</v>
      </c>
      <c r="E404" s="166">
        <v>300</v>
      </c>
    </row>
    <row r="405" spans="2:5" s="42" customFormat="1" ht="14.4" x14ac:dyDescent="0.3">
      <c r="B405" s="93" t="s">
        <v>920</v>
      </c>
      <c r="C405" s="93" t="s">
        <v>1639</v>
      </c>
      <c r="D405" s="94" t="s">
        <v>2041</v>
      </c>
      <c r="E405" s="166">
        <v>4000</v>
      </c>
    </row>
    <row r="406" spans="2:5" s="42" customFormat="1" ht="14.4" x14ac:dyDescent="0.3">
      <c r="B406" s="93" t="s">
        <v>921</v>
      </c>
      <c r="C406" s="93" t="s">
        <v>1639</v>
      </c>
      <c r="D406" s="94" t="s">
        <v>2042</v>
      </c>
      <c r="E406" s="166">
        <v>220</v>
      </c>
    </row>
    <row r="407" spans="2:5" s="42" customFormat="1" ht="14.4" x14ac:dyDescent="0.3">
      <c r="B407" s="93" t="s">
        <v>922</v>
      </c>
      <c r="C407" s="93" t="s">
        <v>1639</v>
      </c>
      <c r="D407" s="94" t="s">
        <v>2043</v>
      </c>
      <c r="E407" s="166">
        <v>140</v>
      </c>
    </row>
    <row r="408" spans="2:5" s="42" customFormat="1" ht="14.4" x14ac:dyDescent="0.3">
      <c r="B408" s="93" t="s">
        <v>923</v>
      </c>
      <c r="C408" s="93" t="s">
        <v>1639</v>
      </c>
      <c r="D408" s="94" t="s">
        <v>2044</v>
      </c>
      <c r="E408" s="166">
        <v>150</v>
      </c>
    </row>
    <row r="409" spans="2:5" s="42" customFormat="1" ht="14.4" x14ac:dyDescent="0.3">
      <c r="B409" s="93" t="s">
        <v>924</v>
      </c>
      <c r="C409" s="93" t="s">
        <v>1639</v>
      </c>
      <c r="D409" s="94" t="s">
        <v>2045</v>
      </c>
      <c r="E409" s="166">
        <v>150</v>
      </c>
    </row>
    <row r="410" spans="2:5" s="42" customFormat="1" ht="14.4" x14ac:dyDescent="0.3">
      <c r="B410" s="93" t="s">
        <v>925</v>
      </c>
      <c r="C410" s="93" t="s">
        <v>1639</v>
      </c>
      <c r="D410" s="94" t="s">
        <v>2046</v>
      </c>
      <c r="E410" s="166">
        <v>100</v>
      </c>
    </row>
    <row r="411" spans="2:5" s="42" customFormat="1" ht="14.4" x14ac:dyDescent="0.3">
      <c r="B411" s="93" t="s">
        <v>926</v>
      </c>
      <c r="C411" s="93" t="s">
        <v>1639</v>
      </c>
      <c r="D411" s="94" t="s">
        <v>2047</v>
      </c>
      <c r="E411" s="166">
        <v>100</v>
      </c>
    </row>
    <row r="412" spans="2:5" s="42" customFormat="1" ht="14.4" x14ac:dyDescent="0.3">
      <c r="B412" s="93" t="s">
        <v>927</v>
      </c>
      <c r="C412" s="93" t="s">
        <v>1639</v>
      </c>
      <c r="D412" s="94" t="s">
        <v>2048</v>
      </c>
      <c r="E412" s="166">
        <v>200</v>
      </c>
    </row>
    <row r="413" spans="2:5" s="42" customFormat="1" ht="14.4" x14ac:dyDescent="0.3">
      <c r="B413" s="93" t="s">
        <v>928</v>
      </c>
      <c r="C413" s="93" t="s">
        <v>1639</v>
      </c>
      <c r="D413" s="94" t="s">
        <v>2049</v>
      </c>
      <c r="E413" s="166">
        <v>100</v>
      </c>
    </row>
    <row r="414" spans="2:5" s="42" customFormat="1" ht="14.4" x14ac:dyDescent="0.3">
      <c r="B414" s="93" t="s">
        <v>929</v>
      </c>
      <c r="C414" s="93" t="s">
        <v>1639</v>
      </c>
      <c r="D414" s="94" t="s">
        <v>2050</v>
      </c>
      <c r="E414" s="166">
        <v>200</v>
      </c>
    </row>
    <row r="415" spans="2:5" s="42" customFormat="1" ht="14.4" x14ac:dyDescent="0.3">
      <c r="B415" s="93" t="s">
        <v>930</v>
      </c>
      <c r="C415" s="93" t="s">
        <v>1639</v>
      </c>
      <c r="D415" s="94" t="s">
        <v>2051</v>
      </c>
      <c r="E415" s="166">
        <v>200</v>
      </c>
    </row>
    <row r="416" spans="2:5" s="42" customFormat="1" ht="14.4" x14ac:dyDescent="0.3">
      <c r="B416" s="93" t="s">
        <v>931</v>
      </c>
      <c r="C416" s="93" t="s">
        <v>1639</v>
      </c>
      <c r="D416" s="94" t="s">
        <v>2052</v>
      </c>
      <c r="E416" s="166">
        <v>80</v>
      </c>
    </row>
    <row r="417" spans="2:5" s="42" customFormat="1" ht="14.4" x14ac:dyDescent="0.3">
      <c r="B417" s="93" t="s">
        <v>932</v>
      </c>
      <c r="C417" s="93" t="s">
        <v>1639</v>
      </c>
      <c r="D417" s="94" t="s">
        <v>2053</v>
      </c>
      <c r="E417" s="166">
        <v>30</v>
      </c>
    </row>
    <row r="418" spans="2:5" s="42" customFormat="1" ht="14.4" x14ac:dyDescent="0.3">
      <c r="B418" s="93" t="s">
        <v>933</v>
      </c>
      <c r="C418" s="93" t="s">
        <v>1639</v>
      </c>
      <c r="D418" s="94" t="s">
        <v>2054</v>
      </c>
      <c r="E418" s="166">
        <v>200</v>
      </c>
    </row>
    <row r="419" spans="2:5" s="42" customFormat="1" ht="14.4" x14ac:dyDescent="0.3">
      <c r="B419" s="93" t="s">
        <v>934</v>
      </c>
      <c r="C419" s="93" t="s">
        <v>1639</v>
      </c>
      <c r="D419" s="94" t="s">
        <v>2055</v>
      </c>
      <c r="E419" s="166">
        <v>70</v>
      </c>
    </row>
    <row r="420" spans="2:5" s="42" customFormat="1" ht="14.4" x14ac:dyDescent="0.3">
      <c r="B420" s="93" t="s">
        <v>935</v>
      </c>
      <c r="C420" s="93" t="s">
        <v>1639</v>
      </c>
      <c r="D420" s="94" t="s">
        <v>2056</v>
      </c>
      <c r="E420" s="166">
        <v>140</v>
      </c>
    </row>
    <row r="421" spans="2:5" s="42" customFormat="1" ht="14.4" x14ac:dyDescent="0.3">
      <c r="B421" s="93" t="s">
        <v>936</v>
      </c>
      <c r="C421" s="93" t="s">
        <v>1639</v>
      </c>
      <c r="D421" s="94" t="s">
        <v>2057</v>
      </c>
      <c r="E421" s="166">
        <v>100</v>
      </c>
    </row>
    <row r="422" spans="2:5" s="42" customFormat="1" ht="14.4" x14ac:dyDescent="0.3">
      <c r="B422" s="93" t="s">
        <v>937</v>
      </c>
      <c r="C422" s="93" t="s">
        <v>1639</v>
      </c>
      <c r="D422" s="94" t="s">
        <v>2058</v>
      </c>
      <c r="E422" s="166">
        <v>200</v>
      </c>
    </row>
    <row r="423" spans="2:5" s="42" customFormat="1" ht="14.4" x14ac:dyDescent="0.3">
      <c r="B423" s="93" t="s">
        <v>938</v>
      </c>
      <c r="C423" s="93" t="s">
        <v>1639</v>
      </c>
      <c r="D423" s="94" t="s">
        <v>2059</v>
      </c>
      <c r="E423" s="166">
        <v>150</v>
      </c>
    </row>
    <row r="424" spans="2:5" s="42" customFormat="1" ht="14.4" x14ac:dyDescent="0.3">
      <c r="B424" s="93" t="s">
        <v>939</v>
      </c>
      <c r="C424" s="93" t="s">
        <v>1639</v>
      </c>
      <c r="D424" s="94" t="s">
        <v>2060</v>
      </c>
      <c r="E424" s="166">
        <v>500</v>
      </c>
    </row>
    <row r="425" spans="2:5" s="42" customFormat="1" ht="14.4" x14ac:dyDescent="0.3">
      <c r="B425" s="93" t="s">
        <v>940</v>
      </c>
      <c r="C425" s="93" t="s">
        <v>1639</v>
      </c>
      <c r="D425" s="94" t="s">
        <v>2061</v>
      </c>
      <c r="E425" s="166">
        <v>100</v>
      </c>
    </row>
    <row r="426" spans="2:5" s="42" customFormat="1" ht="14.4" x14ac:dyDescent="0.3">
      <c r="B426" s="93" t="s">
        <v>941</v>
      </c>
      <c r="C426" s="93" t="s">
        <v>1639</v>
      </c>
      <c r="D426" s="94" t="s">
        <v>2062</v>
      </c>
      <c r="E426" s="166">
        <v>150</v>
      </c>
    </row>
    <row r="427" spans="2:5" s="42" customFormat="1" ht="14.4" x14ac:dyDescent="0.3">
      <c r="B427" s="93" t="s">
        <v>942</v>
      </c>
      <c r="C427" s="93" t="s">
        <v>1639</v>
      </c>
      <c r="D427" s="94" t="s">
        <v>2063</v>
      </c>
      <c r="E427" s="166">
        <v>160</v>
      </c>
    </row>
    <row r="428" spans="2:5" s="42" customFormat="1" ht="14.4" x14ac:dyDescent="0.3">
      <c r="B428" s="93" t="s">
        <v>943</v>
      </c>
      <c r="C428" s="93" t="s">
        <v>1639</v>
      </c>
      <c r="D428" s="94" t="s">
        <v>2064</v>
      </c>
      <c r="E428" s="166">
        <v>150</v>
      </c>
    </row>
    <row r="429" spans="2:5" s="42" customFormat="1" ht="14.4" x14ac:dyDescent="0.3">
      <c r="B429" s="93" t="s">
        <v>944</v>
      </c>
      <c r="C429" s="93" t="s">
        <v>1639</v>
      </c>
      <c r="D429" s="94" t="s">
        <v>2065</v>
      </c>
      <c r="E429" s="166">
        <v>125</v>
      </c>
    </row>
    <row r="430" spans="2:5" s="42" customFormat="1" ht="14.4" x14ac:dyDescent="0.3">
      <c r="B430" s="93" t="s">
        <v>945</v>
      </c>
      <c r="C430" s="93" t="s">
        <v>1639</v>
      </c>
      <c r="D430" s="94" t="s">
        <v>2066</v>
      </c>
      <c r="E430" s="166">
        <v>300</v>
      </c>
    </row>
    <row r="431" spans="2:5" s="42" customFormat="1" ht="14.4" x14ac:dyDescent="0.3">
      <c r="B431" s="93" t="s">
        <v>946</v>
      </c>
      <c r="C431" s="93" t="s">
        <v>1639</v>
      </c>
      <c r="D431" s="94" t="s">
        <v>2067</v>
      </c>
      <c r="E431" s="166">
        <v>150</v>
      </c>
    </row>
    <row r="432" spans="2:5" s="42" customFormat="1" ht="14.4" x14ac:dyDescent="0.3">
      <c r="B432" s="93" t="s">
        <v>947</v>
      </c>
      <c r="C432" s="93" t="s">
        <v>1639</v>
      </c>
      <c r="D432" s="94" t="s">
        <v>2068</v>
      </c>
      <c r="E432" s="166">
        <v>200</v>
      </c>
    </row>
    <row r="433" spans="2:5" s="42" customFormat="1" ht="14.4" x14ac:dyDescent="0.3">
      <c r="B433" s="93" t="s">
        <v>948</v>
      </c>
      <c r="C433" s="93" t="s">
        <v>1639</v>
      </c>
      <c r="D433" s="94" t="s">
        <v>2069</v>
      </c>
      <c r="E433" s="166">
        <v>150</v>
      </c>
    </row>
    <row r="434" spans="2:5" s="42" customFormat="1" ht="14.4" x14ac:dyDescent="0.3">
      <c r="B434" s="93" t="s">
        <v>949</v>
      </c>
      <c r="C434" s="93" t="s">
        <v>1639</v>
      </c>
      <c r="D434" s="94" t="s">
        <v>2070</v>
      </c>
      <c r="E434" s="166">
        <v>648</v>
      </c>
    </row>
    <row r="435" spans="2:5" s="42" customFormat="1" ht="14.4" x14ac:dyDescent="0.3">
      <c r="B435" s="93" t="s">
        <v>950</v>
      </c>
      <c r="C435" s="93" t="s">
        <v>1639</v>
      </c>
      <c r="D435" s="94" t="s">
        <v>2071</v>
      </c>
      <c r="E435" s="166">
        <v>100</v>
      </c>
    </row>
    <row r="436" spans="2:5" s="42" customFormat="1" ht="14.4" x14ac:dyDescent="0.3">
      <c r="B436" s="93" t="s">
        <v>951</v>
      </c>
      <c r="C436" s="93" t="s">
        <v>1639</v>
      </c>
      <c r="D436" s="94" t="s">
        <v>2072</v>
      </c>
      <c r="E436" s="166">
        <v>100</v>
      </c>
    </row>
    <row r="437" spans="2:5" s="42" customFormat="1" ht="14.4" x14ac:dyDescent="0.3">
      <c r="B437" s="93" t="s">
        <v>952</v>
      </c>
      <c r="C437" s="93" t="s">
        <v>1639</v>
      </c>
      <c r="D437" s="94" t="s">
        <v>2073</v>
      </c>
      <c r="E437" s="166">
        <v>324</v>
      </c>
    </row>
    <row r="438" spans="2:5" s="42" customFormat="1" ht="14.4" x14ac:dyDescent="0.3">
      <c r="B438" s="93" t="s">
        <v>953</v>
      </c>
      <c r="C438" s="93" t="s">
        <v>1639</v>
      </c>
      <c r="D438" s="94" t="s">
        <v>2074</v>
      </c>
      <c r="E438" s="166">
        <v>432</v>
      </c>
    </row>
    <row r="439" spans="2:5" s="42" customFormat="1" ht="14.4" x14ac:dyDescent="0.3">
      <c r="B439" s="93" t="s">
        <v>954</v>
      </c>
      <c r="C439" s="93" t="s">
        <v>1639</v>
      </c>
      <c r="D439" s="94" t="s">
        <v>2075</v>
      </c>
      <c r="E439" s="166">
        <v>540</v>
      </c>
    </row>
    <row r="440" spans="2:5" s="42" customFormat="1" ht="14.4" x14ac:dyDescent="0.3">
      <c r="B440" s="93" t="s">
        <v>955</v>
      </c>
      <c r="C440" s="93" t="s">
        <v>1639</v>
      </c>
      <c r="D440" s="94" t="s">
        <v>2076</v>
      </c>
      <c r="E440" s="166">
        <v>432</v>
      </c>
    </row>
    <row r="441" spans="2:5" s="42" customFormat="1" ht="14.4" x14ac:dyDescent="0.3">
      <c r="B441" s="93" t="s">
        <v>956</v>
      </c>
      <c r="C441" s="93" t="s">
        <v>1639</v>
      </c>
      <c r="D441" s="94" t="s">
        <v>2077</v>
      </c>
      <c r="E441" s="166">
        <v>60</v>
      </c>
    </row>
    <row r="442" spans="2:5" s="42" customFormat="1" ht="14.4" x14ac:dyDescent="0.3">
      <c r="B442" s="93" t="s">
        <v>957</v>
      </c>
      <c r="C442" s="93" t="s">
        <v>1639</v>
      </c>
      <c r="D442" s="94" t="s">
        <v>2078</v>
      </c>
      <c r="E442" s="166">
        <v>250</v>
      </c>
    </row>
    <row r="443" spans="2:5" s="42" customFormat="1" ht="14.4" x14ac:dyDescent="0.3">
      <c r="B443" s="93" t="s">
        <v>958</v>
      </c>
      <c r="C443" s="93" t="s">
        <v>1639</v>
      </c>
      <c r="D443" s="94" t="s">
        <v>2079</v>
      </c>
      <c r="E443" s="166">
        <v>100</v>
      </c>
    </row>
    <row r="444" spans="2:5" s="42" customFormat="1" ht="14.4" x14ac:dyDescent="0.3">
      <c r="B444" s="93" t="s">
        <v>959</v>
      </c>
      <c r="C444" s="93" t="s">
        <v>1639</v>
      </c>
      <c r="D444" s="94" t="s">
        <v>2080</v>
      </c>
      <c r="E444" s="166">
        <v>400</v>
      </c>
    </row>
    <row r="445" spans="2:5" s="42" customFormat="1" ht="14.4" x14ac:dyDescent="0.3">
      <c r="B445" s="93" t="s">
        <v>960</v>
      </c>
      <c r="C445" s="93" t="s">
        <v>1639</v>
      </c>
      <c r="D445" s="94" t="s">
        <v>2081</v>
      </c>
      <c r="E445" s="166">
        <v>282</v>
      </c>
    </row>
    <row r="446" spans="2:5" s="42" customFormat="1" ht="14.4" x14ac:dyDescent="0.3">
      <c r="B446" s="93" t="s">
        <v>961</v>
      </c>
      <c r="C446" s="93" t="s">
        <v>1639</v>
      </c>
      <c r="D446" s="94" t="s">
        <v>1795</v>
      </c>
      <c r="E446" s="166">
        <v>500</v>
      </c>
    </row>
    <row r="447" spans="2:5" s="42" customFormat="1" ht="14.4" x14ac:dyDescent="0.3">
      <c r="B447" s="93" t="s">
        <v>962</v>
      </c>
      <c r="C447" s="93" t="s">
        <v>1639</v>
      </c>
      <c r="D447" s="94" t="s">
        <v>2082</v>
      </c>
      <c r="E447" s="166">
        <v>180</v>
      </c>
    </row>
    <row r="448" spans="2:5" s="42" customFormat="1" ht="14.4" x14ac:dyDescent="0.3">
      <c r="B448" s="93" t="s">
        <v>963</v>
      </c>
      <c r="C448" s="93" t="s">
        <v>1639</v>
      </c>
      <c r="D448" s="94" t="s">
        <v>2083</v>
      </c>
      <c r="E448" s="166">
        <v>4000</v>
      </c>
    </row>
    <row r="449" spans="2:5" s="42" customFormat="1" ht="14.4" x14ac:dyDescent="0.3">
      <c r="B449" s="93" t="s">
        <v>964</v>
      </c>
      <c r="C449" s="93" t="s">
        <v>1639</v>
      </c>
      <c r="D449" s="94" t="s">
        <v>2084</v>
      </c>
      <c r="E449" s="166">
        <v>324</v>
      </c>
    </row>
    <row r="450" spans="2:5" s="42" customFormat="1" ht="14.4" x14ac:dyDescent="0.3">
      <c r="B450" s="93" t="s">
        <v>965</v>
      </c>
      <c r="C450" s="93" t="s">
        <v>1639</v>
      </c>
      <c r="D450" s="94" t="s">
        <v>2085</v>
      </c>
      <c r="E450" s="166">
        <v>200</v>
      </c>
    </row>
    <row r="451" spans="2:5" s="42" customFormat="1" ht="14.4" x14ac:dyDescent="0.3">
      <c r="B451" s="93" t="s">
        <v>966</v>
      </c>
      <c r="C451" s="93" t="s">
        <v>1639</v>
      </c>
      <c r="D451" s="94" t="s">
        <v>2086</v>
      </c>
      <c r="E451" s="166">
        <v>250</v>
      </c>
    </row>
    <row r="452" spans="2:5" s="42" customFormat="1" ht="14.4" x14ac:dyDescent="0.3">
      <c r="B452" s="93" t="s">
        <v>967</v>
      </c>
      <c r="C452" s="93" t="s">
        <v>1639</v>
      </c>
      <c r="D452" s="94" t="s">
        <v>2087</v>
      </c>
      <c r="E452" s="166">
        <v>70</v>
      </c>
    </row>
    <row r="453" spans="2:5" s="42" customFormat="1" ht="14.4" x14ac:dyDescent="0.3">
      <c r="B453" s="93" t="s">
        <v>968</v>
      </c>
      <c r="C453" s="93" t="s">
        <v>1639</v>
      </c>
      <c r="D453" s="94" t="s">
        <v>2088</v>
      </c>
      <c r="E453" s="166">
        <v>1250</v>
      </c>
    </row>
    <row r="454" spans="2:5" s="42" customFormat="1" ht="14.4" x14ac:dyDescent="0.3">
      <c r="B454" s="93" t="s">
        <v>969</v>
      </c>
      <c r="C454" s="93" t="s">
        <v>1639</v>
      </c>
      <c r="D454" s="94" t="s">
        <v>2089</v>
      </c>
      <c r="E454" s="166">
        <v>100</v>
      </c>
    </row>
    <row r="455" spans="2:5" s="42" customFormat="1" ht="14.4" x14ac:dyDescent="0.3">
      <c r="B455" s="93" t="s">
        <v>970</v>
      </c>
      <c r="C455" s="93" t="s">
        <v>1639</v>
      </c>
      <c r="D455" s="94" t="s">
        <v>2090</v>
      </c>
      <c r="E455" s="166">
        <v>300</v>
      </c>
    </row>
    <row r="456" spans="2:5" s="42" customFormat="1" ht="14.4" x14ac:dyDescent="0.3">
      <c r="B456" s="93" t="s">
        <v>971</v>
      </c>
      <c r="C456" s="93" t="s">
        <v>1639</v>
      </c>
      <c r="D456" s="94" t="s">
        <v>2091</v>
      </c>
      <c r="E456" s="166">
        <v>100</v>
      </c>
    </row>
    <row r="457" spans="2:5" s="42" customFormat="1" ht="14.4" x14ac:dyDescent="0.3">
      <c r="B457" s="93" t="s">
        <v>972</v>
      </c>
      <c r="C457" s="93" t="s">
        <v>1639</v>
      </c>
      <c r="D457" s="94" t="s">
        <v>2092</v>
      </c>
      <c r="E457" s="166">
        <v>280</v>
      </c>
    </row>
    <row r="458" spans="2:5" s="42" customFormat="1" ht="14.4" x14ac:dyDescent="0.3">
      <c r="B458" s="93" t="s">
        <v>973</v>
      </c>
      <c r="C458" s="93" t="s">
        <v>1639</v>
      </c>
      <c r="D458" s="94" t="s">
        <v>2093</v>
      </c>
      <c r="E458" s="166">
        <v>500</v>
      </c>
    </row>
    <row r="459" spans="2:5" s="42" customFormat="1" ht="14.4" x14ac:dyDescent="0.3">
      <c r="B459" s="93" t="s">
        <v>974</v>
      </c>
      <c r="C459" s="93" t="s">
        <v>1639</v>
      </c>
      <c r="D459" s="94" t="s">
        <v>2094</v>
      </c>
      <c r="E459" s="166">
        <v>6600</v>
      </c>
    </row>
    <row r="460" spans="2:5" s="42" customFormat="1" ht="14.4" x14ac:dyDescent="0.3">
      <c r="B460" s="93" t="s">
        <v>975</v>
      </c>
      <c r="C460" s="93" t="s">
        <v>1639</v>
      </c>
      <c r="D460" s="94" t="s">
        <v>2095</v>
      </c>
      <c r="E460" s="166">
        <v>200</v>
      </c>
    </row>
    <row r="461" spans="2:5" s="42" customFormat="1" ht="14.4" x14ac:dyDescent="0.3">
      <c r="B461" s="93" t="s">
        <v>976</v>
      </c>
      <c r="C461" s="93" t="s">
        <v>1639</v>
      </c>
      <c r="D461" s="94" t="s">
        <v>2096</v>
      </c>
      <c r="E461" s="166">
        <v>150</v>
      </c>
    </row>
    <row r="462" spans="2:5" s="42" customFormat="1" ht="14.4" x14ac:dyDescent="0.3">
      <c r="B462" s="93" t="s">
        <v>977</v>
      </c>
      <c r="C462" s="93" t="s">
        <v>1639</v>
      </c>
      <c r="D462" s="94" t="s">
        <v>2097</v>
      </c>
      <c r="E462" s="166">
        <v>120</v>
      </c>
    </row>
    <row r="463" spans="2:5" s="42" customFormat="1" ht="14.4" x14ac:dyDescent="0.3">
      <c r="B463" s="93" t="s">
        <v>978</v>
      </c>
      <c r="C463" s="93" t="s">
        <v>1639</v>
      </c>
      <c r="D463" s="94" t="s">
        <v>2098</v>
      </c>
      <c r="E463" s="166">
        <v>500</v>
      </c>
    </row>
    <row r="464" spans="2:5" s="42" customFormat="1" ht="14.4" x14ac:dyDescent="0.3">
      <c r="B464" s="93" t="s">
        <v>979</v>
      </c>
      <c r="C464" s="93" t="s">
        <v>1639</v>
      </c>
      <c r="D464" s="94" t="s">
        <v>2099</v>
      </c>
      <c r="E464" s="166">
        <v>200</v>
      </c>
    </row>
    <row r="465" spans="2:5" s="42" customFormat="1" ht="14.4" x14ac:dyDescent="0.3">
      <c r="B465" s="93" t="s">
        <v>980</v>
      </c>
      <c r="C465" s="93" t="s">
        <v>1639</v>
      </c>
      <c r="D465" s="94" t="s">
        <v>2100</v>
      </c>
      <c r="E465" s="166">
        <v>200</v>
      </c>
    </row>
    <row r="466" spans="2:5" s="42" customFormat="1" ht="14.4" x14ac:dyDescent="0.3">
      <c r="B466" s="93" t="s">
        <v>981</v>
      </c>
      <c r="C466" s="93" t="s">
        <v>1639</v>
      </c>
      <c r="D466" s="94" t="s">
        <v>2101</v>
      </c>
      <c r="E466" s="166">
        <v>400</v>
      </c>
    </row>
    <row r="467" spans="2:5" s="42" customFormat="1" ht="14.4" x14ac:dyDescent="0.3">
      <c r="B467" s="93" t="s">
        <v>982</v>
      </c>
      <c r="C467" s="93" t="s">
        <v>1639</v>
      </c>
      <c r="D467" s="94" t="s">
        <v>2102</v>
      </c>
      <c r="E467" s="166">
        <v>150</v>
      </c>
    </row>
    <row r="468" spans="2:5" s="42" customFormat="1" ht="14.4" x14ac:dyDescent="0.3">
      <c r="B468" s="93" t="s">
        <v>983</v>
      </c>
      <c r="C468" s="93" t="s">
        <v>1639</v>
      </c>
      <c r="D468" s="94" t="s">
        <v>2103</v>
      </c>
      <c r="E468" s="166">
        <v>220</v>
      </c>
    </row>
    <row r="469" spans="2:5" s="42" customFormat="1" ht="14.4" x14ac:dyDescent="0.3">
      <c r="B469" s="93" t="s">
        <v>984</v>
      </c>
      <c r="C469" s="93" t="s">
        <v>1639</v>
      </c>
      <c r="D469" s="94" t="s">
        <v>2104</v>
      </c>
      <c r="E469" s="166">
        <v>200</v>
      </c>
    </row>
    <row r="470" spans="2:5" s="42" customFormat="1" ht="14.4" x14ac:dyDescent="0.3">
      <c r="B470" s="93" t="s">
        <v>985</v>
      </c>
      <c r="C470" s="93" t="s">
        <v>1639</v>
      </c>
      <c r="D470" s="94" t="s">
        <v>2105</v>
      </c>
      <c r="E470" s="166">
        <v>150</v>
      </c>
    </row>
    <row r="471" spans="2:5" s="42" customFormat="1" ht="14.4" x14ac:dyDescent="0.3">
      <c r="B471" s="93" t="s">
        <v>986</v>
      </c>
      <c r="C471" s="93" t="s">
        <v>1639</v>
      </c>
      <c r="D471" s="94" t="s">
        <v>2106</v>
      </c>
      <c r="E471" s="166">
        <v>100</v>
      </c>
    </row>
    <row r="472" spans="2:5" s="42" customFormat="1" ht="14.4" x14ac:dyDescent="0.3">
      <c r="B472" s="93" t="s">
        <v>987</v>
      </c>
      <c r="C472" s="93" t="s">
        <v>1639</v>
      </c>
      <c r="D472" s="94" t="s">
        <v>2107</v>
      </c>
      <c r="E472" s="166">
        <v>120</v>
      </c>
    </row>
    <row r="473" spans="2:5" s="42" customFormat="1" ht="14.4" x14ac:dyDescent="0.3">
      <c r="B473" s="93" t="s">
        <v>988</v>
      </c>
      <c r="C473" s="93" t="s">
        <v>1639</v>
      </c>
      <c r="D473" s="94" t="s">
        <v>2108</v>
      </c>
      <c r="E473" s="166">
        <v>150</v>
      </c>
    </row>
    <row r="474" spans="2:5" s="42" customFormat="1" ht="14.4" x14ac:dyDescent="0.3">
      <c r="B474" s="93" t="s">
        <v>989</v>
      </c>
      <c r="C474" s="93" t="s">
        <v>1639</v>
      </c>
      <c r="D474" s="94" t="s">
        <v>2109</v>
      </c>
      <c r="E474" s="166">
        <v>130</v>
      </c>
    </row>
    <row r="475" spans="2:5" s="42" customFormat="1" ht="14.4" x14ac:dyDescent="0.3">
      <c r="B475" s="93" t="s">
        <v>990</v>
      </c>
      <c r="C475" s="93" t="s">
        <v>1639</v>
      </c>
      <c r="D475" s="94" t="s">
        <v>2110</v>
      </c>
      <c r="E475" s="166">
        <v>360</v>
      </c>
    </row>
    <row r="476" spans="2:5" s="42" customFormat="1" ht="14.4" x14ac:dyDescent="0.3">
      <c r="B476" s="93" t="s">
        <v>991</v>
      </c>
      <c r="C476" s="93" t="s">
        <v>1639</v>
      </c>
      <c r="D476" s="94" t="s">
        <v>2111</v>
      </c>
      <c r="E476" s="166">
        <v>360</v>
      </c>
    </row>
    <row r="477" spans="2:5" s="42" customFormat="1" ht="14.4" x14ac:dyDescent="0.3">
      <c r="B477" s="93" t="s">
        <v>992</v>
      </c>
      <c r="C477" s="93" t="s">
        <v>1639</v>
      </c>
      <c r="D477" s="94" t="s">
        <v>2112</v>
      </c>
      <c r="E477" s="166">
        <v>100</v>
      </c>
    </row>
    <row r="478" spans="2:5" s="42" customFormat="1" ht="14.4" x14ac:dyDescent="0.3">
      <c r="B478" s="93" t="s">
        <v>993</v>
      </c>
      <c r="C478" s="93" t="s">
        <v>1639</v>
      </c>
      <c r="D478" s="94" t="s">
        <v>2113</v>
      </c>
      <c r="E478" s="166">
        <v>200</v>
      </c>
    </row>
    <row r="479" spans="2:5" s="42" customFormat="1" ht="14.4" x14ac:dyDescent="0.3">
      <c r="B479" s="93" t="s">
        <v>994</v>
      </c>
      <c r="C479" s="93" t="s">
        <v>1639</v>
      </c>
      <c r="D479" s="94" t="s">
        <v>2114</v>
      </c>
      <c r="E479" s="166">
        <v>200</v>
      </c>
    </row>
    <row r="480" spans="2:5" s="42" customFormat="1" ht="14.4" x14ac:dyDescent="0.3">
      <c r="B480" s="93" t="s">
        <v>995</v>
      </c>
      <c r="C480" s="93" t="s">
        <v>1639</v>
      </c>
      <c r="D480" s="94" t="s">
        <v>2115</v>
      </c>
      <c r="E480" s="166">
        <v>80</v>
      </c>
    </row>
    <row r="481" spans="2:5" s="42" customFormat="1" ht="14.4" x14ac:dyDescent="0.3">
      <c r="B481" s="93" t="s">
        <v>996</v>
      </c>
      <c r="C481" s="93" t="s">
        <v>1639</v>
      </c>
      <c r="D481" s="94" t="s">
        <v>2116</v>
      </c>
      <c r="E481" s="166">
        <v>540</v>
      </c>
    </row>
    <row r="482" spans="2:5" s="42" customFormat="1" ht="14.4" x14ac:dyDescent="0.3">
      <c r="B482" s="93" t="s">
        <v>997</v>
      </c>
      <c r="C482" s="93" t="s">
        <v>1639</v>
      </c>
      <c r="D482" s="94" t="s">
        <v>2117</v>
      </c>
      <c r="E482" s="166">
        <v>540</v>
      </c>
    </row>
    <row r="483" spans="2:5" s="42" customFormat="1" ht="14.4" x14ac:dyDescent="0.3">
      <c r="B483" s="93" t="s">
        <v>998</v>
      </c>
      <c r="C483" s="93" t="s">
        <v>1639</v>
      </c>
      <c r="D483" s="94" t="s">
        <v>2118</v>
      </c>
      <c r="E483" s="166">
        <v>700</v>
      </c>
    </row>
    <row r="484" spans="2:5" s="42" customFormat="1" ht="14.4" x14ac:dyDescent="0.3">
      <c r="B484" s="93" t="s">
        <v>999</v>
      </c>
      <c r="C484" s="93" t="s">
        <v>1639</v>
      </c>
      <c r="D484" s="94" t="s">
        <v>2119</v>
      </c>
      <c r="E484" s="166">
        <v>150</v>
      </c>
    </row>
    <row r="485" spans="2:5" s="42" customFormat="1" ht="14.4" x14ac:dyDescent="0.3">
      <c r="B485" s="93" t="s">
        <v>1000</v>
      </c>
      <c r="C485" s="93" t="s">
        <v>1639</v>
      </c>
      <c r="D485" s="94" t="s">
        <v>2120</v>
      </c>
      <c r="E485" s="166">
        <v>240</v>
      </c>
    </row>
    <row r="486" spans="2:5" s="42" customFormat="1" ht="14.4" x14ac:dyDescent="0.3">
      <c r="B486" s="93" t="s">
        <v>1001</v>
      </c>
      <c r="C486" s="93" t="s">
        <v>1639</v>
      </c>
      <c r="D486" s="94" t="s">
        <v>2121</v>
      </c>
      <c r="E486" s="166">
        <v>300</v>
      </c>
    </row>
    <row r="487" spans="2:5" s="42" customFormat="1" ht="14.4" x14ac:dyDescent="0.3">
      <c r="B487" s="93" t="s">
        <v>1002</v>
      </c>
      <c r="C487" s="93" t="s">
        <v>1639</v>
      </c>
      <c r="D487" s="94" t="s">
        <v>2122</v>
      </c>
      <c r="E487" s="166">
        <v>150</v>
      </c>
    </row>
    <row r="488" spans="2:5" s="42" customFormat="1" ht="14.4" x14ac:dyDescent="0.3">
      <c r="B488" s="93" t="s">
        <v>1003</v>
      </c>
      <c r="C488" s="93" t="s">
        <v>1639</v>
      </c>
      <c r="D488" s="94" t="s">
        <v>2123</v>
      </c>
      <c r="E488" s="166">
        <v>432</v>
      </c>
    </row>
    <row r="489" spans="2:5" s="42" customFormat="1" ht="14.4" x14ac:dyDescent="0.3">
      <c r="B489" s="93" t="s">
        <v>1004</v>
      </c>
      <c r="C489" s="93" t="s">
        <v>1639</v>
      </c>
      <c r="D489" s="94" t="s">
        <v>2124</v>
      </c>
      <c r="E489" s="166">
        <v>440</v>
      </c>
    </row>
    <row r="490" spans="2:5" s="42" customFormat="1" ht="14.4" x14ac:dyDescent="0.3">
      <c r="B490" s="93" t="s">
        <v>1005</v>
      </c>
      <c r="C490" s="93" t="s">
        <v>1639</v>
      </c>
      <c r="D490" s="94" t="s">
        <v>2125</v>
      </c>
      <c r="E490" s="166">
        <v>300</v>
      </c>
    </row>
    <row r="491" spans="2:5" s="42" customFormat="1" ht="14.4" x14ac:dyDescent="0.3">
      <c r="B491" s="93" t="s">
        <v>1006</v>
      </c>
      <c r="C491" s="93" t="s">
        <v>1639</v>
      </c>
      <c r="D491" s="94" t="s">
        <v>2126</v>
      </c>
      <c r="E491" s="166">
        <v>300</v>
      </c>
    </row>
    <row r="492" spans="2:5" s="42" customFormat="1" ht="13.8" x14ac:dyDescent="0.3">
      <c r="B492" s="93" t="s">
        <v>1007</v>
      </c>
      <c r="C492" s="93" t="s">
        <v>1639</v>
      </c>
      <c r="D492" s="94" t="s">
        <v>2127</v>
      </c>
      <c r="E492" s="163"/>
    </row>
    <row r="493" spans="2:5" s="42" customFormat="1" ht="14.4" x14ac:dyDescent="0.3">
      <c r="B493" s="93" t="s">
        <v>1008</v>
      </c>
      <c r="C493" s="93" t="s">
        <v>1639</v>
      </c>
      <c r="D493" s="94" t="s">
        <v>2128</v>
      </c>
      <c r="E493" s="166">
        <v>160</v>
      </c>
    </row>
    <row r="494" spans="2:5" s="42" customFormat="1" ht="14.4" x14ac:dyDescent="0.3">
      <c r="B494" s="93" t="s">
        <v>1009</v>
      </c>
      <c r="C494" s="93" t="s">
        <v>1639</v>
      </c>
      <c r="D494" s="94" t="s">
        <v>2129</v>
      </c>
      <c r="E494" s="166">
        <v>150</v>
      </c>
    </row>
    <row r="495" spans="2:5" s="42" customFormat="1" ht="14.4" x14ac:dyDescent="0.3">
      <c r="B495" s="93" t="s">
        <v>1010</v>
      </c>
      <c r="C495" s="93" t="s">
        <v>1639</v>
      </c>
      <c r="D495" s="94" t="s">
        <v>2130</v>
      </c>
      <c r="E495" s="166">
        <v>500</v>
      </c>
    </row>
    <row r="496" spans="2:5" s="42" customFormat="1" ht="14.4" x14ac:dyDescent="0.3">
      <c r="B496" s="93" t="s">
        <v>1011</v>
      </c>
      <c r="C496" s="93" t="s">
        <v>1639</v>
      </c>
      <c r="D496" s="94" t="s">
        <v>2131</v>
      </c>
      <c r="E496" s="166">
        <v>250</v>
      </c>
    </row>
    <row r="497" spans="2:5" s="42" customFormat="1" ht="14.4" x14ac:dyDescent="0.3">
      <c r="B497" s="93" t="s">
        <v>1012</v>
      </c>
      <c r="C497" s="93" t="s">
        <v>1639</v>
      </c>
      <c r="D497" s="94" t="s">
        <v>2132</v>
      </c>
      <c r="E497" s="166">
        <v>280</v>
      </c>
    </row>
    <row r="498" spans="2:5" s="42" customFormat="1" ht="14.4" x14ac:dyDescent="0.3">
      <c r="B498" s="93" t="s">
        <v>1013</v>
      </c>
      <c r="C498" s="93" t="s">
        <v>1639</v>
      </c>
      <c r="D498" s="94" t="s">
        <v>2133</v>
      </c>
      <c r="E498" s="166">
        <v>162</v>
      </c>
    </row>
    <row r="499" spans="2:5" s="42" customFormat="1" ht="14.4" x14ac:dyDescent="0.3">
      <c r="B499" s="93" t="s">
        <v>1014</v>
      </c>
      <c r="C499" s="93" t="s">
        <v>1639</v>
      </c>
      <c r="D499" s="94" t="s">
        <v>2134</v>
      </c>
      <c r="E499" s="166">
        <v>100</v>
      </c>
    </row>
    <row r="500" spans="2:5" s="42" customFormat="1" ht="14.4" x14ac:dyDescent="0.3">
      <c r="B500" s="93" t="s">
        <v>1015</v>
      </c>
      <c r="C500" s="93" t="s">
        <v>1639</v>
      </c>
      <c r="D500" s="94" t="s">
        <v>2135</v>
      </c>
      <c r="E500" s="166">
        <v>150</v>
      </c>
    </row>
    <row r="501" spans="2:5" s="42" customFormat="1" ht="14.4" x14ac:dyDescent="0.3">
      <c r="B501" s="93" t="s">
        <v>1016</v>
      </c>
      <c r="C501" s="93" t="s">
        <v>1639</v>
      </c>
      <c r="D501" s="94" t="s">
        <v>2136</v>
      </c>
      <c r="E501" s="166">
        <v>100</v>
      </c>
    </row>
    <row r="502" spans="2:5" s="42" customFormat="1" ht="14.4" x14ac:dyDescent="0.3">
      <c r="B502" s="93" t="s">
        <v>1017</v>
      </c>
      <c r="C502" s="93" t="s">
        <v>1639</v>
      </c>
      <c r="D502" s="94" t="s">
        <v>2137</v>
      </c>
      <c r="E502" s="166">
        <v>120</v>
      </c>
    </row>
    <row r="503" spans="2:5" s="42" customFormat="1" ht="14.4" x14ac:dyDescent="0.3">
      <c r="B503" s="93" t="s">
        <v>1018</v>
      </c>
      <c r="C503" s="93" t="s">
        <v>1639</v>
      </c>
      <c r="D503" s="94" t="s">
        <v>2138</v>
      </c>
      <c r="E503" s="166">
        <v>300</v>
      </c>
    </row>
    <row r="504" spans="2:5" s="42" customFormat="1" ht="14.4" x14ac:dyDescent="0.3">
      <c r="B504" s="93" t="s">
        <v>1019</v>
      </c>
      <c r="C504" s="93" t="s">
        <v>1639</v>
      </c>
      <c r="D504" s="94" t="s">
        <v>2139</v>
      </c>
      <c r="E504" s="166">
        <v>300</v>
      </c>
    </row>
    <row r="505" spans="2:5" s="42" customFormat="1" ht="14.4" x14ac:dyDescent="0.3">
      <c r="B505" s="93" t="s">
        <v>1020</v>
      </c>
      <c r="C505" s="93" t="s">
        <v>1639</v>
      </c>
      <c r="D505" s="94" t="s">
        <v>2140</v>
      </c>
      <c r="E505" s="166">
        <v>300</v>
      </c>
    </row>
    <row r="506" spans="2:5" s="42" customFormat="1" ht="14.4" x14ac:dyDescent="0.3">
      <c r="B506" s="93" t="s">
        <v>1021</v>
      </c>
      <c r="C506" s="93" t="s">
        <v>1639</v>
      </c>
      <c r="D506" s="94" t="s">
        <v>2141</v>
      </c>
      <c r="E506" s="166">
        <v>260</v>
      </c>
    </row>
    <row r="507" spans="2:5" s="42" customFormat="1" ht="14.4" x14ac:dyDescent="0.3">
      <c r="B507" s="93" t="s">
        <v>1022</v>
      </c>
      <c r="C507" s="93" t="s">
        <v>1639</v>
      </c>
      <c r="D507" s="94" t="s">
        <v>2142</v>
      </c>
      <c r="E507" s="166">
        <v>120</v>
      </c>
    </row>
    <row r="508" spans="2:5" s="42" customFormat="1" ht="14.4" x14ac:dyDescent="0.3">
      <c r="B508" s="93" t="s">
        <v>1023</v>
      </c>
      <c r="C508" s="93" t="s">
        <v>1639</v>
      </c>
      <c r="D508" s="94" t="s">
        <v>2143</v>
      </c>
      <c r="E508" s="166">
        <v>330</v>
      </c>
    </row>
    <row r="509" spans="2:5" s="42" customFormat="1" ht="14.4" x14ac:dyDescent="0.3">
      <c r="B509" s="93" t="s">
        <v>1024</v>
      </c>
      <c r="C509" s="93" t="s">
        <v>1639</v>
      </c>
      <c r="D509" s="94" t="s">
        <v>2144</v>
      </c>
      <c r="E509" s="166">
        <v>2400</v>
      </c>
    </row>
    <row r="510" spans="2:5" s="42" customFormat="1" ht="14.4" x14ac:dyDescent="0.3">
      <c r="B510" s="93" t="s">
        <v>1025</v>
      </c>
      <c r="C510" s="93" t="s">
        <v>1639</v>
      </c>
      <c r="D510" s="94" t="s">
        <v>2145</v>
      </c>
      <c r="E510" s="166">
        <v>120</v>
      </c>
    </row>
    <row r="511" spans="2:5" s="42" customFormat="1" ht="14.4" x14ac:dyDescent="0.3">
      <c r="B511" s="93" t="s">
        <v>1026</v>
      </c>
      <c r="C511" s="93" t="s">
        <v>1639</v>
      </c>
      <c r="D511" s="94" t="s">
        <v>2146</v>
      </c>
      <c r="E511" s="166">
        <v>360</v>
      </c>
    </row>
    <row r="512" spans="2:5" s="42" customFormat="1" ht="14.4" x14ac:dyDescent="0.3">
      <c r="B512" s="93" t="s">
        <v>1027</v>
      </c>
      <c r="C512" s="93" t="s">
        <v>1639</v>
      </c>
      <c r="D512" s="94" t="s">
        <v>2147</v>
      </c>
      <c r="E512" s="166">
        <v>153</v>
      </c>
    </row>
    <row r="513" spans="2:5" s="42" customFormat="1" ht="14.4" x14ac:dyDescent="0.3">
      <c r="B513" s="93" t="s">
        <v>1028</v>
      </c>
      <c r="C513" s="93" t="s">
        <v>1639</v>
      </c>
      <c r="D513" s="94" t="s">
        <v>2148</v>
      </c>
      <c r="E513" s="166">
        <v>330</v>
      </c>
    </row>
    <row r="514" spans="2:5" s="42" customFormat="1" ht="14.4" x14ac:dyDescent="0.3">
      <c r="B514" s="93" t="s">
        <v>1029</v>
      </c>
      <c r="C514" s="93" t="s">
        <v>1639</v>
      </c>
      <c r="D514" s="94" t="s">
        <v>2149</v>
      </c>
      <c r="E514" s="166">
        <v>7758.32</v>
      </c>
    </row>
    <row r="515" spans="2:5" s="42" customFormat="1" ht="14.4" x14ac:dyDescent="0.3">
      <c r="B515" s="93" t="s">
        <v>1030</v>
      </c>
      <c r="C515" s="93" t="s">
        <v>1639</v>
      </c>
      <c r="D515" s="94" t="s">
        <v>2150</v>
      </c>
      <c r="E515" s="166">
        <v>650</v>
      </c>
    </row>
    <row r="516" spans="2:5" s="42" customFormat="1" ht="14.4" x14ac:dyDescent="0.3">
      <c r="B516" s="93" t="s">
        <v>1031</v>
      </c>
      <c r="C516" s="93" t="s">
        <v>1639</v>
      </c>
      <c r="D516" s="94" t="s">
        <v>2151</v>
      </c>
      <c r="E516" s="166">
        <v>600</v>
      </c>
    </row>
    <row r="517" spans="2:5" s="42" customFormat="1" ht="14.4" x14ac:dyDescent="0.3">
      <c r="B517" s="93" t="s">
        <v>1032</v>
      </c>
      <c r="C517" s="93" t="s">
        <v>1639</v>
      </c>
      <c r="D517" s="94" t="s">
        <v>2152</v>
      </c>
      <c r="E517" s="166">
        <v>360</v>
      </c>
    </row>
    <row r="518" spans="2:5" s="42" customFormat="1" ht="14.4" x14ac:dyDescent="0.3">
      <c r="B518" s="93" t="s">
        <v>1033</v>
      </c>
      <c r="C518" s="93" t="s">
        <v>1639</v>
      </c>
      <c r="D518" s="94" t="s">
        <v>2153</v>
      </c>
      <c r="E518" s="166">
        <v>500</v>
      </c>
    </row>
    <row r="519" spans="2:5" s="42" customFormat="1" ht="14.4" x14ac:dyDescent="0.3">
      <c r="B519" s="93" t="s">
        <v>1034</v>
      </c>
      <c r="C519" s="93" t="s">
        <v>1639</v>
      </c>
      <c r="D519" s="94" t="s">
        <v>2154</v>
      </c>
      <c r="E519" s="166">
        <v>90</v>
      </c>
    </row>
    <row r="520" spans="2:5" s="42" customFormat="1" ht="14.4" x14ac:dyDescent="0.3">
      <c r="B520" s="93" t="s">
        <v>1035</v>
      </c>
      <c r="C520" s="93" t="s">
        <v>1639</v>
      </c>
      <c r="D520" s="94" t="s">
        <v>2155</v>
      </c>
      <c r="E520" s="166">
        <v>200</v>
      </c>
    </row>
    <row r="521" spans="2:5" s="42" customFormat="1" ht="14.4" x14ac:dyDescent="0.3">
      <c r="B521" s="93" t="s">
        <v>1036</v>
      </c>
      <c r="C521" s="93" t="s">
        <v>1639</v>
      </c>
      <c r="D521" s="94" t="s">
        <v>2156</v>
      </c>
      <c r="E521" s="166">
        <v>540</v>
      </c>
    </row>
    <row r="522" spans="2:5" s="42" customFormat="1" ht="14.4" x14ac:dyDescent="0.3">
      <c r="B522" s="93" t="s">
        <v>1037</v>
      </c>
      <c r="C522" s="93" t="s">
        <v>1639</v>
      </c>
      <c r="D522" s="94" t="s">
        <v>2157</v>
      </c>
      <c r="E522" s="166">
        <v>200</v>
      </c>
    </row>
    <row r="523" spans="2:5" s="42" customFormat="1" ht="14.4" x14ac:dyDescent="0.3">
      <c r="B523" s="93" t="s">
        <v>1038</v>
      </c>
      <c r="C523" s="93" t="s">
        <v>1639</v>
      </c>
      <c r="D523" s="94" t="s">
        <v>2158</v>
      </c>
      <c r="E523" s="166">
        <v>200</v>
      </c>
    </row>
    <row r="524" spans="2:5" s="42" customFormat="1" ht="14.4" x14ac:dyDescent="0.3">
      <c r="B524" s="93" t="s">
        <v>1039</v>
      </c>
      <c r="C524" s="93" t="s">
        <v>1639</v>
      </c>
      <c r="D524" s="94" t="s">
        <v>2159</v>
      </c>
      <c r="E524" s="166">
        <v>130</v>
      </c>
    </row>
    <row r="525" spans="2:5" s="42" customFormat="1" ht="14.4" x14ac:dyDescent="0.3">
      <c r="B525" s="93" t="s">
        <v>1040</v>
      </c>
      <c r="C525" s="93" t="s">
        <v>1639</v>
      </c>
      <c r="D525" s="94" t="s">
        <v>2160</v>
      </c>
      <c r="E525" s="166">
        <v>250</v>
      </c>
    </row>
    <row r="526" spans="2:5" s="42" customFormat="1" ht="14.4" x14ac:dyDescent="0.3">
      <c r="B526" s="93" t="s">
        <v>1041</v>
      </c>
      <c r="C526" s="93" t="s">
        <v>1639</v>
      </c>
      <c r="D526" s="94" t="s">
        <v>2161</v>
      </c>
      <c r="E526" s="166">
        <v>300</v>
      </c>
    </row>
    <row r="527" spans="2:5" s="42" customFormat="1" ht="14.4" x14ac:dyDescent="0.3">
      <c r="B527" s="93" t="s">
        <v>1042</v>
      </c>
      <c r="C527" s="93" t="s">
        <v>1639</v>
      </c>
      <c r="D527" s="94" t="s">
        <v>2162</v>
      </c>
      <c r="E527" s="166">
        <v>500</v>
      </c>
    </row>
    <row r="528" spans="2:5" s="42" customFormat="1" ht="14.4" x14ac:dyDescent="0.3">
      <c r="B528" s="93" t="s">
        <v>1043</v>
      </c>
      <c r="C528" s="93" t="s">
        <v>1639</v>
      </c>
      <c r="D528" s="94" t="s">
        <v>2163</v>
      </c>
      <c r="E528" s="166">
        <v>220</v>
      </c>
    </row>
    <row r="529" spans="2:5" s="42" customFormat="1" ht="14.4" x14ac:dyDescent="0.3">
      <c r="B529" s="93" t="s">
        <v>1044</v>
      </c>
      <c r="C529" s="93" t="s">
        <v>1639</v>
      </c>
      <c r="D529" s="94" t="s">
        <v>2164</v>
      </c>
      <c r="E529" s="166">
        <v>220</v>
      </c>
    </row>
    <row r="530" spans="2:5" s="42" customFormat="1" ht="14.4" x14ac:dyDescent="0.3">
      <c r="B530" s="93" t="s">
        <v>1045</v>
      </c>
      <c r="C530" s="93" t="s">
        <v>1639</v>
      </c>
      <c r="D530" s="94" t="s">
        <v>2105</v>
      </c>
      <c r="E530" s="166">
        <v>400</v>
      </c>
    </row>
    <row r="531" spans="2:5" s="42" customFormat="1" ht="14.4" x14ac:dyDescent="0.3">
      <c r="B531" s="93" t="s">
        <v>1046</v>
      </c>
      <c r="C531" s="93" t="s">
        <v>1639</v>
      </c>
      <c r="D531" s="94" t="s">
        <v>2165</v>
      </c>
      <c r="E531" s="166">
        <v>600</v>
      </c>
    </row>
    <row r="532" spans="2:5" s="42" customFormat="1" ht="14.4" x14ac:dyDescent="0.3">
      <c r="B532" s="93" t="s">
        <v>1047</v>
      </c>
      <c r="C532" s="93" t="s">
        <v>1639</v>
      </c>
      <c r="D532" s="94" t="s">
        <v>2166</v>
      </c>
      <c r="E532" s="166">
        <v>7393.91</v>
      </c>
    </row>
    <row r="533" spans="2:5" s="42" customFormat="1" ht="14.4" x14ac:dyDescent="0.3">
      <c r="B533" s="93" t="s">
        <v>1048</v>
      </c>
      <c r="C533" s="93" t="s">
        <v>1639</v>
      </c>
      <c r="D533" s="94" t="s">
        <v>2167</v>
      </c>
      <c r="E533" s="166">
        <v>800</v>
      </c>
    </row>
    <row r="534" spans="2:5" s="42" customFormat="1" ht="14.4" x14ac:dyDescent="0.3">
      <c r="B534" s="93" t="s">
        <v>1049</v>
      </c>
      <c r="C534" s="93" t="s">
        <v>1639</v>
      </c>
      <c r="D534" s="94" t="s">
        <v>2168</v>
      </c>
      <c r="E534" s="166">
        <v>150</v>
      </c>
    </row>
    <row r="535" spans="2:5" s="42" customFormat="1" ht="14.4" x14ac:dyDescent="0.3">
      <c r="B535" s="93" t="s">
        <v>1050</v>
      </c>
      <c r="C535" s="93" t="s">
        <v>1639</v>
      </c>
      <c r="D535" s="94" t="s">
        <v>2169</v>
      </c>
      <c r="E535" s="166">
        <v>6106.95</v>
      </c>
    </row>
    <row r="536" spans="2:5" s="42" customFormat="1" ht="14.4" x14ac:dyDescent="0.3">
      <c r="B536" s="93" t="s">
        <v>1051</v>
      </c>
      <c r="C536" s="93" t="s">
        <v>1639</v>
      </c>
      <c r="D536" s="94" t="s">
        <v>2170</v>
      </c>
      <c r="E536" s="166">
        <v>180</v>
      </c>
    </row>
    <row r="537" spans="2:5" s="42" customFormat="1" ht="14.4" x14ac:dyDescent="0.3">
      <c r="B537" s="93" t="s">
        <v>1052</v>
      </c>
      <c r="C537" s="93" t="s">
        <v>1639</v>
      </c>
      <c r="D537" s="94" t="s">
        <v>2171</v>
      </c>
      <c r="E537" s="166">
        <v>170</v>
      </c>
    </row>
    <row r="538" spans="2:5" s="42" customFormat="1" ht="14.4" x14ac:dyDescent="0.3">
      <c r="B538" s="93" t="s">
        <v>1053</v>
      </c>
      <c r="C538" s="93" t="s">
        <v>1639</v>
      </c>
      <c r="D538" s="94" t="s">
        <v>2172</v>
      </c>
      <c r="E538" s="166">
        <v>120</v>
      </c>
    </row>
    <row r="539" spans="2:5" s="42" customFormat="1" ht="14.4" x14ac:dyDescent="0.3">
      <c r="B539" s="93" t="s">
        <v>1054</v>
      </c>
      <c r="C539" s="93" t="s">
        <v>1639</v>
      </c>
      <c r="D539" s="94" t="s">
        <v>2173</v>
      </c>
      <c r="E539" s="166">
        <v>130</v>
      </c>
    </row>
    <row r="540" spans="2:5" s="42" customFormat="1" ht="14.4" x14ac:dyDescent="0.3">
      <c r="B540" s="93" t="s">
        <v>1055</v>
      </c>
      <c r="C540" s="93" t="s">
        <v>1639</v>
      </c>
      <c r="D540" s="94" t="s">
        <v>2174</v>
      </c>
      <c r="E540" s="166">
        <v>750</v>
      </c>
    </row>
    <row r="541" spans="2:5" s="42" customFormat="1" ht="14.4" x14ac:dyDescent="0.3">
      <c r="B541" s="93" t="s">
        <v>1056</v>
      </c>
      <c r="C541" s="93" t="s">
        <v>1639</v>
      </c>
      <c r="D541" s="94" t="s">
        <v>2175</v>
      </c>
      <c r="E541" s="166">
        <v>300</v>
      </c>
    </row>
    <row r="542" spans="2:5" s="42" customFormat="1" ht="14.4" x14ac:dyDescent="0.3">
      <c r="B542" s="93" t="s">
        <v>1057</v>
      </c>
      <c r="C542" s="93" t="s">
        <v>1639</v>
      </c>
      <c r="D542" s="94" t="s">
        <v>2176</v>
      </c>
      <c r="E542" s="166">
        <v>300</v>
      </c>
    </row>
    <row r="543" spans="2:5" s="42" customFormat="1" ht="14.4" x14ac:dyDescent="0.3">
      <c r="B543" s="93" t="s">
        <v>1058</v>
      </c>
      <c r="C543" s="93" t="s">
        <v>1639</v>
      </c>
      <c r="D543" s="94" t="s">
        <v>2177</v>
      </c>
      <c r="E543" s="166">
        <v>300</v>
      </c>
    </row>
    <row r="544" spans="2:5" s="42" customFormat="1" ht="14.4" x14ac:dyDescent="0.3">
      <c r="B544" s="93" t="s">
        <v>1059</v>
      </c>
      <c r="C544" s="93" t="s">
        <v>1639</v>
      </c>
      <c r="D544" s="94" t="s">
        <v>2178</v>
      </c>
      <c r="E544" s="166">
        <v>700</v>
      </c>
    </row>
    <row r="545" spans="2:5" s="42" customFormat="1" ht="14.4" x14ac:dyDescent="0.3">
      <c r="B545" s="93" t="s">
        <v>1060</v>
      </c>
      <c r="C545" s="93" t="s">
        <v>1639</v>
      </c>
      <c r="D545" s="94" t="s">
        <v>2179</v>
      </c>
      <c r="E545" s="166">
        <v>500</v>
      </c>
    </row>
    <row r="546" spans="2:5" s="42" customFormat="1" ht="14.4" x14ac:dyDescent="0.3">
      <c r="B546" s="93" t="s">
        <v>1061</v>
      </c>
      <c r="C546" s="93" t="s">
        <v>1639</v>
      </c>
      <c r="D546" s="94" t="s">
        <v>2180</v>
      </c>
      <c r="E546" s="166">
        <v>8500</v>
      </c>
    </row>
    <row r="547" spans="2:5" s="42" customFormat="1" ht="14.4" x14ac:dyDescent="0.3">
      <c r="B547" s="93" t="s">
        <v>1062</v>
      </c>
      <c r="C547" s="93" t="s">
        <v>1639</v>
      </c>
      <c r="D547" s="94" t="s">
        <v>2181</v>
      </c>
      <c r="E547" s="166">
        <v>300</v>
      </c>
    </row>
    <row r="548" spans="2:5" s="42" customFormat="1" ht="14.4" x14ac:dyDescent="0.3">
      <c r="B548" s="93" t="s">
        <v>1063</v>
      </c>
      <c r="C548" s="93" t="s">
        <v>1639</v>
      </c>
      <c r="D548" s="94" t="s">
        <v>2182</v>
      </c>
      <c r="E548" s="166">
        <v>400</v>
      </c>
    </row>
    <row r="549" spans="2:5" s="42" customFormat="1" ht="14.4" x14ac:dyDescent="0.3">
      <c r="B549" s="93" t="s">
        <v>1064</v>
      </c>
      <c r="C549" s="93" t="s">
        <v>1639</v>
      </c>
      <c r="D549" s="94" t="s">
        <v>2183</v>
      </c>
      <c r="E549" s="166">
        <v>125</v>
      </c>
    </row>
    <row r="550" spans="2:5" s="42" customFormat="1" ht="14.4" x14ac:dyDescent="0.3">
      <c r="B550" s="93" t="s">
        <v>1065</v>
      </c>
      <c r="C550" s="93" t="s">
        <v>1639</v>
      </c>
      <c r="D550" s="94" t="s">
        <v>2184</v>
      </c>
      <c r="E550" s="166">
        <v>600</v>
      </c>
    </row>
    <row r="551" spans="2:5" s="42" customFormat="1" ht="14.4" x14ac:dyDescent="0.3">
      <c r="B551" s="93" t="s">
        <v>1066</v>
      </c>
      <c r="C551" s="93" t="s">
        <v>1639</v>
      </c>
      <c r="D551" s="94" t="s">
        <v>2185</v>
      </c>
      <c r="E551" s="166">
        <v>600</v>
      </c>
    </row>
    <row r="552" spans="2:5" s="42" customFormat="1" ht="14.4" x14ac:dyDescent="0.3">
      <c r="B552" s="93" t="s">
        <v>1067</v>
      </c>
      <c r="C552" s="93" t="s">
        <v>1639</v>
      </c>
      <c r="D552" s="94" t="s">
        <v>2186</v>
      </c>
      <c r="E552" s="166">
        <v>150</v>
      </c>
    </row>
    <row r="553" spans="2:5" s="42" customFormat="1" ht="14.4" x14ac:dyDescent="0.3">
      <c r="B553" s="93" t="s">
        <v>1068</v>
      </c>
      <c r="C553" s="93" t="s">
        <v>1639</v>
      </c>
      <c r="D553" s="94" t="s">
        <v>2187</v>
      </c>
      <c r="E553" s="166">
        <v>500</v>
      </c>
    </row>
    <row r="554" spans="2:5" s="42" customFormat="1" ht="14.4" x14ac:dyDescent="0.3">
      <c r="B554" s="93" t="s">
        <v>1069</v>
      </c>
      <c r="C554" s="93" t="s">
        <v>1639</v>
      </c>
      <c r="D554" s="94" t="s">
        <v>2188</v>
      </c>
      <c r="E554" s="166">
        <v>850</v>
      </c>
    </row>
    <row r="555" spans="2:5" s="42" customFormat="1" ht="14.4" x14ac:dyDescent="0.3">
      <c r="B555" s="93" t="s">
        <v>1070</v>
      </c>
      <c r="C555" s="93" t="s">
        <v>1639</v>
      </c>
      <c r="D555" s="94" t="s">
        <v>2189</v>
      </c>
      <c r="E555" s="166">
        <v>100</v>
      </c>
    </row>
    <row r="556" spans="2:5" s="42" customFormat="1" ht="14.4" x14ac:dyDescent="0.3">
      <c r="B556" s="93" t="s">
        <v>1071</v>
      </c>
      <c r="C556" s="93" t="s">
        <v>1639</v>
      </c>
      <c r="D556" s="94" t="s">
        <v>2190</v>
      </c>
      <c r="E556" s="166">
        <v>100</v>
      </c>
    </row>
    <row r="557" spans="2:5" s="42" customFormat="1" ht="14.4" x14ac:dyDescent="0.3">
      <c r="B557" s="93" t="s">
        <v>1072</v>
      </c>
      <c r="C557" s="93" t="s">
        <v>1639</v>
      </c>
      <c r="D557" s="94" t="s">
        <v>2191</v>
      </c>
      <c r="E557" s="166">
        <v>150</v>
      </c>
    </row>
    <row r="558" spans="2:5" s="42" customFormat="1" ht="14.4" x14ac:dyDescent="0.3">
      <c r="B558" s="93" t="s">
        <v>1073</v>
      </c>
      <c r="C558" s="93" t="s">
        <v>1639</v>
      </c>
      <c r="D558" s="94" t="s">
        <v>2192</v>
      </c>
      <c r="E558" s="166">
        <v>700</v>
      </c>
    </row>
    <row r="559" spans="2:5" s="42" customFormat="1" ht="14.4" x14ac:dyDescent="0.3">
      <c r="B559" s="93" t="s">
        <v>1074</v>
      </c>
      <c r="C559" s="93" t="s">
        <v>1639</v>
      </c>
      <c r="D559" s="94" t="s">
        <v>2193</v>
      </c>
      <c r="E559" s="166">
        <v>240</v>
      </c>
    </row>
    <row r="560" spans="2:5" s="42" customFormat="1" ht="14.4" x14ac:dyDescent="0.3">
      <c r="B560" s="93" t="s">
        <v>1075</v>
      </c>
      <c r="C560" s="93" t="s">
        <v>1639</v>
      </c>
      <c r="D560" s="94" t="s">
        <v>2194</v>
      </c>
      <c r="E560" s="166">
        <v>1000</v>
      </c>
    </row>
    <row r="561" spans="2:5" s="42" customFormat="1" ht="14.4" x14ac:dyDescent="0.3">
      <c r="B561" s="93" t="s">
        <v>1076</v>
      </c>
      <c r="C561" s="93" t="s">
        <v>1639</v>
      </c>
      <c r="D561" s="94" t="s">
        <v>2195</v>
      </c>
      <c r="E561" s="166">
        <v>220</v>
      </c>
    </row>
    <row r="562" spans="2:5" s="42" customFormat="1" ht="14.4" x14ac:dyDescent="0.3">
      <c r="B562" s="93" t="s">
        <v>1077</v>
      </c>
      <c r="C562" s="93" t="s">
        <v>1639</v>
      </c>
      <c r="D562" s="94" t="s">
        <v>2196</v>
      </c>
      <c r="E562" s="166">
        <v>2900</v>
      </c>
    </row>
    <row r="563" spans="2:5" s="42" customFormat="1" ht="14.4" x14ac:dyDescent="0.3">
      <c r="B563" s="93" t="s">
        <v>1078</v>
      </c>
      <c r="C563" s="93" t="s">
        <v>1639</v>
      </c>
      <c r="D563" s="94" t="s">
        <v>2197</v>
      </c>
      <c r="E563" s="166">
        <v>80</v>
      </c>
    </row>
    <row r="564" spans="2:5" s="42" customFormat="1" ht="14.4" x14ac:dyDescent="0.3">
      <c r="B564" s="93" t="s">
        <v>1079</v>
      </c>
      <c r="C564" s="93" t="s">
        <v>1639</v>
      </c>
      <c r="D564" s="94" t="s">
        <v>2198</v>
      </c>
      <c r="E564" s="166">
        <v>120</v>
      </c>
    </row>
    <row r="565" spans="2:5" s="42" customFormat="1" ht="14.4" x14ac:dyDescent="0.3">
      <c r="B565" s="93" t="s">
        <v>1080</v>
      </c>
      <c r="C565" s="93" t="s">
        <v>1639</v>
      </c>
      <c r="D565" s="94" t="s">
        <v>2199</v>
      </c>
      <c r="E565" s="166">
        <v>400</v>
      </c>
    </row>
    <row r="566" spans="2:5" s="42" customFormat="1" ht="14.4" x14ac:dyDescent="0.3">
      <c r="B566" s="93" t="s">
        <v>1081</v>
      </c>
      <c r="C566" s="93" t="s">
        <v>1639</v>
      </c>
      <c r="D566" s="94" t="s">
        <v>2200</v>
      </c>
      <c r="E566" s="166">
        <v>6000</v>
      </c>
    </row>
    <row r="567" spans="2:5" s="42" customFormat="1" ht="14.4" x14ac:dyDescent="0.3">
      <c r="B567" s="93" t="s">
        <v>1082</v>
      </c>
      <c r="C567" s="93" t="s">
        <v>1639</v>
      </c>
      <c r="D567" s="94" t="s">
        <v>2201</v>
      </c>
      <c r="E567" s="166">
        <v>560</v>
      </c>
    </row>
    <row r="568" spans="2:5" s="42" customFormat="1" ht="14.4" x14ac:dyDescent="0.3">
      <c r="B568" s="93" t="s">
        <v>1083</v>
      </c>
      <c r="C568" s="93" t="s">
        <v>1639</v>
      </c>
      <c r="D568" s="94" t="s">
        <v>2202</v>
      </c>
      <c r="E568" s="166">
        <v>120</v>
      </c>
    </row>
    <row r="569" spans="2:5" s="42" customFormat="1" ht="14.4" x14ac:dyDescent="0.3">
      <c r="B569" s="93" t="s">
        <v>1084</v>
      </c>
      <c r="C569" s="93" t="s">
        <v>1639</v>
      </c>
      <c r="D569" s="94" t="s">
        <v>2203</v>
      </c>
      <c r="E569" s="166">
        <v>300</v>
      </c>
    </row>
    <row r="570" spans="2:5" s="42" customFormat="1" ht="14.4" x14ac:dyDescent="0.3">
      <c r="B570" s="93" t="s">
        <v>1085</v>
      </c>
      <c r="C570" s="93" t="s">
        <v>1639</v>
      </c>
      <c r="D570" s="94" t="s">
        <v>2204</v>
      </c>
      <c r="E570" s="166">
        <v>400</v>
      </c>
    </row>
    <row r="571" spans="2:5" s="42" customFormat="1" ht="14.4" x14ac:dyDescent="0.3">
      <c r="B571" s="93" t="s">
        <v>1086</v>
      </c>
      <c r="C571" s="93" t="s">
        <v>1639</v>
      </c>
      <c r="D571" s="94" t="s">
        <v>1798</v>
      </c>
      <c r="E571" s="166">
        <v>570</v>
      </c>
    </row>
    <row r="572" spans="2:5" s="42" customFormat="1" ht="14.4" x14ac:dyDescent="0.3">
      <c r="B572" s="93" t="s">
        <v>1087</v>
      </c>
      <c r="C572" s="93" t="s">
        <v>1639</v>
      </c>
      <c r="D572" s="94" t="s">
        <v>2205</v>
      </c>
      <c r="E572" s="166">
        <v>210</v>
      </c>
    </row>
    <row r="573" spans="2:5" s="42" customFormat="1" ht="14.4" x14ac:dyDescent="0.3">
      <c r="B573" s="93" t="s">
        <v>1088</v>
      </c>
      <c r="C573" s="93" t="s">
        <v>1639</v>
      </c>
      <c r="D573" s="94" t="s">
        <v>2206</v>
      </c>
      <c r="E573" s="166">
        <v>1000</v>
      </c>
    </row>
    <row r="574" spans="2:5" s="42" customFormat="1" ht="14.4" x14ac:dyDescent="0.3">
      <c r="B574" s="93" t="s">
        <v>1089</v>
      </c>
      <c r="C574" s="93" t="s">
        <v>1639</v>
      </c>
      <c r="D574" s="94" t="s">
        <v>2207</v>
      </c>
      <c r="E574" s="166">
        <v>200</v>
      </c>
    </row>
    <row r="575" spans="2:5" s="42" customFormat="1" ht="14.4" x14ac:dyDescent="0.3">
      <c r="B575" s="93" t="s">
        <v>1090</v>
      </c>
      <c r="C575" s="93" t="s">
        <v>1639</v>
      </c>
      <c r="D575" s="94" t="s">
        <v>2208</v>
      </c>
      <c r="E575" s="166">
        <v>200</v>
      </c>
    </row>
    <row r="576" spans="2:5" s="42" customFormat="1" ht="14.4" x14ac:dyDescent="0.3">
      <c r="B576" s="93" t="s">
        <v>1091</v>
      </c>
      <c r="C576" s="93" t="s">
        <v>1639</v>
      </c>
      <c r="D576" s="94" t="s">
        <v>2209</v>
      </c>
      <c r="E576" s="166">
        <v>100</v>
      </c>
    </row>
    <row r="577" spans="2:5" s="42" customFormat="1" ht="14.4" x14ac:dyDescent="0.3">
      <c r="B577" s="93" t="s">
        <v>1092</v>
      </c>
      <c r="C577" s="93" t="s">
        <v>1639</v>
      </c>
      <c r="D577" s="94" t="s">
        <v>2210</v>
      </c>
      <c r="E577" s="166">
        <v>200</v>
      </c>
    </row>
    <row r="578" spans="2:5" s="42" customFormat="1" ht="14.4" x14ac:dyDescent="0.3">
      <c r="B578" s="93" t="s">
        <v>1093</v>
      </c>
      <c r="C578" s="93" t="s">
        <v>1639</v>
      </c>
      <c r="D578" s="94" t="s">
        <v>2211</v>
      </c>
      <c r="E578" s="166">
        <v>600</v>
      </c>
    </row>
    <row r="579" spans="2:5" s="42" customFormat="1" ht="14.4" x14ac:dyDescent="0.3">
      <c r="B579" s="93" t="s">
        <v>1094</v>
      </c>
      <c r="C579" s="93" t="s">
        <v>1639</v>
      </c>
      <c r="D579" s="94" t="s">
        <v>2212</v>
      </c>
      <c r="E579" s="166">
        <v>360</v>
      </c>
    </row>
    <row r="580" spans="2:5" s="42" customFormat="1" ht="14.4" x14ac:dyDescent="0.3">
      <c r="B580" s="93" t="s">
        <v>1095</v>
      </c>
      <c r="C580" s="93" t="s">
        <v>1639</v>
      </c>
      <c r="D580" s="94" t="s">
        <v>2213</v>
      </c>
      <c r="E580" s="166">
        <v>240</v>
      </c>
    </row>
    <row r="581" spans="2:5" s="42" customFormat="1" ht="14.4" x14ac:dyDescent="0.3">
      <c r="B581" s="93" t="s">
        <v>1096</v>
      </c>
      <c r="C581" s="93" t="s">
        <v>1639</v>
      </c>
      <c r="D581" s="94" t="s">
        <v>2214</v>
      </c>
      <c r="E581" s="166">
        <v>80</v>
      </c>
    </row>
    <row r="582" spans="2:5" s="42" customFormat="1" ht="14.4" x14ac:dyDescent="0.3">
      <c r="B582" s="93" t="s">
        <v>1097</v>
      </c>
      <c r="C582" s="93" t="s">
        <v>1639</v>
      </c>
      <c r="D582" s="94" t="s">
        <v>2215</v>
      </c>
      <c r="E582" s="166">
        <v>150</v>
      </c>
    </row>
    <row r="583" spans="2:5" s="42" customFormat="1" ht="14.4" x14ac:dyDescent="0.3">
      <c r="B583" s="93" t="s">
        <v>1098</v>
      </c>
      <c r="C583" s="93" t="s">
        <v>1639</v>
      </c>
      <c r="D583" s="94" t="s">
        <v>2216</v>
      </c>
      <c r="E583" s="166">
        <v>2352.5</v>
      </c>
    </row>
    <row r="584" spans="2:5" s="42" customFormat="1" ht="14.4" x14ac:dyDescent="0.3">
      <c r="B584" s="93" t="s">
        <v>1099</v>
      </c>
      <c r="C584" s="93" t="s">
        <v>1639</v>
      </c>
      <c r="D584" s="94" t="s">
        <v>2217</v>
      </c>
      <c r="E584" s="166">
        <v>160</v>
      </c>
    </row>
    <row r="585" spans="2:5" s="42" customFormat="1" ht="14.4" x14ac:dyDescent="0.3">
      <c r="B585" s="93" t="s">
        <v>1100</v>
      </c>
      <c r="C585" s="93" t="s">
        <v>1639</v>
      </c>
      <c r="D585" s="94" t="s">
        <v>2218</v>
      </c>
      <c r="E585" s="166">
        <v>100</v>
      </c>
    </row>
    <row r="586" spans="2:5" s="42" customFormat="1" ht="14.4" x14ac:dyDescent="0.3">
      <c r="B586" s="93" t="s">
        <v>1101</v>
      </c>
      <c r="C586" s="93" t="s">
        <v>1639</v>
      </c>
      <c r="D586" s="94" t="s">
        <v>2219</v>
      </c>
      <c r="E586" s="166">
        <v>400</v>
      </c>
    </row>
    <row r="587" spans="2:5" s="42" customFormat="1" ht="14.4" x14ac:dyDescent="0.3">
      <c r="B587" s="93" t="s">
        <v>1102</v>
      </c>
      <c r="C587" s="93" t="s">
        <v>1639</v>
      </c>
      <c r="D587" s="94" t="s">
        <v>2220</v>
      </c>
      <c r="E587" s="166">
        <v>360</v>
      </c>
    </row>
    <row r="588" spans="2:5" s="42" customFormat="1" ht="14.4" x14ac:dyDescent="0.3">
      <c r="B588" s="93" t="s">
        <v>1103</v>
      </c>
      <c r="C588" s="93" t="s">
        <v>1639</v>
      </c>
      <c r="D588" s="94" t="s">
        <v>2221</v>
      </c>
      <c r="E588" s="166">
        <v>650</v>
      </c>
    </row>
    <row r="589" spans="2:5" s="42" customFormat="1" ht="14.4" x14ac:dyDescent="0.3">
      <c r="B589" s="93" t="s">
        <v>1104</v>
      </c>
      <c r="C589" s="93" t="s">
        <v>1639</v>
      </c>
      <c r="D589" s="94" t="s">
        <v>2222</v>
      </c>
      <c r="E589" s="166">
        <v>120</v>
      </c>
    </row>
    <row r="590" spans="2:5" s="42" customFormat="1" ht="14.4" x14ac:dyDescent="0.3">
      <c r="B590" s="93" t="s">
        <v>1105</v>
      </c>
      <c r="C590" s="93" t="s">
        <v>1639</v>
      </c>
      <c r="D590" s="94" t="s">
        <v>2223</v>
      </c>
      <c r="E590" s="166">
        <v>340</v>
      </c>
    </row>
    <row r="591" spans="2:5" s="42" customFormat="1" ht="14.4" x14ac:dyDescent="0.3">
      <c r="B591" s="93" t="s">
        <v>1106</v>
      </c>
      <c r="C591" s="93" t="s">
        <v>1639</v>
      </c>
      <c r="D591" s="94" t="s">
        <v>2224</v>
      </c>
      <c r="E591" s="166">
        <v>500</v>
      </c>
    </row>
    <row r="592" spans="2:5" s="42" customFormat="1" ht="14.4" x14ac:dyDescent="0.3">
      <c r="B592" s="93" t="s">
        <v>1107</v>
      </c>
      <c r="C592" s="93" t="s">
        <v>1639</v>
      </c>
      <c r="D592" s="94" t="s">
        <v>2225</v>
      </c>
      <c r="E592" s="166">
        <v>200</v>
      </c>
    </row>
    <row r="593" spans="2:5" s="42" customFormat="1" ht="14.4" x14ac:dyDescent="0.3">
      <c r="B593" s="93" t="s">
        <v>1108</v>
      </c>
      <c r="C593" s="93" t="s">
        <v>1639</v>
      </c>
      <c r="D593" s="94" t="s">
        <v>2226</v>
      </c>
      <c r="E593" s="166">
        <v>140</v>
      </c>
    </row>
    <row r="594" spans="2:5" s="42" customFormat="1" ht="14.4" x14ac:dyDescent="0.3">
      <c r="B594" s="93" t="s">
        <v>1109</v>
      </c>
      <c r="C594" s="93" t="s">
        <v>1639</v>
      </c>
      <c r="D594" s="94" t="s">
        <v>2227</v>
      </c>
      <c r="E594" s="166">
        <v>1100</v>
      </c>
    </row>
    <row r="595" spans="2:5" s="42" customFormat="1" ht="14.4" x14ac:dyDescent="0.3">
      <c r="B595" s="93" t="s">
        <v>1110</v>
      </c>
      <c r="C595" s="93" t="s">
        <v>1639</v>
      </c>
      <c r="D595" s="94" t="s">
        <v>2228</v>
      </c>
      <c r="E595" s="166">
        <v>240</v>
      </c>
    </row>
    <row r="596" spans="2:5" s="42" customFormat="1" ht="14.4" x14ac:dyDescent="0.3">
      <c r="B596" s="93" t="s">
        <v>1111</v>
      </c>
      <c r="C596" s="93" t="s">
        <v>1639</v>
      </c>
      <c r="D596" s="94" t="s">
        <v>2229</v>
      </c>
      <c r="E596" s="166">
        <v>120</v>
      </c>
    </row>
    <row r="597" spans="2:5" s="42" customFormat="1" ht="14.4" x14ac:dyDescent="0.3">
      <c r="B597" s="93" t="s">
        <v>2853</v>
      </c>
      <c r="C597" s="93" t="s">
        <v>1639</v>
      </c>
      <c r="D597" s="94" t="s">
        <v>2854</v>
      </c>
      <c r="E597" s="166">
        <v>400</v>
      </c>
    </row>
    <row r="598" spans="2:5" s="42" customFormat="1" ht="14.4" x14ac:dyDescent="0.3">
      <c r="B598" s="93" t="s">
        <v>1112</v>
      </c>
      <c r="C598" s="93" t="s">
        <v>1639</v>
      </c>
      <c r="D598" s="94" t="s">
        <v>2230</v>
      </c>
      <c r="E598" s="166">
        <v>440</v>
      </c>
    </row>
    <row r="599" spans="2:5" s="42" customFormat="1" ht="14.4" x14ac:dyDescent="0.3">
      <c r="B599" s="93" t="s">
        <v>1113</v>
      </c>
      <c r="C599" s="93" t="s">
        <v>1639</v>
      </c>
      <c r="D599" s="94" t="s">
        <v>2231</v>
      </c>
      <c r="E599" s="166">
        <v>110</v>
      </c>
    </row>
    <row r="600" spans="2:5" s="42" customFormat="1" ht="14.4" x14ac:dyDescent="0.3">
      <c r="B600" s="93" t="s">
        <v>1114</v>
      </c>
      <c r="C600" s="93" t="s">
        <v>1639</v>
      </c>
      <c r="D600" s="94" t="s">
        <v>2232</v>
      </c>
      <c r="E600" s="166">
        <v>200</v>
      </c>
    </row>
    <row r="601" spans="2:5" s="42" customFormat="1" ht="14.4" x14ac:dyDescent="0.3">
      <c r="B601" s="93" t="s">
        <v>1115</v>
      </c>
      <c r="C601" s="93" t="s">
        <v>1639</v>
      </c>
      <c r="D601" s="94" t="s">
        <v>2233</v>
      </c>
      <c r="E601" s="166">
        <v>150</v>
      </c>
    </row>
    <row r="602" spans="2:5" s="42" customFormat="1" ht="14.4" x14ac:dyDescent="0.3">
      <c r="B602" s="93" t="s">
        <v>1116</v>
      </c>
      <c r="C602" s="93" t="s">
        <v>1639</v>
      </c>
      <c r="D602" s="94" t="s">
        <v>2234</v>
      </c>
      <c r="E602" s="166">
        <v>200</v>
      </c>
    </row>
    <row r="603" spans="2:5" s="42" customFormat="1" ht="14.4" x14ac:dyDescent="0.3">
      <c r="B603" s="93" t="s">
        <v>1117</v>
      </c>
      <c r="C603" s="93" t="s">
        <v>1639</v>
      </c>
      <c r="D603" s="94" t="s">
        <v>2235</v>
      </c>
      <c r="E603" s="166">
        <v>400</v>
      </c>
    </row>
    <row r="604" spans="2:5" s="42" customFormat="1" ht="14.4" x14ac:dyDescent="0.3">
      <c r="B604" s="93" t="s">
        <v>1118</v>
      </c>
      <c r="C604" s="93" t="s">
        <v>1639</v>
      </c>
      <c r="D604" s="94" t="s">
        <v>2236</v>
      </c>
      <c r="E604" s="166">
        <v>700</v>
      </c>
    </row>
    <row r="605" spans="2:5" s="42" customFormat="1" ht="14.4" x14ac:dyDescent="0.3">
      <c r="B605" s="93" t="s">
        <v>1119</v>
      </c>
      <c r="C605" s="93" t="s">
        <v>1639</v>
      </c>
      <c r="D605" s="94" t="s">
        <v>2237</v>
      </c>
      <c r="E605" s="166">
        <v>500</v>
      </c>
    </row>
    <row r="606" spans="2:5" s="42" customFormat="1" ht="14.4" x14ac:dyDescent="0.3">
      <c r="B606" s="93" t="s">
        <v>1120</v>
      </c>
      <c r="C606" s="93" t="s">
        <v>1639</v>
      </c>
      <c r="D606" s="94" t="s">
        <v>2238</v>
      </c>
      <c r="E606" s="166">
        <v>150</v>
      </c>
    </row>
    <row r="607" spans="2:5" s="42" customFormat="1" ht="14.4" x14ac:dyDescent="0.3">
      <c r="B607" s="93" t="s">
        <v>1121</v>
      </c>
      <c r="C607" s="93" t="s">
        <v>1639</v>
      </c>
      <c r="D607" s="94" t="s">
        <v>2239</v>
      </c>
      <c r="E607" s="166">
        <v>360</v>
      </c>
    </row>
    <row r="608" spans="2:5" s="42" customFormat="1" ht="14.4" x14ac:dyDescent="0.3">
      <c r="B608" s="93" t="s">
        <v>1122</v>
      </c>
      <c r="C608" s="93" t="s">
        <v>1639</v>
      </c>
      <c r="D608" s="94" t="s">
        <v>2240</v>
      </c>
      <c r="E608" s="166">
        <v>150</v>
      </c>
    </row>
    <row r="609" spans="2:5" s="42" customFormat="1" ht="14.4" x14ac:dyDescent="0.3">
      <c r="B609" s="93" t="s">
        <v>1123</v>
      </c>
      <c r="C609" s="93" t="s">
        <v>1639</v>
      </c>
      <c r="D609" s="94" t="s">
        <v>2241</v>
      </c>
      <c r="E609" s="166">
        <v>200</v>
      </c>
    </row>
    <row r="610" spans="2:5" s="42" customFormat="1" ht="14.4" x14ac:dyDescent="0.3">
      <c r="B610" s="93" t="s">
        <v>1124</v>
      </c>
      <c r="C610" s="93" t="s">
        <v>1639</v>
      </c>
      <c r="D610" s="94" t="s">
        <v>2242</v>
      </c>
      <c r="E610" s="166">
        <v>250</v>
      </c>
    </row>
    <row r="611" spans="2:5" s="42" customFormat="1" ht="14.4" x14ac:dyDescent="0.3">
      <c r="B611" s="93" t="s">
        <v>1125</v>
      </c>
      <c r="C611" s="93" t="s">
        <v>1639</v>
      </c>
      <c r="D611" s="94" t="s">
        <v>2243</v>
      </c>
      <c r="E611" s="166">
        <v>250</v>
      </c>
    </row>
    <row r="612" spans="2:5" s="42" customFormat="1" ht="14.4" x14ac:dyDescent="0.3">
      <c r="B612" s="93" t="s">
        <v>1126</v>
      </c>
      <c r="C612" s="93" t="s">
        <v>1639</v>
      </c>
      <c r="D612" s="94" t="s">
        <v>2244</v>
      </c>
      <c r="E612" s="166">
        <v>540</v>
      </c>
    </row>
    <row r="613" spans="2:5" s="42" customFormat="1" ht="14.4" x14ac:dyDescent="0.3">
      <c r="B613" s="93" t="s">
        <v>1127</v>
      </c>
      <c r="C613" s="93" t="s">
        <v>1639</v>
      </c>
      <c r="D613" s="94" t="s">
        <v>2245</v>
      </c>
      <c r="E613" s="166">
        <v>700</v>
      </c>
    </row>
    <row r="614" spans="2:5" s="42" customFormat="1" ht="14.4" x14ac:dyDescent="0.3">
      <c r="B614" s="93" t="s">
        <v>1128</v>
      </c>
      <c r="C614" s="93" t="s">
        <v>1639</v>
      </c>
      <c r="D614" s="94" t="s">
        <v>2246</v>
      </c>
      <c r="E614" s="166">
        <v>170</v>
      </c>
    </row>
    <row r="615" spans="2:5" s="42" customFormat="1" ht="14.4" x14ac:dyDescent="0.3">
      <c r="B615" s="93" t="s">
        <v>1129</v>
      </c>
      <c r="C615" s="93" t="s">
        <v>1639</v>
      </c>
      <c r="D615" s="94" t="s">
        <v>2247</v>
      </c>
      <c r="E615" s="166">
        <v>500</v>
      </c>
    </row>
    <row r="616" spans="2:5" s="42" customFormat="1" ht="14.4" x14ac:dyDescent="0.3">
      <c r="B616" s="93" t="s">
        <v>1130</v>
      </c>
      <c r="C616" s="93" t="s">
        <v>1639</v>
      </c>
      <c r="D616" s="94" t="s">
        <v>2248</v>
      </c>
      <c r="E616" s="166">
        <v>300</v>
      </c>
    </row>
    <row r="617" spans="2:5" s="42" customFormat="1" ht="14.4" x14ac:dyDescent="0.3">
      <c r="B617" s="93" t="s">
        <v>1131</v>
      </c>
      <c r="C617" s="93" t="s">
        <v>1639</v>
      </c>
      <c r="D617" s="94" t="s">
        <v>2249</v>
      </c>
      <c r="E617" s="166">
        <v>720</v>
      </c>
    </row>
    <row r="618" spans="2:5" s="42" customFormat="1" ht="14.4" x14ac:dyDescent="0.3">
      <c r="B618" s="93" t="s">
        <v>1132</v>
      </c>
      <c r="C618" s="93" t="s">
        <v>1639</v>
      </c>
      <c r="D618" s="94" t="s">
        <v>2250</v>
      </c>
      <c r="E618" s="166">
        <v>150</v>
      </c>
    </row>
    <row r="619" spans="2:5" s="42" customFormat="1" ht="14.4" x14ac:dyDescent="0.3">
      <c r="B619" s="93" t="s">
        <v>1133</v>
      </c>
      <c r="C619" s="93" t="s">
        <v>1639</v>
      </c>
      <c r="D619" s="94" t="s">
        <v>2251</v>
      </c>
      <c r="E619" s="166">
        <v>400</v>
      </c>
    </row>
    <row r="620" spans="2:5" s="42" customFormat="1" ht="14.4" x14ac:dyDescent="0.3">
      <c r="B620" s="93" t="s">
        <v>1134</v>
      </c>
      <c r="C620" s="93" t="s">
        <v>1639</v>
      </c>
      <c r="D620" s="94" t="s">
        <v>2252</v>
      </c>
      <c r="E620" s="166">
        <v>150</v>
      </c>
    </row>
    <row r="621" spans="2:5" s="42" customFormat="1" ht="14.4" x14ac:dyDescent="0.3">
      <c r="B621" s="93" t="s">
        <v>1135</v>
      </c>
      <c r="C621" s="93" t="s">
        <v>1639</v>
      </c>
      <c r="D621" s="94" t="s">
        <v>2253</v>
      </c>
      <c r="E621" s="166">
        <v>300</v>
      </c>
    </row>
    <row r="622" spans="2:5" s="42" customFormat="1" ht="14.4" x14ac:dyDescent="0.3">
      <c r="B622" s="93" t="s">
        <v>1136</v>
      </c>
      <c r="C622" s="93" t="s">
        <v>1639</v>
      </c>
      <c r="D622" s="94" t="s">
        <v>2254</v>
      </c>
      <c r="E622" s="166">
        <v>260</v>
      </c>
    </row>
    <row r="623" spans="2:5" s="42" customFormat="1" ht="14.4" x14ac:dyDescent="0.3">
      <c r="B623" s="93" t="s">
        <v>1137</v>
      </c>
      <c r="C623" s="93" t="s">
        <v>1639</v>
      </c>
      <c r="D623" s="94" t="s">
        <v>2255</v>
      </c>
      <c r="E623" s="166">
        <v>200</v>
      </c>
    </row>
    <row r="624" spans="2:5" s="42" customFormat="1" ht="14.4" x14ac:dyDescent="0.3">
      <c r="B624" s="93" t="s">
        <v>1138</v>
      </c>
      <c r="C624" s="93" t="s">
        <v>1639</v>
      </c>
      <c r="D624" s="94" t="s">
        <v>2256</v>
      </c>
      <c r="E624" s="166">
        <v>220</v>
      </c>
    </row>
    <row r="625" spans="2:5" s="42" customFormat="1" ht="14.4" x14ac:dyDescent="0.3">
      <c r="B625" s="93" t="s">
        <v>1139</v>
      </c>
      <c r="C625" s="93" t="s">
        <v>1639</v>
      </c>
      <c r="D625" s="94" t="s">
        <v>2257</v>
      </c>
      <c r="E625" s="166">
        <v>200</v>
      </c>
    </row>
    <row r="626" spans="2:5" s="42" customFormat="1" ht="14.4" x14ac:dyDescent="0.3">
      <c r="B626" s="93" t="s">
        <v>1140</v>
      </c>
      <c r="C626" s="93" t="s">
        <v>1639</v>
      </c>
      <c r="D626" s="94" t="s">
        <v>2258</v>
      </c>
      <c r="E626" s="166">
        <v>140</v>
      </c>
    </row>
    <row r="627" spans="2:5" s="42" customFormat="1" ht="14.4" x14ac:dyDescent="0.3">
      <c r="B627" s="93" t="s">
        <v>1141</v>
      </c>
      <c r="C627" s="93" t="s">
        <v>1639</v>
      </c>
      <c r="D627" s="94" t="s">
        <v>2259</v>
      </c>
      <c r="E627" s="166">
        <v>24.33</v>
      </c>
    </row>
    <row r="628" spans="2:5" s="42" customFormat="1" ht="14.4" x14ac:dyDescent="0.3">
      <c r="B628" s="93" t="s">
        <v>1142</v>
      </c>
      <c r="C628" s="93" t="s">
        <v>1639</v>
      </c>
      <c r="D628" s="94" t="s">
        <v>2260</v>
      </c>
      <c r="E628" s="166">
        <v>490</v>
      </c>
    </row>
    <row r="629" spans="2:5" s="42" customFormat="1" ht="14.4" x14ac:dyDescent="0.3">
      <c r="B629" s="93" t="s">
        <v>1143</v>
      </c>
      <c r="C629" s="93" t="s">
        <v>1639</v>
      </c>
      <c r="D629" s="94" t="s">
        <v>2261</v>
      </c>
      <c r="E629" s="166">
        <v>850</v>
      </c>
    </row>
    <row r="630" spans="2:5" s="42" customFormat="1" ht="14.4" x14ac:dyDescent="0.3">
      <c r="B630" s="93" t="s">
        <v>1144</v>
      </c>
      <c r="C630" s="93" t="s">
        <v>1639</v>
      </c>
      <c r="D630" s="94" t="s">
        <v>2262</v>
      </c>
      <c r="E630" s="166">
        <v>340</v>
      </c>
    </row>
    <row r="631" spans="2:5" s="42" customFormat="1" ht="14.4" x14ac:dyDescent="0.3">
      <c r="B631" s="93" t="s">
        <v>1145</v>
      </c>
      <c r="C631" s="93" t="s">
        <v>1639</v>
      </c>
      <c r="D631" s="94" t="s">
        <v>2263</v>
      </c>
      <c r="E631" s="166">
        <v>1300</v>
      </c>
    </row>
    <row r="632" spans="2:5" s="42" customFormat="1" ht="14.4" x14ac:dyDescent="0.3">
      <c r="B632" s="93" t="s">
        <v>1146</v>
      </c>
      <c r="C632" s="93" t="s">
        <v>1639</v>
      </c>
      <c r="D632" s="94" t="s">
        <v>2264</v>
      </c>
      <c r="E632" s="166">
        <v>600</v>
      </c>
    </row>
    <row r="633" spans="2:5" s="42" customFormat="1" ht="14.4" x14ac:dyDescent="0.3">
      <c r="B633" s="93" t="s">
        <v>1147</v>
      </c>
      <c r="C633" s="93" t="s">
        <v>1639</v>
      </c>
      <c r="D633" s="94" t="s">
        <v>2265</v>
      </c>
      <c r="E633" s="166">
        <v>250</v>
      </c>
    </row>
    <row r="634" spans="2:5" s="42" customFormat="1" ht="14.4" x14ac:dyDescent="0.3">
      <c r="B634" s="93" t="s">
        <v>1148</v>
      </c>
      <c r="C634" s="93" t="s">
        <v>1639</v>
      </c>
      <c r="D634" s="94" t="s">
        <v>2266</v>
      </c>
      <c r="E634" s="166">
        <v>448</v>
      </c>
    </row>
    <row r="635" spans="2:5" s="42" customFormat="1" ht="14.4" x14ac:dyDescent="0.3">
      <c r="B635" s="93" t="s">
        <v>1149</v>
      </c>
      <c r="C635" s="93" t="s">
        <v>1639</v>
      </c>
      <c r="D635" s="94" t="s">
        <v>2267</v>
      </c>
      <c r="E635" s="166">
        <v>100</v>
      </c>
    </row>
    <row r="636" spans="2:5" s="42" customFormat="1" ht="14.4" x14ac:dyDescent="0.3">
      <c r="B636" s="93" t="s">
        <v>1150</v>
      </c>
      <c r="C636" s="93" t="s">
        <v>1639</v>
      </c>
      <c r="D636" s="94" t="s">
        <v>2268</v>
      </c>
      <c r="E636" s="166">
        <v>150</v>
      </c>
    </row>
    <row r="637" spans="2:5" s="42" customFormat="1" ht="14.4" x14ac:dyDescent="0.3">
      <c r="B637" s="93" t="s">
        <v>1151</v>
      </c>
      <c r="C637" s="93" t="s">
        <v>1639</v>
      </c>
      <c r="D637" s="94" t="s">
        <v>2269</v>
      </c>
      <c r="E637" s="166">
        <v>400</v>
      </c>
    </row>
    <row r="638" spans="2:5" s="42" customFormat="1" ht="14.4" x14ac:dyDescent="0.3">
      <c r="B638" s="93" t="s">
        <v>1152</v>
      </c>
      <c r="C638" s="93" t="s">
        <v>1639</v>
      </c>
      <c r="D638" s="94" t="s">
        <v>2270</v>
      </c>
      <c r="E638" s="166">
        <v>300</v>
      </c>
    </row>
    <row r="639" spans="2:5" s="42" customFormat="1" ht="14.4" x14ac:dyDescent="0.3">
      <c r="B639" s="93" t="s">
        <v>1153</v>
      </c>
      <c r="C639" s="93" t="s">
        <v>1639</v>
      </c>
      <c r="D639" s="94" t="s">
        <v>2271</v>
      </c>
      <c r="E639" s="166">
        <v>150</v>
      </c>
    </row>
    <row r="640" spans="2:5" s="42" customFormat="1" ht="14.4" x14ac:dyDescent="0.3">
      <c r="B640" s="93" t="s">
        <v>1154</v>
      </c>
      <c r="C640" s="93" t="s">
        <v>1639</v>
      </c>
      <c r="D640" s="94" t="s">
        <v>2272</v>
      </c>
      <c r="E640" s="166">
        <v>200</v>
      </c>
    </row>
    <row r="641" spans="2:5" s="42" customFormat="1" ht="14.4" x14ac:dyDescent="0.3">
      <c r="B641" s="93" t="s">
        <v>1155</v>
      </c>
      <c r="C641" s="93" t="s">
        <v>1639</v>
      </c>
      <c r="D641" s="94" t="s">
        <v>2273</v>
      </c>
      <c r="E641" s="166">
        <v>2580000</v>
      </c>
    </row>
    <row r="642" spans="2:5" s="42" customFormat="1" ht="14.4" x14ac:dyDescent="0.3">
      <c r="B642" s="93" t="s">
        <v>1156</v>
      </c>
      <c r="C642" s="93" t="s">
        <v>1639</v>
      </c>
      <c r="D642" s="94" t="s">
        <v>2274</v>
      </c>
      <c r="E642" s="166">
        <v>300</v>
      </c>
    </row>
    <row r="643" spans="2:5" s="42" customFormat="1" ht="14.4" x14ac:dyDescent="0.3">
      <c r="B643" s="93" t="s">
        <v>1157</v>
      </c>
      <c r="C643" s="93" t="s">
        <v>1639</v>
      </c>
      <c r="D643" s="94" t="s">
        <v>2275</v>
      </c>
      <c r="E643" s="166">
        <v>1500</v>
      </c>
    </row>
    <row r="644" spans="2:5" s="42" customFormat="1" ht="14.4" x14ac:dyDescent="0.3">
      <c r="B644" s="93" t="s">
        <v>1158</v>
      </c>
      <c r="C644" s="93" t="s">
        <v>1639</v>
      </c>
      <c r="D644" s="94" t="s">
        <v>2276</v>
      </c>
      <c r="E644" s="166">
        <v>200</v>
      </c>
    </row>
    <row r="645" spans="2:5" s="42" customFormat="1" ht="14.4" x14ac:dyDescent="0.3">
      <c r="B645" s="93" t="s">
        <v>1644</v>
      </c>
      <c r="C645" s="93" t="s">
        <v>1639</v>
      </c>
      <c r="D645" s="94" t="s">
        <v>2277</v>
      </c>
      <c r="E645" s="166">
        <v>130</v>
      </c>
    </row>
    <row r="646" spans="2:5" s="42" customFormat="1" ht="14.4" x14ac:dyDescent="0.3">
      <c r="B646" s="93" t="s">
        <v>1645</v>
      </c>
      <c r="C646" s="93" t="s">
        <v>1639</v>
      </c>
      <c r="D646" s="94" t="s">
        <v>2278</v>
      </c>
      <c r="E646" s="166">
        <v>500</v>
      </c>
    </row>
    <row r="647" spans="2:5" s="42" customFormat="1" ht="14.4" x14ac:dyDescent="0.3">
      <c r="B647" s="93" t="s">
        <v>1646</v>
      </c>
      <c r="C647" s="93" t="s">
        <v>1639</v>
      </c>
      <c r="D647" s="94" t="s">
        <v>2279</v>
      </c>
      <c r="E647" s="166">
        <v>300</v>
      </c>
    </row>
    <row r="648" spans="2:5" s="42" customFormat="1" ht="14.4" x14ac:dyDescent="0.3">
      <c r="B648" s="93" t="s">
        <v>1647</v>
      </c>
      <c r="C648" s="93" t="s">
        <v>1639</v>
      </c>
      <c r="D648" s="94" t="s">
        <v>2280</v>
      </c>
      <c r="E648" s="166">
        <v>500</v>
      </c>
    </row>
    <row r="649" spans="2:5" s="42" customFormat="1" ht="14.4" x14ac:dyDescent="0.3">
      <c r="B649" s="93" t="s">
        <v>1648</v>
      </c>
      <c r="C649" s="93" t="s">
        <v>1639</v>
      </c>
      <c r="D649" s="94" t="s">
        <v>2281</v>
      </c>
      <c r="E649" s="166">
        <v>140</v>
      </c>
    </row>
    <row r="650" spans="2:5" s="42" customFormat="1" ht="14.4" x14ac:dyDescent="0.3">
      <c r="B650" s="93" t="s">
        <v>1649</v>
      </c>
      <c r="C650" s="93" t="s">
        <v>1639</v>
      </c>
      <c r="D650" s="94" t="s">
        <v>2282</v>
      </c>
      <c r="E650" s="166">
        <v>400</v>
      </c>
    </row>
    <row r="651" spans="2:5" s="42" customFormat="1" ht="14.4" x14ac:dyDescent="0.3">
      <c r="B651" s="93" t="s">
        <v>1650</v>
      </c>
      <c r="C651" s="93" t="s">
        <v>1639</v>
      </c>
      <c r="D651" s="94" t="s">
        <v>2283</v>
      </c>
      <c r="E651" s="166">
        <v>400</v>
      </c>
    </row>
    <row r="652" spans="2:5" s="42" customFormat="1" ht="14.4" x14ac:dyDescent="0.3">
      <c r="B652" s="93" t="s">
        <v>1651</v>
      </c>
      <c r="C652" s="93" t="s">
        <v>1639</v>
      </c>
      <c r="D652" s="94" t="s">
        <v>2284</v>
      </c>
      <c r="E652" s="166">
        <v>500</v>
      </c>
    </row>
    <row r="653" spans="2:5" s="42" customFormat="1" ht="14.4" x14ac:dyDescent="0.3">
      <c r="B653" s="93" t="s">
        <v>1652</v>
      </c>
      <c r="C653" s="93" t="s">
        <v>1639</v>
      </c>
      <c r="D653" s="94" t="s">
        <v>2285</v>
      </c>
      <c r="E653" s="166">
        <v>100</v>
      </c>
    </row>
    <row r="654" spans="2:5" s="42" customFormat="1" ht="14.4" x14ac:dyDescent="0.3">
      <c r="B654" s="93" t="s">
        <v>1653</v>
      </c>
      <c r="C654" s="93" t="s">
        <v>1639</v>
      </c>
      <c r="D654" s="94" t="s">
        <v>2286</v>
      </c>
      <c r="E654" s="166">
        <v>200</v>
      </c>
    </row>
    <row r="655" spans="2:5" s="42" customFormat="1" ht="14.4" x14ac:dyDescent="0.3">
      <c r="B655" s="93" t="s">
        <v>2855</v>
      </c>
      <c r="C655" s="93" t="s">
        <v>1639</v>
      </c>
      <c r="D655" s="94" t="s">
        <v>2857</v>
      </c>
      <c r="E655" s="166">
        <v>600</v>
      </c>
    </row>
    <row r="656" spans="2:5" s="42" customFormat="1" ht="14.4" x14ac:dyDescent="0.3">
      <c r="B656" s="93" t="s">
        <v>2856</v>
      </c>
      <c r="C656" s="93" t="s">
        <v>1639</v>
      </c>
      <c r="D656" s="94" t="s">
        <v>2858</v>
      </c>
      <c r="E656" s="166">
        <v>1400</v>
      </c>
    </row>
    <row r="657" spans="2:5" s="42" customFormat="1" ht="14.4" x14ac:dyDescent="0.3">
      <c r="B657" s="93" t="s">
        <v>2859</v>
      </c>
      <c r="C657" s="93" t="s">
        <v>1639</v>
      </c>
      <c r="D657" s="94" t="s">
        <v>2860</v>
      </c>
      <c r="E657" s="166">
        <v>150</v>
      </c>
    </row>
    <row r="658" spans="2:5" s="42" customFormat="1" ht="14.4" x14ac:dyDescent="0.3">
      <c r="B658" s="93" t="s">
        <v>2861</v>
      </c>
      <c r="C658" s="93" t="s">
        <v>1639</v>
      </c>
      <c r="D658" s="94" t="s">
        <v>2862</v>
      </c>
      <c r="E658" s="166">
        <v>150</v>
      </c>
    </row>
    <row r="659" spans="2:5" s="42" customFormat="1" ht="14.4" x14ac:dyDescent="0.3">
      <c r="B659" s="93" t="s">
        <v>2863</v>
      </c>
      <c r="C659" s="93" t="s">
        <v>1639</v>
      </c>
      <c r="D659" s="94" t="s">
        <v>2864</v>
      </c>
      <c r="E659" s="166">
        <v>120</v>
      </c>
    </row>
    <row r="660" spans="2:5" s="42" customFormat="1" ht="14.4" x14ac:dyDescent="0.3">
      <c r="B660" s="93" t="s">
        <v>2865</v>
      </c>
      <c r="C660" s="93" t="s">
        <v>1639</v>
      </c>
      <c r="D660" s="94" t="s">
        <v>2866</v>
      </c>
      <c r="E660" s="166">
        <v>145</v>
      </c>
    </row>
    <row r="661" spans="2:5" s="42" customFormat="1" ht="14.4" x14ac:dyDescent="0.3">
      <c r="B661" s="93" t="s">
        <v>2867</v>
      </c>
      <c r="C661" s="93" t="s">
        <v>1639</v>
      </c>
      <c r="D661" s="94" t="s">
        <v>2868</v>
      </c>
      <c r="E661" s="166">
        <v>1963</v>
      </c>
    </row>
    <row r="662" spans="2:5" s="42" customFormat="1" ht="14.4" x14ac:dyDescent="0.3">
      <c r="B662" s="93" t="s">
        <v>2869</v>
      </c>
      <c r="C662" s="93" t="s">
        <v>1639</v>
      </c>
      <c r="D662" s="94" t="s">
        <v>2870</v>
      </c>
      <c r="E662" s="166">
        <v>4463</v>
      </c>
    </row>
    <row r="663" spans="2:5" s="42" customFormat="1" ht="14.4" x14ac:dyDescent="0.3">
      <c r="B663" s="93" t="s">
        <v>2871</v>
      </c>
      <c r="C663" s="93" t="s">
        <v>1639</v>
      </c>
      <c r="D663" s="94" t="s">
        <v>2872</v>
      </c>
      <c r="E663" s="166">
        <v>180</v>
      </c>
    </row>
    <row r="664" spans="2:5" s="42" customFormat="1" ht="14.4" x14ac:dyDescent="0.3">
      <c r="B664" s="93" t="s">
        <v>2873</v>
      </c>
      <c r="C664" s="93" t="s">
        <v>1639</v>
      </c>
      <c r="D664" s="94" t="s">
        <v>2874</v>
      </c>
      <c r="E664" s="166">
        <v>200</v>
      </c>
    </row>
    <row r="665" spans="2:5" s="42" customFormat="1" ht="14.4" x14ac:dyDescent="0.3">
      <c r="B665" s="93" t="s">
        <v>2875</v>
      </c>
      <c r="C665" s="93" t="s">
        <v>1639</v>
      </c>
      <c r="D665" s="94" t="s">
        <v>2876</v>
      </c>
      <c r="E665" s="166">
        <v>400</v>
      </c>
    </row>
    <row r="666" spans="2:5" s="42" customFormat="1" ht="14.4" x14ac:dyDescent="0.3">
      <c r="B666" s="93" t="s">
        <v>2877</v>
      </c>
      <c r="C666" s="93" t="s">
        <v>1639</v>
      </c>
      <c r="D666" s="94" t="s">
        <v>2878</v>
      </c>
      <c r="E666" s="166">
        <v>560</v>
      </c>
    </row>
    <row r="667" spans="2:5" s="42" customFormat="1" ht="14.4" x14ac:dyDescent="0.3">
      <c r="B667" s="93" t="s">
        <v>2879</v>
      </c>
      <c r="C667" s="93" t="s">
        <v>1639</v>
      </c>
      <c r="D667" s="94" t="s">
        <v>2880</v>
      </c>
      <c r="E667" s="166">
        <v>6602.21</v>
      </c>
    </row>
    <row r="668" spans="2:5" s="42" customFormat="1" ht="14.4" x14ac:dyDescent="0.3">
      <c r="B668" s="93" t="s">
        <v>2881</v>
      </c>
      <c r="C668" s="93" t="s">
        <v>1639</v>
      </c>
      <c r="D668" s="94" t="s">
        <v>2882</v>
      </c>
      <c r="E668" s="166">
        <v>180</v>
      </c>
    </row>
    <row r="669" spans="2:5" s="42" customFormat="1" ht="14.4" x14ac:dyDescent="0.3">
      <c r="B669" s="93" t="s">
        <v>2883</v>
      </c>
      <c r="C669" s="93" t="s">
        <v>1639</v>
      </c>
      <c r="D669" s="94" t="s">
        <v>2884</v>
      </c>
      <c r="E669" s="166">
        <v>600</v>
      </c>
    </row>
    <row r="670" spans="2:5" s="42" customFormat="1" ht="14.4" x14ac:dyDescent="0.3">
      <c r="B670" s="93" t="s">
        <v>2885</v>
      </c>
      <c r="C670" s="93" t="s">
        <v>1639</v>
      </c>
      <c r="D670" s="94" t="s">
        <v>2886</v>
      </c>
      <c r="E670" s="166">
        <v>300</v>
      </c>
    </row>
    <row r="671" spans="2:5" s="42" customFormat="1" ht="14.4" x14ac:dyDescent="0.3">
      <c r="B671" s="93" t="s">
        <v>2887</v>
      </c>
      <c r="C671" s="93" t="s">
        <v>1639</v>
      </c>
      <c r="D671" s="94" t="s">
        <v>2888</v>
      </c>
      <c r="E671" s="166">
        <v>300</v>
      </c>
    </row>
    <row r="672" spans="2:5" s="42" customFormat="1" ht="14.4" x14ac:dyDescent="0.3">
      <c r="B672" s="93" t="s">
        <v>2889</v>
      </c>
      <c r="C672" s="93" t="s">
        <v>1639</v>
      </c>
      <c r="D672" s="94" t="s">
        <v>2890</v>
      </c>
      <c r="E672" s="166">
        <v>2500</v>
      </c>
    </row>
    <row r="673" spans="2:5" s="42" customFormat="1" ht="14.4" x14ac:dyDescent="0.3">
      <c r="B673" s="93" t="s">
        <v>2891</v>
      </c>
      <c r="C673" s="93" t="s">
        <v>1639</v>
      </c>
      <c r="D673" s="94" t="s">
        <v>2892</v>
      </c>
      <c r="E673" s="166">
        <v>1726911.11</v>
      </c>
    </row>
    <row r="674" spans="2:5" s="42" customFormat="1" ht="14.4" x14ac:dyDescent="0.3">
      <c r="B674" s="93" t="s">
        <v>3069</v>
      </c>
      <c r="C674" s="93" t="s">
        <v>1639</v>
      </c>
      <c r="D674" s="94" t="s">
        <v>3055</v>
      </c>
      <c r="E674" s="166">
        <v>70</v>
      </c>
    </row>
    <row r="675" spans="2:5" s="42" customFormat="1" ht="14.4" x14ac:dyDescent="0.3">
      <c r="B675" s="93" t="s">
        <v>3070</v>
      </c>
      <c r="C675" s="93" t="s">
        <v>1639</v>
      </c>
      <c r="D675" s="94" t="s">
        <v>3056</v>
      </c>
      <c r="E675" s="166">
        <v>100</v>
      </c>
    </row>
    <row r="676" spans="2:5" s="42" customFormat="1" ht="14.4" x14ac:dyDescent="0.3">
      <c r="B676" s="93" t="s">
        <v>3071</v>
      </c>
      <c r="C676" s="93" t="s">
        <v>1639</v>
      </c>
      <c r="D676" s="94" t="s">
        <v>3057</v>
      </c>
      <c r="E676" s="166">
        <v>120</v>
      </c>
    </row>
    <row r="677" spans="2:5" s="42" customFormat="1" ht="14.4" x14ac:dyDescent="0.3">
      <c r="B677" s="93" t="s">
        <v>3072</v>
      </c>
      <c r="C677" s="93" t="s">
        <v>1639</v>
      </c>
      <c r="D677" s="94" t="s">
        <v>3058</v>
      </c>
      <c r="E677" s="166">
        <v>560</v>
      </c>
    </row>
    <row r="678" spans="2:5" s="42" customFormat="1" ht="14.4" x14ac:dyDescent="0.3">
      <c r="B678" s="93" t="s">
        <v>3073</v>
      </c>
      <c r="C678" s="93" t="s">
        <v>1639</v>
      </c>
      <c r="D678" s="94" t="s">
        <v>3059</v>
      </c>
      <c r="E678" s="166">
        <v>600</v>
      </c>
    </row>
    <row r="679" spans="2:5" s="42" customFormat="1" ht="14.4" x14ac:dyDescent="0.3">
      <c r="B679" s="93" t="s">
        <v>3074</v>
      </c>
      <c r="C679" s="93" t="s">
        <v>1639</v>
      </c>
      <c r="D679" s="94" t="s">
        <v>3060</v>
      </c>
      <c r="E679" s="166">
        <v>380</v>
      </c>
    </row>
    <row r="680" spans="2:5" s="42" customFormat="1" ht="14.4" x14ac:dyDescent="0.3">
      <c r="B680" s="93" t="s">
        <v>3075</v>
      </c>
      <c r="C680" s="93" t="s">
        <v>1639</v>
      </c>
      <c r="D680" s="94" t="s">
        <v>3061</v>
      </c>
      <c r="E680" s="166">
        <v>400</v>
      </c>
    </row>
    <row r="681" spans="2:5" s="42" customFormat="1" ht="14.4" x14ac:dyDescent="0.3">
      <c r="B681" s="93" t="s">
        <v>3076</v>
      </c>
      <c r="C681" s="93" t="s">
        <v>1639</v>
      </c>
      <c r="D681" s="94" t="s">
        <v>3062</v>
      </c>
      <c r="E681" s="166">
        <v>360</v>
      </c>
    </row>
    <row r="682" spans="2:5" s="42" customFormat="1" ht="14.4" x14ac:dyDescent="0.3">
      <c r="B682" s="93" t="s">
        <v>3077</v>
      </c>
      <c r="C682" s="93" t="s">
        <v>1639</v>
      </c>
      <c r="D682" s="94" t="s">
        <v>3063</v>
      </c>
      <c r="E682" s="166">
        <v>250</v>
      </c>
    </row>
    <row r="683" spans="2:5" s="42" customFormat="1" ht="14.4" x14ac:dyDescent="0.3">
      <c r="B683" s="93" t="s">
        <v>3078</v>
      </c>
      <c r="C683" s="93" t="s">
        <v>1639</v>
      </c>
      <c r="D683" s="94" t="s">
        <v>3064</v>
      </c>
      <c r="E683" s="166">
        <v>250</v>
      </c>
    </row>
    <row r="684" spans="2:5" s="42" customFormat="1" ht="14.4" x14ac:dyDescent="0.3">
      <c r="B684" s="93" t="s">
        <v>3079</v>
      </c>
      <c r="C684" s="93" t="s">
        <v>1639</v>
      </c>
      <c r="D684" s="94" t="s">
        <v>3065</v>
      </c>
      <c r="E684" s="166">
        <v>250</v>
      </c>
    </row>
    <row r="685" spans="2:5" s="42" customFormat="1" ht="14.4" x14ac:dyDescent="0.3">
      <c r="B685" s="93" t="s">
        <v>3080</v>
      </c>
      <c r="C685" s="93" t="s">
        <v>1639</v>
      </c>
      <c r="D685" s="94" t="s">
        <v>3066</v>
      </c>
      <c r="E685" s="166">
        <v>700</v>
      </c>
    </row>
    <row r="686" spans="2:5" s="42" customFormat="1" ht="14.4" x14ac:dyDescent="0.3">
      <c r="B686" s="93" t="s">
        <v>3081</v>
      </c>
      <c r="C686" s="93" t="s">
        <v>1639</v>
      </c>
      <c r="D686" s="94" t="s">
        <v>3067</v>
      </c>
      <c r="E686" s="166">
        <v>200</v>
      </c>
    </row>
    <row r="687" spans="2:5" s="42" customFormat="1" ht="14.4" x14ac:dyDescent="0.3">
      <c r="B687" s="93" t="s">
        <v>3082</v>
      </c>
      <c r="C687" s="93" t="s">
        <v>1639</v>
      </c>
      <c r="D687" s="94" t="s">
        <v>3068</v>
      </c>
      <c r="E687" s="166">
        <v>250</v>
      </c>
    </row>
    <row r="688" spans="2:5" s="42" customFormat="1" ht="14.4" x14ac:dyDescent="0.3">
      <c r="B688" s="93" t="s">
        <v>3282</v>
      </c>
      <c r="C688" s="93" t="s">
        <v>1639</v>
      </c>
      <c r="D688" s="94" t="s">
        <v>3286</v>
      </c>
      <c r="E688" s="166">
        <v>400</v>
      </c>
    </row>
    <row r="689" spans="2:5" s="42" customFormat="1" ht="14.4" x14ac:dyDescent="0.3">
      <c r="B689" s="93" t="s">
        <v>3283</v>
      </c>
      <c r="C689" s="93" t="s">
        <v>1639</v>
      </c>
      <c r="D689" s="94" t="s">
        <v>3287</v>
      </c>
      <c r="E689" s="166">
        <v>120</v>
      </c>
    </row>
    <row r="690" spans="2:5" s="42" customFormat="1" ht="14.4" x14ac:dyDescent="0.3">
      <c r="B690" s="93" t="s">
        <v>3284</v>
      </c>
      <c r="C690" s="93" t="s">
        <v>1639</v>
      </c>
      <c r="D690" s="94" t="s">
        <v>3288</v>
      </c>
      <c r="E690" s="166">
        <v>150</v>
      </c>
    </row>
    <row r="691" spans="2:5" s="42" customFormat="1" ht="14.4" x14ac:dyDescent="0.3">
      <c r="B691" s="93" t="s">
        <v>3285</v>
      </c>
      <c r="C691" s="93" t="s">
        <v>1639</v>
      </c>
      <c r="D691" s="94" t="s">
        <v>3289</v>
      </c>
      <c r="E691" s="166">
        <v>2000</v>
      </c>
    </row>
    <row r="692" spans="2:5" s="42" customFormat="1" ht="14.4" x14ac:dyDescent="0.3">
      <c r="B692" s="93" t="s">
        <v>1159</v>
      </c>
      <c r="C692" s="93" t="s">
        <v>1639</v>
      </c>
      <c r="D692" s="94" t="s">
        <v>2287</v>
      </c>
      <c r="E692" s="165">
        <v>673.18</v>
      </c>
    </row>
    <row r="693" spans="2:5" s="42" customFormat="1" ht="14.4" x14ac:dyDescent="0.3">
      <c r="B693" s="93" t="s">
        <v>1160</v>
      </c>
      <c r="C693" s="93" t="s">
        <v>1639</v>
      </c>
      <c r="D693" s="94" t="s">
        <v>2288</v>
      </c>
      <c r="E693" s="165">
        <v>142836.48000000001</v>
      </c>
    </row>
    <row r="694" spans="2:5" s="42" customFormat="1" ht="14.4" x14ac:dyDescent="0.3">
      <c r="B694" s="93" t="s">
        <v>1161</v>
      </c>
      <c r="C694" s="93" t="s">
        <v>1639</v>
      </c>
      <c r="D694" s="94" t="s">
        <v>2289</v>
      </c>
      <c r="E694" s="165">
        <v>2674.14</v>
      </c>
    </row>
    <row r="695" spans="2:5" s="42" customFormat="1" ht="14.4" x14ac:dyDescent="0.3">
      <c r="B695" s="93" t="s">
        <v>1162</v>
      </c>
      <c r="C695" s="93" t="s">
        <v>1639</v>
      </c>
      <c r="D695" s="94" t="s">
        <v>1799</v>
      </c>
      <c r="E695" s="165">
        <v>50289.11</v>
      </c>
    </row>
    <row r="696" spans="2:5" s="42" customFormat="1" ht="14.4" x14ac:dyDescent="0.3">
      <c r="B696" s="93" t="s">
        <v>1163</v>
      </c>
      <c r="C696" s="93" t="s">
        <v>1639</v>
      </c>
      <c r="D696" s="94" t="s">
        <v>2290</v>
      </c>
      <c r="E696" s="165">
        <v>196543.53</v>
      </c>
    </row>
    <row r="697" spans="2:5" s="42" customFormat="1" ht="14.4" x14ac:dyDescent="0.3">
      <c r="B697" s="93" t="s">
        <v>1164</v>
      </c>
      <c r="C697" s="93" t="s">
        <v>1639</v>
      </c>
      <c r="D697" s="94" t="s">
        <v>2291</v>
      </c>
      <c r="E697" s="165">
        <v>1508.51</v>
      </c>
    </row>
    <row r="698" spans="2:5" s="42" customFormat="1" ht="14.4" x14ac:dyDescent="0.3">
      <c r="B698" s="93" t="s">
        <v>1165</v>
      </c>
      <c r="C698" s="93" t="s">
        <v>1639</v>
      </c>
      <c r="D698" s="94" t="s">
        <v>2292</v>
      </c>
      <c r="E698" s="165">
        <v>1424.82</v>
      </c>
    </row>
    <row r="699" spans="2:5" s="42" customFormat="1" ht="13.8" x14ac:dyDescent="0.3">
      <c r="B699" s="93" t="s">
        <v>3083</v>
      </c>
      <c r="C699" s="93" t="s">
        <v>1641</v>
      </c>
      <c r="D699" s="94" t="s">
        <v>3084</v>
      </c>
      <c r="E699" s="95"/>
    </row>
    <row r="700" spans="2:5" s="42" customFormat="1" ht="13.8" x14ac:dyDescent="0.3">
      <c r="B700" s="93" t="s">
        <v>3085</v>
      </c>
      <c r="C700" s="93" t="s">
        <v>1641</v>
      </c>
      <c r="D700" s="94" t="s">
        <v>3087</v>
      </c>
      <c r="E700" s="95"/>
    </row>
    <row r="701" spans="2:5" s="42" customFormat="1" ht="14.4" x14ac:dyDescent="0.3">
      <c r="B701" s="93" t="s">
        <v>3086</v>
      </c>
      <c r="C701" s="93" t="s">
        <v>1641</v>
      </c>
      <c r="D701" s="94" t="s">
        <v>3088</v>
      </c>
      <c r="E701" s="164">
        <v>2074</v>
      </c>
    </row>
    <row r="702" spans="2:5" s="42" customFormat="1" ht="14.4" x14ac:dyDescent="0.3">
      <c r="B702" s="93" t="s">
        <v>1166</v>
      </c>
      <c r="C702" s="93" t="s">
        <v>1641</v>
      </c>
      <c r="D702" s="94" t="s">
        <v>2293</v>
      </c>
      <c r="E702" s="164">
        <v>16855.63</v>
      </c>
    </row>
    <row r="703" spans="2:5" s="42" customFormat="1" ht="14.4" x14ac:dyDescent="0.3">
      <c r="B703" s="93" t="s">
        <v>3290</v>
      </c>
      <c r="C703" s="93" t="s">
        <v>1641</v>
      </c>
      <c r="D703" s="94" t="s">
        <v>3291</v>
      </c>
      <c r="E703" s="164">
        <v>20149.2</v>
      </c>
    </row>
    <row r="704" spans="2:5" s="42" customFormat="1" ht="13.8" x14ac:dyDescent="0.3">
      <c r="B704" s="93" t="s">
        <v>3089</v>
      </c>
      <c r="C704" s="93" t="s">
        <v>1641</v>
      </c>
      <c r="D704" s="94" t="s">
        <v>3090</v>
      </c>
      <c r="E704" s="95"/>
    </row>
    <row r="705" spans="2:5" s="42" customFormat="1" ht="14.4" x14ac:dyDescent="0.3">
      <c r="B705" s="93" t="s">
        <v>1167</v>
      </c>
      <c r="C705" s="93" t="s">
        <v>1641</v>
      </c>
      <c r="D705" s="94" t="s">
        <v>2294</v>
      </c>
      <c r="E705" s="164">
        <v>132.71</v>
      </c>
    </row>
    <row r="706" spans="2:5" s="42" customFormat="1" ht="14.4" x14ac:dyDescent="0.3">
      <c r="B706" s="93" t="s">
        <v>2893</v>
      </c>
      <c r="C706" s="93" t="s">
        <v>1641</v>
      </c>
      <c r="D706" s="94" t="s">
        <v>2894</v>
      </c>
      <c r="E706" s="164">
        <v>450.03</v>
      </c>
    </row>
    <row r="707" spans="2:5" s="42" customFormat="1" ht="14.4" x14ac:dyDescent="0.3">
      <c r="B707" s="93" t="s">
        <v>1168</v>
      </c>
      <c r="C707" s="93" t="s">
        <v>1641</v>
      </c>
      <c r="D707" s="94" t="s">
        <v>2295</v>
      </c>
      <c r="E707" s="164">
        <v>641.70000000000005</v>
      </c>
    </row>
    <row r="708" spans="2:5" s="42" customFormat="1" ht="13.8" x14ac:dyDescent="0.3">
      <c r="B708" s="93" t="s">
        <v>2895</v>
      </c>
      <c r="C708" s="93" t="s">
        <v>1641</v>
      </c>
      <c r="D708" s="94" t="s">
        <v>1797</v>
      </c>
      <c r="E708" s="95"/>
    </row>
    <row r="709" spans="2:5" s="42" customFormat="1" ht="14.4" x14ac:dyDescent="0.3">
      <c r="B709" s="93" t="s">
        <v>3091</v>
      </c>
      <c r="C709" s="93" t="s">
        <v>1641</v>
      </c>
      <c r="D709" s="94" t="s">
        <v>3093</v>
      </c>
      <c r="E709" s="164">
        <v>6828</v>
      </c>
    </row>
    <row r="710" spans="2:5" s="42" customFormat="1" ht="14.4" x14ac:dyDescent="0.3">
      <c r="B710" s="93" t="s">
        <v>3092</v>
      </c>
      <c r="C710" s="93" t="s">
        <v>1641</v>
      </c>
      <c r="D710" s="94" t="s">
        <v>3094</v>
      </c>
      <c r="E710" s="164">
        <v>550.91</v>
      </c>
    </row>
    <row r="711" spans="2:5" s="42" customFormat="1" ht="13.8" x14ac:dyDescent="0.3">
      <c r="B711" s="93" t="s">
        <v>3095</v>
      </c>
      <c r="C711" s="93" t="s">
        <v>1641</v>
      </c>
      <c r="D711" s="94" t="s">
        <v>2965</v>
      </c>
      <c r="E711" s="95"/>
    </row>
    <row r="712" spans="2:5" s="42" customFormat="1" ht="14.4" x14ac:dyDescent="0.3">
      <c r="B712" s="93" t="s">
        <v>3096</v>
      </c>
      <c r="C712" s="93" t="s">
        <v>1641</v>
      </c>
      <c r="D712" s="94" t="s">
        <v>3098</v>
      </c>
      <c r="E712" s="164">
        <v>3300</v>
      </c>
    </row>
    <row r="713" spans="2:5" s="42" customFormat="1" ht="14.4" x14ac:dyDescent="0.3">
      <c r="B713" s="93" t="s">
        <v>3097</v>
      </c>
      <c r="C713" s="93" t="s">
        <v>1641</v>
      </c>
      <c r="D713" s="94" t="s">
        <v>3099</v>
      </c>
      <c r="E713" s="164">
        <v>0.04</v>
      </c>
    </row>
    <row r="714" spans="2:5" s="42" customFormat="1" ht="13.8" x14ac:dyDescent="0.3">
      <c r="B714" s="93" t="s">
        <v>2896</v>
      </c>
      <c r="C714" s="93" t="s">
        <v>1641</v>
      </c>
      <c r="D714" s="94" t="s">
        <v>2897</v>
      </c>
      <c r="E714" s="95"/>
    </row>
    <row r="715" spans="2:5" s="42" customFormat="1" ht="14.4" x14ac:dyDescent="0.3">
      <c r="B715" s="93" t="s">
        <v>1654</v>
      </c>
      <c r="C715" s="93" t="s">
        <v>1641</v>
      </c>
      <c r="D715" s="94" t="s">
        <v>2296</v>
      </c>
      <c r="E715" s="164">
        <v>550</v>
      </c>
    </row>
    <row r="716" spans="2:5" s="42" customFormat="1" ht="14.4" x14ac:dyDescent="0.3">
      <c r="B716" s="93" t="s">
        <v>1169</v>
      </c>
      <c r="C716" s="93" t="s">
        <v>1641</v>
      </c>
      <c r="D716" s="94" t="s">
        <v>2297</v>
      </c>
      <c r="E716" s="164">
        <v>92254.66</v>
      </c>
    </row>
    <row r="717" spans="2:5" s="42" customFormat="1" ht="13.8" x14ac:dyDescent="0.3">
      <c r="B717" s="93" t="s">
        <v>2898</v>
      </c>
      <c r="C717" s="93" t="s">
        <v>1641</v>
      </c>
      <c r="D717" s="94" t="s">
        <v>2899</v>
      </c>
      <c r="E717" s="95"/>
    </row>
    <row r="718" spans="2:5" s="42" customFormat="1" ht="14.4" x14ac:dyDescent="0.3">
      <c r="B718" s="93" t="s">
        <v>3100</v>
      </c>
      <c r="C718" s="93" t="s">
        <v>1641</v>
      </c>
      <c r="D718" s="94" t="s">
        <v>3101</v>
      </c>
      <c r="E718" s="164">
        <v>721.02</v>
      </c>
    </row>
    <row r="719" spans="2:5" s="42" customFormat="1" ht="14.4" x14ac:dyDescent="0.3">
      <c r="B719" s="93" t="s">
        <v>1170</v>
      </c>
      <c r="C719" s="93" t="s">
        <v>1641</v>
      </c>
      <c r="D719" s="94" t="s">
        <v>2298</v>
      </c>
      <c r="E719" s="164">
        <v>18726.43</v>
      </c>
    </row>
    <row r="720" spans="2:5" s="42" customFormat="1" ht="14.4" x14ac:dyDescent="0.3">
      <c r="B720" s="93" t="s">
        <v>1171</v>
      </c>
      <c r="C720" s="93" t="s">
        <v>1641</v>
      </c>
      <c r="D720" s="94" t="s">
        <v>2299</v>
      </c>
      <c r="E720" s="164">
        <v>57720.29</v>
      </c>
    </row>
    <row r="721" spans="2:5" s="42" customFormat="1" ht="13.8" x14ac:dyDescent="0.3">
      <c r="B721" s="93" t="s">
        <v>2900</v>
      </c>
      <c r="C721" s="93" t="s">
        <v>1641</v>
      </c>
      <c r="D721" s="94" t="s">
        <v>2901</v>
      </c>
      <c r="E721" s="95"/>
    </row>
    <row r="722" spans="2:5" s="42" customFormat="1" ht="13.8" x14ac:dyDescent="0.3">
      <c r="B722" s="93" t="s">
        <v>1172</v>
      </c>
      <c r="C722" s="93" t="s">
        <v>1641</v>
      </c>
      <c r="D722" s="94" t="s">
        <v>2300</v>
      </c>
      <c r="E722" s="95"/>
    </row>
    <row r="723" spans="2:5" s="42" customFormat="1" ht="14.4" x14ac:dyDescent="0.3">
      <c r="B723" s="93" t="s">
        <v>1173</v>
      </c>
      <c r="C723" s="93" t="s">
        <v>1641</v>
      </c>
      <c r="D723" s="94" t="s">
        <v>2301</v>
      </c>
      <c r="E723" s="164">
        <v>293821.28999999998</v>
      </c>
    </row>
    <row r="724" spans="2:5" s="42" customFormat="1" ht="13.8" x14ac:dyDescent="0.3">
      <c r="B724" s="93" t="s">
        <v>3102</v>
      </c>
      <c r="C724" s="93" t="s">
        <v>1641</v>
      </c>
      <c r="D724" s="94" t="s">
        <v>3103</v>
      </c>
      <c r="E724" s="95"/>
    </row>
    <row r="725" spans="2:5" s="42" customFormat="1" ht="14.4" x14ac:dyDescent="0.3">
      <c r="B725" s="93" t="s">
        <v>1174</v>
      </c>
      <c r="C725" s="93" t="s">
        <v>1641</v>
      </c>
      <c r="D725" s="94" t="s">
        <v>2302</v>
      </c>
      <c r="E725" s="164">
        <v>500</v>
      </c>
    </row>
    <row r="726" spans="2:5" s="42" customFormat="1" ht="14.4" x14ac:dyDescent="0.3">
      <c r="B726" s="93" t="s">
        <v>3292</v>
      </c>
      <c r="C726" s="93" t="s">
        <v>1641</v>
      </c>
      <c r="D726" s="94" t="s">
        <v>3293</v>
      </c>
      <c r="E726" s="164">
        <v>119414.58</v>
      </c>
    </row>
    <row r="727" spans="2:5" s="42" customFormat="1" ht="14.4" x14ac:dyDescent="0.3">
      <c r="B727" s="93" t="s">
        <v>2902</v>
      </c>
      <c r="C727" s="93" t="s">
        <v>1641</v>
      </c>
      <c r="D727" s="94" t="s">
        <v>2903</v>
      </c>
      <c r="E727" s="164">
        <v>0.06</v>
      </c>
    </row>
    <row r="728" spans="2:5" s="42" customFormat="1" ht="14.4" x14ac:dyDescent="0.3">
      <c r="B728" s="93" t="s">
        <v>1175</v>
      </c>
      <c r="C728" s="93" t="s">
        <v>1641</v>
      </c>
      <c r="D728" s="94" t="s">
        <v>2303</v>
      </c>
      <c r="E728" s="164">
        <v>306.08999999999997</v>
      </c>
    </row>
    <row r="729" spans="2:5" s="42" customFormat="1" ht="14.4" x14ac:dyDescent="0.3">
      <c r="B729" s="93" t="s">
        <v>2904</v>
      </c>
      <c r="C729" s="93" t="s">
        <v>1641</v>
      </c>
      <c r="D729" s="94" t="s">
        <v>2905</v>
      </c>
      <c r="E729" s="164">
        <v>0.72</v>
      </c>
    </row>
    <row r="730" spans="2:5" s="42" customFormat="1" ht="14.4" x14ac:dyDescent="0.3">
      <c r="B730" s="93" t="s">
        <v>1176</v>
      </c>
      <c r="C730" s="93" t="s">
        <v>1641</v>
      </c>
      <c r="D730" s="94" t="s">
        <v>2304</v>
      </c>
      <c r="E730" s="164">
        <v>850</v>
      </c>
    </row>
    <row r="731" spans="2:5" s="42" customFormat="1" ht="14.4" x14ac:dyDescent="0.3">
      <c r="B731" s="93" t="s">
        <v>1177</v>
      </c>
      <c r="C731" s="93" t="s">
        <v>1641</v>
      </c>
      <c r="D731" s="94" t="s">
        <v>2305</v>
      </c>
      <c r="E731" s="164">
        <v>76.36</v>
      </c>
    </row>
    <row r="732" spans="2:5" s="42" customFormat="1" ht="14.4" x14ac:dyDescent="0.3">
      <c r="B732" s="93" t="s">
        <v>1178</v>
      </c>
      <c r="C732" s="93" t="s">
        <v>1641</v>
      </c>
      <c r="D732" s="94" t="s">
        <v>2306</v>
      </c>
      <c r="E732" s="164">
        <v>2293.6999999999998</v>
      </c>
    </row>
    <row r="733" spans="2:5" s="42" customFormat="1" ht="14.4" x14ac:dyDescent="0.3">
      <c r="B733" s="93" t="s">
        <v>1179</v>
      </c>
      <c r="C733" s="93" t="s">
        <v>1641</v>
      </c>
      <c r="D733" s="94" t="s">
        <v>2307</v>
      </c>
      <c r="E733" s="164">
        <v>7000</v>
      </c>
    </row>
    <row r="734" spans="2:5" s="42" customFormat="1" ht="13.8" x14ac:dyDescent="0.3">
      <c r="B734" s="93" t="s">
        <v>3104</v>
      </c>
      <c r="C734" s="93" t="s">
        <v>1641</v>
      </c>
      <c r="D734" s="94" t="s">
        <v>3105</v>
      </c>
      <c r="E734" s="95"/>
    </row>
    <row r="735" spans="2:5" s="42" customFormat="1" ht="14.4" x14ac:dyDescent="0.3">
      <c r="B735" s="93" t="s">
        <v>1180</v>
      </c>
      <c r="C735" s="93" t="s">
        <v>1641</v>
      </c>
      <c r="D735" s="94" t="s">
        <v>2308</v>
      </c>
      <c r="E735" s="164">
        <v>140</v>
      </c>
    </row>
    <row r="736" spans="2:5" s="42" customFormat="1" ht="13.8" x14ac:dyDescent="0.3">
      <c r="B736" s="93" t="s">
        <v>2906</v>
      </c>
      <c r="C736" s="93" t="s">
        <v>1641</v>
      </c>
      <c r="D736" s="94" t="s">
        <v>2909</v>
      </c>
      <c r="E736" s="95"/>
    </row>
    <row r="737" spans="2:5" s="42" customFormat="1" ht="14.4" x14ac:dyDescent="0.3">
      <c r="B737" s="93" t="s">
        <v>2907</v>
      </c>
      <c r="C737" s="93" t="s">
        <v>1641</v>
      </c>
      <c r="D737" s="94" t="s">
        <v>2910</v>
      </c>
      <c r="E737" s="164">
        <v>6000</v>
      </c>
    </row>
    <row r="738" spans="2:5" s="42" customFormat="1" ht="14.4" x14ac:dyDescent="0.3">
      <c r="B738" s="93" t="s">
        <v>2908</v>
      </c>
      <c r="C738" s="93" t="s">
        <v>1641</v>
      </c>
      <c r="D738" s="94" t="s">
        <v>2911</v>
      </c>
      <c r="E738" s="164">
        <v>0.03</v>
      </c>
    </row>
    <row r="739" spans="2:5" s="42" customFormat="1" ht="14.4" x14ac:dyDescent="0.3">
      <c r="B739" s="93" t="s">
        <v>1181</v>
      </c>
      <c r="C739" s="93" t="s">
        <v>1641</v>
      </c>
      <c r="D739" s="94" t="s">
        <v>2309</v>
      </c>
      <c r="E739" s="164">
        <v>1760</v>
      </c>
    </row>
    <row r="740" spans="2:5" s="42" customFormat="1" ht="14.4" x14ac:dyDescent="0.3">
      <c r="B740" s="93" t="s">
        <v>1182</v>
      </c>
      <c r="C740" s="93" t="s">
        <v>1641</v>
      </c>
      <c r="D740" s="94" t="s">
        <v>2310</v>
      </c>
      <c r="E740" s="164">
        <v>6388.92</v>
      </c>
    </row>
    <row r="741" spans="2:5" s="42" customFormat="1" ht="14.4" x14ac:dyDescent="0.3">
      <c r="B741" s="93" t="s">
        <v>1183</v>
      </c>
      <c r="C741" s="93" t="s">
        <v>1641</v>
      </c>
      <c r="D741" s="94" t="s">
        <v>2311</v>
      </c>
      <c r="E741" s="164">
        <v>10615.5</v>
      </c>
    </row>
    <row r="742" spans="2:5" s="42" customFormat="1" ht="14.4" x14ac:dyDescent="0.3">
      <c r="B742" s="93" t="s">
        <v>1184</v>
      </c>
      <c r="C742" s="93" t="s">
        <v>1641</v>
      </c>
      <c r="D742" s="94" t="s">
        <v>2312</v>
      </c>
      <c r="E742" s="164">
        <v>6.21</v>
      </c>
    </row>
    <row r="743" spans="2:5" s="42" customFormat="1" ht="14.4" x14ac:dyDescent="0.3">
      <c r="B743" s="93" t="s">
        <v>3106</v>
      </c>
      <c r="C743" s="93" t="s">
        <v>1641</v>
      </c>
      <c r="D743" s="94" t="s">
        <v>3107</v>
      </c>
      <c r="E743" s="164"/>
    </row>
    <row r="744" spans="2:5" s="42" customFormat="1" ht="14.4" x14ac:dyDescent="0.3">
      <c r="B744" s="93" t="s">
        <v>2912</v>
      </c>
      <c r="C744" s="93" t="s">
        <v>1641</v>
      </c>
      <c r="D744" s="94" t="s">
        <v>2913</v>
      </c>
      <c r="E744" s="164">
        <v>5400</v>
      </c>
    </row>
    <row r="745" spans="2:5" s="42" customFormat="1" ht="14.4" x14ac:dyDescent="0.3">
      <c r="B745" s="93" t="s">
        <v>1185</v>
      </c>
      <c r="C745" s="93" t="s">
        <v>1641</v>
      </c>
      <c r="D745" s="94" t="s">
        <v>2313</v>
      </c>
      <c r="E745" s="164">
        <v>5000</v>
      </c>
    </row>
    <row r="746" spans="2:5" s="42" customFormat="1" ht="14.4" x14ac:dyDescent="0.3">
      <c r="B746" s="93" t="s">
        <v>1186</v>
      </c>
      <c r="C746" s="93" t="s">
        <v>1641</v>
      </c>
      <c r="D746" s="94" t="s">
        <v>2314</v>
      </c>
      <c r="E746" s="164">
        <v>50741.15</v>
      </c>
    </row>
    <row r="747" spans="2:5" s="42" customFormat="1" ht="13.8" x14ac:dyDescent="0.3">
      <c r="B747" s="93" t="s">
        <v>2914</v>
      </c>
      <c r="C747" s="93" t="s">
        <v>1641</v>
      </c>
      <c r="D747" s="94" t="s">
        <v>2916</v>
      </c>
      <c r="E747" s="95"/>
    </row>
    <row r="748" spans="2:5" s="42" customFormat="1" ht="14.4" x14ac:dyDescent="0.3">
      <c r="B748" s="93" t="s">
        <v>2915</v>
      </c>
      <c r="C748" s="93" t="s">
        <v>1641</v>
      </c>
      <c r="D748" s="94" t="s">
        <v>2917</v>
      </c>
      <c r="E748" s="164">
        <v>0.04</v>
      </c>
    </row>
    <row r="749" spans="2:5" s="42" customFormat="1" ht="14.4" x14ac:dyDescent="0.3">
      <c r="B749" s="93" t="s">
        <v>3108</v>
      </c>
      <c r="C749" s="93" t="s">
        <v>1641</v>
      </c>
      <c r="D749" s="94" t="s">
        <v>3109</v>
      </c>
      <c r="E749" s="164">
        <v>450</v>
      </c>
    </row>
    <row r="750" spans="2:5" s="42" customFormat="1" ht="14.4" x14ac:dyDescent="0.3">
      <c r="B750" s="93" t="s">
        <v>2918</v>
      </c>
      <c r="C750" s="93" t="s">
        <v>1641</v>
      </c>
      <c r="D750" s="94" t="s">
        <v>2920</v>
      </c>
      <c r="E750" s="164"/>
    </row>
    <row r="751" spans="2:5" s="42" customFormat="1" ht="14.4" x14ac:dyDescent="0.3">
      <c r="B751" s="93" t="s">
        <v>2919</v>
      </c>
      <c r="C751" s="93" t="s">
        <v>1641</v>
      </c>
      <c r="D751" s="94" t="s">
        <v>2921</v>
      </c>
      <c r="E751" s="164">
        <v>3267.12</v>
      </c>
    </row>
    <row r="752" spans="2:5" s="42" customFormat="1" ht="14.4" x14ac:dyDescent="0.3">
      <c r="B752" s="93" t="s">
        <v>1187</v>
      </c>
      <c r="C752" s="93" t="s">
        <v>1641</v>
      </c>
      <c r="D752" s="94" t="s">
        <v>2315</v>
      </c>
      <c r="E752" s="164">
        <v>267.89999999999998</v>
      </c>
    </row>
    <row r="753" spans="2:5" s="42" customFormat="1" ht="13.8" x14ac:dyDescent="0.3">
      <c r="B753" s="93" t="s">
        <v>1655</v>
      </c>
      <c r="C753" s="93" t="s">
        <v>1641</v>
      </c>
      <c r="D753" s="94" t="s">
        <v>2316</v>
      </c>
      <c r="E753" s="95"/>
    </row>
    <row r="754" spans="2:5" s="42" customFormat="1" ht="14.4" x14ac:dyDescent="0.3">
      <c r="B754" s="93" t="s">
        <v>2922</v>
      </c>
      <c r="C754" s="93" t="s">
        <v>1641</v>
      </c>
      <c r="D754" s="94" t="s">
        <v>2923</v>
      </c>
      <c r="E754" s="164">
        <v>2460.58</v>
      </c>
    </row>
    <row r="755" spans="2:5" s="42" customFormat="1" ht="13.8" x14ac:dyDescent="0.3">
      <c r="B755" s="93" t="s">
        <v>2924</v>
      </c>
      <c r="C755" s="93" t="s">
        <v>1641</v>
      </c>
      <c r="D755" s="94" t="s">
        <v>2925</v>
      </c>
      <c r="E755" s="95"/>
    </row>
    <row r="756" spans="2:5" s="42" customFormat="1" ht="14.4" x14ac:dyDescent="0.3">
      <c r="B756" s="93" t="s">
        <v>1656</v>
      </c>
      <c r="C756" s="93" t="s">
        <v>1641</v>
      </c>
      <c r="D756" s="94" t="s">
        <v>2317</v>
      </c>
      <c r="E756" s="164">
        <v>-364654</v>
      </c>
    </row>
    <row r="757" spans="2:5" s="42" customFormat="1" ht="14.4" x14ac:dyDescent="0.3">
      <c r="B757" s="93" t="s">
        <v>3110</v>
      </c>
      <c r="C757" s="93" t="s">
        <v>1641</v>
      </c>
      <c r="D757" s="94" t="s">
        <v>3112</v>
      </c>
      <c r="E757" s="164">
        <v>800</v>
      </c>
    </row>
    <row r="758" spans="2:5" s="42" customFormat="1" ht="13.8" x14ac:dyDescent="0.3">
      <c r="B758" s="93" t="s">
        <v>3111</v>
      </c>
      <c r="C758" s="93" t="s">
        <v>1641</v>
      </c>
      <c r="D758" s="94" t="s">
        <v>3113</v>
      </c>
      <c r="E758" s="95"/>
    </row>
    <row r="759" spans="2:5" s="42" customFormat="1" ht="14.4" x14ac:dyDescent="0.3">
      <c r="B759" s="93" t="s">
        <v>2926</v>
      </c>
      <c r="C759" s="93" t="s">
        <v>1641</v>
      </c>
      <c r="D759" s="94" t="s">
        <v>2932</v>
      </c>
      <c r="E759" s="164">
        <v>610.21</v>
      </c>
    </row>
    <row r="760" spans="2:5" s="42" customFormat="1" ht="14.4" x14ac:dyDescent="0.3">
      <c r="B760" s="93" t="s">
        <v>2927</v>
      </c>
      <c r="C760" s="93" t="s">
        <v>1641</v>
      </c>
      <c r="D760" s="94" t="s">
        <v>2933</v>
      </c>
      <c r="E760" s="164">
        <v>44880</v>
      </c>
    </row>
    <row r="761" spans="2:5" s="42" customFormat="1" ht="14.4" x14ac:dyDescent="0.3">
      <c r="B761" s="93" t="s">
        <v>2928</v>
      </c>
      <c r="C761" s="93" t="s">
        <v>1641</v>
      </c>
      <c r="D761" s="94" t="s">
        <v>2934</v>
      </c>
      <c r="E761" s="164">
        <v>3000</v>
      </c>
    </row>
    <row r="762" spans="2:5" s="42" customFormat="1" ht="14.4" x14ac:dyDescent="0.3">
      <c r="B762" s="93" t="s">
        <v>2929</v>
      </c>
      <c r="C762" s="93" t="s">
        <v>1641</v>
      </c>
      <c r="D762" s="94" t="s">
        <v>2935</v>
      </c>
      <c r="E762" s="164">
        <v>2.8</v>
      </c>
    </row>
    <row r="763" spans="2:5" s="42" customFormat="1" ht="14.4" x14ac:dyDescent="0.3">
      <c r="B763" s="93" t="s">
        <v>2930</v>
      </c>
      <c r="C763" s="93" t="s">
        <v>1641</v>
      </c>
      <c r="D763" s="94" t="s">
        <v>2936</v>
      </c>
      <c r="E763" s="164">
        <v>400</v>
      </c>
    </row>
    <row r="764" spans="2:5" s="42" customFormat="1" ht="14.4" x14ac:dyDescent="0.3">
      <c r="B764" s="93" t="s">
        <v>2931</v>
      </c>
      <c r="C764" s="93" t="s">
        <v>1641</v>
      </c>
      <c r="D764" s="94" t="s">
        <v>2937</v>
      </c>
      <c r="E764" s="164">
        <v>7.33</v>
      </c>
    </row>
    <row r="765" spans="2:5" s="42" customFormat="1" ht="13.8" x14ac:dyDescent="0.3">
      <c r="B765" s="93" t="s">
        <v>3114</v>
      </c>
      <c r="C765" s="93" t="s">
        <v>1641</v>
      </c>
      <c r="D765" s="94" t="s">
        <v>3116</v>
      </c>
      <c r="E765" s="95"/>
    </row>
    <row r="766" spans="2:5" s="42" customFormat="1" ht="14.4" x14ac:dyDescent="0.3">
      <c r="B766" s="93" t="s">
        <v>3115</v>
      </c>
      <c r="C766" s="93" t="s">
        <v>1641</v>
      </c>
      <c r="D766" s="94" t="s">
        <v>3117</v>
      </c>
      <c r="E766" s="164">
        <v>15892.53</v>
      </c>
    </row>
    <row r="767" spans="2:5" s="42" customFormat="1" ht="14.4" x14ac:dyDescent="0.3">
      <c r="B767" s="93" t="s">
        <v>3118</v>
      </c>
      <c r="C767" s="93" t="s">
        <v>1641</v>
      </c>
      <c r="D767" s="94" t="s">
        <v>3135</v>
      </c>
      <c r="E767" s="164">
        <v>37.590000000000003</v>
      </c>
    </row>
    <row r="768" spans="2:5" s="42" customFormat="1" ht="13.8" x14ac:dyDescent="0.3">
      <c r="B768" s="93" t="s">
        <v>3119</v>
      </c>
      <c r="C768" s="93" t="s">
        <v>1641</v>
      </c>
      <c r="D768" s="94" t="s">
        <v>3136</v>
      </c>
      <c r="E768" s="95"/>
    </row>
    <row r="769" spans="2:5" s="42" customFormat="1" ht="14.4" x14ac:dyDescent="0.3">
      <c r="B769" s="93" t="s">
        <v>3294</v>
      </c>
      <c r="C769" s="93" t="s">
        <v>1641</v>
      </c>
      <c r="D769" s="94" t="s">
        <v>3295</v>
      </c>
      <c r="E769" s="164">
        <v>14450</v>
      </c>
    </row>
    <row r="770" spans="2:5" s="42" customFormat="1" ht="13.8" x14ac:dyDescent="0.3">
      <c r="B770" s="93" t="s">
        <v>3120</v>
      </c>
      <c r="C770" s="93" t="s">
        <v>1641</v>
      </c>
      <c r="D770" s="94" t="s">
        <v>3137</v>
      </c>
      <c r="E770" s="95"/>
    </row>
    <row r="771" spans="2:5" s="42" customFormat="1" ht="14.4" x14ac:dyDescent="0.3">
      <c r="B771" s="93" t="s">
        <v>3121</v>
      </c>
      <c r="C771" s="93" t="s">
        <v>1641</v>
      </c>
      <c r="D771" s="94" t="s">
        <v>3138</v>
      </c>
      <c r="E771" s="164">
        <v>86.33</v>
      </c>
    </row>
    <row r="772" spans="2:5" s="42" customFormat="1" ht="14.4" x14ac:dyDescent="0.3">
      <c r="B772" s="93" t="s">
        <v>3122</v>
      </c>
      <c r="C772" s="93" t="s">
        <v>1641</v>
      </c>
      <c r="D772" s="94" t="s">
        <v>3139</v>
      </c>
      <c r="E772" s="164">
        <v>2.4</v>
      </c>
    </row>
    <row r="773" spans="2:5" s="42" customFormat="1" ht="13.8" x14ac:dyDescent="0.3">
      <c r="B773" s="93" t="s">
        <v>3123</v>
      </c>
      <c r="C773" s="93" t="s">
        <v>1641</v>
      </c>
      <c r="D773" s="94" t="s">
        <v>3140</v>
      </c>
      <c r="E773" s="95"/>
    </row>
    <row r="774" spans="2:5" s="42" customFormat="1" ht="13.8" x14ac:dyDescent="0.3">
      <c r="B774" s="93" t="s">
        <v>3124</v>
      </c>
      <c r="C774" s="93" t="s">
        <v>1641</v>
      </c>
      <c r="D774" s="94" t="s">
        <v>3141</v>
      </c>
      <c r="E774" s="95"/>
    </row>
    <row r="775" spans="2:5" s="42" customFormat="1" ht="13.8" x14ac:dyDescent="0.3">
      <c r="B775" s="93" t="s">
        <v>3125</v>
      </c>
      <c r="C775" s="93" t="s">
        <v>1641</v>
      </c>
      <c r="D775" s="94" t="s">
        <v>3142</v>
      </c>
      <c r="E775" s="95"/>
    </row>
    <row r="776" spans="2:5" s="42" customFormat="1" ht="14.4" x14ac:dyDescent="0.3">
      <c r="B776" s="93" t="s">
        <v>3126</v>
      </c>
      <c r="C776" s="93" t="s">
        <v>1641</v>
      </c>
      <c r="D776" s="94" t="s">
        <v>3143</v>
      </c>
      <c r="E776" s="164">
        <v>460</v>
      </c>
    </row>
    <row r="777" spans="2:5" s="42" customFormat="1" ht="14.4" x14ac:dyDescent="0.3">
      <c r="B777" s="93" t="s">
        <v>3127</v>
      </c>
      <c r="C777" s="93" t="s">
        <v>1641</v>
      </c>
      <c r="D777" s="94" t="s">
        <v>3144</v>
      </c>
      <c r="E777" s="164"/>
    </row>
    <row r="778" spans="2:5" s="42" customFormat="1" ht="14.4" x14ac:dyDescent="0.3">
      <c r="B778" s="93" t="s">
        <v>3128</v>
      </c>
      <c r="C778" s="93" t="s">
        <v>1641</v>
      </c>
      <c r="D778" s="94" t="s">
        <v>3145</v>
      </c>
      <c r="E778" s="164">
        <v>480.2</v>
      </c>
    </row>
    <row r="779" spans="2:5" s="42" customFormat="1" ht="14.4" x14ac:dyDescent="0.3">
      <c r="B779" s="93" t="s">
        <v>3129</v>
      </c>
      <c r="C779" s="93" t="s">
        <v>1641</v>
      </c>
      <c r="D779" s="94" t="s">
        <v>3146</v>
      </c>
      <c r="E779" s="164">
        <v>8416.19</v>
      </c>
    </row>
    <row r="780" spans="2:5" s="42" customFormat="1" ht="14.4" x14ac:dyDescent="0.3">
      <c r="B780" s="93" t="s">
        <v>3130</v>
      </c>
      <c r="C780" s="93" t="s">
        <v>1641</v>
      </c>
      <c r="D780" s="94" t="s">
        <v>3147</v>
      </c>
      <c r="E780" s="164">
        <v>4950</v>
      </c>
    </row>
    <row r="781" spans="2:5" s="42" customFormat="1" ht="14.4" x14ac:dyDescent="0.3">
      <c r="B781" s="93" t="s">
        <v>3131</v>
      </c>
      <c r="C781" s="93" t="s">
        <v>1641</v>
      </c>
      <c r="D781" s="94" t="s">
        <v>3148</v>
      </c>
      <c r="E781" s="164"/>
    </row>
    <row r="782" spans="2:5" s="42" customFormat="1" ht="14.4" x14ac:dyDescent="0.3">
      <c r="B782" s="93" t="s">
        <v>3132</v>
      </c>
      <c r="C782" s="93" t="s">
        <v>1641</v>
      </c>
      <c r="D782" s="94" t="s">
        <v>3149</v>
      </c>
      <c r="E782" s="164">
        <v>0.01</v>
      </c>
    </row>
    <row r="783" spans="2:5" s="42" customFormat="1" ht="14.4" x14ac:dyDescent="0.3">
      <c r="B783" s="93" t="s">
        <v>3133</v>
      </c>
      <c r="C783" s="93" t="s">
        <v>1641</v>
      </c>
      <c r="D783" s="94" t="s">
        <v>3150</v>
      </c>
      <c r="E783" s="164">
        <v>204.88</v>
      </c>
    </row>
    <row r="784" spans="2:5" s="42" customFormat="1" ht="13.8" x14ac:dyDescent="0.3">
      <c r="B784" s="93" t="s">
        <v>3134</v>
      </c>
      <c r="C784" s="93" t="s">
        <v>1641</v>
      </c>
      <c r="D784" s="94" t="s">
        <v>3151</v>
      </c>
      <c r="E784" s="95"/>
    </row>
    <row r="785" spans="2:5" s="42" customFormat="1" ht="14.4" x14ac:dyDescent="0.3">
      <c r="B785" s="93" t="s">
        <v>3296</v>
      </c>
      <c r="C785" s="93" t="s">
        <v>1641</v>
      </c>
      <c r="D785" s="94" t="s">
        <v>3297</v>
      </c>
      <c r="E785" s="164">
        <v>7.0000000000000007E-2</v>
      </c>
    </row>
    <row r="786" spans="2:5" s="42" customFormat="1" ht="14.4" x14ac:dyDescent="0.3">
      <c r="B786" s="93" t="s">
        <v>3298</v>
      </c>
      <c r="C786" s="93" t="s">
        <v>1641</v>
      </c>
      <c r="D786" s="94" t="s">
        <v>3301</v>
      </c>
      <c r="E786" s="164">
        <v>1967.9</v>
      </c>
    </row>
    <row r="787" spans="2:5" s="42" customFormat="1" ht="14.4" x14ac:dyDescent="0.3">
      <c r="B787" s="93" t="s">
        <v>3299</v>
      </c>
      <c r="C787" s="93" t="s">
        <v>1641</v>
      </c>
      <c r="D787" s="94" t="s">
        <v>3302</v>
      </c>
      <c r="E787" s="164">
        <v>12600</v>
      </c>
    </row>
    <row r="788" spans="2:5" s="42" customFormat="1" ht="14.4" x14ac:dyDescent="0.3">
      <c r="B788" s="93" t="s">
        <v>3300</v>
      </c>
      <c r="C788" s="93" t="s">
        <v>1641</v>
      </c>
      <c r="D788" s="94" t="s">
        <v>3303</v>
      </c>
      <c r="E788" s="164">
        <v>14224</v>
      </c>
    </row>
    <row r="789" spans="2:5" s="42" customFormat="1" ht="14.4" x14ac:dyDescent="0.3">
      <c r="B789" s="93" t="s">
        <v>3304</v>
      </c>
      <c r="C789" s="93" t="s">
        <v>1641</v>
      </c>
      <c r="D789" s="94" t="s">
        <v>3305</v>
      </c>
      <c r="E789" s="164">
        <v>679</v>
      </c>
    </row>
    <row r="790" spans="2:5" s="42" customFormat="1" ht="14.4" x14ac:dyDescent="0.3">
      <c r="B790" s="93" t="s">
        <v>3306</v>
      </c>
      <c r="C790" s="93" t="s">
        <v>1641</v>
      </c>
      <c r="D790" s="94" t="s">
        <v>3307</v>
      </c>
      <c r="E790" s="164">
        <v>2077.17</v>
      </c>
    </row>
    <row r="791" spans="2:5" s="42" customFormat="1" ht="14.4" x14ac:dyDescent="0.3">
      <c r="B791" s="93" t="s">
        <v>3308</v>
      </c>
      <c r="C791" s="93" t="s">
        <v>1641</v>
      </c>
      <c r="D791" s="94" t="s">
        <v>3310</v>
      </c>
      <c r="E791" s="164">
        <v>1800</v>
      </c>
    </row>
    <row r="792" spans="2:5" s="42" customFormat="1" ht="14.4" x14ac:dyDescent="0.3">
      <c r="B792" s="93" t="s">
        <v>3309</v>
      </c>
      <c r="C792" s="93" t="s">
        <v>1641</v>
      </c>
      <c r="D792" s="94" t="s">
        <v>3311</v>
      </c>
      <c r="E792" s="164">
        <v>349.05</v>
      </c>
    </row>
    <row r="793" spans="2:5" s="42" customFormat="1" ht="13.8" x14ac:dyDescent="0.3">
      <c r="B793" s="93" t="s">
        <v>3152</v>
      </c>
      <c r="C793" s="93" t="s">
        <v>1639</v>
      </c>
      <c r="D793" s="94" t="s">
        <v>3153</v>
      </c>
      <c r="E793" s="95"/>
    </row>
    <row r="794" spans="2:5" s="42" customFormat="1" ht="14.4" x14ac:dyDescent="0.3">
      <c r="B794" s="93" t="s">
        <v>1188</v>
      </c>
      <c r="C794" s="93" t="s">
        <v>1639</v>
      </c>
      <c r="D794" s="94" t="s">
        <v>2318</v>
      </c>
      <c r="E794" s="165">
        <v>80</v>
      </c>
    </row>
    <row r="795" spans="2:5" s="42" customFormat="1" ht="14.4" x14ac:dyDescent="0.3">
      <c r="B795" s="93" t="s">
        <v>1189</v>
      </c>
      <c r="C795" s="93" t="s">
        <v>1639</v>
      </c>
      <c r="D795" s="94" t="s">
        <v>2319</v>
      </c>
      <c r="E795" s="165">
        <v>600</v>
      </c>
    </row>
    <row r="796" spans="2:5" s="42" customFormat="1" ht="14.4" x14ac:dyDescent="0.3">
      <c r="B796" s="93" t="s">
        <v>1190</v>
      </c>
      <c r="C796" s="93" t="s">
        <v>1639</v>
      </c>
      <c r="D796" s="94" t="s">
        <v>2320</v>
      </c>
      <c r="E796" s="165">
        <v>20</v>
      </c>
    </row>
    <row r="797" spans="2:5" s="42" customFormat="1" ht="14.4" x14ac:dyDescent="0.3">
      <c r="B797" s="93" t="s">
        <v>1191</v>
      </c>
      <c r="C797" s="93" t="s">
        <v>1639</v>
      </c>
      <c r="D797" s="94" t="s">
        <v>2321</v>
      </c>
      <c r="E797" s="165">
        <v>640.44000000000005</v>
      </c>
    </row>
    <row r="798" spans="2:5" s="42" customFormat="1" ht="14.4" x14ac:dyDescent="0.3">
      <c r="B798" s="93" t="s">
        <v>1192</v>
      </c>
      <c r="C798" s="93" t="s">
        <v>1639</v>
      </c>
      <c r="D798" s="94" t="s">
        <v>2322</v>
      </c>
      <c r="E798" s="165">
        <v>100</v>
      </c>
    </row>
    <row r="799" spans="2:5" s="42" customFormat="1" ht="14.4" x14ac:dyDescent="0.3">
      <c r="B799" s="93" t="s">
        <v>1193</v>
      </c>
      <c r="C799" s="93" t="s">
        <v>1639</v>
      </c>
      <c r="D799" s="94" t="s">
        <v>2323</v>
      </c>
      <c r="E799" s="165">
        <v>2911.65</v>
      </c>
    </row>
    <row r="800" spans="2:5" s="42" customFormat="1" ht="14.4" x14ac:dyDescent="0.3">
      <c r="B800" s="93" t="s">
        <v>1194</v>
      </c>
      <c r="C800" s="93" t="s">
        <v>1639</v>
      </c>
      <c r="D800" s="94" t="s">
        <v>2324</v>
      </c>
      <c r="E800" s="165">
        <v>49.69</v>
      </c>
    </row>
    <row r="801" spans="2:5" s="42" customFormat="1" ht="13.8" x14ac:dyDescent="0.3">
      <c r="B801" s="93" t="s">
        <v>3154</v>
      </c>
      <c r="C801" s="93" t="s">
        <v>1639</v>
      </c>
      <c r="D801" s="94" t="s">
        <v>3155</v>
      </c>
      <c r="E801" s="95"/>
    </row>
    <row r="802" spans="2:5" s="42" customFormat="1" ht="14.4" x14ac:dyDescent="0.3">
      <c r="B802" s="93" t="s">
        <v>1195</v>
      </c>
      <c r="C802" s="93" t="s">
        <v>1639</v>
      </c>
      <c r="D802" s="94" t="s">
        <v>2325</v>
      </c>
      <c r="E802" s="165">
        <v>3386.28</v>
      </c>
    </row>
    <row r="803" spans="2:5" s="42" customFormat="1" ht="14.4" x14ac:dyDescent="0.3">
      <c r="B803" s="93" t="s">
        <v>1196</v>
      </c>
      <c r="C803" s="93" t="s">
        <v>1639</v>
      </c>
      <c r="D803" s="94" t="s">
        <v>2326</v>
      </c>
      <c r="E803" s="165">
        <v>2525</v>
      </c>
    </row>
    <row r="804" spans="2:5" s="42" customFormat="1" ht="14.4" x14ac:dyDescent="0.3">
      <c r="B804" s="93" t="s">
        <v>1197</v>
      </c>
      <c r="C804" s="93" t="s">
        <v>1639</v>
      </c>
      <c r="D804" s="94" t="s">
        <v>2327</v>
      </c>
      <c r="E804" s="165">
        <v>450</v>
      </c>
    </row>
    <row r="805" spans="2:5" s="42" customFormat="1" ht="14.4" x14ac:dyDescent="0.3">
      <c r="B805" s="93" t="s">
        <v>1198</v>
      </c>
      <c r="C805" s="93" t="s">
        <v>1639</v>
      </c>
      <c r="D805" s="94" t="s">
        <v>2328</v>
      </c>
      <c r="E805" s="165">
        <v>224</v>
      </c>
    </row>
    <row r="806" spans="2:5" s="42" customFormat="1" ht="13.8" x14ac:dyDescent="0.3">
      <c r="B806" s="93" t="s">
        <v>2938</v>
      </c>
      <c r="C806" s="93" t="s">
        <v>1639</v>
      </c>
      <c r="D806" s="94" t="s">
        <v>2939</v>
      </c>
      <c r="E806" s="95"/>
    </row>
    <row r="807" spans="2:5" s="42" customFormat="1" ht="14.4" x14ac:dyDescent="0.3">
      <c r="B807" s="93" t="s">
        <v>3312</v>
      </c>
      <c r="C807" s="93" t="s">
        <v>1639</v>
      </c>
      <c r="D807" s="94" t="s">
        <v>3313</v>
      </c>
      <c r="E807" s="165">
        <v>1454</v>
      </c>
    </row>
    <row r="808" spans="2:5" s="42" customFormat="1" ht="14.4" x14ac:dyDescent="0.3">
      <c r="B808" s="93" t="s">
        <v>1199</v>
      </c>
      <c r="C808" s="93" t="s">
        <v>1639</v>
      </c>
      <c r="D808" s="94" t="s">
        <v>2329</v>
      </c>
      <c r="E808" s="165">
        <v>260</v>
      </c>
    </row>
    <row r="809" spans="2:5" s="42" customFormat="1" ht="14.4" x14ac:dyDescent="0.3">
      <c r="B809" s="93" t="s">
        <v>1200</v>
      </c>
      <c r="C809" s="93" t="s">
        <v>1639</v>
      </c>
      <c r="D809" s="94" t="s">
        <v>2330</v>
      </c>
      <c r="E809" s="165">
        <v>1418.91</v>
      </c>
    </row>
    <row r="810" spans="2:5" s="42" customFormat="1" ht="14.4" x14ac:dyDescent="0.3">
      <c r="B810" s="93" t="s">
        <v>1201</v>
      </c>
      <c r="C810" s="93" t="s">
        <v>1639</v>
      </c>
      <c r="D810" s="94" t="s">
        <v>2331</v>
      </c>
      <c r="E810" s="165">
        <v>25</v>
      </c>
    </row>
    <row r="811" spans="2:5" s="42" customFormat="1" ht="13.8" x14ac:dyDescent="0.3">
      <c r="B811" s="93" t="s">
        <v>3156</v>
      </c>
      <c r="C811" s="93" t="s">
        <v>1639</v>
      </c>
      <c r="D811" s="94" t="s">
        <v>3157</v>
      </c>
      <c r="E811" s="95"/>
    </row>
    <row r="812" spans="2:5" s="42" customFormat="1" ht="14.4" x14ac:dyDescent="0.3">
      <c r="B812" s="93" t="s">
        <v>2940</v>
      </c>
      <c r="C812" s="93" t="s">
        <v>1639</v>
      </c>
      <c r="D812" s="94" t="s">
        <v>2941</v>
      </c>
      <c r="E812" s="165">
        <v>300</v>
      </c>
    </row>
    <row r="813" spans="2:5" s="42" customFormat="1" ht="14.4" x14ac:dyDescent="0.3">
      <c r="B813" s="93" t="s">
        <v>2942</v>
      </c>
      <c r="C813" s="93" t="s">
        <v>1639</v>
      </c>
      <c r="D813" s="94" t="s">
        <v>2943</v>
      </c>
      <c r="E813" s="165">
        <v>136</v>
      </c>
    </row>
    <row r="814" spans="2:5" s="42" customFormat="1" ht="14.4" x14ac:dyDescent="0.3">
      <c r="B814" s="93" t="s">
        <v>3314</v>
      </c>
      <c r="C814" s="93" t="s">
        <v>1639</v>
      </c>
      <c r="D814" s="94" t="s">
        <v>3315</v>
      </c>
      <c r="E814" s="165">
        <v>225</v>
      </c>
    </row>
    <row r="815" spans="2:5" s="42" customFormat="1" ht="14.4" x14ac:dyDescent="0.3">
      <c r="B815" s="93" t="s">
        <v>3316</v>
      </c>
      <c r="C815" s="93" t="s">
        <v>1639</v>
      </c>
      <c r="D815" s="94" t="s">
        <v>3317</v>
      </c>
      <c r="E815" s="165">
        <v>160</v>
      </c>
    </row>
    <row r="816" spans="2:5" s="42" customFormat="1" ht="14.4" x14ac:dyDescent="0.3">
      <c r="B816" s="93" t="s">
        <v>3318</v>
      </c>
      <c r="C816" s="93" t="s">
        <v>1639</v>
      </c>
      <c r="D816" s="94" t="s">
        <v>3319</v>
      </c>
      <c r="E816" s="165">
        <v>558</v>
      </c>
    </row>
    <row r="817" spans="2:5" s="42" customFormat="1" ht="14.4" x14ac:dyDescent="0.3">
      <c r="B817" s="93" t="s">
        <v>1202</v>
      </c>
      <c r="C817" s="93" t="s">
        <v>1639</v>
      </c>
      <c r="D817" s="94" t="s">
        <v>2332</v>
      </c>
      <c r="E817" s="165">
        <v>1850</v>
      </c>
    </row>
    <row r="818" spans="2:5" s="42" customFormat="1" ht="14.4" x14ac:dyDescent="0.3">
      <c r="B818" s="93" t="s">
        <v>3158</v>
      </c>
      <c r="C818" s="93" t="s">
        <v>1639</v>
      </c>
      <c r="D818" s="94" t="s">
        <v>3159</v>
      </c>
      <c r="E818" s="165">
        <v>5093.66</v>
      </c>
    </row>
    <row r="819" spans="2:5" s="42" customFormat="1" ht="14.4" x14ac:dyDescent="0.3">
      <c r="B819" s="93" t="s">
        <v>1203</v>
      </c>
      <c r="C819" s="93" t="s">
        <v>1639</v>
      </c>
      <c r="D819" s="94" t="s">
        <v>2333</v>
      </c>
      <c r="E819" s="165">
        <v>200</v>
      </c>
    </row>
    <row r="820" spans="2:5" s="42" customFormat="1" ht="14.4" x14ac:dyDescent="0.3">
      <c r="B820" s="93" t="s">
        <v>1204</v>
      </c>
      <c r="C820" s="93" t="s">
        <v>1639</v>
      </c>
      <c r="D820" s="94" t="s">
        <v>2334</v>
      </c>
      <c r="E820" s="165">
        <v>240</v>
      </c>
    </row>
    <row r="821" spans="2:5" s="42" customFormat="1" ht="14.4" x14ac:dyDescent="0.3">
      <c r="B821" s="93" t="s">
        <v>1205</v>
      </c>
      <c r="C821" s="93" t="s">
        <v>1639</v>
      </c>
      <c r="D821" s="94" t="s">
        <v>2335</v>
      </c>
      <c r="E821" s="165">
        <v>1500</v>
      </c>
    </row>
    <row r="822" spans="2:5" s="42" customFormat="1" ht="13.8" x14ac:dyDescent="0.3">
      <c r="B822" s="93" t="s">
        <v>1206</v>
      </c>
      <c r="C822" s="93" t="s">
        <v>1639</v>
      </c>
      <c r="D822" s="94" t="s">
        <v>2336</v>
      </c>
      <c r="E822" s="95"/>
    </row>
    <row r="823" spans="2:5" s="42" customFormat="1" ht="14.4" x14ac:dyDescent="0.3">
      <c r="B823" s="93" t="s">
        <v>1207</v>
      </c>
      <c r="C823" s="93" t="s">
        <v>1639</v>
      </c>
      <c r="D823" s="94" t="s">
        <v>2337</v>
      </c>
      <c r="E823" s="165">
        <v>56.13</v>
      </c>
    </row>
    <row r="824" spans="2:5" s="42" customFormat="1" ht="14.4" x14ac:dyDescent="0.3">
      <c r="B824" s="93" t="s">
        <v>1208</v>
      </c>
      <c r="C824" s="93" t="s">
        <v>1639</v>
      </c>
      <c r="D824" s="94" t="s">
        <v>2338</v>
      </c>
      <c r="E824" s="165">
        <v>30</v>
      </c>
    </row>
    <row r="825" spans="2:5" s="42" customFormat="1" ht="14.4" x14ac:dyDescent="0.3">
      <c r="B825" s="93" t="s">
        <v>1209</v>
      </c>
      <c r="C825" s="93" t="s">
        <v>1639</v>
      </c>
      <c r="D825" s="94" t="s">
        <v>2339</v>
      </c>
      <c r="E825" s="165">
        <v>1696.67</v>
      </c>
    </row>
    <row r="826" spans="2:5" s="42" customFormat="1" ht="14.4" x14ac:dyDescent="0.3">
      <c r="B826" s="93" t="s">
        <v>1210</v>
      </c>
      <c r="C826" s="93" t="s">
        <v>1639</v>
      </c>
      <c r="D826" s="94" t="s">
        <v>2340</v>
      </c>
      <c r="E826" s="165">
        <v>320</v>
      </c>
    </row>
    <row r="827" spans="2:5" s="42" customFormat="1" ht="14.4" x14ac:dyDescent="0.3">
      <c r="B827" s="93" t="s">
        <v>3320</v>
      </c>
      <c r="C827" s="93" t="s">
        <v>1639</v>
      </c>
      <c r="D827" s="94" t="s">
        <v>3321</v>
      </c>
      <c r="E827" s="165">
        <v>1785</v>
      </c>
    </row>
    <row r="828" spans="2:5" s="42" customFormat="1" ht="14.4" x14ac:dyDescent="0.3">
      <c r="B828" s="93" t="s">
        <v>1211</v>
      </c>
      <c r="C828" s="93" t="s">
        <v>1639</v>
      </c>
      <c r="D828" s="94" t="s">
        <v>2341</v>
      </c>
      <c r="E828" s="165">
        <v>2000</v>
      </c>
    </row>
    <row r="829" spans="2:5" s="42" customFormat="1" ht="14.4" x14ac:dyDescent="0.3">
      <c r="B829" s="93" t="s">
        <v>1212</v>
      </c>
      <c r="C829" s="93" t="s">
        <v>1639</v>
      </c>
      <c r="D829" s="94" t="s">
        <v>2342</v>
      </c>
      <c r="E829" s="165">
        <v>1262.79</v>
      </c>
    </row>
    <row r="830" spans="2:5" s="42" customFormat="1" ht="13.8" x14ac:dyDescent="0.3">
      <c r="B830" s="93" t="s">
        <v>1213</v>
      </c>
      <c r="C830" s="93" t="s">
        <v>1639</v>
      </c>
      <c r="D830" s="94" t="s">
        <v>2343</v>
      </c>
      <c r="E830" s="95"/>
    </row>
    <row r="831" spans="2:5" s="42" customFormat="1" ht="14.4" x14ac:dyDescent="0.3">
      <c r="B831" s="93" t="s">
        <v>1214</v>
      </c>
      <c r="C831" s="93" t="s">
        <v>1639</v>
      </c>
      <c r="D831" s="94" t="s">
        <v>2344</v>
      </c>
      <c r="E831" s="165">
        <v>500</v>
      </c>
    </row>
    <row r="832" spans="2:5" s="42" customFormat="1" ht="14.4" x14ac:dyDescent="0.3">
      <c r="B832" s="93" t="s">
        <v>1215</v>
      </c>
      <c r="C832" s="93" t="s">
        <v>1639</v>
      </c>
      <c r="D832" s="94" t="s">
        <v>2345</v>
      </c>
      <c r="E832" s="165">
        <v>1280</v>
      </c>
    </row>
    <row r="833" spans="2:5" s="42" customFormat="1" ht="14.4" x14ac:dyDescent="0.3">
      <c r="B833" s="93" t="s">
        <v>1216</v>
      </c>
      <c r="C833" s="93" t="s">
        <v>1639</v>
      </c>
      <c r="D833" s="94" t="s">
        <v>2346</v>
      </c>
      <c r="E833" s="165">
        <v>220.27</v>
      </c>
    </row>
    <row r="834" spans="2:5" s="42" customFormat="1" ht="14.4" x14ac:dyDescent="0.3">
      <c r="B834" s="93" t="s">
        <v>3322</v>
      </c>
      <c r="C834" s="93" t="s">
        <v>1639</v>
      </c>
      <c r="D834" s="94" t="s">
        <v>3323</v>
      </c>
      <c r="E834" s="165">
        <v>233</v>
      </c>
    </row>
    <row r="835" spans="2:5" s="42" customFormat="1" ht="14.4" x14ac:dyDescent="0.3">
      <c r="B835" s="93" t="s">
        <v>1657</v>
      </c>
      <c r="C835" s="93" t="s">
        <v>1639</v>
      </c>
      <c r="D835" s="94" t="s">
        <v>2347</v>
      </c>
      <c r="E835" s="165">
        <v>694</v>
      </c>
    </row>
    <row r="836" spans="2:5" s="42" customFormat="1" ht="14.4" x14ac:dyDescent="0.3">
      <c r="B836" s="93" t="s">
        <v>3160</v>
      </c>
      <c r="C836" s="93" t="s">
        <v>1639</v>
      </c>
      <c r="D836" s="94" t="s">
        <v>3161</v>
      </c>
      <c r="E836" s="165">
        <v>-7</v>
      </c>
    </row>
    <row r="837" spans="2:5" s="42" customFormat="1" ht="14.4" x14ac:dyDescent="0.3">
      <c r="B837" s="93" t="s">
        <v>1217</v>
      </c>
      <c r="C837" s="93" t="s">
        <v>1639</v>
      </c>
      <c r="D837" s="94" t="s">
        <v>2348</v>
      </c>
      <c r="E837" s="165">
        <v>135</v>
      </c>
    </row>
    <row r="838" spans="2:5" s="42" customFormat="1" ht="14.4" x14ac:dyDescent="0.3">
      <c r="B838" s="93" t="s">
        <v>3324</v>
      </c>
      <c r="C838" s="93" t="s">
        <v>1639</v>
      </c>
      <c r="D838" s="94" t="s">
        <v>3325</v>
      </c>
      <c r="E838" s="165">
        <v>948.6</v>
      </c>
    </row>
    <row r="839" spans="2:5" s="42" customFormat="1" ht="14.4" x14ac:dyDescent="0.3">
      <c r="B839" s="93" t="s">
        <v>3162</v>
      </c>
      <c r="C839" s="93" t="s">
        <v>1639</v>
      </c>
      <c r="D839" s="94" t="s">
        <v>3163</v>
      </c>
      <c r="E839" s="165">
        <v>20</v>
      </c>
    </row>
    <row r="840" spans="2:5" s="42" customFormat="1" ht="14.4" x14ac:dyDescent="0.3">
      <c r="B840" s="93" t="s">
        <v>1218</v>
      </c>
      <c r="C840" s="93" t="s">
        <v>1639</v>
      </c>
      <c r="D840" s="94" t="s">
        <v>2349</v>
      </c>
      <c r="E840" s="165">
        <v>290</v>
      </c>
    </row>
    <row r="841" spans="2:5" s="42" customFormat="1" ht="14.4" x14ac:dyDescent="0.3">
      <c r="B841" s="93" t="s">
        <v>3164</v>
      </c>
      <c r="C841" s="93" t="s">
        <v>1639</v>
      </c>
      <c r="D841" s="94" t="s">
        <v>3165</v>
      </c>
      <c r="E841" s="165">
        <v>864.12</v>
      </c>
    </row>
    <row r="842" spans="2:5" s="42" customFormat="1" ht="14.4" x14ac:dyDescent="0.3">
      <c r="B842" s="93" t="s">
        <v>1219</v>
      </c>
      <c r="C842" s="93" t="s">
        <v>1639</v>
      </c>
      <c r="D842" s="94" t="s">
        <v>2350</v>
      </c>
      <c r="E842" s="165">
        <v>150</v>
      </c>
    </row>
    <row r="843" spans="2:5" s="42" customFormat="1" ht="14.4" x14ac:dyDescent="0.3">
      <c r="B843" s="93" t="s">
        <v>1220</v>
      </c>
      <c r="C843" s="93" t="s">
        <v>1639</v>
      </c>
      <c r="D843" s="94" t="s">
        <v>2351</v>
      </c>
      <c r="E843" s="165">
        <v>1290</v>
      </c>
    </row>
    <row r="844" spans="2:5" s="42" customFormat="1" ht="13.8" x14ac:dyDescent="0.3">
      <c r="B844" s="93" t="s">
        <v>3166</v>
      </c>
      <c r="C844" s="93" t="s">
        <v>1639</v>
      </c>
      <c r="D844" s="94" t="s">
        <v>3167</v>
      </c>
      <c r="E844" s="95"/>
    </row>
    <row r="845" spans="2:5" s="42" customFormat="1" ht="13.8" x14ac:dyDescent="0.3">
      <c r="B845" s="93" t="s">
        <v>3168</v>
      </c>
      <c r="C845" s="93" t="s">
        <v>1639</v>
      </c>
      <c r="D845" s="94" t="s">
        <v>3169</v>
      </c>
      <c r="E845" s="95"/>
    </row>
    <row r="846" spans="2:5" s="42" customFormat="1" ht="14.4" x14ac:dyDescent="0.3">
      <c r="B846" s="93" t="s">
        <v>3326</v>
      </c>
      <c r="C846" s="93" t="s">
        <v>1639</v>
      </c>
      <c r="D846" s="94" t="s">
        <v>3327</v>
      </c>
      <c r="E846" s="165">
        <v>0.01</v>
      </c>
    </row>
    <row r="847" spans="2:5" s="42" customFormat="1" ht="14.4" x14ac:dyDescent="0.3">
      <c r="B847" s="93" t="s">
        <v>3328</v>
      </c>
      <c r="C847" s="93" t="s">
        <v>1639</v>
      </c>
      <c r="D847" s="94" t="s">
        <v>3329</v>
      </c>
      <c r="E847" s="165">
        <v>540</v>
      </c>
    </row>
    <row r="848" spans="2:5" s="42" customFormat="1" ht="14.4" x14ac:dyDescent="0.3">
      <c r="B848" s="93" t="s">
        <v>2944</v>
      </c>
      <c r="C848" s="93" t="s">
        <v>1639</v>
      </c>
      <c r="D848" s="94" t="s">
        <v>2945</v>
      </c>
      <c r="E848" s="165">
        <v>430</v>
      </c>
    </row>
    <row r="849" spans="2:5" s="42" customFormat="1" ht="14.4" x14ac:dyDescent="0.3">
      <c r="B849" s="93" t="s">
        <v>1221</v>
      </c>
      <c r="C849" s="93" t="s">
        <v>1639</v>
      </c>
      <c r="D849" s="94" t="s">
        <v>2352</v>
      </c>
      <c r="E849" s="165">
        <v>3458</v>
      </c>
    </row>
    <row r="850" spans="2:5" s="42" customFormat="1" ht="14.4" x14ac:dyDescent="0.3">
      <c r="B850" s="93" t="s">
        <v>1222</v>
      </c>
      <c r="C850" s="93" t="s">
        <v>1639</v>
      </c>
      <c r="D850" s="94" t="s">
        <v>2353</v>
      </c>
      <c r="E850" s="165">
        <v>6779.84</v>
      </c>
    </row>
    <row r="851" spans="2:5" s="42" customFormat="1" ht="13.8" x14ac:dyDescent="0.3">
      <c r="B851" s="93" t="s">
        <v>3170</v>
      </c>
      <c r="C851" s="93" t="s">
        <v>1639</v>
      </c>
      <c r="D851" s="94" t="s">
        <v>3171</v>
      </c>
      <c r="E851" s="95"/>
    </row>
    <row r="852" spans="2:5" s="42" customFormat="1" ht="13.8" x14ac:dyDescent="0.3">
      <c r="B852" s="93" t="s">
        <v>1223</v>
      </c>
      <c r="C852" s="93" t="s">
        <v>1639</v>
      </c>
      <c r="D852" s="94" t="s">
        <v>2354</v>
      </c>
      <c r="E852" s="95"/>
    </row>
    <row r="853" spans="2:5" s="42" customFormat="1" ht="14.4" x14ac:dyDescent="0.3">
      <c r="B853" s="93" t="s">
        <v>1224</v>
      </c>
      <c r="C853" s="93" t="s">
        <v>1639</v>
      </c>
      <c r="D853" s="94" t="s">
        <v>2355</v>
      </c>
      <c r="E853" s="165">
        <v>680</v>
      </c>
    </row>
    <row r="854" spans="2:5" s="42" customFormat="1" ht="13.8" x14ac:dyDescent="0.3">
      <c r="B854" s="93" t="s">
        <v>3172</v>
      </c>
      <c r="C854" s="93" t="s">
        <v>1639</v>
      </c>
      <c r="D854" s="94" t="s">
        <v>3173</v>
      </c>
      <c r="E854" s="95"/>
    </row>
    <row r="855" spans="2:5" s="42" customFormat="1" ht="14.4" x14ac:dyDescent="0.3">
      <c r="B855" s="93" t="s">
        <v>3174</v>
      </c>
      <c r="C855" s="93" t="s">
        <v>1639</v>
      </c>
      <c r="D855" s="94" t="s">
        <v>3175</v>
      </c>
      <c r="E855" s="165">
        <v>475</v>
      </c>
    </row>
    <row r="856" spans="2:5" s="42" customFormat="1" ht="14.4" x14ac:dyDescent="0.3">
      <c r="B856" s="93" t="s">
        <v>3330</v>
      </c>
      <c r="C856" s="93" t="s">
        <v>1639</v>
      </c>
      <c r="D856" s="94" t="s">
        <v>3331</v>
      </c>
      <c r="E856" s="165">
        <v>567</v>
      </c>
    </row>
    <row r="857" spans="2:5" s="42" customFormat="1" ht="14.4" x14ac:dyDescent="0.3">
      <c r="B857" s="93" t="s">
        <v>1225</v>
      </c>
      <c r="C857" s="93" t="s">
        <v>1639</v>
      </c>
      <c r="D857" s="94" t="s">
        <v>2356</v>
      </c>
      <c r="E857" s="165">
        <v>500</v>
      </c>
    </row>
    <row r="858" spans="2:5" s="42" customFormat="1" ht="14.4" x14ac:dyDescent="0.3">
      <c r="B858" s="93" t="s">
        <v>3176</v>
      </c>
      <c r="C858" s="93" t="s">
        <v>1639</v>
      </c>
      <c r="D858" s="94" t="s">
        <v>3177</v>
      </c>
      <c r="E858" s="165">
        <v>492.8</v>
      </c>
    </row>
    <row r="859" spans="2:5" s="42" customFormat="1" ht="14.4" x14ac:dyDescent="0.3">
      <c r="B859" s="93" t="s">
        <v>1658</v>
      </c>
      <c r="C859" s="93" t="s">
        <v>1639</v>
      </c>
      <c r="D859" s="94" t="s">
        <v>2357</v>
      </c>
      <c r="E859" s="165">
        <v>100</v>
      </c>
    </row>
    <row r="860" spans="2:5" s="42" customFormat="1" ht="14.4" x14ac:dyDescent="0.3">
      <c r="B860" s="93" t="s">
        <v>1659</v>
      </c>
      <c r="C860" s="93" t="s">
        <v>1639</v>
      </c>
      <c r="D860" s="94" t="s">
        <v>2358</v>
      </c>
      <c r="E860" s="165">
        <v>980</v>
      </c>
    </row>
    <row r="861" spans="2:5" s="42" customFormat="1" ht="14.4" x14ac:dyDescent="0.3">
      <c r="B861" s="93" t="s">
        <v>1660</v>
      </c>
      <c r="C861" s="93" t="s">
        <v>1639</v>
      </c>
      <c r="D861" s="94" t="s">
        <v>2359</v>
      </c>
      <c r="E861" s="165">
        <v>300</v>
      </c>
    </row>
    <row r="862" spans="2:5" s="42" customFormat="1" ht="14.4" x14ac:dyDescent="0.3">
      <c r="B862" s="93" t="s">
        <v>3332</v>
      </c>
      <c r="C862" s="93" t="s">
        <v>1639</v>
      </c>
      <c r="D862" s="94" t="s">
        <v>3333</v>
      </c>
      <c r="E862" s="165">
        <v>1370</v>
      </c>
    </row>
    <row r="863" spans="2:5" s="42" customFormat="1" ht="13.8" x14ac:dyDescent="0.3">
      <c r="B863" s="93" t="s">
        <v>3178</v>
      </c>
      <c r="C863" s="93" t="s">
        <v>1639</v>
      </c>
      <c r="D863" s="94" t="s">
        <v>3179</v>
      </c>
      <c r="E863" s="95"/>
    </row>
    <row r="864" spans="2:5" s="42" customFormat="1" ht="14.4" x14ac:dyDescent="0.3">
      <c r="B864" s="93" t="s">
        <v>2946</v>
      </c>
      <c r="C864" s="93" t="s">
        <v>1639</v>
      </c>
      <c r="D864" s="94" t="s">
        <v>2947</v>
      </c>
      <c r="E864" s="165">
        <v>-10</v>
      </c>
    </row>
    <row r="865" spans="2:5" s="42" customFormat="1" ht="14.4" x14ac:dyDescent="0.3">
      <c r="B865" s="93" t="s">
        <v>2948</v>
      </c>
      <c r="C865" s="93" t="s">
        <v>1639</v>
      </c>
      <c r="D865" s="94" t="s">
        <v>2949</v>
      </c>
      <c r="E865" s="165">
        <v>40</v>
      </c>
    </row>
    <row r="866" spans="2:5" s="42" customFormat="1" ht="14.4" x14ac:dyDescent="0.3">
      <c r="B866" s="93" t="s">
        <v>3180</v>
      </c>
      <c r="C866" s="93" t="s">
        <v>1639</v>
      </c>
      <c r="D866" s="94" t="s">
        <v>3183</v>
      </c>
      <c r="E866" s="165">
        <v>80</v>
      </c>
    </row>
    <row r="867" spans="2:5" s="42" customFormat="1" ht="14.4" x14ac:dyDescent="0.3">
      <c r="B867" s="93" t="s">
        <v>3181</v>
      </c>
      <c r="C867" s="93" t="s">
        <v>1639</v>
      </c>
      <c r="D867" s="94" t="s">
        <v>3184</v>
      </c>
      <c r="E867" s="165">
        <v>337.5</v>
      </c>
    </row>
    <row r="868" spans="2:5" s="42" customFormat="1" ht="14.4" x14ac:dyDescent="0.3">
      <c r="B868" s="93" t="s">
        <v>3182</v>
      </c>
      <c r="C868" s="93" t="s">
        <v>1639</v>
      </c>
      <c r="D868" s="94" t="s">
        <v>3185</v>
      </c>
      <c r="E868" s="165">
        <v>42</v>
      </c>
    </row>
    <row r="869" spans="2:5" s="42" customFormat="1" ht="14.4" x14ac:dyDescent="0.3">
      <c r="B869" s="93" t="s">
        <v>3186</v>
      </c>
      <c r="C869" s="93" t="s">
        <v>1639</v>
      </c>
      <c r="D869" s="94" t="s">
        <v>3189</v>
      </c>
      <c r="E869" s="165">
        <v>350</v>
      </c>
    </row>
    <row r="870" spans="2:5" s="42" customFormat="1" ht="14.4" x14ac:dyDescent="0.3">
      <c r="B870" s="93" t="s">
        <v>3187</v>
      </c>
      <c r="C870" s="93" t="s">
        <v>1639</v>
      </c>
      <c r="D870" s="94" t="s">
        <v>3190</v>
      </c>
      <c r="E870" s="165">
        <v>150</v>
      </c>
    </row>
    <row r="871" spans="2:5" s="42" customFormat="1" ht="13.8" x14ac:dyDescent="0.3">
      <c r="B871" s="93" t="s">
        <v>3188</v>
      </c>
      <c r="C871" s="93" t="s">
        <v>1639</v>
      </c>
      <c r="D871" s="94" t="s">
        <v>3191</v>
      </c>
      <c r="E871" s="95"/>
    </row>
    <row r="872" spans="2:5" s="42" customFormat="1" ht="13.8" x14ac:dyDescent="0.3">
      <c r="B872" s="93" t="s">
        <v>3192</v>
      </c>
      <c r="C872" s="93" t="s">
        <v>1639</v>
      </c>
      <c r="D872" s="94" t="s">
        <v>3194</v>
      </c>
      <c r="E872" s="95"/>
    </row>
    <row r="873" spans="2:5" s="42" customFormat="1" ht="14.4" x14ac:dyDescent="0.3">
      <c r="B873" s="93" t="s">
        <v>3334</v>
      </c>
      <c r="C873" s="93" t="s">
        <v>1639</v>
      </c>
      <c r="D873" s="94" t="s">
        <v>3335</v>
      </c>
      <c r="E873" s="165">
        <v>-250</v>
      </c>
    </row>
    <row r="874" spans="2:5" s="42" customFormat="1" ht="14.4" x14ac:dyDescent="0.3">
      <c r="B874" s="93" t="s">
        <v>3193</v>
      </c>
      <c r="C874" s="93" t="s">
        <v>1639</v>
      </c>
      <c r="D874" s="94" t="s">
        <v>3195</v>
      </c>
      <c r="E874" s="165">
        <v>680</v>
      </c>
    </row>
    <row r="875" spans="2:5" s="42" customFormat="1" ht="14.4" x14ac:dyDescent="0.3">
      <c r="B875" s="93" t="s">
        <v>3196</v>
      </c>
      <c r="C875" s="93" t="s">
        <v>1639</v>
      </c>
      <c r="D875" s="94" t="s">
        <v>3200</v>
      </c>
      <c r="E875" s="165">
        <v>100</v>
      </c>
    </row>
    <row r="876" spans="2:5" s="42" customFormat="1" ht="13.8" x14ac:dyDescent="0.3">
      <c r="B876" s="93" t="s">
        <v>3197</v>
      </c>
      <c r="C876" s="93" t="s">
        <v>1639</v>
      </c>
      <c r="D876" s="94" t="s">
        <v>3201</v>
      </c>
      <c r="E876" s="95"/>
    </row>
    <row r="877" spans="2:5" s="42" customFormat="1" ht="13.8" x14ac:dyDescent="0.3">
      <c r="B877" s="93" t="s">
        <v>3198</v>
      </c>
      <c r="C877" s="93" t="s">
        <v>1639</v>
      </c>
      <c r="D877" s="94" t="s">
        <v>3202</v>
      </c>
      <c r="E877" s="95"/>
    </row>
    <row r="878" spans="2:5" s="42" customFormat="1" ht="13.8" x14ac:dyDescent="0.3">
      <c r="B878" s="93" t="s">
        <v>3199</v>
      </c>
      <c r="C878" s="93" t="s">
        <v>1639</v>
      </c>
      <c r="D878" s="94" t="s">
        <v>3203</v>
      </c>
      <c r="E878" s="95"/>
    </row>
    <row r="879" spans="2:5" s="42" customFormat="1" ht="14.4" x14ac:dyDescent="0.3">
      <c r="B879" s="93" t="s">
        <v>3336</v>
      </c>
      <c r="C879" s="93" t="s">
        <v>1639</v>
      </c>
      <c r="D879" s="94" t="s">
        <v>3337</v>
      </c>
      <c r="E879" s="165">
        <v>200</v>
      </c>
    </row>
    <row r="880" spans="2:5" s="42" customFormat="1" ht="14.4" x14ac:dyDescent="0.3">
      <c r="B880" s="93" t="s">
        <v>3338</v>
      </c>
      <c r="C880" s="93" t="s">
        <v>1639</v>
      </c>
      <c r="D880" s="94" t="s">
        <v>3339</v>
      </c>
      <c r="E880" s="165">
        <v>169</v>
      </c>
    </row>
    <row r="881" spans="2:5" s="42" customFormat="1" ht="14.4" x14ac:dyDescent="0.3">
      <c r="B881" s="93" t="s">
        <v>3340</v>
      </c>
      <c r="C881" s="93" t="s">
        <v>1639</v>
      </c>
      <c r="D881" s="94" t="s">
        <v>3341</v>
      </c>
      <c r="E881" s="165">
        <v>505</v>
      </c>
    </row>
    <row r="882" spans="2:5" s="42" customFormat="1" ht="14.4" x14ac:dyDescent="0.3">
      <c r="B882" s="93" t="s">
        <v>3342</v>
      </c>
      <c r="C882" s="93" t="s">
        <v>1639</v>
      </c>
      <c r="D882" s="94" t="s">
        <v>3343</v>
      </c>
      <c r="E882" s="165">
        <v>300</v>
      </c>
    </row>
    <row r="883" spans="2:5" s="42" customFormat="1" ht="14.4" x14ac:dyDescent="0.3">
      <c r="B883" s="93" t="s">
        <v>3344</v>
      </c>
      <c r="C883" s="93" t="s">
        <v>1639</v>
      </c>
      <c r="D883" s="94" t="s">
        <v>3345</v>
      </c>
      <c r="E883" s="165">
        <v>1134</v>
      </c>
    </row>
    <row r="884" spans="2:5" s="42" customFormat="1" ht="14.4" x14ac:dyDescent="0.3">
      <c r="B884" s="93" t="s">
        <v>3346</v>
      </c>
      <c r="C884" s="93" t="s">
        <v>1639</v>
      </c>
      <c r="D884" s="94" t="s">
        <v>3347</v>
      </c>
      <c r="E884" s="165">
        <v>188</v>
      </c>
    </row>
    <row r="885" spans="2:5" s="42" customFormat="1" ht="14.4" x14ac:dyDescent="0.3">
      <c r="B885" s="93" t="s">
        <v>3348</v>
      </c>
      <c r="C885" s="93" t="s">
        <v>1639</v>
      </c>
      <c r="D885" s="94" t="s">
        <v>3349</v>
      </c>
      <c r="E885" s="165">
        <v>100</v>
      </c>
    </row>
    <row r="886" spans="2:5" s="42" customFormat="1" ht="14.4" x14ac:dyDescent="0.3">
      <c r="B886" s="93" t="s">
        <v>3350</v>
      </c>
      <c r="C886" s="93" t="s">
        <v>1639</v>
      </c>
      <c r="D886" s="94" t="s">
        <v>3351</v>
      </c>
      <c r="E886" s="165">
        <v>100.04</v>
      </c>
    </row>
    <row r="887" spans="2:5" s="42" customFormat="1" ht="14.4" x14ac:dyDescent="0.3">
      <c r="B887" s="93" t="s">
        <v>3352</v>
      </c>
      <c r="C887" s="93" t="s">
        <v>1639</v>
      </c>
      <c r="D887" s="94" t="s">
        <v>3353</v>
      </c>
      <c r="E887" s="164">
        <v>-20596.32</v>
      </c>
    </row>
    <row r="888" spans="2:5" s="42" customFormat="1" ht="14.4" x14ac:dyDescent="0.3">
      <c r="B888" s="93" t="s">
        <v>1226</v>
      </c>
      <c r="C888" s="93" t="s">
        <v>165</v>
      </c>
      <c r="D888" s="94" t="s">
        <v>2360</v>
      </c>
      <c r="E888" s="167">
        <v>3892026.52</v>
      </c>
    </row>
    <row r="889" spans="2:5" s="42" customFormat="1" ht="14.4" x14ac:dyDescent="0.3">
      <c r="B889" s="93" t="s">
        <v>1227</v>
      </c>
      <c r="C889" s="93" t="s">
        <v>165</v>
      </c>
      <c r="D889" s="94" t="s">
        <v>2361</v>
      </c>
      <c r="E889" s="168">
        <v>16728288.73</v>
      </c>
    </row>
    <row r="890" spans="2:5" s="42" customFormat="1" ht="14.4" x14ac:dyDescent="0.3">
      <c r="B890" s="93" t="s">
        <v>1228</v>
      </c>
      <c r="C890" s="93" t="s">
        <v>165</v>
      </c>
      <c r="D890" s="94" t="s">
        <v>2362</v>
      </c>
      <c r="E890" s="169">
        <v>1370947.22</v>
      </c>
    </row>
    <row r="891" spans="2:5" s="42" customFormat="1" ht="14.4" x14ac:dyDescent="0.3">
      <c r="B891" s="93" t="s">
        <v>1229</v>
      </c>
      <c r="C891" s="93" t="s">
        <v>165</v>
      </c>
      <c r="D891" s="94" t="s">
        <v>2363</v>
      </c>
      <c r="E891" s="164">
        <v>-669294.75</v>
      </c>
    </row>
    <row r="892" spans="2:5" s="42" customFormat="1" ht="14.4" x14ac:dyDescent="0.3">
      <c r="B892" s="93" t="s">
        <v>1230</v>
      </c>
      <c r="C892" s="93" t="s">
        <v>165</v>
      </c>
      <c r="D892" s="94" t="s">
        <v>2364</v>
      </c>
      <c r="E892" s="169">
        <v>213246.05</v>
      </c>
    </row>
    <row r="893" spans="2:5" s="42" customFormat="1" ht="13.8" x14ac:dyDescent="0.3">
      <c r="B893" s="93" t="s">
        <v>2950</v>
      </c>
      <c r="C893" s="93" t="s">
        <v>165</v>
      </c>
      <c r="D893" s="94" t="s">
        <v>2951</v>
      </c>
      <c r="E893" s="95"/>
    </row>
    <row r="894" spans="2:5" s="42" customFormat="1" ht="14.4" x14ac:dyDescent="0.3">
      <c r="B894" s="93" t="s">
        <v>1231</v>
      </c>
      <c r="C894" s="93" t="s">
        <v>165</v>
      </c>
      <c r="D894" s="94" t="s">
        <v>2365</v>
      </c>
      <c r="E894" s="169">
        <v>165183.17000000001</v>
      </c>
    </row>
    <row r="895" spans="2:5" s="42" customFormat="1" ht="13.8" x14ac:dyDescent="0.3">
      <c r="B895" s="93" t="s">
        <v>2952</v>
      </c>
      <c r="C895" s="93" t="s">
        <v>1661</v>
      </c>
      <c r="D895" s="94" t="s">
        <v>2953</v>
      </c>
      <c r="E895" s="95"/>
    </row>
    <row r="896" spans="2:5" s="42" customFormat="1" ht="14.4" x14ac:dyDescent="0.3">
      <c r="B896" s="93" t="s">
        <v>1232</v>
      </c>
      <c r="C896" s="93" t="s">
        <v>1661</v>
      </c>
      <c r="D896" s="94" t="s">
        <v>2366</v>
      </c>
      <c r="E896" s="164">
        <v>133264.85999999999</v>
      </c>
    </row>
    <row r="897" spans="2:5" s="42" customFormat="1" ht="14.4" x14ac:dyDescent="0.3">
      <c r="B897" s="93" t="s">
        <v>2954</v>
      </c>
      <c r="C897" s="93" t="s">
        <v>1661</v>
      </c>
      <c r="D897" s="94" t="s">
        <v>2955</v>
      </c>
      <c r="E897" s="164"/>
    </row>
    <row r="898" spans="2:5" s="42" customFormat="1" ht="14.4" x14ac:dyDescent="0.3">
      <c r="B898" s="93" t="s">
        <v>2956</v>
      </c>
      <c r="C898" s="93" t="s">
        <v>1661</v>
      </c>
      <c r="D898" s="94" t="s">
        <v>2957</v>
      </c>
      <c r="E898" s="164">
        <v>1571086.62</v>
      </c>
    </row>
    <row r="899" spans="2:5" s="42" customFormat="1" ht="13.8" x14ac:dyDescent="0.3">
      <c r="B899" s="93" t="s">
        <v>3204</v>
      </c>
      <c r="C899" s="93" t="s">
        <v>1661</v>
      </c>
      <c r="D899" s="94" t="s">
        <v>3205</v>
      </c>
      <c r="E899" s="95"/>
    </row>
    <row r="900" spans="2:5" s="42" customFormat="1" ht="14.4" x14ac:dyDescent="0.3">
      <c r="B900" s="93" t="s">
        <v>2958</v>
      </c>
      <c r="C900" s="93" t="s">
        <v>1661</v>
      </c>
      <c r="D900" s="94" t="s">
        <v>2959</v>
      </c>
      <c r="E900" s="164">
        <v>31200</v>
      </c>
    </row>
    <row r="901" spans="2:5" s="42" customFormat="1" ht="14.4" x14ac:dyDescent="0.3">
      <c r="B901" s="93" t="s">
        <v>1233</v>
      </c>
      <c r="C901" s="93" t="s">
        <v>1661</v>
      </c>
      <c r="D901" s="94" t="s">
        <v>2367</v>
      </c>
      <c r="E901" s="164">
        <v>3900</v>
      </c>
    </row>
    <row r="902" spans="2:5" s="42" customFormat="1" ht="14.4" x14ac:dyDescent="0.3">
      <c r="B902" s="93" t="s">
        <v>3354</v>
      </c>
      <c r="C902" s="93" t="s">
        <v>1661</v>
      </c>
      <c r="D902" s="94" t="s">
        <v>3355</v>
      </c>
      <c r="E902" s="164">
        <v>2870</v>
      </c>
    </row>
    <row r="903" spans="2:5" s="42" customFormat="1" ht="14.4" x14ac:dyDescent="0.3">
      <c r="B903" s="93" t="s">
        <v>2960</v>
      </c>
      <c r="C903" s="93" t="s">
        <v>1661</v>
      </c>
      <c r="D903" s="94" t="s">
        <v>2961</v>
      </c>
      <c r="E903" s="164">
        <v>1730</v>
      </c>
    </row>
    <row r="904" spans="2:5" s="42" customFormat="1" ht="14.4" x14ac:dyDescent="0.3">
      <c r="B904" s="93" t="s">
        <v>1234</v>
      </c>
      <c r="C904" s="93" t="s">
        <v>1661</v>
      </c>
      <c r="D904" s="94" t="s">
        <v>2368</v>
      </c>
      <c r="E904" s="164">
        <v>132513.60000000001</v>
      </c>
    </row>
    <row r="905" spans="2:5" s="42" customFormat="1" ht="14.4" x14ac:dyDescent="0.3">
      <c r="B905" s="93" t="s">
        <v>1235</v>
      </c>
      <c r="C905" s="93" t="s">
        <v>1661</v>
      </c>
      <c r="D905" s="94" t="s">
        <v>2369</v>
      </c>
      <c r="E905" s="164">
        <v>64205</v>
      </c>
    </row>
    <row r="906" spans="2:5" s="42" customFormat="1" ht="14.4" x14ac:dyDescent="0.3">
      <c r="B906" s="93" t="s">
        <v>3398</v>
      </c>
      <c r="C906" s="93" t="s">
        <v>1661</v>
      </c>
      <c r="D906" s="96" t="s">
        <v>3399</v>
      </c>
      <c r="E906" s="164">
        <v>3097.5</v>
      </c>
    </row>
    <row r="907" spans="2:5" s="42" customFormat="1" ht="14.4" x14ac:dyDescent="0.3">
      <c r="B907" s="93" t="s">
        <v>1236</v>
      </c>
      <c r="C907" s="93" t="s">
        <v>1661</v>
      </c>
      <c r="D907" s="94" t="s">
        <v>2370</v>
      </c>
      <c r="E907" s="164">
        <v>75000</v>
      </c>
    </row>
    <row r="908" spans="2:5" s="42" customFormat="1" ht="13.8" x14ac:dyDescent="0.3">
      <c r="B908" s="93" t="s">
        <v>1237</v>
      </c>
      <c r="C908" s="93" t="s">
        <v>1661</v>
      </c>
      <c r="D908" s="94" t="s">
        <v>2371</v>
      </c>
      <c r="E908" s="95"/>
    </row>
    <row r="909" spans="2:5" s="42" customFormat="1" ht="14.4" x14ac:dyDescent="0.3">
      <c r="B909" s="93" t="s">
        <v>3206</v>
      </c>
      <c r="C909" s="93" t="s">
        <v>1661</v>
      </c>
      <c r="D909" s="94" t="s">
        <v>3207</v>
      </c>
      <c r="E909" s="164">
        <v>442</v>
      </c>
    </row>
    <row r="910" spans="2:5" s="42" customFormat="1" ht="14.4" x14ac:dyDescent="0.3">
      <c r="B910" s="93" t="s">
        <v>1662</v>
      </c>
      <c r="C910" s="93" t="s">
        <v>1661</v>
      </c>
      <c r="D910" s="94" t="s">
        <v>2372</v>
      </c>
      <c r="E910" s="164">
        <v>49.9</v>
      </c>
    </row>
    <row r="911" spans="2:5" s="42" customFormat="1" ht="14.4" x14ac:dyDescent="0.3">
      <c r="B911" s="93" t="s">
        <v>3356</v>
      </c>
      <c r="C911" s="93" t="s">
        <v>1661</v>
      </c>
      <c r="D911" s="94" t="s">
        <v>3357</v>
      </c>
      <c r="E911" s="164">
        <v>8450</v>
      </c>
    </row>
    <row r="912" spans="2:5" s="42" customFormat="1" ht="14.4" x14ac:dyDescent="0.3">
      <c r="B912" s="93" t="s">
        <v>3208</v>
      </c>
      <c r="C912" s="93" t="s">
        <v>1661</v>
      </c>
      <c r="D912" s="94" t="s">
        <v>3210</v>
      </c>
      <c r="E912" s="164">
        <v>38500</v>
      </c>
    </row>
    <row r="913" spans="2:5" s="42" customFormat="1" ht="14.4" x14ac:dyDescent="0.3">
      <c r="B913" s="93" t="s">
        <v>3209</v>
      </c>
      <c r="C913" s="93" t="s">
        <v>1661</v>
      </c>
      <c r="D913" s="94" t="s">
        <v>3211</v>
      </c>
      <c r="E913" s="164">
        <v>3300</v>
      </c>
    </row>
    <row r="914" spans="2:5" s="42" customFormat="1" ht="14.4" x14ac:dyDescent="0.3">
      <c r="B914" s="93" t="s">
        <v>3358</v>
      </c>
      <c r="C914" s="93" t="s">
        <v>1661</v>
      </c>
      <c r="D914" s="94" t="s">
        <v>3360</v>
      </c>
      <c r="E914" s="164">
        <v>144309.12</v>
      </c>
    </row>
    <row r="915" spans="2:5" s="42" customFormat="1" ht="14.4" x14ac:dyDescent="0.3">
      <c r="B915" s="93" t="s">
        <v>3359</v>
      </c>
      <c r="C915" s="93" t="s">
        <v>1661</v>
      </c>
      <c r="D915" s="94" t="s">
        <v>3361</v>
      </c>
      <c r="E915" s="164">
        <v>389.8</v>
      </c>
    </row>
    <row r="916" spans="2:5" s="42" customFormat="1" ht="14.4" x14ac:dyDescent="0.3">
      <c r="B916" s="93" t="s">
        <v>1238</v>
      </c>
      <c r="C916" s="93" t="s">
        <v>168</v>
      </c>
      <c r="D916" s="94" t="s">
        <v>2373</v>
      </c>
      <c r="E916" s="164">
        <v>6375018.4100000001</v>
      </c>
    </row>
    <row r="917" spans="2:5" s="42" customFormat="1" ht="14.4" x14ac:dyDescent="0.3">
      <c r="B917" s="93" t="s">
        <v>1239</v>
      </c>
      <c r="C917" s="93" t="s">
        <v>168</v>
      </c>
      <c r="D917" s="94" t="s">
        <v>2374</v>
      </c>
      <c r="E917" s="164">
        <v>3158736.87</v>
      </c>
    </row>
    <row r="918" spans="2:5" s="42" customFormat="1" ht="14.4" x14ac:dyDescent="0.3">
      <c r="B918" s="93" t="s">
        <v>1240</v>
      </c>
      <c r="C918" s="93" t="s">
        <v>168</v>
      </c>
      <c r="D918" s="94" t="s">
        <v>2375</v>
      </c>
      <c r="E918" s="164">
        <v>340660.33</v>
      </c>
    </row>
    <row r="919" spans="2:5" s="42" customFormat="1" ht="14.4" x14ac:dyDescent="0.3">
      <c r="B919" s="93" t="s">
        <v>1241</v>
      </c>
      <c r="C919" s="93" t="s">
        <v>168</v>
      </c>
      <c r="D919" s="94" t="s">
        <v>2376</v>
      </c>
      <c r="E919" s="164">
        <v>864358.86</v>
      </c>
    </row>
    <row r="920" spans="2:5" s="42" customFormat="1" ht="14.4" x14ac:dyDescent="0.3">
      <c r="B920" s="93" t="s">
        <v>1242</v>
      </c>
      <c r="C920" s="93" t="s">
        <v>168</v>
      </c>
      <c r="D920" s="94" t="s">
        <v>2377</v>
      </c>
      <c r="E920" s="164">
        <v>93974259.769999996</v>
      </c>
    </row>
    <row r="921" spans="2:5" s="42" customFormat="1" ht="14.4" x14ac:dyDescent="0.3">
      <c r="B921" s="93" t="s">
        <v>1243</v>
      </c>
      <c r="C921" s="93" t="s">
        <v>168</v>
      </c>
      <c r="D921" s="94" t="s">
        <v>2378</v>
      </c>
      <c r="E921" s="164">
        <v>8505001.3800000008</v>
      </c>
    </row>
    <row r="922" spans="2:5" s="42" customFormat="1" ht="14.4" x14ac:dyDescent="0.3">
      <c r="B922" s="93" t="s">
        <v>1244</v>
      </c>
      <c r="C922" s="93" t="s">
        <v>168</v>
      </c>
      <c r="D922" s="94" t="s">
        <v>2379</v>
      </c>
      <c r="E922" s="164">
        <v>649491.68999999994</v>
      </c>
    </row>
    <row r="923" spans="2:5" s="42" customFormat="1" ht="14.4" x14ac:dyDescent="0.3">
      <c r="B923" s="93" t="s">
        <v>1245</v>
      </c>
      <c r="C923" s="93" t="s">
        <v>168</v>
      </c>
      <c r="D923" s="94" t="s">
        <v>2380</v>
      </c>
      <c r="E923" s="164">
        <v>4415141.4400000004</v>
      </c>
    </row>
    <row r="924" spans="2:5" s="42" customFormat="1" ht="14.4" x14ac:dyDescent="0.3">
      <c r="B924" s="93" t="s">
        <v>1246</v>
      </c>
      <c r="C924" s="93" t="s">
        <v>168</v>
      </c>
      <c r="D924" s="94" t="s">
        <v>2381</v>
      </c>
      <c r="E924" s="164">
        <v>22368141.34</v>
      </c>
    </row>
    <row r="925" spans="2:5" s="42" customFormat="1" ht="14.4" x14ac:dyDescent="0.3">
      <c r="B925" s="93" t="s">
        <v>1247</v>
      </c>
      <c r="C925" s="93" t="s">
        <v>168</v>
      </c>
      <c r="D925" s="94" t="s">
        <v>2382</v>
      </c>
      <c r="E925" s="164">
        <v>7793479.1399999997</v>
      </c>
    </row>
    <row r="926" spans="2:5" s="42" customFormat="1" ht="14.4" x14ac:dyDescent="0.3">
      <c r="B926" s="93" t="s">
        <v>1248</v>
      </c>
      <c r="C926" s="93" t="s">
        <v>168</v>
      </c>
      <c r="D926" s="94" t="s">
        <v>2383</v>
      </c>
      <c r="E926" s="164">
        <v>5377311.3200000003</v>
      </c>
    </row>
    <row r="927" spans="2:5" s="42" customFormat="1" ht="14.4" x14ac:dyDescent="0.3">
      <c r="B927" s="93" t="s">
        <v>1249</v>
      </c>
      <c r="C927" s="93" t="s">
        <v>168</v>
      </c>
      <c r="D927" s="94" t="s">
        <v>2384</v>
      </c>
      <c r="E927" s="164">
        <v>10457632.640000001</v>
      </c>
    </row>
    <row r="928" spans="2:5" s="42" customFormat="1" ht="14.4" x14ac:dyDescent="0.3">
      <c r="B928" s="93" t="s">
        <v>1250</v>
      </c>
      <c r="C928" s="93" t="s">
        <v>168</v>
      </c>
      <c r="D928" s="94" t="s">
        <v>2385</v>
      </c>
      <c r="E928" s="164">
        <v>-979477.22</v>
      </c>
    </row>
    <row r="929" spans="2:5" s="42" customFormat="1" ht="14.4" x14ac:dyDescent="0.3">
      <c r="B929" s="93" t="s">
        <v>1251</v>
      </c>
      <c r="C929" s="93" t="s">
        <v>168</v>
      </c>
      <c r="D929" s="94" t="s">
        <v>2386</v>
      </c>
      <c r="E929" s="164">
        <v>-302702.95</v>
      </c>
    </row>
    <row r="930" spans="2:5" s="42" customFormat="1" ht="14.4" x14ac:dyDescent="0.3">
      <c r="B930" s="93" t="s">
        <v>1252</v>
      </c>
      <c r="C930" s="93" t="s">
        <v>168</v>
      </c>
      <c r="D930" s="94" t="s">
        <v>2387</v>
      </c>
      <c r="E930" s="164">
        <v>-71179385.420000002</v>
      </c>
    </row>
    <row r="931" spans="2:5" s="42" customFormat="1" ht="14.4" x14ac:dyDescent="0.3">
      <c r="B931" s="93" t="s">
        <v>1253</v>
      </c>
      <c r="C931" s="93" t="s">
        <v>168</v>
      </c>
      <c r="D931" s="94" t="s">
        <v>2388</v>
      </c>
      <c r="E931" s="164">
        <v>-758954.68</v>
      </c>
    </row>
    <row r="932" spans="2:5" s="42" customFormat="1" ht="14.4" x14ac:dyDescent="0.3">
      <c r="B932" s="93" t="s">
        <v>1254</v>
      </c>
      <c r="C932" s="93" t="s">
        <v>168</v>
      </c>
      <c r="D932" s="94" t="s">
        <v>2389</v>
      </c>
      <c r="E932" s="164">
        <v>-6487377.4199999999</v>
      </c>
    </row>
    <row r="933" spans="2:5" s="42" customFormat="1" ht="14.4" x14ac:dyDescent="0.3">
      <c r="B933" s="93" t="s">
        <v>1255</v>
      </c>
      <c r="C933" s="93" t="s">
        <v>168</v>
      </c>
      <c r="D933" s="94" t="s">
        <v>2390</v>
      </c>
      <c r="E933" s="164">
        <v>-303527.86</v>
      </c>
    </row>
    <row r="934" spans="2:5" s="42" customFormat="1" ht="14.4" x14ac:dyDescent="0.3">
      <c r="B934" s="93" t="s">
        <v>1256</v>
      </c>
      <c r="C934" s="93" t="s">
        <v>168</v>
      </c>
      <c r="D934" s="94" t="s">
        <v>2391</v>
      </c>
      <c r="E934" s="164">
        <v>-1957079.97</v>
      </c>
    </row>
    <row r="935" spans="2:5" s="42" customFormat="1" ht="14.4" x14ac:dyDescent="0.3">
      <c r="B935" s="93" t="s">
        <v>1257</v>
      </c>
      <c r="C935" s="93" t="s">
        <v>168</v>
      </c>
      <c r="D935" s="94" t="s">
        <v>2392</v>
      </c>
      <c r="E935" s="164">
        <v>-14618107.609999999</v>
      </c>
    </row>
    <row r="936" spans="2:5" s="42" customFormat="1" ht="14.4" x14ac:dyDescent="0.3">
      <c r="B936" s="93" t="s">
        <v>1258</v>
      </c>
      <c r="C936" s="93" t="s">
        <v>168</v>
      </c>
      <c r="D936" s="94" t="s">
        <v>2393</v>
      </c>
      <c r="E936" s="164">
        <v>-4603585.97</v>
      </c>
    </row>
    <row r="937" spans="2:5" s="42" customFormat="1" ht="14.4" x14ac:dyDescent="0.3">
      <c r="B937" s="93" t="s">
        <v>1259</v>
      </c>
      <c r="C937" s="93" t="s">
        <v>168</v>
      </c>
      <c r="D937" s="94" t="s">
        <v>2394</v>
      </c>
      <c r="E937" s="164">
        <v>-2398250.9300000002</v>
      </c>
    </row>
    <row r="938" spans="2:5" s="42" customFormat="1" ht="14.4" x14ac:dyDescent="0.3">
      <c r="B938" s="93" t="s">
        <v>1260</v>
      </c>
      <c r="C938" s="93" t="s">
        <v>168</v>
      </c>
      <c r="D938" s="94" t="s">
        <v>2395</v>
      </c>
      <c r="E938" s="164">
        <v>-6961727.4500000002</v>
      </c>
    </row>
    <row r="939" spans="2:5" s="42" customFormat="1" ht="14.4" x14ac:dyDescent="0.3">
      <c r="B939" s="93" t="s">
        <v>1261</v>
      </c>
      <c r="C939" s="93" t="s">
        <v>1630</v>
      </c>
      <c r="D939" s="94" t="s">
        <v>2396</v>
      </c>
      <c r="E939" s="164">
        <v>120000</v>
      </c>
    </row>
    <row r="940" spans="2:5" s="42" customFormat="1" ht="14.4" x14ac:dyDescent="0.3">
      <c r="B940" s="93" t="s">
        <v>1262</v>
      </c>
      <c r="C940" s="93" t="s">
        <v>1630</v>
      </c>
      <c r="D940" s="94" t="s">
        <v>2397</v>
      </c>
      <c r="E940" s="164">
        <v>784192.32</v>
      </c>
    </row>
    <row r="941" spans="2:5" s="42" customFormat="1" ht="14.4" x14ac:dyDescent="0.3">
      <c r="B941" s="93" t="s">
        <v>1263</v>
      </c>
      <c r="C941" s="93" t="s">
        <v>1630</v>
      </c>
      <c r="D941" s="94" t="s">
        <v>2398</v>
      </c>
      <c r="E941" s="164">
        <v>49200</v>
      </c>
    </row>
    <row r="942" spans="2:5" s="42" customFormat="1" ht="14.4" x14ac:dyDescent="0.3">
      <c r="B942" s="93" t="s">
        <v>1264</v>
      </c>
      <c r="C942" s="93" t="s">
        <v>1663</v>
      </c>
      <c r="D942" s="94" t="s">
        <v>2399</v>
      </c>
      <c r="E942" s="164">
        <v>142090.45000000001</v>
      </c>
    </row>
    <row r="943" spans="2:5" s="42" customFormat="1" ht="14.4" x14ac:dyDescent="0.3">
      <c r="B943" s="93" t="s">
        <v>1265</v>
      </c>
      <c r="C943" s="93" t="s">
        <v>1663</v>
      </c>
      <c r="D943" s="94" t="s">
        <v>2400</v>
      </c>
      <c r="E943" s="164">
        <v>31103.119999999999</v>
      </c>
    </row>
    <row r="944" spans="2:5" s="42" customFormat="1" ht="14.4" x14ac:dyDescent="0.3">
      <c r="B944" s="93" t="s">
        <v>1266</v>
      </c>
      <c r="C944" s="93" t="s">
        <v>1663</v>
      </c>
      <c r="D944" s="94" t="s">
        <v>2401</v>
      </c>
      <c r="E944" s="164">
        <v>814.78</v>
      </c>
    </row>
    <row r="945" spans="2:5" s="42" customFormat="1" ht="14.4" x14ac:dyDescent="0.3">
      <c r="B945" s="93" t="s">
        <v>1267</v>
      </c>
      <c r="C945" s="93" t="s">
        <v>1663</v>
      </c>
      <c r="D945" s="94" t="s">
        <v>2402</v>
      </c>
      <c r="E945" s="164">
        <v>13173.76</v>
      </c>
    </row>
    <row r="946" spans="2:5" s="42" customFormat="1" ht="14.4" x14ac:dyDescent="0.3">
      <c r="B946" s="93" t="s">
        <v>1268</v>
      </c>
      <c r="C946" s="93" t="s">
        <v>1663</v>
      </c>
      <c r="D946" s="94" t="s">
        <v>2403</v>
      </c>
      <c r="E946" s="164">
        <v>1506.96</v>
      </c>
    </row>
    <row r="947" spans="2:5" s="42" customFormat="1" ht="14.4" x14ac:dyDescent="0.3">
      <c r="B947" s="93" t="s">
        <v>1269</v>
      </c>
      <c r="C947" s="93" t="s">
        <v>1663</v>
      </c>
      <c r="D947" s="94" t="s">
        <v>2404</v>
      </c>
      <c r="E947" s="164">
        <v>1006.28</v>
      </c>
    </row>
    <row r="948" spans="2:5" s="42" customFormat="1" ht="14.4" x14ac:dyDescent="0.3">
      <c r="B948" s="93" t="s">
        <v>1270</v>
      </c>
      <c r="C948" s="93" t="s">
        <v>1663</v>
      </c>
      <c r="D948" s="94" t="s">
        <v>2405</v>
      </c>
      <c r="E948" s="164">
        <v>4725</v>
      </c>
    </row>
    <row r="949" spans="2:5" s="42" customFormat="1" ht="14.4" x14ac:dyDescent="0.3">
      <c r="B949" s="93" t="s">
        <v>1271</v>
      </c>
      <c r="C949" s="93" t="s">
        <v>1663</v>
      </c>
      <c r="D949" s="94" t="s">
        <v>2406</v>
      </c>
      <c r="E949" s="164">
        <v>4725</v>
      </c>
    </row>
    <row r="950" spans="2:5" s="42" customFormat="1" ht="14.4" x14ac:dyDescent="0.3">
      <c r="B950" s="93" t="s">
        <v>1272</v>
      </c>
      <c r="C950" s="93" t="s">
        <v>1663</v>
      </c>
      <c r="D950" s="94" t="s">
        <v>2407</v>
      </c>
      <c r="E950" s="164">
        <v>2369.58</v>
      </c>
    </row>
    <row r="951" spans="2:5" s="42" customFormat="1" ht="14.4" x14ac:dyDescent="0.3">
      <c r="B951" s="93" t="s">
        <v>1273</v>
      </c>
      <c r="C951" s="93" t="s">
        <v>1663</v>
      </c>
      <c r="D951" s="94" t="s">
        <v>2408</v>
      </c>
      <c r="E951" s="164">
        <v>5551.26</v>
      </c>
    </row>
    <row r="952" spans="2:5" s="42" customFormat="1" ht="14.4" x14ac:dyDescent="0.3">
      <c r="B952" s="93" t="s">
        <v>1274</v>
      </c>
      <c r="C952" s="93" t="s">
        <v>1663</v>
      </c>
      <c r="D952" s="94" t="s">
        <v>2409</v>
      </c>
      <c r="E952" s="164">
        <v>686.09</v>
      </c>
    </row>
    <row r="953" spans="2:5" s="42" customFormat="1" ht="14.4" x14ac:dyDescent="0.3">
      <c r="B953" s="93" t="s">
        <v>1275</v>
      </c>
      <c r="C953" s="93" t="s">
        <v>1663</v>
      </c>
      <c r="D953" s="94" t="s">
        <v>2410</v>
      </c>
      <c r="E953" s="164">
        <v>239.34</v>
      </c>
    </row>
    <row r="954" spans="2:5" s="42" customFormat="1" ht="14.4" x14ac:dyDescent="0.3">
      <c r="B954" s="93" t="s">
        <v>1276</v>
      </c>
      <c r="C954" s="93" t="s">
        <v>1663</v>
      </c>
      <c r="D954" s="94" t="s">
        <v>2411</v>
      </c>
      <c r="E954" s="164">
        <v>6641.77</v>
      </c>
    </row>
    <row r="955" spans="2:5" s="42" customFormat="1" ht="14.4" x14ac:dyDescent="0.3">
      <c r="B955" s="93" t="s">
        <v>1277</v>
      </c>
      <c r="C955" s="93" t="s">
        <v>1663</v>
      </c>
      <c r="D955" s="94" t="s">
        <v>2412</v>
      </c>
      <c r="E955" s="164">
        <v>274.99</v>
      </c>
    </row>
    <row r="956" spans="2:5" s="42" customFormat="1" ht="14.4" x14ac:dyDescent="0.3">
      <c r="B956" s="93" t="s">
        <v>1278</v>
      </c>
      <c r="C956" s="93" t="s">
        <v>1663</v>
      </c>
      <c r="D956" s="94" t="s">
        <v>2413</v>
      </c>
      <c r="E956" s="164">
        <v>103414.15</v>
      </c>
    </row>
    <row r="957" spans="2:5" s="42" customFormat="1" ht="14.4" x14ac:dyDescent="0.3">
      <c r="B957" s="93" t="s">
        <v>1279</v>
      </c>
      <c r="C957" s="93" t="s">
        <v>1663</v>
      </c>
      <c r="D957" s="94" t="s">
        <v>2414</v>
      </c>
      <c r="E957" s="164">
        <v>7676.1</v>
      </c>
    </row>
    <row r="958" spans="2:5" s="42" customFormat="1" ht="14.4" x14ac:dyDescent="0.3">
      <c r="B958" s="93" t="s">
        <v>1280</v>
      </c>
      <c r="C958" s="93" t="s">
        <v>1663</v>
      </c>
      <c r="D958" s="94" t="s">
        <v>2415</v>
      </c>
      <c r="E958" s="164">
        <v>294970.67</v>
      </c>
    </row>
    <row r="959" spans="2:5" s="42" customFormat="1" ht="14.4" x14ac:dyDescent="0.3">
      <c r="B959" s="93" t="s">
        <v>1281</v>
      </c>
      <c r="C959" s="93" t="s">
        <v>1663</v>
      </c>
      <c r="D959" s="94" t="s">
        <v>2416</v>
      </c>
      <c r="E959" s="164">
        <v>40742.54</v>
      </c>
    </row>
    <row r="960" spans="2:5" s="42" customFormat="1" ht="14.4" x14ac:dyDescent="0.3">
      <c r="B960" s="93" t="s">
        <v>1282</v>
      </c>
      <c r="C960" s="93" t="s">
        <v>1663</v>
      </c>
      <c r="D960" s="94" t="s">
        <v>2417</v>
      </c>
      <c r="E960" s="164">
        <v>1551094.91</v>
      </c>
    </row>
    <row r="961" spans="2:5" s="42" customFormat="1" ht="14.4" x14ac:dyDescent="0.3">
      <c r="B961" s="93" t="s">
        <v>1283</v>
      </c>
      <c r="C961" s="93" t="s">
        <v>1663</v>
      </c>
      <c r="D961" s="94" t="s">
        <v>2418</v>
      </c>
      <c r="E961" s="164">
        <v>25255.02</v>
      </c>
    </row>
    <row r="962" spans="2:5" s="42" customFormat="1" ht="14.4" x14ac:dyDescent="0.3">
      <c r="B962" s="93" t="s">
        <v>1284</v>
      </c>
      <c r="C962" s="93" t="s">
        <v>1663</v>
      </c>
      <c r="D962" s="94" t="s">
        <v>2419</v>
      </c>
      <c r="E962" s="164">
        <v>10000</v>
      </c>
    </row>
    <row r="963" spans="2:5" s="42" customFormat="1" ht="14.4" x14ac:dyDescent="0.3">
      <c r="B963" s="93" t="s">
        <v>1285</v>
      </c>
      <c r="C963" s="93" t="s">
        <v>1663</v>
      </c>
      <c r="D963" s="94" t="s">
        <v>2420</v>
      </c>
      <c r="E963" s="164">
        <v>15990.19</v>
      </c>
    </row>
    <row r="964" spans="2:5" s="42" customFormat="1" ht="14.4" x14ac:dyDescent="0.3">
      <c r="B964" s="93" t="s">
        <v>1286</v>
      </c>
      <c r="C964" s="93" t="s">
        <v>1663</v>
      </c>
      <c r="D964" s="94" t="s">
        <v>2421</v>
      </c>
      <c r="E964" s="164">
        <v>15830</v>
      </c>
    </row>
    <row r="965" spans="2:5" s="42" customFormat="1" ht="14.4" x14ac:dyDescent="0.3">
      <c r="B965" s="93" t="s">
        <v>1287</v>
      </c>
      <c r="C965" s="93" t="s">
        <v>1663</v>
      </c>
      <c r="D965" s="94" t="s">
        <v>2422</v>
      </c>
      <c r="E965" s="164">
        <v>25654.01</v>
      </c>
    </row>
    <row r="966" spans="2:5" s="42" customFormat="1" ht="14.4" x14ac:dyDescent="0.3">
      <c r="B966" s="93" t="s">
        <v>1288</v>
      </c>
      <c r="C966" s="93" t="s">
        <v>1663</v>
      </c>
      <c r="D966" s="94" t="s">
        <v>2423</v>
      </c>
      <c r="E966" s="164">
        <v>83500.009999999995</v>
      </c>
    </row>
    <row r="967" spans="2:5" s="42" customFormat="1" ht="14.4" x14ac:dyDescent="0.3">
      <c r="B967" s="93" t="s">
        <v>1289</v>
      </c>
      <c r="C967" s="93" t="s">
        <v>1663</v>
      </c>
      <c r="D967" s="94" t="s">
        <v>2424</v>
      </c>
      <c r="E967" s="164">
        <v>422241.42</v>
      </c>
    </row>
    <row r="968" spans="2:5" s="42" customFormat="1" ht="14.4" x14ac:dyDescent="0.3">
      <c r="B968" s="93" t="s">
        <v>1290</v>
      </c>
      <c r="C968" s="93" t="s">
        <v>1663</v>
      </c>
      <c r="D968" s="94" t="s">
        <v>2425</v>
      </c>
      <c r="E968" s="164">
        <v>179999.76</v>
      </c>
    </row>
    <row r="969" spans="2:5" s="42" customFormat="1" ht="14.4" x14ac:dyDescent="0.3">
      <c r="B969" s="93" t="s">
        <v>1291</v>
      </c>
      <c r="C969" s="93" t="s">
        <v>1663</v>
      </c>
      <c r="D969" s="94" t="s">
        <v>2426</v>
      </c>
      <c r="E969" s="164">
        <v>251132.49</v>
      </c>
    </row>
    <row r="970" spans="2:5" s="42" customFormat="1" ht="14.4" x14ac:dyDescent="0.3">
      <c r="B970" s="93" t="s">
        <v>1292</v>
      </c>
      <c r="C970" s="93" t="s">
        <v>1663</v>
      </c>
      <c r="D970" s="94" t="s">
        <v>2427</v>
      </c>
      <c r="E970" s="164">
        <v>169859.35</v>
      </c>
    </row>
    <row r="971" spans="2:5" s="42" customFormat="1" ht="14.4" x14ac:dyDescent="0.3">
      <c r="B971" s="93" t="s">
        <v>1293</v>
      </c>
      <c r="C971" s="93" t="s">
        <v>1663</v>
      </c>
      <c r="D971" s="94" t="s">
        <v>2428</v>
      </c>
      <c r="E971" s="164">
        <v>7811</v>
      </c>
    </row>
    <row r="972" spans="2:5" s="42" customFormat="1" ht="14.4" x14ac:dyDescent="0.3">
      <c r="B972" s="93" t="s">
        <v>2962</v>
      </c>
      <c r="C972" s="93" t="s">
        <v>1663</v>
      </c>
      <c r="D972" s="94" t="s">
        <v>2964</v>
      </c>
      <c r="E972" s="164">
        <v>12857.14</v>
      </c>
    </row>
    <row r="973" spans="2:5" s="42" customFormat="1" ht="14.4" x14ac:dyDescent="0.3">
      <c r="B973" s="93" t="s">
        <v>2963</v>
      </c>
      <c r="C973" s="93" t="s">
        <v>1663</v>
      </c>
      <c r="D973" s="94" t="s">
        <v>2965</v>
      </c>
      <c r="E973" s="164">
        <v>277875</v>
      </c>
    </row>
    <row r="974" spans="2:5" s="42" customFormat="1" ht="14.4" x14ac:dyDescent="0.3">
      <c r="B974" s="93" t="s">
        <v>1294</v>
      </c>
      <c r="C974" s="93" t="s">
        <v>1663</v>
      </c>
      <c r="D974" s="94" t="s">
        <v>2429</v>
      </c>
      <c r="E974" s="164">
        <v>12714847.550000001</v>
      </c>
    </row>
    <row r="975" spans="2:5" s="42" customFormat="1" ht="14.4" x14ac:dyDescent="0.3">
      <c r="B975" s="93" t="s">
        <v>1295</v>
      </c>
      <c r="C975" s="93" t="s">
        <v>1663</v>
      </c>
      <c r="D975" s="94" t="s">
        <v>2430</v>
      </c>
      <c r="E975" s="164">
        <v>443278.21</v>
      </c>
    </row>
    <row r="976" spans="2:5" s="42" customFormat="1" ht="14.4" x14ac:dyDescent="0.3">
      <c r="B976" s="93" t="s">
        <v>1296</v>
      </c>
      <c r="C976" s="93" t="s">
        <v>1663</v>
      </c>
      <c r="D976" s="94" t="s">
        <v>2431</v>
      </c>
      <c r="E976" s="164">
        <v>746367.72</v>
      </c>
    </row>
    <row r="977" spans="2:5" s="42" customFormat="1" ht="14.4" x14ac:dyDescent="0.3">
      <c r="B977" s="93" t="s">
        <v>1297</v>
      </c>
      <c r="C977" s="93" t="s">
        <v>1663</v>
      </c>
      <c r="D977" s="94" t="s">
        <v>2432</v>
      </c>
      <c r="E977" s="164">
        <v>902716.59</v>
      </c>
    </row>
    <row r="978" spans="2:5" s="42" customFormat="1" ht="14.4" x14ac:dyDescent="0.3">
      <c r="B978" s="93" t="s">
        <v>1298</v>
      </c>
      <c r="C978" s="93" t="s">
        <v>1663</v>
      </c>
      <c r="D978" s="94" t="s">
        <v>2433</v>
      </c>
      <c r="E978" s="164">
        <v>499555.17</v>
      </c>
    </row>
    <row r="979" spans="2:5" s="42" customFormat="1" ht="14.4" x14ac:dyDescent="0.3">
      <c r="B979" s="93" t="s">
        <v>1299</v>
      </c>
      <c r="C979" s="93" t="s">
        <v>1663</v>
      </c>
      <c r="D979" s="94" t="s">
        <v>2434</v>
      </c>
      <c r="E979" s="164">
        <v>1617906.22</v>
      </c>
    </row>
    <row r="980" spans="2:5" s="42" customFormat="1" ht="14.4" x14ac:dyDescent="0.3">
      <c r="B980" s="93" t="s">
        <v>1300</v>
      </c>
      <c r="C980" s="93" t="s">
        <v>1663</v>
      </c>
      <c r="D980" s="94" t="s">
        <v>2435</v>
      </c>
      <c r="E980" s="164">
        <v>859154.6</v>
      </c>
    </row>
    <row r="981" spans="2:5" s="42" customFormat="1" ht="14.4" x14ac:dyDescent="0.3">
      <c r="B981" s="93" t="s">
        <v>1301</v>
      </c>
      <c r="C981" s="93" t="s">
        <v>1663</v>
      </c>
      <c r="D981" s="94" t="s">
        <v>2436</v>
      </c>
      <c r="E981" s="164">
        <v>-4474226.1100000003</v>
      </c>
    </row>
    <row r="982" spans="2:5" s="42" customFormat="1" ht="14.4" x14ac:dyDescent="0.3">
      <c r="B982" s="93" t="s">
        <v>1302</v>
      </c>
      <c r="C982" s="93" t="s">
        <v>1663</v>
      </c>
      <c r="D982" s="94" t="s">
        <v>2437</v>
      </c>
      <c r="E982" s="164">
        <v>-1758965.93</v>
      </c>
    </row>
    <row r="983" spans="2:5" s="42" customFormat="1" ht="14.4" x14ac:dyDescent="0.3">
      <c r="B983" s="93" t="s">
        <v>1303</v>
      </c>
      <c r="C983" s="93" t="s">
        <v>1663</v>
      </c>
      <c r="D983" s="94" t="s">
        <v>2438</v>
      </c>
      <c r="E983" s="164">
        <v>-391454.49</v>
      </c>
    </row>
    <row r="984" spans="2:5" s="42" customFormat="1" ht="14.4" x14ac:dyDescent="0.3">
      <c r="B984" s="93" t="s">
        <v>1304</v>
      </c>
      <c r="C984" s="93" t="s">
        <v>1663</v>
      </c>
      <c r="D984" s="94" t="s">
        <v>2439</v>
      </c>
      <c r="E984" s="164">
        <v>-134666.64000000001</v>
      </c>
    </row>
    <row r="985" spans="2:5" s="42" customFormat="1" ht="14.4" x14ac:dyDescent="0.3">
      <c r="B985" s="93" t="s">
        <v>1305</v>
      </c>
      <c r="C985" s="93" t="s">
        <v>1663</v>
      </c>
      <c r="D985" s="94" t="s">
        <v>2440</v>
      </c>
      <c r="E985" s="164">
        <v>-190555.5</v>
      </c>
    </row>
    <row r="986" spans="2:5" s="42" customFormat="1" ht="14.4" x14ac:dyDescent="0.3">
      <c r="B986" s="93" t="s">
        <v>1664</v>
      </c>
      <c r="C986" s="93" t="s">
        <v>1663</v>
      </c>
      <c r="D986" s="94" t="s">
        <v>2441</v>
      </c>
      <c r="E986" s="164">
        <v>-75226.350000000006</v>
      </c>
    </row>
    <row r="987" spans="2:5" s="42" customFormat="1" ht="14.4" x14ac:dyDescent="0.3">
      <c r="B987" s="93" t="s">
        <v>1306</v>
      </c>
      <c r="C987" s="93" t="s">
        <v>1663</v>
      </c>
      <c r="D987" s="94" t="s">
        <v>2442</v>
      </c>
      <c r="E987" s="164">
        <v>-88889</v>
      </c>
    </row>
    <row r="988" spans="2:5" s="42" customFormat="1" ht="14.4" x14ac:dyDescent="0.3">
      <c r="B988" s="93" t="s">
        <v>2966</v>
      </c>
      <c r="C988" s="93" t="s">
        <v>1663</v>
      </c>
      <c r="D988" s="94" t="s">
        <v>2967</v>
      </c>
      <c r="E988" s="164">
        <v>-162093.75</v>
      </c>
    </row>
    <row r="989" spans="2:5" s="42" customFormat="1" ht="14.4" x14ac:dyDescent="0.3">
      <c r="B989" s="93" t="s">
        <v>3362</v>
      </c>
      <c r="C989" s="93" t="s">
        <v>1635</v>
      </c>
      <c r="D989" s="94" t="s">
        <v>3363</v>
      </c>
      <c r="E989" s="164">
        <v>2798038</v>
      </c>
    </row>
    <row r="990" spans="2:5" s="42" customFormat="1" ht="14.4" x14ac:dyDescent="0.3">
      <c r="B990" s="93" t="s">
        <v>3364</v>
      </c>
      <c r="C990" s="93" t="s">
        <v>1635</v>
      </c>
      <c r="D990" s="94" t="s">
        <v>3365</v>
      </c>
      <c r="E990" s="164">
        <v>2278796.6</v>
      </c>
    </row>
    <row r="991" spans="2:5" s="42" customFormat="1" ht="14.4" x14ac:dyDescent="0.3">
      <c r="B991" s="93" t="s">
        <v>3366</v>
      </c>
      <c r="C991" s="93" t="s">
        <v>1635</v>
      </c>
      <c r="D991" s="94" t="s">
        <v>3367</v>
      </c>
      <c r="E991" s="164">
        <v>1698535.9</v>
      </c>
    </row>
    <row r="992" spans="2:5" s="42" customFormat="1" ht="14.4" x14ac:dyDescent="0.3">
      <c r="B992" s="93" t="s">
        <v>3368</v>
      </c>
      <c r="C992" s="93" t="s">
        <v>1635</v>
      </c>
      <c r="D992" s="94" t="s">
        <v>3369</v>
      </c>
      <c r="E992" s="164">
        <v>2883185.72</v>
      </c>
    </row>
    <row r="993" spans="1:5" s="42" customFormat="1" ht="14.4" x14ac:dyDescent="0.3">
      <c r="B993" s="93" t="s">
        <v>3370</v>
      </c>
      <c r="C993" s="93" t="s">
        <v>1635</v>
      </c>
      <c r="D993" s="94" t="s">
        <v>3371</v>
      </c>
      <c r="E993" s="164">
        <v>1696252.85</v>
      </c>
    </row>
    <row r="994" spans="1:5" s="42" customFormat="1" ht="14.4" x14ac:dyDescent="0.3">
      <c r="A994" s="42">
        <v>1</v>
      </c>
      <c r="B994" s="93" t="s">
        <v>1307</v>
      </c>
      <c r="C994" s="93" t="s">
        <v>3025</v>
      </c>
      <c r="D994" s="94" t="s">
        <v>2443</v>
      </c>
      <c r="E994" s="164">
        <v>27858699.27</v>
      </c>
    </row>
    <row r="995" spans="1:5" s="42" customFormat="1" ht="14.4" x14ac:dyDescent="0.3">
      <c r="B995" s="93" t="s">
        <v>1308</v>
      </c>
      <c r="C995" s="93" t="s">
        <v>3025</v>
      </c>
      <c r="D995" s="94" t="s">
        <v>2444</v>
      </c>
      <c r="E995" s="164">
        <v>943459.2</v>
      </c>
    </row>
    <row r="996" spans="1:5" s="42" customFormat="1" ht="14.4" x14ac:dyDescent="0.3">
      <c r="B996" s="93" t="s">
        <v>1309</v>
      </c>
      <c r="C996" s="93" t="s">
        <v>3025</v>
      </c>
      <c r="D996" s="94" t="s">
        <v>2445</v>
      </c>
      <c r="E996" s="164">
        <v>147840</v>
      </c>
    </row>
    <row r="997" spans="1:5" s="42" customFormat="1" ht="14.4" x14ac:dyDescent="0.3">
      <c r="B997" s="93" t="s">
        <v>1310</v>
      </c>
      <c r="C997" s="93" t="s">
        <v>3025</v>
      </c>
      <c r="D997" s="94" t="s">
        <v>2446</v>
      </c>
      <c r="E997" s="164">
        <v>462500</v>
      </c>
    </row>
    <row r="998" spans="1:5" s="42" customFormat="1" ht="14.4" x14ac:dyDescent="0.3">
      <c r="B998" s="93" t="s">
        <v>1311</v>
      </c>
      <c r="C998" s="93" t="s">
        <v>3025</v>
      </c>
      <c r="D998" s="94" t="s">
        <v>2447</v>
      </c>
      <c r="E998" s="164">
        <v>140052.15</v>
      </c>
    </row>
    <row r="999" spans="1:5" s="42" customFormat="1" ht="14.4" x14ac:dyDescent="0.3">
      <c r="B999" s="93" t="s">
        <v>1312</v>
      </c>
      <c r="C999" s="93" t="s">
        <v>3026</v>
      </c>
      <c r="D999" s="94" t="s">
        <v>2448</v>
      </c>
      <c r="E999" s="164">
        <v>104393.87</v>
      </c>
    </row>
    <row r="1000" spans="1:5" s="42" customFormat="1" ht="14.4" x14ac:dyDescent="0.3">
      <c r="B1000" s="93" t="s">
        <v>1313</v>
      </c>
      <c r="C1000" s="93" t="s">
        <v>3025</v>
      </c>
      <c r="D1000" s="94" t="s">
        <v>2449</v>
      </c>
      <c r="E1000" s="164">
        <v>84000</v>
      </c>
    </row>
    <row r="1001" spans="1:5" s="42" customFormat="1" ht="14.4" x14ac:dyDescent="0.3">
      <c r="B1001" s="93" t="s">
        <v>1314</v>
      </c>
      <c r="C1001" s="93" t="s">
        <v>3025</v>
      </c>
      <c r="D1001" s="94" t="s">
        <v>2450</v>
      </c>
      <c r="E1001" s="164">
        <v>3675000</v>
      </c>
    </row>
    <row r="1002" spans="1:5" s="42" customFormat="1" ht="14.4" x14ac:dyDescent="0.3">
      <c r="B1002" s="93" t="s">
        <v>1315</v>
      </c>
      <c r="C1002" s="93" t="s">
        <v>3025</v>
      </c>
      <c r="D1002" s="94" t="s">
        <v>2451</v>
      </c>
      <c r="E1002" s="164">
        <v>6000</v>
      </c>
    </row>
    <row r="1003" spans="1:5" s="42" customFormat="1" ht="14.4" x14ac:dyDescent="0.3">
      <c r="B1003" s="93" t="s">
        <v>1316</v>
      </c>
      <c r="C1003" s="93" t="s">
        <v>3025</v>
      </c>
      <c r="D1003" s="94" t="s">
        <v>2452</v>
      </c>
      <c r="E1003" s="164">
        <v>1173781.21</v>
      </c>
    </row>
    <row r="1004" spans="1:5" s="42" customFormat="1" ht="14.4" x14ac:dyDescent="0.3">
      <c r="B1004" s="93" t="s">
        <v>1317</v>
      </c>
      <c r="C1004" s="93" t="s">
        <v>3025</v>
      </c>
      <c r="D1004" s="94" t="s">
        <v>2453</v>
      </c>
      <c r="E1004" s="164">
        <v>8000</v>
      </c>
    </row>
    <row r="1005" spans="1:5" s="42" customFormat="1" ht="14.4" x14ac:dyDescent="0.3">
      <c r="A1005" s="42">
        <v>2</v>
      </c>
      <c r="B1005" s="93" t="s">
        <v>1318</v>
      </c>
      <c r="C1005" s="93" t="s">
        <v>3025</v>
      </c>
      <c r="D1005" s="94" t="s">
        <v>2454</v>
      </c>
      <c r="E1005" s="164">
        <v>1114175.56</v>
      </c>
    </row>
    <row r="1006" spans="1:5" s="42" customFormat="1" ht="14.4" x14ac:dyDescent="0.3">
      <c r="B1006" s="93" t="s">
        <v>1319</v>
      </c>
      <c r="C1006" s="93" t="s">
        <v>3025</v>
      </c>
      <c r="D1006" s="94" t="s">
        <v>2455</v>
      </c>
      <c r="E1006" s="164">
        <v>1982263.02</v>
      </c>
    </row>
    <row r="1007" spans="1:5" s="42" customFormat="1" ht="14.4" x14ac:dyDescent="0.3">
      <c r="B1007" s="93" t="s">
        <v>1320</v>
      </c>
      <c r="C1007" s="93" t="s">
        <v>3025</v>
      </c>
      <c r="D1007" s="94" t="s">
        <v>2456</v>
      </c>
      <c r="E1007" s="164">
        <v>1834157.69</v>
      </c>
    </row>
    <row r="1008" spans="1:5" s="42" customFormat="1" ht="14.4" x14ac:dyDescent="0.3">
      <c r="B1008" s="93" t="s">
        <v>1321</v>
      </c>
      <c r="C1008" s="93" t="s">
        <v>3026</v>
      </c>
      <c r="D1008" s="94" t="s">
        <v>2457</v>
      </c>
      <c r="E1008" s="164">
        <v>1500</v>
      </c>
    </row>
    <row r="1009" spans="2:5" s="42" customFormat="1" ht="14.4" x14ac:dyDescent="0.3">
      <c r="B1009" s="93" t="s">
        <v>1322</v>
      </c>
      <c r="C1009" s="93" t="s">
        <v>3025</v>
      </c>
      <c r="D1009" s="94" t="s">
        <v>2458</v>
      </c>
      <c r="E1009" s="164">
        <v>1193125.8899999999</v>
      </c>
    </row>
    <row r="1010" spans="2:5" s="42" customFormat="1" ht="14.4" x14ac:dyDescent="0.3">
      <c r="B1010" s="93" t="s">
        <v>1323</v>
      </c>
      <c r="C1010" s="93" t="s">
        <v>3025</v>
      </c>
      <c r="D1010" s="94" t="s">
        <v>2459</v>
      </c>
      <c r="E1010" s="164">
        <v>-1606182.88</v>
      </c>
    </row>
    <row r="1011" spans="2:5" s="42" customFormat="1" ht="14.4" x14ac:dyDescent="0.3">
      <c r="B1011" s="93" t="s">
        <v>3372</v>
      </c>
      <c r="C1011" s="93" t="s">
        <v>1639</v>
      </c>
      <c r="D1011" s="94" t="s">
        <v>3373</v>
      </c>
      <c r="E1011" s="165">
        <v>86797.18</v>
      </c>
    </row>
    <row r="1012" spans="2:5" s="42" customFormat="1" ht="13.8" x14ac:dyDescent="0.3">
      <c r="B1012" s="93" t="s">
        <v>2968</v>
      </c>
      <c r="C1012" s="93" t="s">
        <v>3026</v>
      </c>
      <c r="D1012" s="94" t="s">
        <v>2970</v>
      </c>
      <c r="E1012" s="95"/>
    </row>
    <row r="1013" spans="2:5" s="42" customFormat="1" ht="14.4" x14ac:dyDescent="0.3">
      <c r="B1013" s="93" t="s">
        <v>1324</v>
      </c>
      <c r="C1013" s="93" t="s">
        <v>1665</v>
      </c>
      <c r="D1013" s="94" t="s">
        <v>2460</v>
      </c>
      <c r="E1013" s="164">
        <v>1422229</v>
      </c>
    </row>
    <row r="1014" spans="2:5" s="42" customFormat="1" ht="14.4" x14ac:dyDescent="0.3">
      <c r="B1014" s="93" t="s">
        <v>2969</v>
      </c>
      <c r="C1014" s="93" t="s">
        <v>1639</v>
      </c>
      <c r="D1014" s="94" t="s">
        <v>2971</v>
      </c>
      <c r="E1014" s="165">
        <v>1000</v>
      </c>
    </row>
    <row r="1015" spans="2:5" s="42" customFormat="1" ht="14.4" x14ac:dyDescent="0.3">
      <c r="B1015" s="93" t="s">
        <v>2972</v>
      </c>
      <c r="C1015" s="93" t="s">
        <v>1639</v>
      </c>
      <c r="D1015" s="94" t="s">
        <v>2974</v>
      </c>
      <c r="E1015" s="165">
        <v>4923.9399999999996</v>
      </c>
    </row>
    <row r="1016" spans="2:5" s="42" customFormat="1" ht="14.4" x14ac:dyDescent="0.3">
      <c r="B1016" s="93" t="s">
        <v>2973</v>
      </c>
      <c r="C1016" s="93" t="s">
        <v>1639</v>
      </c>
      <c r="D1016" s="94" t="s">
        <v>1783</v>
      </c>
      <c r="E1016" s="165">
        <v>2025.91</v>
      </c>
    </row>
    <row r="1017" spans="2:5" s="42" customFormat="1" ht="14.4" x14ac:dyDescent="0.3">
      <c r="B1017" s="93" t="s">
        <v>3434</v>
      </c>
      <c r="C1017" s="93" t="s">
        <v>3435</v>
      </c>
      <c r="D1017" s="97" t="s">
        <v>3435</v>
      </c>
      <c r="E1017" s="164">
        <v>261500</v>
      </c>
    </row>
    <row r="1018" spans="2:5" s="42" customFormat="1" ht="14.4" x14ac:dyDescent="0.3">
      <c r="B1018" s="93" t="s">
        <v>1325</v>
      </c>
      <c r="C1018" s="93" t="s">
        <v>3025</v>
      </c>
      <c r="D1018" s="94" t="s">
        <v>2461</v>
      </c>
      <c r="E1018" s="164">
        <v>3150763.5</v>
      </c>
    </row>
    <row r="1019" spans="2:5" s="42" customFormat="1" ht="14.4" x14ac:dyDescent="0.3">
      <c r="B1019" s="93" t="s">
        <v>1326</v>
      </c>
      <c r="C1019" s="93" t="s">
        <v>168</v>
      </c>
      <c r="D1019" s="94" t="s">
        <v>2462</v>
      </c>
      <c r="E1019" s="164">
        <v>2358252.34</v>
      </c>
    </row>
    <row r="1020" spans="2:5" s="42" customFormat="1" ht="13.8" x14ac:dyDescent="0.3">
      <c r="B1020" s="93" t="s">
        <v>3212</v>
      </c>
      <c r="C1020" s="93" t="s">
        <v>168</v>
      </c>
      <c r="D1020" s="94" t="s">
        <v>3213</v>
      </c>
      <c r="E1020" s="95"/>
    </row>
    <row r="1021" spans="2:5" s="42" customFormat="1" ht="14.4" x14ac:dyDescent="0.3">
      <c r="B1021" s="93" t="s">
        <v>1666</v>
      </c>
      <c r="C1021" s="93" t="s">
        <v>168</v>
      </c>
      <c r="D1021" s="94" t="s">
        <v>2463</v>
      </c>
      <c r="E1021" s="164">
        <v>1803175.74</v>
      </c>
    </row>
    <row r="1022" spans="2:5" s="42" customFormat="1" ht="14.4" x14ac:dyDescent="0.3">
      <c r="B1022" s="93" t="s">
        <v>1327</v>
      </c>
      <c r="C1022" s="93" t="s">
        <v>1667</v>
      </c>
      <c r="D1022" s="94" t="s">
        <v>2464</v>
      </c>
      <c r="E1022" s="170">
        <v>708409.26</v>
      </c>
    </row>
    <row r="1023" spans="2:5" s="42" customFormat="1" ht="14.4" x14ac:dyDescent="0.3">
      <c r="B1023" s="93" t="s">
        <v>1328</v>
      </c>
      <c r="C1023" s="93" t="s">
        <v>1667</v>
      </c>
      <c r="D1023" s="94" t="s">
        <v>2465</v>
      </c>
      <c r="E1023" s="170">
        <v>242053.17</v>
      </c>
    </row>
    <row r="1024" spans="2:5" s="42" customFormat="1" ht="14.4" x14ac:dyDescent="0.3">
      <c r="B1024" s="93" t="s">
        <v>1329</v>
      </c>
      <c r="C1024" s="93" t="s">
        <v>1667</v>
      </c>
      <c r="D1024" s="94" t="s">
        <v>2466</v>
      </c>
      <c r="E1024" s="170">
        <v>153323.24</v>
      </c>
    </row>
    <row r="1025" spans="2:5" s="42" customFormat="1" ht="14.4" x14ac:dyDescent="0.3">
      <c r="B1025" s="93" t="s">
        <v>1330</v>
      </c>
      <c r="C1025" s="93" t="s">
        <v>1667</v>
      </c>
      <c r="D1025" s="94" t="s">
        <v>2467</v>
      </c>
      <c r="E1025" s="170">
        <v>90698.87</v>
      </c>
    </row>
    <row r="1026" spans="2:5" s="42" customFormat="1" ht="14.4" x14ac:dyDescent="0.3">
      <c r="B1026" s="93" t="s">
        <v>1331</v>
      </c>
      <c r="C1026" s="93" t="s">
        <v>1667</v>
      </c>
      <c r="D1026" s="94" t="s">
        <v>2468</v>
      </c>
      <c r="E1026" s="170">
        <v>299568</v>
      </c>
    </row>
    <row r="1027" spans="2:5" s="42" customFormat="1" ht="14.4" x14ac:dyDescent="0.3">
      <c r="B1027" s="93" t="s">
        <v>1332</v>
      </c>
      <c r="C1027" s="93" t="s">
        <v>1667</v>
      </c>
      <c r="D1027" s="94" t="s">
        <v>2469</v>
      </c>
      <c r="E1027" s="170">
        <v>37120.32</v>
      </c>
    </row>
    <row r="1028" spans="2:5" s="42" customFormat="1" ht="14.4" x14ac:dyDescent="0.3">
      <c r="B1028" s="93" t="s">
        <v>1333</v>
      </c>
      <c r="C1028" s="93" t="s">
        <v>1667</v>
      </c>
      <c r="D1028" s="94" t="s">
        <v>2470</v>
      </c>
      <c r="E1028" s="170">
        <v>384142.4</v>
      </c>
    </row>
    <row r="1029" spans="2:5" s="42" customFormat="1" ht="14.4" x14ac:dyDescent="0.3">
      <c r="B1029" s="93" t="s">
        <v>1334</v>
      </c>
      <c r="C1029" s="93" t="s">
        <v>1667</v>
      </c>
      <c r="D1029" s="94" t="s">
        <v>2471</v>
      </c>
      <c r="E1029" s="170">
        <v>210303.22</v>
      </c>
    </row>
    <row r="1030" spans="2:5" s="42" customFormat="1" ht="14.4" x14ac:dyDescent="0.3">
      <c r="B1030" s="93" t="s">
        <v>1335</v>
      </c>
      <c r="C1030" s="93" t="s">
        <v>1667</v>
      </c>
      <c r="D1030" s="94" t="s">
        <v>2472</v>
      </c>
      <c r="E1030" s="170">
        <v>199665.36</v>
      </c>
    </row>
    <row r="1031" spans="2:5" s="42" customFormat="1" ht="14.4" x14ac:dyDescent="0.3">
      <c r="B1031" s="93" t="s">
        <v>1336</v>
      </c>
      <c r="C1031" s="93" t="s">
        <v>1667</v>
      </c>
      <c r="D1031" s="94" t="s">
        <v>2473</v>
      </c>
      <c r="E1031" s="170">
        <v>329506.92</v>
      </c>
    </row>
    <row r="1032" spans="2:5" s="42" customFormat="1" ht="14.4" x14ac:dyDescent="0.3">
      <c r="B1032" s="93" t="s">
        <v>1337</v>
      </c>
      <c r="C1032" s="93" t="s">
        <v>1667</v>
      </c>
      <c r="D1032" s="94" t="s">
        <v>2474</v>
      </c>
      <c r="E1032" s="170">
        <v>128708.61</v>
      </c>
    </row>
    <row r="1033" spans="2:5" s="42" customFormat="1" ht="14.4" x14ac:dyDescent="0.3">
      <c r="B1033" s="93" t="s">
        <v>1338</v>
      </c>
      <c r="C1033" s="93" t="s">
        <v>1667</v>
      </c>
      <c r="D1033" s="94" t="s">
        <v>2475</v>
      </c>
      <c r="E1033" s="170">
        <v>56339.28</v>
      </c>
    </row>
    <row r="1034" spans="2:5" s="42" customFormat="1" ht="14.4" x14ac:dyDescent="0.3">
      <c r="B1034" s="93" t="s">
        <v>1339</v>
      </c>
      <c r="C1034" s="93" t="s">
        <v>1667</v>
      </c>
      <c r="D1034" s="94" t="s">
        <v>2476</v>
      </c>
      <c r="E1034" s="164">
        <v>448380.21</v>
      </c>
    </row>
    <row r="1035" spans="2:5" s="42" customFormat="1" ht="14.4" x14ac:dyDescent="0.3">
      <c r="B1035" s="93" t="s">
        <v>1340</v>
      </c>
      <c r="C1035" s="93" t="s">
        <v>1667</v>
      </c>
      <c r="D1035" s="94" t="s">
        <v>2477</v>
      </c>
      <c r="E1035" s="170">
        <v>-2839838.32</v>
      </c>
    </row>
    <row r="1036" spans="2:5" s="42" customFormat="1" ht="13.8" x14ac:dyDescent="0.3">
      <c r="B1036" s="93" t="s">
        <v>1668</v>
      </c>
      <c r="C1036" s="93" t="s">
        <v>2791</v>
      </c>
      <c r="D1036" s="94" t="s">
        <v>2478</v>
      </c>
      <c r="E1036" s="95"/>
    </row>
    <row r="1037" spans="2:5" s="42" customFormat="1" ht="14.4" x14ac:dyDescent="0.3">
      <c r="B1037" s="93" t="s">
        <v>1341</v>
      </c>
      <c r="C1037" s="93" t="s">
        <v>1667</v>
      </c>
      <c r="D1037" s="94" t="s">
        <v>2479</v>
      </c>
      <c r="E1037" s="164">
        <v>890904.07</v>
      </c>
    </row>
    <row r="1038" spans="2:5" s="42" customFormat="1" ht="14.4" x14ac:dyDescent="0.3">
      <c r="B1038" s="93" t="s">
        <v>1669</v>
      </c>
      <c r="C1038" s="93" t="s">
        <v>1667</v>
      </c>
      <c r="D1038" s="94" t="s">
        <v>2480</v>
      </c>
      <c r="E1038" s="170">
        <v>110608.64</v>
      </c>
    </row>
    <row r="1039" spans="2:5" s="42" customFormat="1" ht="13.8" x14ac:dyDescent="0.3">
      <c r="B1039" s="93" t="s">
        <v>3214</v>
      </c>
      <c r="C1039" s="93" t="s">
        <v>3033</v>
      </c>
      <c r="D1039" s="94" t="s">
        <v>3217</v>
      </c>
      <c r="E1039" s="95"/>
    </row>
    <row r="1040" spans="2:5" s="42" customFormat="1" ht="13.8" x14ac:dyDescent="0.3">
      <c r="B1040" s="93" t="s">
        <v>3215</v>
      </c>
      <c r="C1040" s="93" t="s">
        <v>3033</v>
      </c>
      <c r="D1040" s="94" t="s">
        <v>3218</v>
      </c>
      <c r="E1040" s="95"/>
    </row>
    <row r="1041" spans="2:5" s="42" customFormat="1" ht="13.8" x14ac:dyDescent="0.3">
      <c r="B1041" s="93" t="s">
        <v>3216</v>
      </c>
      <c r="C1041" s="93" t="s">
        <v>3033</v>
      </c>
      <c r="D1041" s="94" t="s">
        <v>3219</v>
      </c>
      <c r="E1041" s="95"/>
    </row>
    <row r="1042" spans="2:5" s="42" customFormat="1" ht="13.8" x14ac:dyDescent="0.3">
      <c r="B1042" s="93" t="s">
        <v>3374</v>
      </c>
      <c r="C1042" s="93" t="s">
        <v>3033</v>
      </c>
      <c r="D1042" s="94" t="s">
        <v>3375</v>
      </c>
      <c r="E1042" s="95"/>
    </row>
    <row r="1043" spans="2:5" s="42" customFormat="1" ht="14.4" x14ac:dyDescent="0.3">
      <c r="B1043" s="93" t="s">
        <v>1342</v>
      </c>
      <c r="C1043" s="93" t="s">
        <v>3033</v>
      </c>
      <c r="D1043" s="94" t="s">
        <v>2481</v>
      </c>
      <c r="E1043" s="164">
        <v>-4828839.96</v>
      </c>
    </row>
    <row r="1044" spans="2:5" s="42" customFormat="1" ht="13.8" x14ac:dyDescent="0.3">
      <c r="B1044" s="93" t="s">
        <v>3220</v>
      </c>
      <c r="C1044" s="93" t="s">
        <v>3033</v>
      </c>
      <c r="D1044" s="94" t="s">
        <v>3222</v>
      </c>
      <c r="E1044" s="95"/>
    </row>
    <row r="1045" spans="2:5" s="42" customFormat="1" ht="13.8" x14ac:dyDescent="0.3">
      <c r="B1045" s="93" t="s">
        <v>3221</v>
      </c>
      <c r="C1045" s="93" t="s">
        <v>3033</v>
      </c>
      <c r="D1045" s="94" t="s">
        <v>3223</v>
      </c>
      <c r="E1045" s="95"/>
    </row>
    <row r="1046" spans="2:5" s="42" customFormat="1" ht="14.4" x14ac:dyDescent="0.3">
      <c r="B1046" s="93" t="s">
        <v>1343</v>
      </c>
      <c r="C1046" s="93" t="s">
        <v>3033</v>
      </c>
      <c r="D1046" s="94" t="s">
        <v>2482</v>
      </c>
      <c r="E1046" s="164">
        <v>-1158842.57</v>
      </c>
    </row>
    <row r="1047" spans="2:5" s="42" customFormat="1" ht="14.4" x14ac:dyDescent="0.3">
      <c r="B1047" s="98" t="s">
        <v>3436</v>
      </c>
      <c r="C1047" s="93" t="s">
        <v>3033</v>
      </c>
      <c r="D1047" s="87" t="s">
        <v>3437</v>
      </c>
      <c r="E1047" s="164">
        <v>-647450.91</v>
      </c>
    </row>
    <row r="1048" spans="2:5" s="42" customFormat="1" ht="14.4" x14ac:dyDescent="0.3">
      <c r="B1048" s="93" t="s">
        <v>1344</v>
      </c>
      <c r="C1048" s="93" t="s">
        <v>1670</v>
      </c>
      <c r="D1048" s="94" t="s">
        <v>2483</v>
      </c>
      <c r="E1048" s="164">
        <v>-1973.61</v>
      </c>
    </row>
    <row r="1049" spans="2:5" s="42" customFormat="1" ht="14.4" x14ac:dyDescent="0.3">
      <c r="B1049" s="93" t="s">
        <v>3260</v>
      </c>
      <c r="C1049" s="93" t="s">
        <v>3033</v>
      </c>
      <c r="D1049" s="94" t="s">
        <v>3261</v>
      </c>
      <c r="E1049" s="164">
        <v>-78071.45</v>
      </c>
    </row>
    <row r="1050" spans="2:5" s="42" customFormat="1" ht="14.4" x14ac:dyDescent="0.3">
      <c r="B1050" s="93" t="s">
        <v>1345</v>
      </c>
      <c r="C1050" s="93" t="s">
        <v>1671</v>
      </c>
      <c r="D1050" s="94" t="s">
        <v>2484</v>
      </c>
      <c r="E1050" s="164">
        <v>-1588.43</v>
      </c>
    </row>
    <row r="1051" spans="2:5" s="42" customFormat="1" ht="14.4" x14ac:dyDescent="0.3">
      <c r="B1051" s="93" t="s">
        <v>1346</v>
      </c>
      <c r="C1051" s="93" t="s">
        <v>1671</v>
      </c>
      <c r="D1051" s="94" t="s">
        <v>2485</v>
      </c>
      <c r="E1051" s="164">
        <v>-462774.12</v>
      </c>
    </row>
    <row r="1052" spans="2:5" s="42" customFormat="1" ht="14.4" x14ac:dyDescent="0.3">
      <c r="B1052" s="93" t="s">
        <v>1347</v>
      </c>
      <c r="C1052" s="93" t="s">
        <v>1671</v>
      </c>
      <c r="D1052" s="94" t="s">
        <v>2486</v>
      </c>
      <c r="E1052" s="164">
        <v>-223236.72</v>
      </c>
    </row>
    <row r="1053" spans="2:5" s="42" customFormat="1" ht="14.4" x14ac:dyDescent="0.3">
      <c r="B1053" s="93" t="s">
        <v>1348</v>
      </c>
      <c r="C1053" s="93" t="s">
        <v>1671</v>
      </c>
      <c r="D1053" s="94" t="s">
        <v>2487</v>
      </c>
      <c r="E1053" s="164">
        <v>-527199.65</v>
      </c>
    </row>
    <row r="1054" spans="2:5" s="42" customFormat="1" ht="14.4" x14ac:dyDescent="0.3">
      <c r="B1054" s="93" t="s">
        <v>1349</v>
      </c>
      <c r="C1054" s="93" t="s">
        <v>1671</v>
      </c>
      <c r="D1054" s="94" t="s">
        <v>2488</v>
      </c>
      <c r="E1054" s="164">
        <v>-45554.55</v>
      </c>
    </row>
    <row r="1055" spans="2:5" s="42" customFormat="1" ht="14.4" x14ac:dyDescent="0.3">
      <c r="B1055" s="93" t="s">
        <v>1350</v>
      </c>
      <c r="C1055" s="93" t="s">
        <v>1670</v>
      </c>
      <c r="D1055" s="94" t="s">
        <v>2489</v>
      </c>
      <c r="E1055" s="164">
        <v>-33649.919999999998</v>
      </c>
    </row>
    <row r="1056" spans="2:5" s="42" customFormat="1" ht="14.4" x14ac:dyDescent="0.3">
      <c r="B1056" s="93" t="s">
        <v>1351</v>
      </c>
      <c r="C1056" s="93" t="s">
        <v>1670</v>
      </c>
      <c r="D1056" s="94" t="s">
        <v>2490</v>
      </c>
      <c r="E1056" s="164">
        <v>-53940.68</v>
      </c>
    </row>
    <row r="1057" spans="2:5" s="42" customFormat="1" ht="14.4" x14ac:dyDescent="0.3">
      <c r="B1057" s="93" t="s">
        <v>1352</v>
      </c>
      <c r="C1057" s="93" t="s">
        <v>1671</v>
      </c>
      <c r="D1057" s="94" t="s">
        <v>2491</v>
      </c>
      <c r="E1057" s="164">
        <v>-2840225.75</v>
      </c>
    </row>
    <row r="1058" spans="2:5" s="42" customFormat="1" ht="14.4" x14ac:dyDescent="0.3">
      <c r="B1058" s="93" t="s">
        <v>1353</v>
      </c>
      <c r="C1058" s="93" t="s">
        <v>1671</v>
      </c>
      <c r="D1058" s="94" t="s">
        <v>2492</v>
      </c>
      <c r="E1058" s="164">
        <v>-2060869.07</v>
      </c>
    </row>
    <row r="1059" spans="2:5" s="42" customFormat="1" ht="14.4" x14ac:dyDescent="0.3">
      <c r="B1059" s="93" t="s">
        <v>1354</v>
      </c>
      <c r="C1059" s="93" t="s">
        <v>1671</v>
      </c>
      <c r="D1059" s="94" t="s">
        <v>2493</v>
      </c>
      <c r="E1059" s="164">
        <v>-1133.43</v>
      </c>
    </row>
    <row r="1060" spans="2:5" s="42" customFormat="1" ht="14.4" x14ac:dyDescent="0.3">
      <c r="B1060" s="93" t="s">
        <v>1355</v>
      </c>
      <c r="C1060" s="93" t="s">
        <v>3031</v>
      </c>
      <c r="D1060" s="94" t="s">
        <v>2494</v>
      </c>
      <c r="E1060" s="164">
        <v>-7430839.2699999996</v>
      </c>
    </row>
    <row r="1061" spans="2:5" s="42" customFormat="1" ht="14.4" x14ac:dyDescent="0.3">
      <c r="B1061" s="93" t="s">
        <v>2975</v>
      </c>
      <c r="C1061" s="93" t="s">
        <v>3031</v>
      </c>
      <c r="D1061" s="94" t="s">
        <v>2976</v>
      </c>
      <c r="E1061" s="164">
        <v>-3565.97</v>
      </c>
    </row>
    <row r="1062" spans="2:5" s="42" customFormat="1" ht="14.4" x14ac:dyDescent="0.3">
      <c r="B1062" s="93" t="s">
        <v>1356</v>
      </c>
      <c r="C1062" s="93" t="s">
        <v>3031</v>
      </c>
      <c r="D1062" s="94" t="s">
        <v>2495</v>
      </c>
      <c r="E1062" s="164">
        <v>-1447831.83</v>
      </c>
    </row>
    <row r="1063" spans="2:5" s="42" customFormat="1" ht="14.4" x14ac:dyDescent="0.3">
      <c r="B1063" s="93" t="s">
        <v>1357</v>
      </c>
      <c r="C1063" s="93" t="s">
        <v>3031</v>
      </c>
      <c r="D1063" s="94" t="s">
        <v>2496</v>
      </c>
      <c r="E1063" s="164">
        <v>-617.52</v>
      </c>
    </row>
    <row r="1064" spans="2:5" s="42" customFormat="1" ht="14.4" x14ac:dyDescent="0.3">
      <c r="B1064" s="93" t="s">
        <v>1358</v>
      </c>
      <c r="C1064" s="93" t="s">
        <v>3031</v>
      </c>
      <c r="D1064" s="94" t="s">
        <v>2497</v>
      </c>
      <c r="E1064" s="164">
        <v>-42320.160000000003</v>
      </c>
    </row>
    <row r="1065" spans="2:5" s="42" customFormat="1" ht="14.4" x14ac:dyDescent="0.3">
      <c r="B1065" s="93" t="s">
        <v>1359</v>
      </c>
      <c r="C1065" s="93" t="s">
        <v>3031</v>
      </c>
      <c r="D1065" s="94" t="s">
        <v>2498</v>
      </c>
      <c r="E1065" s="164">
        <v>-7384241.9199999999</v>
      </c>
    </row>
    <row r="1066" spans="2:5" s="42" customFormat="1" ht="14.4" x14ac:dyDescent="0.3">
      <c r="B1066" s="93" t="s">
        <v>1360</v>
      </c>
      <c r="C1066" s="93" t="s">
        <v>3031</v>
      </c>
      <c r="D1066" s="94" t="s">
        <v>2499</v>
      </c>
      <c r="E1066" s="164">
        <v>-1536462.93</v>
      </c>
    </row>
    <row r="1067" spans="2:5" s="42" customFormat="1" ht="14.4" x14ac:dyDescent="0.3">
      <c r="B1067" s="93" t="s">
        <v>1361</v>
      </c>
      <c r="C1067" s="93" t="s">
        <v>3031</v>
      </c>
      <c r="D1067" s="94" t="s">
        <v>2500</v>
      </c>
      <c r="E1067" s="164">
        <v>35458.519999999997</v>
      </c>
    </row>
    <row r="1068" spans="2:5" s="42" customFormat="1" ht="14.4" x14ac:dyDescent="0.3">
      <c r="B1068" s="93" t="s">
        <v>1362</v>
      </c>
      <c r="C1068" s="93" t="s">
        <v>3031</v>
      </c>
      <c r="D1068" s="94" t="s">
        <v>2501</v>
      </c>
      <c r="E1068" s="164">
        <v>231103.64</v>
      </c>
    </row>
    <row r="1069" spans="2:5" s="42" customFormat="1" ht="14.4" x14ac:dyDescent="0.3">
      <c r="B1069" s="93" t="s">
        <v>1363</v>
      </c>
      <c r="C1069" s="93" t="s">
        <v>3031</v>
      </c>
      <c r="D1069" s="94" t="s">
        <v>2502</v>
      </c>
      <c r="E1069" s="164">
        <v>165981.92000000001</v>
      </c>
    </row>
    <row r="1070" spans="2:5" s="42" customFormat="1" ht="14.4" x14ac:dyDescent="0.3">
      <c r="B1070" s="93" t="s">
        <v>1364</v>
      </c>
      <c r="C1070" s="93" t="s">
        <v>3031</v>
      </c>
      <c r="D1070" s="94" t="s">
        <v>2503</v>
      </c>
      <c r="E1070" s="164">
        <v>1597</v>
      </c>
    </row>
    <row r="1071" spans="2:5" s="42" customFormat="1" ht="14.4" x14ac:dyDescent="0.3">
      <c r="B1071" s="93" t="s">
        <v>1365</v>
      </c>
      <c r="C1071" s="93" t="s">
        <v>3031</v>
      </c>
      <c r="D1071" s="94" t="s">
        <v>2504</v>
      </c>
      <c r="E1071" s="164">
        <v>-14621.08</v>
      </c>
    </row>
    <row r="1072" spans="2:5" s="42" customFormat="1" ht="14.4" x14ac:dyDescent="0.3">
      <c r="B1072" s="93" t="s">
        <v>1366</v>
      </c>
      <c r="C1072" s="93" t="s">
        <v>3031</v>
      </c>
      <c r="D1072" s="94" t="s">
        <v>2505</v>
      </c>
      <c r="E1072" s="164">
        <v>422833.12</v>
      </c>
    </row>
    <row r="1073" spans="2:5" s="42" customFormat="1" ht="14.4" x14ac:dyDescent="0.3">
      <c r="B1073" s="93" t="s">
        <v>3376</v>
      </c>
      <c r="C1073" s="93" t="s">
        <v>3031</v>
      </c>
      <c r="D1073" s="94" t="s">
        <v>3378</v>
      </c>
      <c r="E1073" s="164">
        <v>-229009.69</v>
      </c>
    </row>
    <row r="1074" spans="2:5" s="42" customFormat="1" ht="14.4" x14ac:dyDescent="0.3">
      <c r="B1074" s="93" t="s">
        <v>3377</v>
      </c>
      <c r="C1074" s="93" t="s">
        <v>3031</v>
      </c>
      <c r="D1074" s="94" t="s">
        <v>3379</v>
      </c>
      <c r="E1074" s="164">
        <v>-345914.73</v>
      </c>
    </row>
    <row r="1075" spans="2:5" s="42" customFormat="1" ht="14.4" x14ac:dyDescent="0.3">
      <c r="B1075" s="93" t="s">
        <v>1672</v>
      </c>
      <c r="C1075" s="93" t="s">
        <v>3031</v>
      </c>
      <c r="D1075" s="94" t="s">
        <v>2506</v>
      </c>
      <c r="E1075" s="164">
        <v>15031</v>
      </c>
    </row>
    <row r="1076" spans="2:5" s="42" customFormat="1" ht="14.4" x14ac:dyDescent="0.3">
      <c r="B1076" s="93" t="s">
        <v>1367</v>
      </c>
      <c r="C1076" s="93" t="s">
        <v>3031</v>
      </c>
      <c r="D1076" s="94" t="s">
        <v>2507</v>
      </c>
      <c r="E1076" s="164">
        <v>-22194.42</v>
      </c>
    </row>
    <row r="1077" spans="2:5" s="42" customFormat="1" ht="14.4" x14ac:dyDescent="0.3">
      <c r="B1077" s="93" t="s">
        <v>1368</v>
      </c>
      <c r="C1077" s="93" t="s">
        <v>3031</v>
      </c>
      <c r="D1077" s="94" t="s">
        <v>2508</v>
      </c>
      <c r="E1077" s="164">
        <v>87828.93</v>
      </c>
    </row>
    <row r="1078" spans="2:5" s="42" customFormat="1" ht="14.4" x14ac:dyDescent="0.3">
      <c r="B1078" s="93" t="s">
        <v>1369</v>
      </c>
      <c r="C1078" s="93" t="s">
        <v>1670</v>
      </c>
      <c r="D1078" s="94" t="s">
        <v>2509</v>
      </c>
      <c r="E1078" s="164">
        <v>-682.5</v>
      </c>
    </row>
    <row r="1079" spans="2:5" s="42" customFormat="1" ht="13.8" x14ac:dyDescent="0.3">
      <c r="B1079" s="93" t="s">
        <v>2977</v>
      </c>
      <c r="C1079" s="93" t="s">
        <v>1670</v>
      </c>
      <c r="D1079" s="94" t="s">
        <v>2980</v>
      </c>
      <c r="E1079" s="95"/>
    </row>
    <row r="1080" spans="2:5" s="42" customFormat="1" ht="13.8" x14ac:dyDescent="0.3">
      <c r="B1080" s="93" t="s">
        <v>2978</v>
      </c>
      <c r="C1080" s="93" t="s">
        <v>1670</v>
      </c>
      <c r="D1080" s="94" t="s">
        <v>2981</v>
      </c>
      <c r="E1080" s="95"/>
    </row>
    <row r="1081" spans="2:5" s="42" customFormat="1" ht="13.8" x14ac:dyDescent="0.3">
      <c r="B1081" s="93" t="s">
        <v>2979</v>
      </c>
      <c r="C1081" s="93" t="s">
        <v>1670</v>
      </c>
      <c r="D1081" s="94" t="s">
        <v>2982</v>
      </c>
      <c r="E1081" s="95"/>
    </row>
    <row r="1082" spans="2:5" s="42" customFormat="1" ht="14.4" x14ac:dyDescent="0.3">
      <c r="B1082" s="93" t="s">
        <v>1370</v>
      </c>
      <c r="C1082" s="93" t="s">
        <v>1670</v>
      </c>
      <c r="D1082" s="94" t="s">
        <v>2510</v>
      </c>
      <c r="E1082" s="164">
        <v>-541.64</v>
      </c>
    </row>
    <row r="1083" spans="2:5" s="42" customFormat="1" ht="14.4" x14ac:dyDescent="0.3">
      <c r="B1083" s="93" t="s">
        <v>1371</v>
      </c>
      <c r="C1083" s="93" t="s">
        <v>1670</v>
      </c>
      <c r="D1083" s="94" t="s">
        <v>2511</v>
      </c>
      <c r="E1083" s="164">
        <v>-23406.76</v>
      </c>
    </row>
    <row r="1084" spans="2:5" s="42" customFormat="1" ht="14.4" x14ac:dyDescent="0.3">
      <c r="B1084" s="93" t="s">
        <v>1372</v>
      </c>
      <c r="C1084" s="93" t="s">
        <v>1670</v>
      </c>
      <c r="D1084" s="94" t="s">
        <v>2512</v>
      </c>
      <c r="E1084" s="164">
        <v>-540.36</v>
      </c>
    </row>
    <row r="1085" spans="2:5" s="42" customFormat="1" ht="13.8" x14ac:dyDescent="0.3">
      <c r="B1085" s="93" t="s">
        <v>1373</v>
      </c>
      <c r="C1085" s="93" t="s">
        <v>1670</v>
      </c>
      <c r="D1085" s="94" t="s">
        <v>2513</v>
      </c>
      <c r="E1085" s="95"/>
    </row>
    <row r="1086" spans="2:5" s="42" customFormat="1" ht="14.4" x14ac:dyDescent="0.3">
      <c r="B1086" s="93" t="s">
        <v>1374</v>
      </c>
      <c r="C1086" s="93" t="s">
        <v>1670</v>
      </c>
      <c r="D1086" s="94" t="s">
        <v>2514</v>
      </c>
      <c r="E1086" s="164">
        <v>-5330</v>
      </c>
    </row>
    <row r="1087" spans="2:5" s="42" customFormat="1" ht="14.4" x14ac:dyDescent="0.3">
      <c r="B1087" s="93" t="s">
        <v>1673</v>
      </c>
      <c r="C1087" s="93" t="s">
        <v>1670</v>
      </c>
      <c r="D1087" s="94" t="s">
        <v>2515</v>
      </c>
      <c r="E1087" s="164">
        <v>-10855.09</v>
      </c>
    </row>
    <row r="1088" spans="2:5" s="42" customFormat="1" ht="14.4" x14ac:dyDescent="0.3">
      <c r="B1088" s="93" t="s">
        <v>1375</v>
      </c>
      <c r="C1088" s="93" t="s">
        <v>3029</v>
      </c>
      <c r="D1088" s="94" t="s">
        <v>2516</v>
      </c>
      <c r="E1088" s="164">
        <v>-2656029.08</v>
      </c>
    </row>
    <row r="1089" spans="2:5" s="42" customFormat="1" ht="14.4" x14ac:dyDescent="0.3">
      <c r="B1089" s="93" t="s">
        <v>1376</v>
      </c>
      <c r="C1089" s="93" t="s">
        <v>3029</v>
      </c>
      <c r="D1089" s="94" t="s">
        <v>2517</v>
      </c>
      <c r="E1089" s="164">
        <v>-1511846.12</v>
      </c>
    </row>
    <row r="1090" spans="2:5" s="42" customFormat="1" ht="14.4" x14ac:dyDescent="0.3">
      <c r="B1090" s="93" t="s">
        <v>1377</v>
      </c>
      <c r="C1090" s="93" t="s">
        <v>3029</v>
      </c>
      <c r="D1090" s="94" t="s">
        <v>1707</v>
      </c>
      <c r="E1090" s="164">
        <v>-33561.379999999997</v>
      </c>
    </row>
    <row r="1091" spans="2:5" s="42" customFormat="1" ht="14.4" x14ac:dyDescent="0.3">
      <c r="B1091" s="93" t="s">
        <v>1378</v>
      </c>
      <c r="C1091" s="93" t="s">
        <v>3029</v>
      </c>
      <c r="D1091" s="94" t="s">
        <v>1710</v>
      </c>
      <c r="E1091" s="164">
        <v>-62235.65</v>
      </c>
    </row>
    <row r="1092" spans="2:5" s="42" customFormat="1" ht="13.8" x14ac:dyDescent="0.3">
      <c r="B1092" s="93" t="s">
        <v>1379</v>
      </c>
      <c r="C1092" s="93" t="s">
        <v>3029</v>
      </c>
      <c r="D1092" s="94" t="s">
        <v>2518</v>
      </c>
      <c r="E1092" s="95"/>
    </row>
    <row r="1093" spans="2:5" s="42" customFormat="1" ht="13.8" x14ac:dyDescent="0.3">
      <c r="B1093" s="93" t="s">
        <v>2984</v>
      </c>
      <c r="C1093" s="93" t="s">
        <v>3029</v>
      </c>
      <c r="D1093" s="94" t="s">
        <v>2983</v>
      </c>
      <c r="E1093" s="95"/>
    </row>
    <row r="1094" spans="2:5" s="42" customFormat="1" ht="14.4" x14ac:dyDescent="0.3">
      <c r="B1094" s="93" t="s">
        <v>1380</v>
      </c>
      <c r="C1094" s="93" t="s">
        <v>3029</v>
      </c>
      <c r="D1094" s="94" t="s">
        <v>2519</v>
      </c>
      <c r="E1094" s="164">
        <v>-37057.4</v>
      </c>
    </row>
    <row r="1095" spans="2:5" s="42" customFormat="1" ht="14.4" x14ac:dyDescent="0.3">
      <c r="B1095" s="93" t="s">
        <v>3380</v>
      </c>
      <c r="C1095" s="93" t="s">
        <v>3029</v>
      </c>
      <c r="D1095" s="94" t="s">
        <v>3381</v>
      </c>
      <c r="E1095" s="164">
        <v>-3792925.72</v>
      </c>
    </row>
    <row r="1096" spans="2:5" s="42" customFormat="1" ht="14.4" x14ac:dyDescent="0.3">
      <c r="B1096" s="93" t="s">
        <v>1381</v>
      </c>
      <c r="C1096" s="93" t="s">
        <v>3029</v>
      </c>
      <c r="D1096" s="94" t="s">
        <v>2520</v>
      </c>
      <c r="E1096" s="164">
        <v>-1232819.92</v>
      </c>
    </row>
    <row r="1097" spans="2:5" s="42" customFormat="1" ht="13.8" x14ac:dyDescent="0.3">
      <c r="B1097" s="93" t="s">
        <v>1382</v>
      </c>
      <c r="C1097" s="93" t="s">
        <v>3027</v>
      </c>
      <c r="D1097" s="94" t="s">
        <v>2521</v>
      </c>
      <c r="E1097" s="95"/>
    </row>
    <row r="1098" spans="2:5" s="42" customFormat="1" ht="14.4" x14ac:dyDescent="0.3">
      <c r="B1098" s="93" t="s">
        <v>1383</v>
      </c>
      <c r="C1098" s="93" t="s">
        <v>3027</v>
      </c>
      <c r="D1098" s="94" t="s">
        <v>2522</v>
      </c>
      <c r="E1098" s="164">
        <v>-165878</v>
      </c>
    </row>
    <row r="1099" spans="2:5" s="42" customFormat="1" ht="14.4" x14ac:dyDescent="0.3">
      <c r="B1099" s="93" t="s">
        <v>1384</v>
      </c>
      <c r="C1099" s="93" t="s">
        <v>3027</v>
      </c>
      <c r="D1099" s="94" t="s">
        <v>2523</v>
      </c>
      <c r="E1099" s="164">
        <v>-497981.3</v>
      </c>
    </row>
    <row r="1100" spans="2:5" s="42" customFormat="1" ht="13.8" x14ac:dyDescent="0.3">
      <c r="B1100" s="93" t="s">
        <v>1385</v>
      </c>
      <c r="C1100" s="93" t="s">
        <v>3029</v>
      </c>
      <c r="D1100" s="94" t="s">
        <v>2524</v>
      </c>
      <c r="E1100" s="95"/>
    </row>
    <row r="1101" spans="2:5" s="42" customFormat="1" ht="14.4" x14ac:dyDescent="0.3">
      <c r="B1101" s="93" t="s">
        <v>1386</v>
      </c>
      <c r="C1101" s="93" t="s">
        <v>3027</v>
      </c>
      <c r="D1101" s="94" t="s">
        <v>2525</v>
      </c>
      <c r="E1101" s="164">
        <v>-2360983.5099999998</v>
      </c>
    </row>
    <row r="1102" spans="2:5" s="42" customFormat="1" ht="14.4" x14ac:dyDescent="0.3">
      <c r="B1102" s="93" t="s">
        <v>1387</v>
      </c>
      <c r="C1102" s="93" t="s">
        <v>3029</v>
      </c>
      <c r="D1102" s="94" t="s">
        <v>2526</v>
      </c>
      <c r="E1102" s="164">
        <v>-2000000</v>
      </c>
    </row>
    <row r="1103" spans="2:5" s="42" customFormat="1" ht="14.4" x14ac:dyDescent="0.3">
      <c r="B1103" s="93" t="s">
        <v>1388</v>
      </c>
      <c r="C1103" s="93" t="s">
        <v>3029</v>
      </c>
      <c r="D1103" s="94" t="s">
        <v>2527</v>
      </c>
      <c r="E1103" s="164">
        <v>-3220471.78</v>
      </c>
    </row>
    <row r="1104" spans="2:5" s="42" customFormat="1" ht="14.4" x14ac:dyDescent="0.3">
      <c r="B1104" s="93" t="s">
        <v>1389</v>
      </c>
      <c r="C1104" s="93" t="s">
        <v>3027</v>
      </c>
      <c r="D1104" s="94" t="s">
        <v>2528</v>
      </c>
      <c r="E1104" s="164">
        <v>-1238572.29</v>
      </c>
    </row>
    <row r="1105" spans="2:5" s="42" customFormat="1" ht="14.4" x14ac:dyDescent="0.3">
      <c r="B1105" s="93" t="s">
        <v>1390</v>
      </c>
      <c r="C1105" s="93" t="s">
        <v>3027</v>
      </c>
      <c r="D1105" s="94" t="s">
        <v>2529</v>
      </c>
      <c r="E1105" s="164"/>
    </row>
    <row r="1106" spans="2:5" s="42" customFormat="1" ht="14.4" x14ac:dyDescent="0.3">
      <c r="B1106" s="93" t="s">
        <v>2985</v>
      </c>
      <c r="C1106" s="93" t="s">
        <v>3027</v>
      </c>
      <c r="D1106" s="94" t="s">
        <v>2986</v>
      </c>
      <c r="E1106" s="164">
        <v>-4226825</v>
      </c>
    </row>
    <row r="1107" spans="2:5" s="42" customFormat="1" ht="14.4" x14ac:dyDescent="0.3">
      <c r="B1107" s="93" t="s">
        <v>3224</v>
      </c>
      <c r="C1107" s="93" t="s">
        <v>3029</v>
      </c>
      <c r="D1107" s="94" t="s">
        <v>3225</v>
      </c>
      <c r="E1107" s="164">
        <v>-31455.040000000001</v>
      </c>
    </row>
    <row r="1108" spans="2:5" s="42" customFormat="1" ht="14.4" x14ac:dyDescent="0.3">
      <c r="B1108" s="93" t="s">
        <v>1391</v>
      </c>
      <c r="C1108" s="93" t="s">
        <v>3029</v>
      </c>
      <c r="D1108" s="94" t="s">
        <v>2530</v>
      </c>
      <c r="E1108" s="164">
        <v>-464.69</v>
      </c>
    </row>
    <row r="1109" spans="2:5" s="42" customFormat="1" ht="13.8" x14ac:dyDescent="0.3">
      <c r="B1109" s="93" t="s">
        <v>3226</v>
      </c>
      <c r="C1109" s="93" t="s">
        <v>3029</v>
      </c>
      <c r="D1109" s="94" t="s">
        <v>3227</v>
      </c>
      <c r="E1109" s="95"/>
    </row>
    <row r="1110" spans="2:5" s="42" customFormat="1" ht="14.4" x14ac:dyDescent="0.3">
      <c r="B1110" s="93" t="s">
        <v>1392</v>
      </c>
      <c r="C1110" s="93" t="s">
        <v>3029</v>
      </c>
      <c r="D1110" s="94" t="s">
        <v>2531</v>
      </c>
      <c r="E1110" s="164">
        <v>-33854.410000000003</v>
      </c>
    </row>
    <row r="1111" spans="2:5" s="42" customFormat="1" ht="14.4" x14ac:dyDescent="0.3">
      <c r="B1111" s="93" t="s">
        <v>1393</v>
      </c>
      <c r="C1111" s="93" t="s">
        <v>3029</v>
      </c>
      <c r="D1111" s="94" t="s">
        <v>2532</v>
      </c>
      <c r="E1111" s="164">
        <v>-15909.47</v>
      </c>
    </row>
    <row r="1112" spans="2:5" s="42" customFormat="1" ht="13.8" x14ac:dyDescent="0.3">
      <c r="B1112" s="93" t="s">
        <v>1394</v>
      </c>
      <c r="C1112" s="93" t="s">
        <v>3029</v>
      </c>
      <c r="D1112" s="94" t="s">
        <v>2533</v>
      </c>
      <c r="E1112" s="99"/>
    </row>
    <row r="1113" spans="2:5" s="42" customFormat="1" ht="14.4" x14ac:dyDescent="0.3">
      <c r="B1113" s="93" t="s">
        <v>3382</v>
      </c>
      <c r="C1113" s="93" t="s">
        <v>3029</v>
      </c>
      <c r="D1113" s="94" t="s">
        <v>3383</v>
      </c>
      <c r="E1113" s="164">
        <v>-39666.67</v>
      </c>
    </row>
    <row r="1114" spans="2:5" s="42" customFormat="1" ht="14.4" x14ac:dyDescent="0.3">
      <c r="B1114" s="93" t="s">
        <v>1395</v>
      </c>
      <c r="C1114" s="93" t="s">
        <v>3029</v>
      </c>
      <c r="D1114" s="94" t="s">
        <v>2534</v>
      </c>
      <c r="E1114" s="164">
        <v>-21847.22</v>
      </c>
    </row>
    <row r="1115" spans="2:5" s="42" customFormat="1" ht="13.8" x14ac:dyDescent="0.3">
      <c r="B1115" s="93" t="s">
        <v>1396</v>
      </c>
      <c r="C1115" s="93" t="s">
        <v>3027</v>
      </c>
      <c r="D1115" s="94" t="s">
        <v>2535</v>
      </c>
      <c r="E1115" s="95"/>
    </row>
    <row r="1116" spans="2:5" s="42" customFormat="1" ht="14.4" x14ac:dyDescent="0.3">
      <c r="B1116" s="93" t="s">
        <v>1397</v>
      </c>
      <c r="C1116" s="93" t="s">
        <v>3027</v>
      </c>
      <c r="D1116" s="94" t="s">
        <v>2536</v>
      </c>
      <c r="E1116" s="164">
        <v>-2500.11</v>
      </c>
    </row>
    <row r="1117" spans="2:5" s="42" customFormat="1" ht="14.4" x14ac:dyDescent="0.3">
      <c r="B1117" s="93" t="s">
        <v>1398</v>
      </c>
      <c r="C1117" s="93" t="s">
        <v>3027</v>
      </c>
      <c r="D1117" s="94" t="s">
        <v>2537</v>
      </c>
      <c r="E1117" s="164">
        <v>-3507.4</v>
      </c>
    </row>
    <row r="1118" spans="2:5" s="42" customFormat="1" ht="14.4" x14ac:dyDescent="0.3">
      <c r="B1118" s="93" t="s">
        <v>1399</v>
      </c>
      <c r="C1118" s="93" t="s">
        <v>3027</v>
      </c>
      <c r="D1118" s="94" t="s">
        <v>2538</v>
      </c>
      <c r="E1118" s="164">
        <v>-49304.35</v>
      </c>
    </row>
    <row r="1119" spans="2:5" s="42" customFormat="1" ht="14.4" x14ac:dyDescent="0.3">
      <c r="B1119" s="93" t="s">
        <v>1400</v>
      </c>
      <c r="C1119" s="93" t="s">
        <v>3029</v>
      </c>
      <c r="D1119" s="94" t="s">
        <v>2539</v>
      </c>
      <c r="E1119" s="164">
        <v>-508.69</v>
      </c>
    </row>
    <row r="1120" spans="2:5" s="42" customFormat="1" ht="14.4" x14ac:dyDescent="0.3">
      <c r="B1120" s="93" t="s">
        <v>3384</v>
      </c>
      <c r="C1120" s="93" t="s">
        <v>3029</v>
      </c>
      <c r="D1120" s="94" t="s">
        <v>3385</v>
      </c>
      <c r="E1120" s="164">
        <v>-211.15</v>
      </c>
    </row>
    <row r="1121" spans="2:5" s="42" customFormat="1" ht="14.4" x14ac:dyDescent="0.3">
      <c r="B1121" s="93" t="s">
        <v>2780</v>
      </c>
      <c r="C1121" s="93" t="s">
        <v>3027</v>
      </c>
      <c r="D1121" s="94" t="s">
        <v>2781</v>
      </c>
      <c r="E1121" s="164">
        <v>-42391.3</v>
      </c>
    </row>
    <row r="1122" spans="2:5" s="42" customFormat="1" ht="14.4" x14ac:dyDescent="0.3">
      <c r="B1122" s="93" t="s">
        <v>1401</v>
      </c>
      <c r="C1122" s="93" t="s">
        <v>1670</v>
      </c>
      <c r="D1122" s="94" t="s">
        <v>2540</v>
      </c>
      <c r="E1122" s="164">
        <v>-100000</v>
      </c>
    </row>
    <row r="1123" spans="2:5" s="42" customFormat="1" ht="13.8" x14ac:dyDescent="0.3">
      <c r="B1123" s="93" t="s">
        <v>1402</v>
      </c>
      <c r="C1123" s="93" t="s">
        <v>1670</v>
      </c>
      <c r="D1123" s="94" t="s">
        <v>2541</v>
      </c>
      <c r="E1123" s="95"/>
    </row>
    <row r="1124" spans="2:5" s="42" customFormat="1" ht="13.8" x14ac:dyDescent="0.3">
      <c r="B1124" s="93" t="s">
        <v>2987</v>
      </c>
      <c r="C1124" s="93" t="s">
        <v>1670</v>
      </c>
      <c r="D1124" s="94" t="s">
        <v>2988</v>
      </c>
      <c r="E1124" s="95"/>
    </row>
    <row r="1125" spans="2:5" s="42" customFormat="1" ht="13.8" x14ac:dyDescent="0.3">
      <c r="B1125" s="93" t="s">
        <v>1403</v>
      </c>
      <c r="C1125" s="93" t="s">
        <v>1670</v>
      </c>
      <c r="D1125" s="94" t="s">
        <v>2989</v>
      </c>
      <c r="E1125" s="95"/>
    </row>
    <row r="1126" spans="2:5" s="42" customFormat="1" ht="14.4" x14ac:dyDescent="0.3">
      <c r="B1126" s="93" t="s">
        <v>1404</v>
      </c>
      <c r="C1126" s="93" t="s">
        <v>1670</v>
      </c>
      <c r="D1126" s="94" t="s">
        <v>2542</v>
      </c>
      <c r="E1126" s="164">
        <v>-105270</v>
      </c>
    </row>
    <row r="1127" spans="2:5" s="42" customFormat="1" ht="14.4" x14ac:dyDescent="0.3">
      <c r="B1127" s="93" t="s">
        <v>1405</v>
      </c>
      <c r="C1127" s="93" t="s">
        <v>1670</v>
      </c>
      <c r="D1127" s="94" t="s">
        <v>2543</v>
      </c>
      <c r="E1127" s="164">
        <v>-238597.95</v>
      </c>
    </row>
    <row r="1128" spans="2:5" s="42" customFormat="1" ht="14.4" x14ac:dyDescent="0.3">
      <c r="B1128" s="93" t="s">
        <v>1406</v>
      </c>
      <c r="C1128" s="93" t="s">
        <v>1674</v>
      </c>
      <c r="D1128" s="94" t="s">
        <v>1760</v>
      </c>
      <c r="E1128" s="164">
        <v>-64861.85</v>
      </c>
    </row>
    <row r="1129" spans="2:5" s="42" customFormat="1" ht="14.4" x14ac:dyDescent="0.3">
      <c r="B1129" s="93" t="s">
        <v>1675</v>
      </c>
      <c r="C1129" s="93" t="s">
        <v>1674</v>
      </c>
      <c r="D1129" s="94" t="s">
        <v>2544</v>
      </c>
      <c r="E1129" s="164">
        <v>-72370.17</v>
      </c>
    </row>
    <row r="1130" spans="2:5" s="42" customFormat="1" ht="14.4" x14ac:dyDescent="0.3">
      <c r="B1130" s="93" t="s">
        <v>1407</v>
      </c>
      <c r="C1130" s="93" t="s">
        <v>1674</v>
      </c>
      <c r="D1130" s="94" t="s">
        <v>2545</v>
      </c>
      <c r="E1130" s="164">
        <v>-70000</v>
      </c>
    </row>
    <row r="1131" spans="2:5" s="42" customFormat="1" ht="14.4" x14ac:dyDescent="0.3">
      <c r="B1131" s="93" t="s">
        <v>1408</v>
      </c>
      <c r="C1131" s="93" t="s">
        <v>1674</v>
      </c>
      <c r="D1131" s="94" t="s">
        <v>2546</v>
      </c>
      <c r="E1131" s="164">
        <v>-6000</v>
      </c>
    </row>
    <row r="1132" spans="2:5" s="42" customFormat="1" ht="13.8" x14ac:dyDescent="0.3">
      <c r="B1132" s="93" t="s">
        <v>2990</v>
      </c>
      <c r="C1132" s="93" t="s">
        <v>1670</v>
      </c>
      <c r="D1132" s="94" t="s">
        <v>2991</v>
      </c>
      <c r="E1132" s="95"/>
    </row>
    <row r="1133" spans="2:5" s="42" customFormat="1" ht="14.4" x14ac:dyDescent="0.3">
      <c r="B1133" s="93" t="s">
        <v>1409</v>
      </c>
      <c r="C1133" s="93" t="s">
        <v>3029</v>
      </c>
      <c r="D1133" s="94" t="s">
        <v>2547</v>
      </c>
      <c r="E1133" s="164">
        <v>-571428.56000000006</v>
      </c>
    </row>
    <row r="1134" spans="2:5" s="42" customFormat="1" ht="14.4" x14ac:dyDescent="0.3">
      <c r="B1134" s="93" t="s">
        <v>1410</v>
      </c>
      <c r="C1134" s="93" t="s">
        <v>1670</v>
      </c>
      <c r="D1134" s="94" t="s">
        <v>2548</v>
      </c>
      <c r="E1134" s="164">
        <v>-1393928.53</v>
      </c>
    </row>
    <row r="1135" spans="2:5" s="42" customFormat="1" ht="13.8" x14ac:dyDescent="0.3">
      <c r="B1135" s="93" t="s">
        <v>1411</v>
      </c>
      <c r="C1135" s="93" t="s">
        <v>3499</v>
      </c>
      <c r="D1135" s="94" t="s">
        <v>2549</v>
      </c>
      <c r="E1135" s="95"/>
    </row>
    <row r="1136" spans="2:5" s="42" customFormat="1" ht="14.4" x14ac:dyDescent="0.3">
      <c r="B1136" s="93" t="s">
        <v>1412</v>
      </c>
      <c r="C1136" s="93" t="s">
        <v>3499</v>
      </c>
      <c r="D1136" s="94" t="s">
        <v>2550</v>
      </c>
      <c r="E1136" s="164">
        <v>-293555.57</v>
      </c>
    </row>
    <row r="1137" spans="2:5" s="42" customFormat="1" ht="14.4" x14ac:dyDescent="0.3">
      <c r="B1137" s="93" t="s">
        <v>1413</v>
      </c>
      <c r="C1137" s="93" t="s">
        <v>3499</v>
      </c>
      <c r="D1137" s="94" t="s">
        <v>2551</v>
      </c>
      <c r="E1137" s="164">
        <v>-1322260.21</v>
      </c>
    </row>
    <row r="1138" spans="2:5" s="42" customFormat="1" ht="13.8" x14ac:dyDescent="0.3">
      <c r="B1138" s="93" t="s">
        <v>1414</v>
      </c>
      <c r="C1138" s="93" t="s">
        <v>3498</v>
      </c>
      <c r="D1138" s="94" t="s">
        <v>2552</v>
      </c>
      <c r="E1138" s="95"/>
    </row>
    <row r="1139" spans="2:5" s="42" customFormat="1" ht="14.4" x14ac:dyDescent="0.3">
      <c r="B1139" s="93" t="s">
        <v>1415</v>
      </c>
      <c r="C1139" s="93" t="s">
        <v>3498</v>
      </c>
      <c r="D1139" s="94" t="s">
        <v>2553</v>
      </c>
      <c r="E1139" s="164">
        <v>-3695</v>
      </c>
    </row>
    <row r="1140" spans="2:5" s="42" customFormat="1" ht="14.4" x14ac:dyDescent="0.3">
      <c r="B1140" s="93" t="s">
        <v>1416</v>
      </c>
      <c r="C1140" s="93" t="s">
        <v>3498</v>
      </c>
      <c r="D1140" s="94" t="s">
        <v>2554</v>
      </c>
      <c r="E1140" s="164">
        <v>-25721.15</v>
      </c>
    </row>
    <row r="1141" spans="2:5" s="42" customFormat="1" ht="14.4" x14ac:dyDescent="0.3">
      <c r="B1141" s="93" t="s">
        <v>3228</v>
      </c>
      <c r="C1141" s="93" t="s">
        <v>3498</v>
      </c>
      <c r="D1141" s="94" t="s">
        <v>3229</v>
      </c>
      <c r="E1141" s="164">
        <v>-100000</v>
      </c>
    </row>
    <row r="1142" spans="2:5" s="42" customFormat="1" ht="14.4" x14ac:dyDescent="0.3">
      <c r="B1142" s="93" t="s">
        <v>1417</v>
      </c>
      <c r="C1142" s="93" t="s">
        <v>3498</v>
      </c>
      <c r="D1142" s="94" t="s">
        <v>2555</v>
      </c>
      <c r="E1142" s="164">
        <v>-185023.33</v>
      </c>
    </row>
    <row r="1143" spans="2:5" s="42" customFormat="1" ht="14.4" x14ac:dyDescent="0.3">
      <c r="B1143" s="93" t="s">
        <v>1418</v>
      </c>
      <c r="C1143" s="93" t="s">
        <v>3498</v>
      </c>
      <c r="D1143" s="94" t="s">
        <v>2556</v>
      </c>
      <c r="E1143" s="164">
        <v>-199293.48</v>
      </c>
    </row>
    <row r="1144" spans="2:5" s="42" customFormat="1" ht="14.4" x14ac:dyDescent="0.3">
      <c r="B1144" s="93" t="s">
        <v>1419</v>
      </c>
      <c r="C1144" s="93" t="s">
        <v>3498</v>
      </c>
      <c r="D1144" s="94" t="s">
        <v>2557</v>
      </c>
      <c r="E1144" s="164">
        <v>-97237.07</v>
      </c>
    </row>
    <row r="1145" spans="2:5" s="42" customFormat="1" ht="14.4" x14ac:dyDescent="0.3">
      <c r="B1145" s="93" t="s">
        <v>1420</v>
      </c>
      <c r="C1145" s="93" t="s">
        <v>3498</v>
      </c>
      <c r="D1145" s="94" t="s">
        <v>2558</v>
      </c>
      <c r="E1145" s="164">
        <v>-15611.69</v>
      </c>
    </row>
    <row r="1146" spans="2:5" s="42" customFormat="1" ht="14.4" x14ac:dyDescent="0.3">
      <c r="B1146" s="93" t="s">
        <v>1421</v>
      </c>
      <c r="C1146" s="93" t="s">
        <v>3498</v>
      </c>
      <c r="D1146" s="94" t="s">
        <v>2559</v>
      </c>
      <c r="E1146" s="164">
        <v>-17022.28</v>
      </c>
    </row>
    <row r="1147" spans="2:5" s="42" customFormat="1" ht="13.8" x14ac:dyDescent="0.3">
      <c r="B1147" s="93" t="s">
        <v>1422</v>
      </c>
      <c r="C1147" s="93" t="s">
        <v>3498</v>
      </c>
      <c r="D1147" s="94" t="s">
        <v>2560</v>
      </c>
      <c r="E1147" s="95"/>
    </row>
    <row r="1148" spans="2:5" s="42" customFormat="1" ht="14.4" x14ac:dyDescent="0.3">
      <c r="B1148" s="93" t="s">
        <v>1423</v>
      </c>
      <c r="C1148" s="93" t="s">
        <v>3498</v>
      </c>
      <c r="D1148" s="94" t="s">
        <v>2561</v>
      </c>
      <c r="E1148" s="164">
        <v>-60293.14</v>
      </c>
    </row>
    <row r="1149" spans="2:5" s="42" customFormat="1" ht="14.4" x14ac:dyDescent="0.3">
      <c r="B1149" s="93" t="s">
        <v>1424</v>
      </c>
      <c r="C1149" s="93" t="s">
        <v>3498</v>
      </c>
      <c r="D1149" s="94" t="s">
        <v>2562</v>
      </c>
      <c r="E1149" s="164">
        <v>-6978.49</v>
      </c>
    </row>
    <row r="1150" spans="2:5" s="42" customFormat="1" ht="14.4" x14ac:dyDescent="0.3">
      <c r="B1150" s="93" t="s">
        <v>1425</v>
      </c>
      <c r="C1150" s="93" t="s">
        <v>3498</v>
      </c>
      <c r="D1150" s="94" t="s">
        <v>2563</v>
      </c>
      <c r="E1150" s="164">
        <v>-8000</v>
      </c>
    </row>
    <row r="1151" spans="2:5" s="42" customFormat="1" ht="14.4" x14ac:dyDescent="0.3">
      <c r="B1151" s="93" t="s">
        <v>1426</v>
      </c>
      <c r="C1151" s="93" t="s">
        <v>3498</v>
      </c>
      <c r="D1151" s="94" t="s">
        <v>2564</v>
      </c>
      <c r="E1151" s="164">
        <v>-11687.45</v>
      </c>
    </row>
    <row r="1152" spans="2:5" s="42" customFormat="1" ht="14.4" x14ac:dyDescent="0.3">
      <c r="B1152" s="93" t="s">
        <v>3438</v>
      </c>
      <c r="C1152" s="93" t="s">
        <v>3498</v>
      </c>
      <c r="D1152" s="87" t="s">
        <v>3439</v>
      </c>
      <c r="E1152" s="164">
        <v>-727881.4</v>
      </c>
    </row>
    <row r="1153" spans="2:5" s="42" customFormat="1" ht="14.4" x14ac:dyDescent="0.3">
      <c r="B1153" s="93" t="s">
        <v>1427</v>
      </c>
      <c r="C1153" s="93" t="s">
        <v>3498</v>
      </c>
      <c r="D1153" s="94" t="s">
        <v>2565</v>
      </c>
      <c r="E1153" s="164">
        <v>-30172.98</v>
      </c>
    </row>
    <row r="1154" spans="2:5" s="42" customFormat="1" ht="14.4" x14ac:dyDescent="0.3">
      <c r="B1154" s="93" t="s">
        <v>1428</v>
      </c>
      <c r="C1154" s="93" t="s">
        <v>3498</v>
      </c>
      <c r="D1154" s="94" t="s">
        <v>2566</v>
      </c>
      <c r="E1154" s="164">
        <v>-1000</v>
      </c>
    </row>
    <row r="1155" spans="2:5" s="42" customFormat="1" ht="14.4" x14ac:dyDescent="0.3">
      <c r="B1155" s="93" t="s">
        <v>1429</v>
      </c>
      <c r="C1155" s="93" t="s">
        <v>3498</v>
      </c>
      <c r="D1155" s="94" t="s">
        <v>2567</v>
      </c>
      <c r="E1155" s="164">
        <v>-1000</v>
      </c>
    </row>
    <row r="1156" spans="2:5" s="42" customFormat="1" ht="14.4" x14ac:dyDescent="0.3">
      <c r="B1156" s="93" t="s">
        <v>1430</v>
      </c>
      <c r="C1156" s="93" t="s">
        <v>3498</v>
      </c>
      <c r="D1156" s="94" t="s">
        <v>2568</v>
      </c>
      <c r="E1156" s="164">
        <v>-5000</v>
      </c>
    </row>
    <row r="1157" spans="2:5" s="42" customFormat="1" ht="14.4" x14ac:dyDescent="0.3">
      <c r="B1157" s="93" t="s">
        <v>1431</v>
      </c>
      <c r="C1157" s="93" t="s">
        <v>3498</v>
      </c>
      <c r="D1157" s="94" t="s">
        <v>2569</v>
      </c>
      <c r="E1157" s="164">
        <v>-3500</v>
      </c>
    </row>
    <row r="1158" spans="2:5" s="42" customFormat="1" ht="14.4" x14ac:dyDescent="0.3">
      <c r="B1158" s="93" t="s">
        <v>1432</v>
      </c>
      <c r="C1158" s="93" t="s">
        <v>3498</v>
      </c>
      <c r="D1158" s="94" t="s">
        <v>2570</v>
      </c>
      <c r="E1158" s="164">
        <v>-3620</v>
      </c>
    </row>
    <row r="1159" spans="2:5" s="42" customFormat="1" ht="14.4" x14ac:dyDescent="0.3">
      <c r="B1159" s="93" t="s">
        <v>1433</v>
      </c>
      <c r="C1159" s="93" t="s">
        <v>3499</v>
      </c>
      <c r="D1159" s="94" t="s">
        <v>2571</v>
      </c>
      <c r="E1159" s="164">
        <v>-5360186.28</v>
      </c>
    </row>
    <row r="1160" spans="2:5" s="42" customFormat="1" ht="14.4" x14ac:dyDescent="0.3">
      <c r="B1160" s="93" t="s">
        <v>3386</v>
      </c>
      <c r="C1160" s="93" t="s">
        <v>3498</v>
      </c>
      <c r="D1160" s="94" t="s">
        <v>3387</v>
      </c>
      <c r="E1160" s="164">
        <v>-196804</v>
      </c>
    </row>
    <row r="1161" spans="2:5" s="42" customFormat="1" ht="14.4" x14ac:dyDescent="0.3">
      <c r="B1161" s="93" t="s">
        <v>1434</v>
      </c>
      <c r="C1161" s="93" t="s">
        <v>3498</v>
      </c>
      <c r="D1161" s="94" t="s">
        <v>2572</v>
      </c>
      <c r="E1161" s="164">
        <v>-21534.66</v>
      </c>
    </row>
    <row r="1162" spans="2:5" s="42" customFormat="1" ht="14.4" x14ac:dyDescent="0.3">
      <c r="B1162" s="93" t="s">
        <v>1435</v>
      </c>
      <c r="C1162" s="93" t="s">
        <v>3498</v>
      </c>
      <c r="D1162" s="94" t="s">
        <v>2573</v>
      </c>
      <c r="E1162" s="164">
        <v>-4625.04</v>
      </c>
    </row>
    <row r="1163" spans="2:5" s="42" customFormat="1" ht="14.4" x14ac:dyDescent="0.3">
      <c r="B1163" s="93" t="s">
        <v>1436</v>
      </c>
      <c r="C1163" s="93" t="s">
        <v>3499</v>
      </c>
      <c r="D1163" s="94" t="s">
        <v>2574</v>
      </c>
      <c r="E1163" s="164">
        <v>-193000</v>
      </c>
    </row>
    <row r="1164" spans="2:5" s="42" customFormat="1" ht="14.4" x14ac:dyDescent="0.3">
      <c r="B1164" s="93" t="s">
        <v>1437</v>
      </c>
      <c r="C1164" s="93" t="s">
        <v>3498</v>
      </c>
      <c r="D1164" s="94" t="s">
        <v>2575</v>
      </c>
      <c r="E1164" s="164">
        <v>-12000</v>
      </c>
    </row>
    <row r="1165" spans="2:5" s="42" customFormat="1" ht="14.4" x14ac:dyDescent="0.3">
      <c r="B1165" s="93" t="s">
        <v>1676</v>
      </c>
      <c r="C1165" s="93" t="s">
        <v>3499</v>
      </c>
      <c r="D1165" s="94" t="s">
        <v>2576</v>
      </c>
      <c r="E1165" s="164">
        <v>-153333.32999999999</v>
      </c>
    </row>
    <row r="1166" spans="2:5" s="42" customFormat="1" ht="14.4" x14ac:dyDescent="0.3">
      <c r="B1166" s="93" t="s">
        <v>2992</v>
      </c>
      <c r="C1166" s="93" t="s">
        <v>3498</v>
      </c>
      <c r="D1166" s="94" t="s">
        <v>2993</v>
      </c>
      <c r="E1166" s="164">
        <v>-56742</v>
      </c>
    </row>
    <row r="1167" spans="2:5" s="42" customFormat="1" ht="14.4" x14ac:dyDescent="0.3">
      <c r="B1167" s="93" t="s">
        <v>2994</v>
      </c>
      <c r="C1167" s="93" t="s">
        <v>1670</v>
      </c>
      <c r="D1167" s="94" t="s">
        <v>2995</v>
      </c>
      <c r="E1167" s="164">
        <v>-356827.92</v>
      </c>
    </row>
    <row r="1168" spans="2:5" s="42" customFormat="1" ht="14.4" x14ac:dyDescent="0.3">
      <c r="B1168" s="93" t="s">
        <v>2996</v>
      </c>
      <c r="C1168" s="93" t="s">
        <v>3499</v>
      </c>
      <c r="D1168" s="94" t="s">
        <v>2998</v>
      </c>
      <c r="E1168" s="164">
        <v>-437393.1</v>
      </c>
    </row>
    <row r="1169" spans="2:5" s="42" customFormat="1" ht="14.4" x14ac:dyDescent="0.3">
      <c r="B1169" s="93" t="s">
        <v>2997</v>
      </c>
      <c r="C1169" s="93" t="s">
        <v>3498</v>
      </c>
      <c r="D1169" s="94" t="s">
        <v>2999</v>
      </c>
      <c r="E1169" s="164">
        <v>-5000</v>
      </c>
    </row>
    <row r="1170" spans="2:5" s="42" customFormat="1" ht="14.4" x14ac:dyDescent="0.3">
      <c r="B1170" s="93" t="s">
        <v>3230</v>
      </c>
      <c r="C1170" s="93" t="s">
        <v>3498</v>
      </c>
      <c r="D1170" s="94" t="s">
        <v>3232</v>
      </c>
      <c r="E1170" s="164">
        <v>-52145.68</v>
      </c>
    </row>
    <row r="1171" spans="2:5" s="42" customFormat="1" ht="14.4" x14ac:dyDescent="0.3">
      <c r="B1171" s="93" t="s">
        <v>3231</v>
      </c>
      <c r="C1171" s="93" t="s">
        <v>3498</v>
      </c>
      <c r="D1171" s="94" t="s">
        <v>3233</v>
      </c>
      <c r="E1171" s="164">
        <v>-20000</v>
      </c>
    </row>
    <row r="1172" spans="2:5" s="42" customFormat="1" ht="14.4" x14ac:dyDescent="0.3">
      <c r="B1172" s="93" t="s">
        <v>1438</v>
      </c>
      <c r="C1172" s="93" t="s">
        <v>1677</v>
      </c>
      <c r="D1172" s="94" t="s">
        <v>2577</v>
      </c>
      <c r="E1172" s="164">
        <v>-4249405.91</v>
      </c>
    </row>
    <row r="1173" spans="2:5" s="42" customFormat="1" ht="14.4" x14ac:dyDescent="0.3">
      <c r="B1173" s="93" t="s">
        <v>1439</v>
      </c>
      <c r="C1173" s="93" t="s">
        <v>1677</v>
      </c>
      <c r="D1173" s="94" t="s">
        <v>2578</v>
      </c>
      <c r="E1173" s="164">
        <v>-1659952.92</v>
      </c>
    </row>
    <row r="1174" spans="2:5" s="42" customFormat="1" ht="14.4" x14ac:dyDescent="0.3">
      <c r="B1174" s="93" t="s">
        <v>1440</v>
      </c>
      <c r="C1174" s="93" t="s">
        <v>3032</v>
      </c>
      <c r="D1174" s="94" t="s">
        <v>2579</v>
      </c>
      <c r="E1174" s="164">
        <v>-645562.56999999995</v>
      </c>
    </row>
    <row r="1175" spans="2:5" s="42" customFormat="1" ht="14.4" x14ac:dyDescent="0.3">
      <c r="B1175" s="93" t="s">
        <v>1441</v>
      </c>
      <c r="C1175" s="93" t="s">
        <v>3030</v>
      </c>
      <c r="D1175" s="94" t="s">
        <v>2580</v>
      </c>
      <c r="E1175" s="164">
        <v>-1000000.04</v>
      </c>
    </row>
    <row r="1176" spans="2:5" s="42" customFormat="1" ht="14.4" x14ac:dyDescent="0.3">
      <c r="B1176" s="93" t="s">
        <v>1678</v>
      </c>
      <c r="C1176" s="93" t="s">
        <v>3032</v>
      </c>
      <c r="D1176" s="94" t="s">
        <v>2581</v>
      </c>
      <c r="E1176" s="164">
        <v>-1700236.97</v>
      </c>
    </row>
    <row r="1177" spans="2:5" s="42" customFormat="1" ht="13.8" x14ac:dyDescent="0.3">
      <c r="B1177" s="93" t="s">
        <v>1442</v>
      </c>
      <c r="C1177" s="93" t="s">
        <v>2792</v>
      </c>
      <c r="D1177" s="94" t="s">
        <v>2582</v>
      </c>
      <c r="E1177" s="95"/>
    </row>
    <row r="1178" spans="2:5" s="42" customFormat="1" ht="14.4" x14ac:dyDescent="0.3">
      <c r="B1178" s="93" t="s">
        <v>1443</v>
      </c>
      <c r="C1178" s="93" t="s">
        <v>3500</v>
      </c>
      <c r="D1178" s="94" t="s">
        <v>2583</v>
      </c>
      <c r="E1178" s="164">
        <v>-4546527.7</v>
      </c>
    </row>
    <row r="1179" spans="2:5" s="42" customFormat="1" ht="14.4" x14ac:dyDescent="0.3">
      <c r="B1179" s="93" t="s">
        <v>3000</v>
      </c>
      <c r="C1179" s="93" t="s">
        <v>2793</v>
      </c>
      <c r="D1179" s="94" t="s">
        <v>3001</v>
      </c>
      <c r="E1179" s="164">
        <v>-10628880.34</v>
      </c>
    </row>
    <row r="1180" spans="2:5" s="42" customFormat="1" ht="13.8" x14ac:dyDescent="0.3">
      <c r="B1180" s="93" t="s">
        <v>1444</v>
      </c>
      <c r="C1180" s="93" t="s">
        <v>3030</v>
      </c>
      <c r="D1180" s="94" t="s">
        <v>2584</v>
      </c>
      <c r="E1180" s="95"/>
    </row>
    <row r="1181" spans="2:5" s="42" customFormat="1" ht="13.8" x14ac:dyDescent="0.3">
      <c r="B1181" s="93" t="s">
        <v>1445</v>
      </c>
      <c r="C1181" s="93" t="s">
        <v>3028</v>
      </c>
      <c r="D1181" s="94" t="s">
        <v>2585</v>
      </c>
      <c r="E1181" s="95"/>
    </row>
    <row r="1182" spans="2:5" s="42" customFormat="1" ht="13.8" x14ac:dyDescent="0.3">
      <c r="B1182" s="93" t="s">
        <v>1446</v>
      </c>
      <c r="C1182" s="93" t="s">
        <v>3028</v>
      </c>
      <c r="D1182" s="94" t="s">
        <v>2586</v>
      </c>
      <c r="E1182" s="95"/>
    </row>
    <row r="1183" spans="2:5" s="42" customFormat="1" ht="14.4" x14ac:dyDescent="0.3">
      <c r="B1183" s="93" t="s">
        <v>1447</v>
      </c>
      <c r="C1183" s="93" t="s">
        <v>3030</v>
      </c>
      <c r="D1183" s="94" t="s">
        <v>2587</v>
      </c>
      <c r="E1183" s="164">
        <v>-247940.49</v>
      </c>
    </row>
    <row r="1184" spans="2:5" s="42" customFormat="1" ht="14.4" x14ac:dyDescent="0.3">
      <c r="B1184" s="93" t="s">
        <v>3388</v>
      </c>
      <c r="C1184" s="93" t="s">
        <v>3030</v>
      </c>
      <c r="D1184" s="94" t="s">
        <v>3389</v>
      </c>
      <c r="E1184" s="164">
        <v>-212723.9</v>
      </c>
    </row>
    <row r="1185" spans="2:5" s="42" customFormat="1" ht="14.4" x14ac:dyDescent="0.3">
      <c r="B1185" s="93" t="s">
        <v>1448</v>
      </c>
      <c r="C1185" s="93" t="s">
        <v>3028</v>
      </c>
      <c r="D1185" s="94" t="s">
        <v>2588</v>
      </c>
      <c r="E1185" s="164">
        <v>-1194597.94</v>
      </c>
    </row>
    <row r="1186" spans="2:5" s="42" customFormat="1" ht="13.8" x14ac:dyDescent="0.3">
      <c r="B1186" s="93" t="s">
        <v>1449</v>
      </c>
      <c r="C1186" s="93" t="s">
        <v>3030</v>
      </c>
      <c r="D1186" s="94" t="s">
        <v>2589</v>
      </c>
      <c r="E1186" s="95"/>
    </row>
    <row r="1187" spans="2:5" s="42" customFormat="1" ht="14.4" x14ac:dyDescent="0.3">
      <c r="B1187" s="93" t="s">
        <v>1450</v>
      </c>
      <c r="C1187" s="93" t="s">
        <v>3028</v>
      </c>
      <c r="D1187" s="94" t="s">
        <v>2590</v>
      </c>
      <c r="E1187" s="164">
        <v>-1252502.68</v>
      </c>
    </row>
    <row r="1188" spans="2:5" s="42" customFormat="1" ht="14.4" x14ac:dyDescent="0.3">
      <c r="B1188" s="93" t="s">
        <v>1451</v>
      </c>
      <c r="C1188" s="93" t="s">
        <v>3030</v>
      </c>
      <c r="D1188" s="94" t="s">
        <v>2591</v>
      </c>
      <c r="E1188" s="164">
        <v>-17620.41</v>
      </c>
    </row>
    <row r="1189" spans="2:5" s="42" customFormat="1" ht="14.4" x14ac:dyDescent="0.3">
      <c r="B1189" s="93" t="s">
        <v>1452</v>
      </c>
      <c r="C1189" s="93" t="s">
        <v>3030</v>
      </c>
      <c r="D1189" s="94" t="s">
        <v>2592</v>
      </c>
      <c r="E1189" s="164">
        <v>-35644.300000000003</v>
      </c>
    </row>
    <row r="1190" spans="2:5" s="42" customFormat="1" ht="14.4" x14ac:dyDescent="0.3">
      <c r="B1190" s="93" t="s">
        <v>1453</v>
      </c>
      <c r="C1190" s="93" t="s">
        <v>3030</v>
      </c>
      <c r="D1190" s="94" t="s">
        <v>2593</v>
      </c>
      <c r="E1190" s="164">
        <v>-2864457.5</v>
      </c>
    </row>
    <row r="1191" spans="2:5" s="42" customFormat="1" ht="14.4" x14ac:dyDescent="0.3">
      <c r="B1191" s="93" t="s">
        <v>1454</v>
      </c>
      <c r="C1191" s="93" t="s">
        <v>3500</v>
      </c>
      <c r="D1191" s="94" t="s">
        <v>2594</v>
      </c>
      <c r="E1191" s="164">
        <v>-1893955.42</v>
      </c>
    </row>
    <row r="1192" spans="2:5" s="42" customFormat="1" ht="14.4" x14ac:dyDescent="0.3">
      <c r="B1192" s="93" t="s">
        <v>1455</v>
      </c>
      <c r="C1192" s="93" t="s">
        <v>3500</v>
      </c>
      <c r="D1192" s="94" t="s">
        <v>2595</v>
      </c>
      <c r="E1192" s="164">
        <v>-10308613.73</v>
      </c>
    </row>
    <row r="1193" spans="2:5" s="42" customFormat="1" ht="14.4" x14ac:dyDescent="0.3">
      <c r="B1193" s="93" t="s">
        <v>1456</v>
      </c>
      <c r="C1193" s="93" t="s">
        <v>3500</v>
      </c>
      <c r="D1193" s="94" t="s">
        <v>2596</v>
      </c>
      <c r="E1193" s="164">
        <v>-2416506.92</v>
      </c>
    </row>
    <row r="1194" spans="2:5" s="42" customFormat="1" ht="14.4" x14ac:dyDescent="0.3">
      <c r="B1194" s="93" t="s">
        <v>1679</v>
      </c>
      <c r="C1194" s="93" t="s">
        <v>3500</v>
      </c>
      <c r="D1194" s="94" t="s">
        <v>2597</v>
      </c>
      <c r="E1194" s="164">
        <v>-1980555.53</v>
      </c>
    </row>
    <row r="1195" spans="2:5" s="42" customFormat="1" ht="14.4" x14ac:dyDescent="0.3">
      <c r="B1195" s="93" t="s">
        <v>3002</v>
      </c>
      <c r="C1195" s="93" t="s">
        <v>3500</v>
      </c>
      <c r="D1195" s="94" t="s">
        <v>3003</v>
      </c>
      <c r="E1195" s="164">
        <v>-3649897.7</v>
      </c>
    </row>
    <row r="1196" spans="2:5" s="42" customFormat="1" ht="14.4" x14ac:dyDescent="0.3">
      <c r="B1196" s="93" t="s">
        <v>1457</v>
      </c>
      <c r="C1196" s="93" t="s">
        <v>1680</v>
      </c>
      <c r="D1196" s="94" t="s">
        <v>2598</v>
      </c>
      <c r="E1196" s="164">
        <v>-1086071.47</v>
      </c>
    </row>
    <row r="1197" spans="2:5" s="42" customFormat="1" ht="14.4" x14ac:dyDescent="0.3">
      <c r="B1197" s="93" t="s">
        <v>3390</v>
      </c>
      <c r="C1197" s="93" t="s">
        <v>3494</v>
      </c>
      <c r="D1197" s="94" t="s">
        <v>3391</v>
      </c>
      <c r="E1197" s="164">
        <v>-2580000</v>
      </c>
    </row>
    <row r="1198" spans="2:5" s="42" customFormat="1" ht="14.4" x14ac:dyDescent="0.3">
      <c r="B1198" s="93" t="s">
        <v>1458</v>
      </c>
      <c r="C1198" s="93" t="s">
        <v>1681</v>
      </c>
      <c r="D1198" s="94" t="s">
        <v>2599</v>
      </c>
      <c r="E1198" s="164">
        <v>-35042687</v>
      </c>
    </row>
    <row r="1199" spans="2:5" s="42" customFormat="1" ht="14.4" x14ac:dyDescent="0.3">
      <c r="B1199" s="93" t="s">
        <v>1459</v>
      </c>
      <c r="C1199" s="93" t="s">
        <v>1682</v>
      </c>
      <c r="D1199" s="94" t="s">
        <v>2600</v>
      </c>
      <c r="E1199" s="164">
        <v>-920.74</v>
      </c>
    </row>
    <row r="1200" spans="2:5" s="42" customFormat="1" ht="14.4" x14ac:dyDescent="0.3">
      <c r="B1200" s="93" t="s">
        <v>1460</v>
      </c>
      <c r="C1200" s="93" t="s">
        <v>1683</v>
      </c>
      <c r="D1200" s="94" t="s">
        <v>2601</v>
      </c>
      <c r="E1200" s="164">
        <v>-5222508.5599999996</v>
      </c>
    </row>
    <row r="1201" spans="2:5" s="42" customFormat="1" ht="14.4" x14ac:dyDescent="0.3">
      <c r="B1201" s="93" t="s">
        <v>1461</v>
      </c>
      <c r="C1201" s="93" t="s">
        <v>1683</v>
      </c>
      <c r="D1201" s="94" t="s">
        <v>2602</v>
      </c>
      <c r="E1201" s="164">
        <v>-227071.63</v>
      </c>
    </row>
    <row r="1202" spans="2:5" s="42" customFormat="1" ht="14.4" x14ac:dyDescent="0.3">
      <c r="B1202" s="93" t="s">
        <v>1462</v>
      </c>
      <c r="C1202" s="93" t="s">
        <v>1683</v>
      </c>
      <c r="D1202" s="94" t="s">
        <v>2603</v>
      </c>
      <c r="E1202" s="164">
        <v>-34797.379999999997</v>
      </c>
    </row>
    <row r="1203" spans="2:5" s="42" customFormat="1" ht="14.4" x14ac:dyDescent="0.3">
      <c r="B1203" s="93" t="s">
        <v>1463</v>
      </c>
      <c r="C1203" s="93" t="s">
        <v>1684</v>
      </c>
      <c r="D1203" s="94" t="s">
        <v>2604</v>
      </c>
      <c r="E1203" s="164">
        <v>-32771651.620000001</v>
      </c>
    </row>
    <row r="1204" spans="2:5" s="42" customFormat="1" ht="14.4" x14ac:dyDescent="0.3">
      <c r="B1204" s="93" t="s">
        <v>3004</v>
      </c>
      <c r="C1204" s="93" t="s">
        <v>1684</v>
      </c>
      <c r="D1204" s="94" t="s">
        <v>3005</v>
      </c>
      <c r="E1204" s="164"/>
    </row>
    <row r="1205" spans="2:5" s="42" customFormat="1" ht="14.4" x14ac:dyDescent="0.3">
      <c r="B1205" s="93" t="s">
        <v>2771</v>
      </c>
      <c r="C1205" s="93" t="s">
        <v>1684</v>
      </c>
      <c r="D1205" s="94" t="s">
        <v>2772</v>
      </c>
      <c r="E1205" s="164">
        <v>-1919745</v>
      </c>
    </row>
    <row r="1206" spans="2:5" s="42" customFormat="1" ht="14.4" x14ac:dyDescent="0.3">
      <c r="B1206" s="93" t="s">
        <v>1464</v>
      </c>
      <c r="C1206" s="93" t="s">
        <v>1684</v>
      </c>
      <c r="D1206" s="94" t="s">
        <v>2605</v>
      </c>
      <c r="E1206" s="164">
        <v>3202431</v>
      </c>
    </row>
    <row r="1207" spans="2:5" s="42" customFormat="1" ht="14.4" x14ac:dyDescent="0.3">
      <c r="B1207" s="93" t="s">
        <v>1465</v>
      </c>
      <c r="C1207" s="93" t="s">
        <v>182</v>
      </c>
      <c r="D1207" s="94" t="s">
        <v>2606</v>
      </c>
      <c r="E1207" s="164">
        <v>-17418569.34</v>
      </c>
    </row>
    <row r="1208" spans="2:5" s="42" customFormat="1" ht="14.4" x14ac:dyDescent="0.3">
      <c r="B1208" s="93" t="s">
        <v>1466</v>
      </c>
      <c r="C1208" s="93" t="s">
        <v>182</v>
      </c>
      <c r="D1208" s="94" t="s">
        <v>2607</v>
      </c>
      <c r="E1208" s="164">
        <v>-31460923.949999999</v>
      </c>
    </row>
    <row r="1209" spans="2:5" s="42" customFormat="1" ht="14.4" x14ac:dyDescent="0.3">
      <c r="B1209" s="93" t="s">
        <v>1467</v>
      </c>
      <c r="C1209" s="93" t="s">
        <v>182</v>
      </c>
      <c r="D1209" s="94" t="s">
        <v>2608</v>
      </c>
      <c r="E1209" s="164">
        <v>-535749.6</v>
      </c>
    </row>
    <row r="1210" spans="2:5" s="42" customFormat="1" ht="14.4" x14ac:dyDescent="0.3">
      <c r="B1210" s="93" t="s">
        <v>1468</v>
      </c>
      <c r="C1210" s="93" t="s">
        <v>182</v>
      </c>
      <c r="D1210" s="94" t="s">
        <v>2609</v>
      </c>
      <c r="E1210" s="164">
        <v>-1692825.56</v>
      </c>
    </row>
    <row r="1211" spans="2:5" s="42" customFormat="1" ht="14.4" x14ac:dyDescent="0.3">
      <c r="B1211" s="93" t="s">
        <v>1469</v>
      </c>
      <c r="C1211" s="93" t="s">
        <v>182</v>
      </c>
      <c r="D1211" s="94" t="s">
        <v>2610</v>
      </c>
      <c r="E1211" s="164">
        <v>-128294.43</v>
      </c>
    </row>
    <row r="1212" spans="2:5" s="42" customFormat="1" ht="14.4" x14ac:dyDescent="0.3">
      <c r="B1212" s="93" t="s">
        <v>1470</v>
      </c>
      <c r="C1212" s="93" t="s">
        <v>182</v>
      </c>
      <c r="D1212" s="94" t="s">
        <v>2611</v>
      </c>
      <c r="E1212" s="164">
        <v>-280856.93</v>
      </c>
    </row>
    <row r="1213" spans="2:5" s="42" customFormat="1" ht="14.4" x14ac:dyDescent="0.3">
      <c r="B1213" s="93" t="s">
        <v>1471</v>
      </c>
      <c r="C1213" s="93" t="s">
        <v>182</v>
      </c>
      <c r="D1213" s="94" t="s">
        <v>2612</v>
      </c>
      <c r="E1213" s="164">
        <v>-78754.320000000007</v>
      </c>
    </row>
    <row r="1214" spans="2:5" s="42" customFormat="1" ht="14.4" x14ac:dyDescent="0.3">
      <c r="B1214" s="93" t="s">
        <v>1472</v>
      </c>
      <c r="C1214" s="93" t="s">
        <v>182</v>
      </c>
      <c r="D1214" s="94" t="s">
        <v>2613</v>
      </c>
      <c r="E1214" s="164">
        <v>352914.67</v>
      </c>
    </row>
    <row r="1215" spans="2:5" s="42" customFormat="1" ht="14.4" x14ac:dyDescent="0.3">
      <c r="B1215" s="93" t="s">
        <v>1473</v>
      </c>
      <c r="C1215" s="93" t="s">
        <v>182</v>
      </c>
      <c r="D1215" s="94" t="s">
        <v>2614</v>
      </c>
      <c r="E1215" s="164">
        <v>1503572.71</v>
      </c>
    </row>
    <row r="1216" spans="2:5" s="42" customFormat="1" ht="14.4" x14ac:dyDescent="0.3">
      <c r="B1216" s="93" t="s">
        <v>1474</v>
      </c>
      <c r="C1216" s="93" t="s">
        <v>182</v>
      </c>
      <c r="D1216" s="94" t="s">
        <v>2615</v>
      </c>
      <c r="E1216" s="164">
        <v>9128.01</v>
      </c>
    </row>
    <row r="1217" spans="2:5" s="42" customFormat="1" ht="14.4" x14ac:dyDescent="0.3">
      <c r="B1217" s="93" t="s">
        <v>1475</v>
      </c>
      <c r="C1217" s="93" t="s">
        <v>182</v>
      </c>
      <c r="D1217" s="94" t="s">
        <v>2616</v>
      </c>
      <c r="E1217" s="164">
        <v>1585.45</v>
      </c>
    </row>
    <row r="1218" spans="2:5" s="42" customFormat="1" ht="14.4" x14ac:dyDescent="0.3">
      <c r="B1218" s="93" t="s">
        <v>1476</v>
      </c>
      <c r="C1218" s="93" t="s">
        <v>182</v>
      </c>
      <c r="D1218" s="94" t="s">
        <v>2617</v>
      </c>
      <c r="E1218" s="164">
        <v>892.67</v>
      </c>
    </row>
    <row r="1219" spans="2:5" s="42" customFormat="1" ht="14.4" x14ac:dyDescent="0.3">
      <c r="B1219" s="93" t="s">
        <v>1477</v>
      </c>
      <c r="C1219" s="93" t="s">
        <v>182</v>
      </c>
      <c r="D1219" s="94" t="s">
        <v>2618</v>
      </c>
      <c r="E1219" s="164">
        <v>372.23</v>
      </c>
    </row>
    <row r="1220" spans="2:5" s="42" customFormat="1" ht="14.4" x14ac:dyDescent="0.3">
      <c r="B1220" s="93" t="s">
        <v>1478</v>
      </c>
      <c r="C1220" s="93" t="s">
        <v>182</v>
      </c>
      <c r="D1220" s="94" t="s">
        <v>2619</v>
      </c>
      <c r="E1220" s="164">
        <v>2486.7600000000002</v>
      </c>
    </row>
    <row r="1221" spans="2:5" s="42" customFormat="1" ht="14.4" x14ac:dyDescent="0.3">
      <c r="B1221" s="93" t="s">
        <v>1479</v>
      </c>
      <c r="C1221" s="93" t="s">
        <v>182</v>
      </c>
      <c r="D1221" s="94" t="s">
        <v>2620</v>
      </c>
      <c r="E1221" s="164">
        <v>-15936344.6</v>
      </c>
    </row>
    <row r="1222" spans="2:5" s="42" customFormat="1" ht="14.4" x14ac:dyDescent="0.3">
      <c r="B1222" s="93" t="s">
        <v>1480</v>
      </c>
      <c r="C1222" s="93" t="s">
        <v>182</v>
      </c>
      <c r="D1222" s="94" t="s">
        <v>2621</v>
      </c>
      <c r="E1222" s="164">
        <v>-21805123.760000002</v>
      </c>
    </row>
    <row r="1223" spans="2:5" s="42" customFormat="1" ht="14.4" x14ac:dyDescent="0.3">
      <c r="B1223" s="93" t="s">
        <v>1481</v>
      </c>
      <c r="C1223" s="93" t="s">
        <v>182</v>
      </c>
      <c r="D1223" s="94" t="s">
        <v>2622</v>
      </c>
      <c r="E1223" s="164">
        <v>-562689.67000000004</v>
      </c>
    </row>
    <row r="1224" spans="2:5" s="42" customFormat="1" ht="14.4" x14ac:dyDescent="0.3">
      <c r="B1224" s="93" t="s">
        <v>1482</v>
      </c>
      <c r="C1224" s="93" t="s">
        <v>182</v>
      </c>
      <c r="D1224" s="94" t="s">
        <v>2623</v>
      </c>
      <c r="E1224" s="164">
        <v>-1100671.27</v>
      </c>
    </row>
    <row r="1225" spans="2:5" s="42" customFormat="1" ht="14.4" x14ac:dyDescent="0.3">
      <c r="B1225" s="93" t="s">
        <v>1483</v>
      </c>
      <c r="C1225" s="93" t="s">
        <v>182</v>
      </c>
      <c r="D1225" s="94" t="s">
        <v>2624</v>
      </c>
      <c r="E1225" s="164">
        <v>-331669.51</v>
      </c>
    </row>
    <row r="1226" spans="2:5" s="42" customFormat="1" ht="14.4" x14ac:dyDescent="0.3">
      <c r="B1226" s="93" t="s">
        <v>1484</v>
      </c>
      <c r="C1226" s="93" t="s">
        <v>182</v>
      </c>
      <c r="D1226" s="94" t="s">
        <v>2625</v>
      </c>
      <c r="E1226" s="164">
        <v>-253954.78</v>
      </c>
    </row>
    <row r="1227" spans="2:5" s="42" customFormat="1" ht="14.4" x14ac:dyDescent="0.3">
      <c r="B1227" s="93" t="s">
        <v>1485</v>
      </c>
      <c r="C1227" s="93" t="s">
        <v>182</v>
      </c>
      <c r="D1227" s="94" t="s">
        <v>2626</v>
      </c>
      <c r="E1227" s="164">
        <v>-268039.94</v>
      </c>
    </row>
    <row r="1228" spans="2:5" s="42" customFormat="1" ht="14.4" x14ac:dyDescent="0.3">
      <c r="B1228" s="93" t="s">
        <v>1486</v>
      </c>
      <c r="C1228" s="93" t="s">
        <v>182</v>
      </c>
      <c r="D1228" s="94" t="s">
        <v>2627</v>
      </c>
      <c r="E1228" s="164">
        <v>1852802.19</v>
      </c>
    </row>
    <row r="1229" spans="2:5" s="42" customFormat="1" ht="14.4" x14ac:dyDescent="0.3">
      <c r="B1229" s="93" t="s">
        <v>1487</v>
      </c>
      <c r="C1229" s="93" t="s">
        <v>182</v>
      </c>
      <c r="D1229" s="94" t="s">
        <v>2628</v>
      </c>
      <c r="E1229" s="164">
        <v>7893756.9000000004</v>
      </c>
    </row>
    <row r="1230" spans="2:5" s="42" customFormat="1" ht="14.4" x14ac:dyDescent="0.3">
      <c r="B1230" s="93" t="s">
        <v>1488</v>
      </c>
      <c r="C1230" s="93" t="s">
        <v>182</v>
      </c>
      <c r="D1230" s="94" t="s">
        <v>2629</v>
      </c>
      <c r="E1230" s="164">
        <v>47922.09</v>
      </c>
    </row>
    <row r="1231" spans="2:5" s="42" customFormat="1" ht="14.4" x14ac:dyDescent="0.3">
      <c r="B1231" s="93" t="s">
        <v>1489</v>
      </c>
      <c r="C1231" s="93" t="s">
        <v>182</v>
      </c>
      <c r="D1231" s="94" t="s">
        <v>2630</v>
      </c>
      <c r="E1231" s="164">
        <v>8323.59</v>
      </c>
    </row>
    <row r="1232" spans="2:5" s="42" customFormat="1" ht="14.4" x14ac:dyDescent="0.3">
      <c r="B1232" s="93" t="s">
        <v>1490</v>
      </c>
      <c r="C1232" s="93" t="s">
        <v>182</v>
      </c>
      <c r="D1232" s="94" t="s">
        <v>2631</v>
      </c>
      <c r="E1232" s="164">
        <v>4686.51</v>
      </c>
    </row>
    <row r="1233" spans="2:5" s="42" customFormat="1" ht="14.4" x14ac:dyDescent="0.3">
      <c r="B1233" s="93" t="s">
        <v>1491</v>
      </c>
      <c r="C1233" s="93" t="s">
        <v>182</v>
      </c>
      <c r="D1233" s="94" t="s">
        <v>2632</v>
      </c>
      <c r="E1233" s="164">
        <v>1954.22</v>
      </c>
    </row>
    <row r="1234" spans="2:5" s="42" customFormat="1" ht="14.4" x14ac:dyDescent="0.3">
      <c r="B1234" s="93" t="s">
        <v>1492</v>
      </c>
      <c r="C1234" s="93" t="s">
        <v>182</v>
      </c>
      <c r="D1234" s="94" t="s">
        <v>2633</v>
      </c>
      <c r="E1234" s="164">
        <v>13055.47</v>
      </c>
    </row>
    <row r="1235" spans="2:5" s="42" customFormat="1" ht="14.4" x14ac:dyDescent="0.3">
      <c r="B1235" s="93" t="s">
        <v>1493</v>
      </c>
      <c r="C1235" s="93" t="s">
        <v>182</v>
      </c>
      <c r="D1235" s="94" t="s">
        <v>2634</v>
      </c>
      <c r="E1235" s="164">
        <v>-13837524.699999999</v>
      </c>
    </row>
    <row r="1236" spans="2:5" s="42" customFormat="1" ht="14.4" x14ac:dyDescent="0.3">
      <c r="B1236" s="93" t="s">
        <v>3234</v>
      </c>
      <c r="C1236" s="93" t="s">
        <v>182</v>
      </c>
      <c r="D1236" s="94" t="s">
        <v>3240</v>
      </c>
      <c r="E1236" s="164">
        <v>-57085224.479999997</v>
      </c>
    </row>
    <row r="1237" spans="2:5" s="42" customFormat="1" ht="14.4" x14ac:dyDescent="0.3">
      <c r="B1237" s="93" t="s">
        <v>3235</v>
      </c>
      <c r="C1237" s="93" t="s">
        <v>182</v>
      </c>
      <c r="D1237" s="94" t="s">
        <v>3241</v>
      </c>
      <c r="E1237" s="164">
        <v>-499991.03</v>
      </c>
    </row>
    <row r="1238" spans="2:5" s="42" customFormat="1" ht="14.4" x14ac:dyDescent="0.3">
      <c r="B1238" s="93" t="s">
        <v>3236</v>
      </c>
      <c r="C1238" s="93" t="s">
        <v>182</v>
      </c>
      <c r="D1238" s="94" t="s">
        <v>3242</v>
      </c>
      <c r="E1238" s="164">
        <v>-180120.13</v>
      </c>
    </row>
    <row r="1239" spans="2:5" s="42" customFormat="1" ht="14.4" x14ac:dyDescent="0.3">
      <c r="B1239" s="93" t="s">
        <v>3237</v>
      </c>
      <c r="C1239" s="93" t="s">
        <v>182</v>
      </c>
      <c r="D1239" s="94" t="s">
        <v>3243</v>
      </c>
      <c r="E1239" s="164">
        <v>-8962.27</v>
      </c>
    </row>
    <row r="1240" spans="2:5" s="42" customFormat="1" ht="14.4" x14ac:dyDescent="0.3">
      <c r="B1240" s="93" t="s">
        <v>3238</v>
      </c>
      <c r="C1240" s="93" t="s">
        <v>182</v>
      </c>
      <c r="D1240" s="94" t="s">
        <v>3244</v>
      </c>
      <c r="E1240" s="164">
        <v>-35198.89</v>
      </c>
    </row>
    <row r="1241" spans="2:5" s="42" customFormat="1" ht="14.4" x14ac:dyDescent="0.3">
      <c r="B1241" s="93" t="s">
        <v>3239</v>
      </c>
      <c r="C1241" s="93" t="s">
        <v>182</v>
      </c>
      <c r="D1241" s="94" t="s">
        <v>3245</v>
      </c>
      <c r="E1241" s="164">
        <v>-27809.34</v>
      </c>
    </row>
    <row r="1242" spans="2:5" s="42" customFormat="1" ht="14.4" x14ac:dyDescent="0.3">
      <c r="B1242" s="93" t="s">
        <v>1494</v>
      </c>
      <c r="C1242" s="93" t="s">
        <v>182</v>
      </c>
      <c r="D1242" s="94" t="s">
        <v>2635</v>
      </c>
      <c r="E1242" s="164">
        <v>-397023.21</v>
      </c>
    </row>
    <row r="1243" spans="2:5" s="42" customFormat="1" ht="14.4" x14ac:dyDescent="0.3">
      <c r="B1243" s="93" t="s">
        <v>1495</v>
      </c>
      <c r="C1243" s="93" t="s">
        <v>182</v>
      </c>
      <c r="D1243" s="94" t="s">
        <v>2636</v>
      </c>
      <c r="E1243" s="164">
        <v>-1322260.2</v>
      </c>
    </row>
    <row r="1244" spans="2:5" s="42" customFormat="1" ht="14.4" x14ac:dyDescent="0.3">
      <c r="B1244" s="93" t="s">
        <v>1496</v>
      </c>
      <c r="C1244" s="93" t="s">
        <v>182</v>
      </c>
      <c r="D1244" s="94" t="s">
        <v>2637</v>
      </c>
      <c r="E1244" s="164">
        <v>-72903.81</v>
      </c>
    </row>
    <row r="1245" spans="2:5" s="42" customFormat="1" ht="14.4" x14ac:dyDescent="0.3">
      <c r="B1245" s="93" t="s">
        <v>1497</v>
      </c>
      <c r="C1245" s="93" t="s">
        <v>182</v>
      </c>
      <c r="D1245" s="94" t="s">
        <v>2638</v>
      </c>
      <c r="E1245" s="164">
        <v>-293555.52</v>
      </c>
    </row>
    <row r="1246" spans="2:5" s="42" customFormat="1" ht="14.4" x14ac:dyDescent="0.3">
      <c r="B1246" s="93" t="s">
        <v>1498</v>
      </c>
      <c r="C1246" s="93" t="s">
        <v>182</v>
      </c>
      <c r="D1246" s="94" t="s">
        <v>2639</v>
      </c>
      <c r="E1246" s="164">
        <v>-4492711.16</v>
      </c>
    </row>
    <row r="1247" spans="2:5" s="42" customFormat="1" ht="14.4" x14ac:dyDescent="0.3">
      <c r="B1247" s="93" t="s">
        <v>1499</v>
      </c>
      <c r="C1247" s="93" t="s">
        <v>182</v>
      </c>
      <c r="D1247" s="94" t="s">
        <v>2640</v>
      </c>
      <c r="E1247" s="164">
        <v>-192999.96</v>
      </c>
    </row>
    <row r="1248" spans="2:5" s="42" customFormat="1" ht="14.4" x14ac:dyDescent="0.3">
      <c r="B1248" s="93" t="s">
        <v>1685</v>
      </c>
      <c r="C1248" s="93" t="s">
        <v>182</v>
      </c>
      <c r="D1248" s="94" t="s">
        <v>2641</v>
      </c>
      <c r="E1248" s="164">
        <v>-153333.35999999999</v>
      </c>
    </row>
    <row r="1249" spans="2:5" s="42" customFormat="1" ht="14.4" x14ac:dyDescent="0.3">
      <c r="B1249" s="93" t="s">
        <v>3006</v>
      </c>
      <c r="C1249" s="93" t="s">
        <v>182</v>
      </c>
      <c r="D1249" s="94" t="s">
        <v>3007</v>
      </c>
      <c r="E1249" s="164">
        <v>-286640.2</v>
      </c>
    </row>
    <row r="1250" spans="2:5" s="42" customFormat="1" ht="14.4" x14ac:dyDescent="0.3">
      <c r="B1250" s="93" t="s">
        <v>1500</v>
      </c>
      <c r="C1250" s="93" t="s">
        <v>1686</v>
      </c>
      <c r="D1250" s="94" t="s">
        <v>2642</v>
      </c>
      <c r="E1250" s="164">
        <v>1658864.81</v>
      </c>
    </row>
    <row r="1251" spans="2:5" s="42" customFormat="1" ht="14.4" x14ac:dyDescent="0.3">
      <c r="B1251" s="93" t="s">
        <v>1501</v>
      </c>
      <c r="C1251" s="93" t="s">
        <v>1686</v>
      </c>
      <c r="D1251" s="94" t="s">
        <v>2643</v>
      </c>
      <c r="E1251" s="164">
        <v>500100.69</v>
      </c>
    </row>
    <row r="1252" spans="2:5" s="42" customFormat="1" ht="14.4" x14ac:dyDescent="0.3">
      <c r="B1252" s="93" t="s">
        <v>1502</v>
      </c>
      <c r="C1252" s="93" t="s">
        <v>1686</v>
      </c>
      <c r="D1252" s="94" t="s">
        <v>2644</v>
      </c>
      <c r="E1252" s="164">
        <v>4913.6899999999996</v>
      </c>
    </row>
    <row r="1253" spans="2:5" s="42" customFormat="1" ht="14.4" x14ac:dyDescent="0.3">
      <c r="B1253" s="93" t="s">
        <v>1503</v>
      </c>
      <c r="C1253" s="93" t="s">
        <v>1686</v>
      </c>
      <c r="D1253" s="94" t="s">
        <v>2645</v>
      </c>
      <c r="E1253" s="164">
        <v>16059.12</v>
      </c>
    </row>
    <row r="1254" spans="2:5" s="42" customFormat="1" ht="14.4" x14ac:dyDescent="0.3">
      <c r="B1254" s="93" t="s">
        <v>1504</v>
      </c>
      <c r="C1254" s="93" t="s">
        <v>1686</v>
      </c>
      <c r="D1254" s="94" t="s">
        <v>2646</v>
      </c>
      <c r="E1254" s="164">
        <v>1278.9000000000001</v>
      </c>
    </row>
    <row r="1255" spans="2:5" s="42" customFormat="1" ht="14.4" x14ac:dyDescent="0.3">
      <c r="B1255" s="93" t="s">
        <v>1505</v>
      </c>
      <c r="C1255" s="93" t="s">
        <v>1686</v>
      </c>
      <c r="D1255" s="94" t="s">
        <v>2647</v>
      </c>
      <c r="E1255" s="164">
        <v>2678.82</v>
      </c>
    </row>
    <row r="1256" spans="2:5" s="42" customFormat="1" ht="14.4" x14ac:dyDescent="0.3">
      <c r="B1256" s="93" t="s">
        <v>1506</v>
      </c>
      <c r="C1256" s="93" t="s">
        <v>1686</v>
      </c>
      <c r="D1256" s="94" t="s">
        <v>2648</v>
      </c>
      <c r="E1256" s="164">
        <v>1332.79</v>
      </c>
    </row>
    <row r="1257" spans="2:5" s="42" customFormat="1" ht="14.4" x14ac:dyDescent="0.3">
      <c r="B1257" s="93" t="s">
        <v>1507</v>
      </c>
      <c r="C1257" s="93" t="s">
        <v>1686</v>
      </c>
      <c r="D1257" s="94" t="s">
        <v>2649</v>
      </c>
      <c r="E1257" s="164">
        <v>84</v>
      </c>
    </row>
    <row r="1258" spans="2:5" s="42" customFormat="1" ht="14.4" x14ac:dyDescent="0.3">
      <c r="B1258" s="93" t="s">
        <v>1508</v>
      </c>
      <c r="C1258" s="93" t="s">
        <v>1686</v>
      </c>
      <c r="D1258" s="94" t="s">
        <v>2650</v>
      </c>
      <c r="E1258" s="164">
        <v>8832.2099999999991</v>
      </c>
    </row>
    <row r="1259" spans="2:5" s="42" customFormat="1" ht="14.4" x14ac:dyDescent="0.3">
      <c r="B1259" s="93" t="s">
        <v>1509</v>
      </c>
      <c r="C1259" s="93" t="s">
        <v>1686</v>
      </c>
      <c r="D1259" s="94" t="s">
        <v>2651</v>
      </c>
      <c r="E1259" s="164">
        <v>6110.63</v>
      </c>
    </row>
    <row r="1260" spans="2:5" s="42" customFormat="1" ht="14.4" x14ac:dyDescent="0.3">
      <c r="B1260" s="93" t="s">
        <v>3009</v>
      </c>
      <c r="C1260" s="93" t="s">
        <v>1686</v>
      </c>
      <c r="D1260" s="94" t="s">
        <v>3008</v>
      </c>
      <c r="E1260" s="164">
        <v>40757</v>
      </c>
    </row>
    <row r="1261" spans="2:5" s="42" customFormat="1" ht="14.4" x14ac:dyDescent="0.3">
      <c r="B1261" s="93" t="s">
        <v>1510</v>
      </c>
      <c r="C1261" s="93" t="s">
        <v>1686</v>
      </c>
      <c r="D1261" s="94" t="s">
        <v>2652</v>
      </c>
      <c r="E1261" s="164">
        <v>30300</v>
      </c>
    </row>
    <row r="1262" spans="2:5" s="42" customFormat="1" ht="14.4" x14ac:dyDescent="0.3">
      <c r="B1262" s="93" t="s">
        <v>1511</v>
      </c>
      <c r="C1262" s="93" t="s">
        <v>1686</v>
      </c>
      <c r="D1262" s="94" t="s">
        <v>2653</v>
      </c>
      <c r="E1262" s="164">
        <v>11446.66</v>
      </c>
    </row>
    <row r="1263" spans="2:5" s="42" customFormat="1" ht="14.4" x14ac:dyDescent="0.3">
      <c r="B1263" s="93" t="s">
        <v>1512</v>
      </c>
      <c r="C1263" s="93" t="s">
        <v>1686</v>
      </c>
      <c r="D1263" s="94" t="s">
        <v>2654</v>
      </c>
      <c r="E1263" s="164">
        <v>592754.21</v>
      </c>
    </row>
    <row r="1264" spans="2:5" s="42" customFormat="1" ht="14.4" x14ac:dyDescent="0.3">
      <c r="B1264" s="93" t="s">
        <v>1513</v>
      </c>
      <c r="C1264" s="93" t="s">
        <v>1686</v>
      </c>
      <c r="D1264" s="94" t="s">
        <v>2655</v>
      </c>
      <c r="E1264" s="164">
        <v>210310.51</v>
      </c>
    </row>
    <row r="1265" spans="2:5" s="42" customFormat="1" ht="14.4" x14ac:dyDescent="0.3">
      <c r="B1265" s="93" t="s">
        <v>1514</v>
      </c>
      <c r="C1265" s="93" t="s">
        <v>1686</v>
      </c>
      <c r="D1265" s="94" t="s">
        <v>2656</v>
      </c>
      <c r="E1265" s="164">
        <v>40878.5</v>
      </c>
    </row>
    <row r="1266" spans="2:5" s="42" customFormat="1" ht="14.4" x14ac:dyDescent="0.3">
      <c r="B1266" s="93" t="s">
        <v>1515</v>
      </c>
      <c r="C1266" s="93" t="s">
        <v>1686</v>
      </c>
      <c r="D1266" s="94" t="s">
        <v>2657</v>
      </c>
      <c r="E1266" s="164">
        <v>54158.9</v>
      </c>
    </row>
    <row r="1267" spans="2:5" s="42" customFormat="1" ht="14.4" x14ac:dyDescent="0.3">
      <c r="B1267" s="93" t="s">
        <v>1516</v>
      </c>
      <c r="C1267" s="93" t="s">
        <v>1686</v>
      </c>
      <c r="D1267" s="94" t="s">
        <v>2658</v>
      </c>
      <c r="E1267" s="164">
        <v>35080.660000000003</v>
      </c>
    </row>
    <row r="1268" spans="2:5" s="42" customFormat="1" ht="14.4" x14ac:dyDescent="0.3">
      <c r="B1268" s="93" t="s">
        <v>1517</v>
      </c>
      <c r="C1268" s="93" t="s">
        <v>1686</v>
      </c>
      <c r="D1268" s="94" t="s">
        <v>2659</v>
      </c>
      <c r="E1268" s="164">
        <v>35109.050000000003</v>
      </c>
    </row>
    <row r="1269" spans="2:5" s="42" customFormat="1" ht="14.4" x14ac:dyDescent="0.3">
      <c r="B1269" s="93" t="s">
        <v>1518</v>
      </c>
      <c r="C1269" s="93" t="s">
        <v>1686</v>
      </c>
      <c r="D1269" s="94" t="s">
        <v>2660</v>
      </c>
      <c r="E1269" s="164">
        <v>28953.87</v>
      </c>
    </row>
    <row r="1270" spans="2:5" s="42" customFormat="1" ht="14.4" x14ac:dyDescent="0.3">
      <c r="B1270" s="93" t="s">
        <v>1519</v>
      </c>
      <c r="C1270" s="93" t="s">
        <v>1686</v>
      </c>
      <c r="D1270" s="94" t="s">
        <v>2661</v>
      </c>
      <c r="E1270" s="164">
        <v>5692647.4500000002</v>
      </c>
    </row>
    <row r="1271" spans="2:5" s="42" customFormat="1" ht="14.4" x14ac:dyDescent="0.3">
      <c r="B1271" s="93" t="s">
        <v>1520</v>
      </c>
      <c r="C1271" s="93" t="s">
        <v>1686</v>
      </c>
      <c r="D1271" s="94" t="s">
        <v>2662</v>
      </c>
      <c r="E1271" s="164">
        <v>934525.51</v>
      </c>
    </row>
    <row r="1272" spans="2:5" s="42" customFormat="1" ht="14.4" x14ac:dyDescent="0.3">
      <c r="B1272" s="93" t="s">
        <v>1521</v>
      </c>
      <c r="C1272" s="93" t="s">
        <v>1686</v>
      </c>
      <c r="D1272" s="94" t="s">
        <v>2663</v>
      </c>
      <c r="E1272" s="164">
        <v>605617.22</v>
      </c>
    </row>
    <row r="1273" spans="2:5" s="42" customFormat="1" ht="14.4" x14ac:dyDescent="0.3">
      <c r="B1273" s="93" t="s">
        <v>1522</v>
      </c>
      <c r="C1273" s="93" t="s">
        <v>1686</v>
      </c>
      <c r="D1273" s="94" t="s">
        <v>2664</v>
      </c>
      <c r="E1273" s="164">
        <v>11775.96</v>
      </c>
    </row>
    <row r="1274" spans="2:5" s="42" customFormat="1" ht="14.4" x14ac:dyDescent="0.3">
      <c r="B1274" s="93" t="s">
        <v>1523</v>
      </c>
      <c r="C1274" s="93" t="s">
        <v>1686</v>
      </c>
      <c r="D1274" s="94" t="s">
        <v>2665</v>
      </c>
      <c r="E1274" s="164">
        <v>3264.93</v>
      </c>
    </row>
    <row r="1275" spans="2:5" s="42" customFormat="1" ht="14.4" x14ac:dyDescent="0.3">
      <c r="B1275" s="93" t="s">
        <v>1524</v>
      </c>
      <c r="C1275" s="93" t="s">
        <v>1686</v>
      </c>
      <c r="D1275" s="94" t="s">
        <v>2666</v>
      </c>
      <c r="E1275" s="164">
        <v>2644.94</v>
      </c>
    </row>
    <row r="1276" spans="2:5" s="42" customFormat="1" ht="14.4" x14ac:dyDescent="0.3">
      <c r="B1276" s="93" t="s">
        <v>1525</v>
      </c>
      <c r="C1276" s="93" t="s">
        <v>1686</v>
      </c>
      <c r="D1276" s="94" t="s">
        <v>2667</v>
      </c>
      <c r="E1276" s="164">
        <v>4778.92</v>
      </c>
    </row>
    <row r="1277" spans="2:5" s="42" customFormat="1" ht="14.4" x14ac:dyDescent="0.3">
      <c r="B1277" s="93" t="s">
        <v>1526</v>
      </c>
      <c r="C1277" s="93" t="s">
        <v>1686</v>
      </c>
      <c r="D1277" s="94" t="s">
        <v>2668</v>
      </c>
      <c r="E1277" s="164">
        <v>597363.93000000005</v>
      </c>
    </row>
    <row r="1278" spans="2:5" s="42" customFormat="1" ht="14.4" x14ac:dyDescent="0.3">
      <c r="B1278" s="93" t="s">
        <v>1527</v>
      </c>
      <c r="C1278" s="93" t="s">
        <v>1686</v>
      </c>
      <c r="D1278" s="94" t="s">
        <v>2669</v>
      </c>
      <c r="E1278" s="164">
        <v>53973.3</v>
      </c>
    </row>
    <row r="1279" spans="2:5" s="42" customFormat="1" ht="14.4" x14ac:dyDescent="0.3">
      <c r="B1279" s="93" t="s">
        <v>1687</v>
      </c>
      <c r="C1279" s="93" t="s">
        <v>1686</v>
      </c>
      <c r="D1279" s="94" t="s">
        <v>2670</v>
      </c>
      <c r="E1279" s="164">
        <v>316</v>
      </c>
    </row>
    <row r="1280" spans="2:5" s="42" customFormat="1" ht="14.4" x14ac:dyDescent="0.3">
      <c r="B1280" s="93" t="s">
        <v>1528</v>
      </c>
      <c r="C1280" s="93" t="s">
        <v>1686</v>
      </c>
      <c r="D1280" s="94" t="s">
        <v>2671</v>
      </c>
      <c r="E1280" s="164">
        <v>33225.94</v>
      </c>
    </row>
    <row r="1281" spans="2:5" s="42" customFormat="1" ht="14.4" x14ac:dyDescent="0.3">
      <c r="B1281" s="93" t="s">
        <v>1529</v>
      </c>
      <c r="C1281" s="93" t="s">
        <v>1686</v>
      </c>
      <c r="D1281" s="94" t="s">
        <v>2672</v>
      </c>
      <c r="E1281" s="164">
        <v>44471.96</v>
      </c>
    </row>
    <row r="1282" spans="2:5" s="42" customFormat="1" ht="14.4" x14ac:dyDescent="0.3">
      <c r="B1282" s="93" t="s">
        <v>1688</v>
      </c>
      <c r="C1282" s="93" t="s">
        <v>1686</v>
      </c>
      <c r="D1282" s="94" t="s">
        <v>2673</v>
      </c>
      <c r="E1282" s="164">
        <v>2700</v>
      </c>
    </row>
    <row r="1283" spans="2:5" s="42" customFormat="1" ht="14.4" x14ac:dyDescent="0.3">
      <c r="B1283" s="93" t="s">
        <v>1530</v>
      </c>
      <c r="C1283" s="93" t="s">
        <v>1686</v>
      </c>
      <c r="D1283" s="94" t="s">
        <v>2674</v>
      </c>
      <c r="E1283" s="164">
        <v>34580.43</v>
      </c>
    </row>
    <row r="1284" spans="2:5" s="42" customFormat="1" ht="14.4" x14ac:dyDescent="0.3">
      <c r="B1284" s="93" t="s">
        <v>1531</v>
      </c>
      <c r="C1284" s="93" t="s">
        <v>1686</v>
      </c>
      <c r="D1284" s="94" t="s">
        <v>2675</v>
      </c>
      <c r="E1284" s="164">
        <v>336944.49</v>
      </c>
    </row>
    <row r="1285" spans="2:5" s="42" customFormat="1" ht="14.4" x14ac:dyDescent="0.3">
      <c r="B1285" s="93" t="s">
        <v>1532</v>
      </c>
      <c r="C1285" s="93" t="s">
        <v>1686</v>
      </c>
      <c r="D1285" s="94" t="s">
        <v>2676</v>
      </c>
      <c r="E1285" s="164">
        <v>1345092.62</v>
      </c>
    </row>
    <row r="1286" spans="2:5" s="42" customFormat="1" ht="14.4" x14ac:dyDescent="0.3">
      <c r="B1286" s="93" t="s">
        <v>1533</v>
      </c>
      <c r="C1286" s="93" t="s">
        <v>1686</v>
      </c>
      <c r="D1286" s="94" t="s">
        <v>2677</v>
      </c>
      <c r="E1286" s="164">
        <v>793067.49</v>
      </c>
    </row>
    <row r="1287" spans="2:5" s="42" customFormat="1" ht="14.4" x14ac:dyDescent="0.3">
      <c r="B1287" s="93" t="s">
        <v>1534</v>
      </c>
      <c r="C1287" s="93" t="s">
        <v>1686</v>
      </c>
      <c r="D1287" s="94" t="s">
        <v>2678</v>
      </c>
      <c r="E1287" s="164">
        <v>153874.43</v>
      </c>
    </row>
    <row r="1288" spans="2:5" s="42" customFormat="1" ht="14.4" x14ac:dyDescent="0.3">
      <c r="B1288" s="93" t="s">
        <v>1535</v>
      </c>
      <c r="C1288" s="93" t="s">
        <v>1686</v>
      </c>
      <c r="D1288" s="94" t="s">
        <v>2679</v>
      </c>
      <c r="E1288" s="164">
        <v>203841.13</v>
      </c>
    </row>
    <row r="1289" spans="2:5" s="42" customFormat="1" ht="14.4" x14ac:dyDescent="0.3">
      <c r="B1289" s="93" t="s">
        <v>1536</v>
      </c>
      <c r="C1289" s="93" t="s">
        <v>1686</v>
      </c>
      <c r="D1289" s="94" t="s">
        <v>2680</v>
      </c>
      <c r="E1289" s="164">
        <v>132345.60999999999</v>
      </c>
    </row>
    <row r="1290" spans="2:5" s="42" customFormat="1" ht="14.4" x14ac:dyDescent="0.3">
      <c r="B1290" s="93" t="s">
        <v>1537</v>
      </c>
      <c r="C1290" s="93" t="s">
        <v>1686</v>
      </c>
      <c r="D1290" s="94" t="s">
        <v>2681</v>
      </c>
      <c r="E1290" s="164">
        <v>125851.78</v>
      </c>
    </row>
    <row r="1291" spans="2:5" s="42" customFormat="1" ht="14.4" x14ac:dyDescent="0.3">
      <c r="B1291" s="93" t="s">
        <v>1538</v>
      </c>
      <c r="C1291" s="93" t="s">
        <v>1686</v>
      </c>
      <c r="D1291" s="94" t="s">
        <v>2682</v>
      </c>
      <c r="E1291" s="164">
        <v>108246.93</v>
      </c>
    </row>
    <row r="1292" spans="2:5" s="42" customFormat="1" ht="14.4" x14ac:dyDescent="0.3">
      <c r="B1292" s="93" t="s">
        <v>1539</v>
      </c>
      <c r="C1292" s="93" t="s">
        <v>1686</v>
      </c>
      <c r="D1292" s="94" t="s">
        <v>2683</v>
      </c>
      <c r="E1292" s="164">
        <v>617829.65</v>
      </c>
    </row>
    <row r="1293" spans="2:5" s="42" customFormat="1" ht="14.4" x14ac:dyDescent="0.3">
      <c r="B1293" s="93" t="s">
        <v>1540</v>
      </c>
      <c r="C1293" s="93" t="s">
        <v>1686</v>
      </c>
      <c r="D1293" s="94" t="s">
        <v>2684</v>
      </c>
      <c r="E1293" s="164">
        <v>1610</v>
      </c>
    </row>
    <row r="1294" spans="2:5" s="42" customFormat="1" ht="14.4" x14ac:dyDescent="0.3">
      <c r="B1294" s="93" t="s">
        <v>1541</v>
      </c>
      <c r="C1294" s="93" t="s">
        <v>1686</v>
      </c>
      <c r="D1294" s="94" t="s">
        <v>2685</v>
      </c>
      <c r="E1294" s="164">
        <v>2791877.28</v>
      </c>
    </row>
    <row r="1295" spans="2:5" s="42" customFormat="1" ht="14.4" x14ac:dyDescent="0.3">
      <c r="B1295" s="93" t="s">
        <v>3010</v>
      </c>
      <c r="C1295" s="93" t="s">
        <v>1686</v>
      </c>
      <c r="D1295" s="94" t="s">
        <v>3011</v>
      </c>
      <c r="E1295" s="164">
        <v>11320</v>
      </c>
    </row>
    <row r="1296" spans="2:5" s="42" customFormat="1" ht="14.4" x14ac:dyDescent="0.3">
      <c r="B1296" s="93" t="s">
        <v>1542</v>
      </c>
      <c r="C1296" s="93" t="s">
        <v>1686</v>
      </c>
      <c r="D1296" s="94" t="s">
        <v>2686</v>
      </c>
      <c r="E1296" s="164">
        <v>24862.66</v>
      </c>
    </row>
    <row r="1297" spans="2:5" s="42" customFormat="1" ht="14.4" x14ac:dyDescent="0.3">
      <c r="B1297" s="93" t="s">
        <v>1543</v>
      </c>
      <c r="C1297" s="93" t="s">
        <v>1686</v>
      </c>
      <c r="D1297" s="94" t="s">
        <v>2687</v>
      </c>
      <c r="E1297" s="164">
        <v>817015.64</v>
      </c>
    </row>
    <row r="1298" spans="2:5" s="42" customFormat="1" ht="14.4" x14ac:dyDescent="0.3">
      <c r="B1298" s="93" t="s">
        <v>1689</v>
      </c>
      <c r="C1298" s="93" t="s">
        <v>1686</v>
      </c>
      <c r="D1298" s="94" t="s">
        <v>2688</v>
      </c>
      <c r="E1298" s="164">
        <v>56720.23</v>
      </c>
    </row>
    <row r="1299" spans="2:5" s="42" customFormat="1" ht="14.4" x14ac:dyDescent="0.3">
      <c r="B1299" s="93" t="s">
        <v>3246</v>
      </c>
      <c r="C1299" s="93" t="s">
        <v>1686</v>
      </c>
      <c r="D1299" s="94" t="s">
        <v>3247</v>
      </c>
      <c r="E1299" s="164">
        <v>9809.7999999999993</v>
      </c>
    </row>
    <row r="1300" spans="2:5" s="42" customFormat="1" ht="14.4" x14ac:dyDescent="0.3">
      <c r="B1300" s="93" t="s">
        <v>3248</v>
      </c>
      <c r="C1300" s="93" t="s">
        <v>1686</v>
      </c>
      <c r="D1300" s="94" t="s">
        <v>3249</v>
      </c>
      <c r="E1300" s="164">
        <v>2356.44</v>
      </c>
    </row>
    <row r="1301" spans="2:5" s="42" customFormat="1" ht="14.4" x14ac:dyDescent="0.3">
      <c r="B1301" s="93" t="s">
        <v>3012</v>
      </c>
      <c r="C1301" s="93" t="s">
        <v>1686</v>
      </c>
      <c r="D1301" s="94" t="s">
        <v>3013</v>
      </c>
      <c r="E1301" s="164">
        <v>9936.2999999999993</v>
      </c>
    </row>
    <row r="1302" spans="2:5" s="42" customFormat="1" ht="14.4" x14ac:dyDescent="0.3">
      <c r="B1302" s="93" t="s">
        <v>1544</v>
      </c>
      <c r="C1302" s="93" t="s">
        <v>1686</v>
      </c>
      <c r="D1302" s="94" t="s">
        <v>2689</v>
      </c>
      <c r="E1302" s="164">
        <v>81</v>
      </c>
    </row>
    <row r="1303" spans="2:5" s="42" customFormat="1" ht="14.4" x14ac:dyDescent="0.3">
      <c r="B1303" s="93" t="s">
        <v>3014</v>
      </c>
      <c r="C1303" s="93" t="s">
        <v>1686</v>
      </c>
      <c r="D1303" s="94" t="s">
        <v>3015</v>
      </c>
      <c r="E1303" s="164">
        <v>4150</v>
      </c>
    </row>
    <row r="1304" spans="2:5" s="42" customFormat="1" ht="14.4" x14ac:dyDescent="0.3">
      <c r="B1304" s="93" t="s">
        <v>1545</v>
      </c>
      <c r="C1304" s="93" t="s">
        <v>1686</v>
      </c>
      <c r="D1304" s="94" t="s">
        <v>2690</v>
      </c>
      <c r="E1304" s="164">
        <v>5031031.01</v>
      </c>
    </row>
    <row r="1305" spans="2:5" s="42" customFormat="1" ht="14.4" x14ac:dyDescent="0.3">
      <c r="B1305" s="93" t="s">
        <v>1546</v>
      </c>
      <c r="C1305" s="93" t="s">
        <v>1686</v>
      </c>
      <c r="D1305" s="94" t="s">
        <v>2691</v>
      </c>
      <c r="E1305" s="164">
        <v>3898939.46</v>
      </c>
    </row>
    <row r="1306" spans="2:5" s="42" customFormat="1" ht="14.4" x14ac:dyDescent="0.3">
      <c r="B1306" s="93" t="s">
        <v>1547</v>
      </c>
      <c r="C1306" s="93" t="s">
        <v>1686</v>
      </c>
      <c r="D1306" s="94" t="s">
        <v>2692</v>
      </c>
      <c r="E1306" s="164">
        <v>123756.82</v>
      </c>
    </row>
    <row r="1307" spans="2:5" s="42" customFormat="1" ht="14.4" x14ac:dyDescent="0.3">
      <c r="B1307" s="93" t="s">
        <v>1548</v>
      </c>
      <c r="C1307" s="93" t="s">
        <v>1686</v>
      </c>
      <c r="D1307" s="94" t="s">
        <v>2693</v>
      </c>
      <c r="E1307" s="164">
        <v>19034311.129999999</v>
      </c>
    </row>
    <row r="1308" spans="2:5" s="42" customFormat="1" ht="14.4" x14ac:dyDescent="0.3">
      <c r="B1308" s="93" t="s">
        <v>1549</v>
      </c>
      <c r="C1308" s="93" t="s">
        <v>1686</v>
      </c>
      <c r="D1308" s="94" t="s">
        <v>2694</v>
      </c>
      <c r="E1308" s="164">
        <v>6616889.2699999996</v>
      </c>
    </row>
    <row r="1309" spans="2:5" s="42" customFormat="1" ht="14.4" x14ac:dyDescent="0.3">
      <c r="B1309" s="93" t="s">
        <v>1550</v>
      </c>
      <c r="C1309" s="93" t="s">
        <v>1686</v>
      </c>
      <c r="D1309" s="94" t="s">
        <v>2695</v>
      </c>
      <c r="E1309" s="164">
        <v>11162619.35</v>
      </c>
    </row>
    <row r="1310" spans="2:5" s="42" customFormat="1" ht="14.4" x14ac:dyDescent="0.3">
      <c r="B1310" s="93" t="s">
        <v>1690</v>
      </c>
      <c r="C1310" s="93" t="s">
        <v>1686</v>
      </c>
      <c r="D1310" s="94" t="s">
        <v>2696</v>
      </c>
      <c r="E1310" s="164">
        <v>995.35</v>
      </c>
    </row>
    <row r="1311" spans="2:5" s="42" customFormat="1" ht="14.4" x14ac:dyDescent="0.3">
      <c r="B1311" s="93" t="s">
        <v>1551</v>
      </c>
      <c r="C1311" s="93" t="s">
        <v>1686</v>
      </c>
      <c r="D1311" s="94" t="s">
        <v>2697</v>
      </c>
      <c r="E1311" s="164">
        <v>26677.54</v>
      </c>
    </row>
    <row r="1312" spans="2:5" s="42" customFormat="1" ht="14.4" x14ac:dyDescent="0.3">
      <c r="B1312" s="93" t="s">
        <v>1552</v>
      </c>
      <c r="C1312" s="93" t="s">
        <v>1686</v>
      </c>
      <c r="D1312" s="94" t="s">
        <v>2698</v>
      </c>
      <c r="E1312" s="164">
        <v>1141185.79</v>
      </c>
    </row>
    <row r="1313" spans="2:5" s="42" customFormat="1" ht="14.4" x14ac:dyDescent="0.3">
      <c r="B1313" s="93" t="s">
        <v>3016</v>
      </c>
      <c r="C1313" s="93" t="s">
        <v>1686</v>
      </c>
      <c r="D1313" s="94" t="s">
        <v>3017</v>
      </c>
      <c r="E1313" s="164">
        <v>162093.75</v>
      </c>
    </row>
    <row r="1314" spans="2:5" s="42" customFormat="1" ht="14.4" x14ac:dyDescent="0.3">
      <c r="B1314" s="93" t="s">
        <v>3250</v>
      </c>
      <c r="C1314" s="93" t="s">
        <v>1686</v>
      </c>
      <c r="D1314" s="94" t="s">
        <v>3251</v>
      </c>
      <c r="E1314" s="164">
        <v>518551.85</v>
      </c>
    </row>
    <row r="1315" spans="2:5" s="42" customFormat="1" ht="14.4" x14ac:dyDescent="0.3">
      <c r="B1315" s="93" t="s">
        <v>1553</v>
      </c>
      <c r="C1315" s="93" t="s">
        <v>1686</v>
      </c>
      <c r="D1315" s="94" t="s">
        <v>2699</v>
      </c>
      <c r="E1315" s="164">
        <v>618612.06000000006</v>
      </c>
    </row>
    <row r="1316" spans="2:5" s="42" customFormat="1" ht="14.4" x14ac:dyDescent="0.3">
      <c r="B1316" s="93" t="s">
        <v>3252</v>
      </c>
      <c r="C1316" s="93" t="s">
        <v>1686</v>
      </c>
      <c r="D1316" s="94" t="s">
        <v>3253</v>
      </c>
      <c r="E1316" s="164">
        <v>5784745.0800000001</v>
      </c>
    </row>
    <row r="1317" spans="2:5" s="42" customFormat="1" ht="14.4" x14ac:dyDescent="0.3">
      <c r="B1317" s="93" t="s">
        <v>1554</v>
      </c>
      <c r="C1317" s="93" t="s">
        <v>1691</v>
      </c>
      <c r="D1317" s="94" t="s">
        <v>2700</v>
      </c>
      <c r="E1317" s="164">
        <v>22615149.07</v>
      </c>
    </row>
    <row r="1318" spans="2:5" s="42" customFormat="1" ht="14.4" x14ac:dyDescent="0.3">
      <c r="B1318" s="93" t="s">
        <v>1555</v>
      </c>
      <c r="C1318" s="93" t="s">
        <v>1691</v>
      </c>
      <c r="D1318" s="94" t="s">
        <v>2701</v>
      </c>
      <c r="E1318" s="164">
        <v>863145.7</v>
      </c>
    </row>
    <row r="1319" spans="2:5" s="42" customFormat="1" ht="14.4" x14ac:dyDescent="0.3">
      <c r="B1319" s="93" t="s">
        <v>1556</v>
      </c>
      <c r="C1319" s="93" t="s">
        <v>1691</v>
      </c>
      <c r="D1319" s="94" t="s">
        <v>2702</v>
      </c>
      <c r="E1319" s="164">
        <v>1051449.8500000001</v>
      </c>
    </row>
    <row r="1320" spans="2:5" s="42" customFormat="1" ht="14.4" x14ac:dyDescent="0.3">
      <c r="B1320" s="93" t="s">
        <v>1557</v>
      </c>
      <c r="C1320" s="93" t="s">
        <v>1691</v>
      </c>
      <c r="D1320" s="94" t="s">
        <v>2703</v>
      </c>
      <c r="E1320" s="164">
        <v>632301.38</v>
      </c>
    </row>
    <row r="1321" spans="2:5" s="42" customFormat="1" ht="14.4" x14ac:dyDescent="0.3">
      <c r="B1321" s="93" t="s">
        <v>1558</v>
      </c>
      <c r="C1321" s="93" t="s">
        <v>1691</v>
      </c>
      <c r="D1321" s="94" t="s">
        <v>2704</v>
      </c>
      <c r="E1321" s="164">
        <v>66436.09</v>
      </c>
    </row>
    <row r="1322" spans="2:5" s="42" customFormat="1" ht="14.4" x14ac:dyDescent="0.3">
      <c r="B1322" s="93" t="s">
        <v>2782</v>
      </c>
      <c r="C1322" s="93" t="s">
        <v>2789</v>
      </c>
      <c r="D1322" s="94" t="s">
        <v>2783</v>
      </c>
      <c r="E1322" s="164">
        <v>2404929.0299999998</v>
      </c>
    </row>
    <row r="1323" spans="2:5" s="42" customFormat="1" ht="14.4" x14ac:dyDescent="0.3">
      <c r="B1323" s="93" t="s">
        <v>1559</v>
      </c>
      <c r="C1323" s="93" t="s">
        <v>1691</v>
      </c>
      <c r="D1323" s="94" t="s">
        <v>2705</v>
      </c>
      <c r="E1323" s="164">
        <v>43.11</v>
      </c>
    </row>
    <row r="1324" spans="2:5" s="42" customFormat="1" ht="14.4" x14ac:dyDescent="0.3">
      <c r="B1324" s="93" t="s">
        <v>1560</v>
      </c>
      <c r="C1324" s="93" t="s">
        <v>1691</v>
      </c>
      <c r="D1324" s="94" t="s">
        <v>2706</v>
      </c>
      <c r="E1324" s="164">
        <v>2150983.79</v>
      </c>
    </row>
    <row r="1325" spans="2:5" s="42" customFormat="1" ht="14.4" x14ac:dyDescent="0.3">
      <c r="B1325" s="93" t="s">
        <v>1561</v>
      </c>
      <c r="C1325" s="93" t="s">
        <v>1691</v>
      </c>
      <c r="D1325" s="94" t="s">
        <v>2707</v>
      </c>
      <c r="E1325" s="164">
        <v>963607.94</v>
      </c>
    </row>
    <row r="1326" spans="2:5" s="42" customFormat="1" ht="14.4" x14ac:dyDescent="0.3">
      <c r="B1326" s="93" t="s">
        <v>1562</v>
      </c>
      <c r="C1326" s="93" t="s">
        <v>1691</v>
      </c>
      <c r="D1326" s="94" t="s">
        <v>2485</v>
      </c>
      <c r="E1326" s="164">
        <v>2881943.02</v>
      </c>
    </row>
    <row r="1327" spans="2:5" s="42" customFormat="1" ht="14.4" x14ac:dyDescent="0.3">
      <c r="B1327" s="93" t="s">
        <v>1563</v>
      </c>
      <c r="C1327" s="93" t="s">
        <v>1691</v>
      </c>
      <c r="D1327" s="94" t="s">
        <v>2708</v>
      </c>
      <c r="E1327" s="164">
        <v>263654.96000000002</v>
      </c>
    </row>
    <row r="1328" spans="2:5" s="42" customFormat="1" ht="14.4" x14ac:dyDescent="0.3">
      <c r="B1328" s="93" t="s">
        <v>1564</v>
      </c>
      <c r="C1328" s="93" t="s">
        <v>1691</v>
      </c>
      <c r="D1328" s="94" t="s">
        <v>2709</v>
      </c>
      <c r="E1328" s="164">
        <v>1882858.04</v>
      </c>
    </row>
    <row r="1329" spans="2:5" s="42" customFormat="1" ht="14.4" x14ac:dyDescent="0.3">
      <c r="B1329" s="93" t="s">
        <v>1565</v>
      </c>
      <c r="C1329" s="93" t="s">
        <v>1691</v>
      </c>
      <c r="D1329" s="94" t="s">
        <v>2710</v>
      </c>
      <c r="E1329" s="164">
        <v>1250624.3999999999</v>
      </c>
    </row>
    <row r="1330" spans="2:5" s="42" customFormat="1" ht="14.4" x14ac:dyDescent="0.3">
      <c r="B1330" s="93" t="s">
        <v>1566</v>
      </c>
      <c r="C1330" s="93" t="s">
        <v>1691</v>
      </c>
      <c r="D1330" s="94" t="s">
        <v>2711</v>
      </c>
      <c r="E1330" s="164">
        <v>1609489.04</v>
      </c>
    </row>
    <row r="1331" spans="2:5" s="42" customFormat="1" ht="14.4" x14ac:dyDescent="0.3">
      <c r="B1331" s="93" t="s">
        <v>3392</v>
      </c>
      <c r="C1331" s="93" t="s">
        <v>1691</v>
      </c>
      <c r="D1331" s="94" t="s">
        <v>3393</v>
      </c>
      <c r="E1331" s="164">
        <v>9694.93</v>
      </c>
    </row>
    <row r="1332" spans="2:5" s="42" customFormat="1" ht="14.4" x14ac:dyDescent="0.3">
      <c r="B1332" s="93" t="s">
        <v>1567</v>
      </c>
      <c r="C1332" s="93" t="s">
        <v>1691</v>
      </c>
      <c r="D1332" s="94" t="s">
        <v>2712</v>
      </c>
      <c r="E1332" s="164">
        <v>19885.41</v>
      </c>
    </row>
    <row r="1333" spans="2:5" s="42" customFormat="1" ht="14.4" x14ac:dyDescent="0.3">
      <c r="B1333" s="93" t="s">
        <v>1568</v>
      </c>
      <c r="C1333" s="93" t="s">
        <v>1691</v>
      </c>
      <c r="D1333" s="94" t="s">
        <v>2713</v>
      </c>
      <c r="E1333" s="164">
        <v>435495.21</v>
      </c>
    </row>
    <row r="1334" spans="2:5" s="42" customFormat="1" ht="14.4" x14ac:dyDescent="0.3">
      <c r="B1334" s="93" t="s">
        <v>1569</v>
      </c>
      <c r="C1334" s="93" t="s">
        <v>1691</v>
      </c>
      <c r="D1334" s="94" t="s">
        <v>2714</v>
      </c>
      <c r="E1334" s="164">
        <v>1632648.45</v>
      </c>
    </row>
    <row r="1335" spans="2:5" s="42" customFormat="1" ht="14.4" x14ac:dyDescent="0.3">
      <c r="B1335" s="93" t="s">
        <v>1570</v>
      </c>
      <c r="C1335" s="93" t="s">
        <v>1691</v>
      </c>
      <c r="D1335" s="94" t="s">
        <v>2715</v>
      </c>
      <c r="E1335" s="164">
        <v>317142.28000000003</v>
      </c>
    </row>
    <row r="1336" spans="2:5" s="42" customFormat="1" ht="14.4" x14ac:dyDescent="0.3">
      <c r="B1336" s="93" t="s">
        <v>1571</v>
      </c>
      <c r="C1336" s="93" t="s">
        <v>1691</v>
      </c>
      <c r="D1336" s="94" t="s">
        <v>2716</v>
      </c>
      <c r="E1336" s="164">
        <v>7349.58</v>
      </c>
    </row>
    <row r="1337" spans="2:5" s="42" customFormat="1" ht="14.4" x14ac:dyDescent="0.3">
      <c r="B1337" s="93" t="s">
        <v>1572</v>
      </c>
      <c r="C1337" s="93" t="s">
        <v>1691</v>
      </c>
      <c r="D1337" s="94" t="s">
        <v>2717</v>
      </c>
      <c r="E1337" s="164">
        <v>40501.839999999997</v>
      </c>
    </row>
    <row r="1338" spans="2:5" s="42" customFormat="1" ht="14.4" x14ac:dyDescent="0.3">
      <c r="B1338" s="93" t="s">
        <v>1573</v>
      </c>
      <c r="C1338" s="93" t="s">
        <v>1691</v>
      </c>
      <c r="D1338" s="94" t="s">
        <v>2718</v>
      </c>
      <c r="E1338" s="164">
        <v>505551.18</v>
      </c>
    </row>
    <row r="1339" spans="2:5" s="42" customFormat="1" ht="14.4" x14ac:dyDescent="0.3">
      <c r="B1339" s="93" t="s">
        <v>1574</v>
      </c>
      <c r="C1339" s="93" t="s">
        <v>1691</v>
      </c>
      <c r="D1339" s="94" t="s">
        <v>2719</v>
      </c>
      <c r="E1339" s="164">
        <v>1818050.11</v>
      </c>
    </row>
    <row r="1340" spans="2:5" s="42" customFormat="1" ht="14.4" x14ac:dyDescent="0.3">
      <c r="B1340" s="93" t="s">
        <v>1575</v>
      </c>
      <c r="C1340" s="93" t="s">
        <v>1691</v>
      </c>
      <c r="D1340" s="94" t="s">
        <v>2720</v>
      </c>
      <c r="E1340" s="164">
        <v>206738.84</v>
      </c>
    </row>
    <row r="1341" spans="2:5" s="42" customFormat="1" ht="14.4" x14ac:dyDescent="0.3">
      <c r="B1341" s="93" t="s">
        <v>1576</v>
      </c>
      <c r="C1341" s="93" t="s">
        <v>1691</v>
      </c>
      <c r="D1341" s="94" t="s">
        <v>2721</v>
      </c>
      <c r="E1341" s="164">
        <v>123962.49</v>
      </c>
    </row>
    <row r="1342" spans="2:5" s="42" customFormat="1" ht="14.4" x14ac:dyDescent="0.3">
      <c r="B1342" s="93" t="s">
        <v>1577</v>
      </c>
      <c r="C1342" s="93" t="s">
        <v>1691</v>
      </c>
      <c r="D1342" s="94" t="s">
        <v>2722</v>
      </c>
      <c r="E1342" s="164">
        <v>462344.94</v>
      </c>
    </row>
    <row r="1343" spans="2:5" s="42" customFormat="1" ht="14.4" x14ac:dyDescent="0.3">
      <c r="B1343" s="93" t="s">
        <v>1578</v>
      </c>
      <c r="C1343" s="93" t="s">
        <v>1691</v>
      </c>
      <c r="D1343" s="94" t="s">
        <v>2723</v>
      </c>
      <c r="E1343" s="164">
        <v>838742.29</v>
      </c>
    </row>
    <row r="1344" spans="2:5" s="42" customFormat="1" ht="14.4" x14ac:dyDescent="0.3">
      <c r="B1344" s="93" t="s">
        <v>1579</v>
      </c>
      <c r="C1344" s="93" t="s">
        <v>1691</v>
      </c>
      <c r="D1344" s="94" t="s">
        <v>2724</v>
      </c>
      <c r="E1344" s="164">
        <v>444657.7</v>
      </c>
    </row>
    <row r="1345" spans="2:5" s="42" customFormat="1" ht="14.4" x14ac:dyDescent="0.3">
      <c r="B1345" s="93" t="s">
        <v>1580</v>
      </c>
      <c r="C1345" s="93" t="s">
        <v>1691</v>
      </c>
      <c r="D1345" s="94" t="s">
        <v>2725</v>
      </c>
      <c r="E1345" s="164">
        <v>231892.34</v>
      </c>
    </row>
    <row r="1346" spans="2:5" s="42" customFormat="1" ht="14.4" x14ac:dyDescent="0.3">
      <c r="B1346" s="93" t="s">
        <v>1581</v>
      </c>
      <c r="C1346" s="93" t="s">
        <v>1691</v>
      </c>
      <c r="D1346" s="94" t="s">
        <v>2726</v>
      </c>
      <c r="E1346" s="164">
        <v>234776.83</v>
      </c>
    </row>
    <row r="1347" spans="2:5" s="42" customFormat="1" ht="14.4" x14ac:dyDescent="0.3">
      <c r="B1347" s="93" t="s">
        <v>1582</v>
      </c>
      <c r="C1347" s="93" t="s">
        <v>1691</v>
      </c>
      <c r="D1347" s="94" t="s">
        <v>2727</v>
      </c>
      <c r="E1347" s="164">
        <v>376100.94</v>
      </c>
    </row>
    <row r="1348" spans="2:5" s="42" customFormat="1" ht="14.4" x14ac:dyDescent="0.3">
      <c r="B1348" s="93" t="s">
        <v>1583</v>
      </c>
      <c r="C1348" s="93" t="s">
        <v>1691</v>
      </c>
      <c r="D1348" s="94" t="s">
        <v>345</v>
      </c>
      <c r="E1348" s="164">
        <v>27144.06</v>
      </c>
    </row>
    <row r="1349" spans="2:5" s="42" customFormat="1" ht="14.4" x14ac:dyDescent="0.3">
      <c r="B1349" s="93" t="s">
        <v>1584</v>
      </c>
      <c r="C1349" s="93" t="s">
        <v>1691</v>
      </c>
      <c r="D1349" s="94" t="s">
        <v>135</v>
      </c>
      <c r="E1349" s="164">
        <v>1816823.41</v>
      </c>
    </row>
    <row r="1350" spans="2:5" s="42" customFormat="1" ht="14.4" x14ac:dyDescent="0.3">
      <c r="B1350" s="93" t="s">
        <v>1585</v>
      </c>
      <c r="C1350" s="93" t="s">
        <v>1691</v>
      </c>
      <c r="D1350" s="94" t="s">
        <v>2728</v>
      </c>
      <c r="E1350" s="164">
        <v>310299.65000000002</v>
      </c>
    </row>
    <row r="1351" spans="2:5" s="42" customFormat="1" ht="14.4" x14ac:dyDescent="0.3">
      <c r="B1351" s="93" t="s">
        <v>1586</v>
      </c>
      <c r="C1351" s="93" t="s">
        <v>1691</v>
      </c>
      <c r="D1351" s="94" t="s">
        <v>2729</v>
      </c>
      <c r="E1351" s="164">
        <v>7203.31</v>
      </c>
    </row>
    <row r="1352" spans="2:5" s="42" customFormat="1" ht="14.4" x14ac:dyDescent="0.3">
      <c r="B1352" s="93" t="s">
        <v>1587</v>
      </c>
      <c r="C1352" s="93" t="s">
        <v>1691</v>
      </c>
      <c r="D1352" s="94" t="s">
        <v>2730</v>
      </c>
      <c r="E1352" s="164">
        <v>777043.92</v>
      </c>
    </row>
    <row r="1353" spans="2:5" s="42" customFormat="1" ht="14.4" x14ac:dyDescent="0.3">
      <c r="B1353" s="93" t="s">
        <v>1588</v>
      </c>
      <c r="C1353" s="93" t="s">
        <v>1691</v>
      </c>
      <c r="D1353" s="94" t="s">
        <v>2731</v>
      </c>
      <c r="E1353" s="164">
        <v>1495329.88</v>
      </c>
    </row>
    <row r="1354" spans="2:5" s="42" customFormat="1" ht="14.4" x14ac:dyDescent="0.3">
      <c r="B1354" s="93" t="s">
        <v>1589</v>
      </c>
      <c r="C1354" s="93" t="s">
        <v>1691</v>
      </c>
      <c r="D1354" s="94" t="s">
        <v>2732</v>
      </c>
      <c r="E1354" s="164">
        <v>1212412.93</v>
      </c>
    </row>
    <row r="1355" spans="2:5" s="42" customFormat="1" ht="14.4" x14ac:dyDescent="0.3">
      <c r="B1355" s="93" t="s">
        <v>1590</v>
      </c>
      <c r="C1355" s="93" t="s">
        <v>1691</v>
      </c>
      <c r="D1355" s="94" t="s">
        <v>2733</v>
      </c>
      <c r="E1355" s="164">
        <v>4101424.67</v>
      </c>
    </row>
    <row r="1356" spans="2:5" s="42" customFormat="1" ht="14.4" x14ac:dyDescent="0.3">
      <c r="B1356" s="93" t="s">
        <v>1591</v>
      </c>
      <c r="C1356" s="93" t="s">
        <v>1691</v>
      </c>
      <c r="D1356" s="94" t="s">
        <v>2734</v>
      </c>
      <c r="E1356" s="164">
        <v>1062077.99</v>
      </c>
    </row>
    <row r="1357" spans="2:5" s="42" customFormat="1" ht="14.4" x14ac:dyDescent="0.3">
      <c r="B1357" s="93" t="s">
        <v>1592</v>
      </c>
      <c r="C1357" s="93" t="s">
        <v>1692</v>
      </c>
      <c r="D1357" s="94" t="s">
        <v>2735</v>
      </c>
      <c r="E1357" s="164">
        <v>103432.99</v>
      </c>
    </row>
    <row r="1358" spans="2:5" s="42" customFormat="1" ht="14.4" x14ac:dyDescent="0.3">
      <c r="B1358" s="93" t="s">
        <v>3254</v>
      </c>
      <c r="C1358" s="93" t="s">
        <v>1691</v>
      </c>
      <c r="D1358" s="94" t="s">
        <v>3255</v>
      </c>
      <c r="E1358" s="164">
        <v>7078.17</v>
      </c>
    </row>
    <row r="1359" spans="2:5" s="42" customFormat="1" ht="14.4" x14ac:dyDescent="0.3">
      <c r="B1359" s="93" t="s">
        <v>1593</v>
      </c>
      <c r="C1359" s="93" t="s">
        <v>1691</v>
      </c>
      <c r="D1359" s="94" t="s">
        <v>2736</v>
      </c>
      <c r="E1359" s="164">
        <v>25732.1</v>
      </c>
    </row>
    <row r="1360" spans="2:5" s="42" customFormat="1" ht="14.4" x14ac:dyDescent="0.3">
      <c r="B1360" s="93" t="s">
        <v>1594</v>
      </c>
      <c r="C1360" s="93" t="s">
        <v>1691</v>
      </c>
      <c r="D1360" s="94" t="s">
        <v>2737</v>
      </c>
      <c r="E1360" s="164">
        <v>1044899.89</v>
      </c>
    </row>
    <row r="1361" spans="2:5" s="42" customFormat="1" ht="14.4" x14ac:dyDescent="0.3">
      <c r="B1361" s="93" t="s">
        <v>1595</v>
      </c>
      <c r="C1361" s="93" t="s">
        <v>1691</v>
      </c>
      <c r="D1361" s="94" t="s">
        <v>2738</v>
      </c>
      <c r="E1361" s="164">
        <v>1492281.32</v>
      </c>
    </row>
    <row r="1362" spans="2:5" s="42" customFormat="1" ht="14.4" x14ac:dyDescent="0.3">
      <c r="B1362" s="93" t="s">
        <v>1596</v>
      </c>
      <c r="C1362" s="93" t="s">
        <v>1691</v>
      </c>
      <c r="D1362" s="94" t="s">
        <v>2739</v>
      </c>
      <c r="E1362" s="164">
        <v>891352.97</v>
      </c>
    </row>
    <row r="1363" spans="2:5" s="42" customFormat="1" ht="14.4" x14ac:dyDescent="0.3">
      <c r="B1363" s="93" t="s">
        <v>1597</v>
      </c>
      <c r="C1363" s="93" t="s">
        <v>1691</v>
      </c>
      <c r="D1363" s="94" t="s">
        <v>2740</v>
      </c>
      <c r="E1363" s="164">
        <v>44184.65</v>
      </c>
    </row>
    <row r="1364" spans="2:5" s="42" customFormat="1" ht="14.4" x14ac:dyDescent="0.3">
      <c r="B1364" s="93" t="s">
        <v>1598</v>
      </c>
      <c r="C1364" s="93" t="s">
        <v>1691</v>
      </c>
      <c r="D1364" s="94" t="s">
        <v>2741</v>
      </c>
      <c r="E1364" s="164">
        <v>68752.27</v>
      </c>
    </row>
    <row r="1365" spans="2:5" s="42" customFormat="1" ht="14.4" x14ac:dyDescent="0.3">
      <c r="B1365" s="93" t="s">
        <v>1599</v>
      </c>
      <c r="C1365" s="93" t="s">
        <v>1692</v>
      </c>
      <c r="D1365" s="94" t="s">
        <v>2742</v>
      </c>
      <c r="E1365" s="164">
        <v>80480.77</v>
      </c>
    </row>
    <row r="1366" spans="2:5" s="42" customFormat="1" ht="14.4" x14ac:dyDescent="0.3">
      <c r="B1366" s="93" t="s">
        <v>1600</v>
      </c>
      <c r="C1366" s="93" t="s">
        <v>1691</v>
      </c>
      <c r="D1366" s="94" t="s">
        <v>1730</v>
      </c>
      <c r="E1366" s="164">
        <v>132489.26</v>
      </c>
    </row>
    <row r="1367" spans="2:5" s="42" customFormat="1" ht="14.4" x14ac:dyDescent="0.3">
      <c r="B1367" s="93" t="s">
        <v>1601</v>
      </c>
      <c r="C1367" s="93" t="s">
        <v>1691</v>
      </c>
      <c r="D1367" s="94" t="s">
        <v>2743</v>
      </c>
      <c r="E1367" s="164">
        <v>2261412.64</v>
      </c>
    </row>
    <row r="1368" spans="2:5" s="42" customFormat="1" ht="14.4" x14ac:dyDescent="0.3">
      <c r="B1368" s="93" t="s">
        <v>1602</v>
      </c>
      <c r="C1368" s="93" t="s">
        <v>1691</v>
      </c>
      <c r="D1368" s="94" t="s">
        <v>2744</v>
      </c>
      <c r="E1368" s="164">
        <v>489984.53</v>
      </c>
    </row>
    <row r="1369" spans="2:5" s="42" customFormat="1" ht="14.4" x14ac:dyDescent="0.3">
      <c r="B1369" s="93" t="s">
        <v>1603</v>
      </c>
      <c r="C1369" s="93" t="s">
        <v>1691</v>
      </c>
      <c r="D1369" s="94" t="s">
        <v>2745</v>
      </c>
      <c r="E1369" s="164">
        <v>14143.66</v>
      </c>
    </row>
    <row r="1370" spans="2:5" s="42" customFormat="1" ht="14.4" x14ac:dyDescent="0.3">
      <c r="B1370" s="93" t="s">
        <v>1604</v>
      </c>
      <c r="C1370" s="93" t="s">
        <v>1691</v>
      </c>
      <c r="D1370" s="94" t="s">
        <v>2746</v>
      </c>
      <c r="E1370" s="164">
        <v>816946.24</v>
      </c>
    </row>
    <row r="1371" spans="2:5" s="42" customFormat="1" ht="14.4" x14ac:dyDescent="0.3">
      <c r="B1371" s="93" t="s">
        <v>1605</v>
      </c>
      <c r="C1371" s="93" t="s">
        <v>1691</v>
      </c>
      <c r="D1371" s="94" t="s">
        <v>2747</v>
      </c>
      <c r="E1371" s="164">
        <v>1327095.0900000001</v>
      </c>
    </row>
    <row r="1372" spans="2:5" s="42" customFormat="1" ht="14.4" x14ac:dyDescent="0.3">
      <c r="B1372" s="93" t="s">
        <v>1606</v>
      </c>
      <c r="C1372" s="93" t="s">
        <v>1691</v>
      </c>
      <c r="D1372" s="94" t="s">
        <v>2748</v>
      </c>
      <c r="E1372" s="164">
        <v>176143.71</v>
      </c>
    </row>
    <row r="1373" spans="2:5" s="42" customFormat="1" ht="14.4" x14ac:dyDescent="0.3">
      <c r="B1373" s="93" t="s">
        <v>1607</v>
      </c>
      <c r="C1373" s="93" t="s">
        <v>1691</v>
      </c>
      <c r="D1373" s="94" t="s">
        <v>2749</v>
      </c>
      <c r="E1373" s="164">
        <v>438561.38</v>
      </c>
    </row>
    <row r="1374" spans="2:5" s="42" customFormat="1" ht="14.4" x14ac:dyDescent="0.3">
      <c r="B1374" s="93" t="s">
        <v>1608</v>
      </c>
      <c r="C1374" s="93" t="s">
        <v>1691</v>
      </c>
      <c r="D1374" s="94" t="s">
        <v>2750</v>
      </c>
      <c r="E1374" s="164">
        <v>87084.21</v>
      </c>
    </row>
    <row r="1375" spans="2:5" s="42" customFormat="1" ht="14.4" x14ac:dyDescent="0.3">
      <c r="B1375" s="93" t="s">
        <v>1609</v>
      </c>
      <c r="C1375" s="93" t="s">
        <v>1691</v>
      </c>
      <c r="D1375" s="94" t="s">
        <v>2751</v>
      </c>
      <c r="E1375" s="164">
        <v>712443.23</v>
      </c>
    </row>
    <row r="1376" spans="2:5" s="42" customFormat="1" ht="14.4" x14ac:dyDescent="0.3">
      <c r="B1376" s="93" t="s">
        <v>1610</v>
      </c>
      <c r="C1376" s="93" t="s">
        <v>1692</v>
      </c>
      <c r="D1376" s="94" t="s">
        <v>2752</v>
      </c>
      <c r="E1376" s="164">
        <v>1128465.8</v>
      </c>
    </row>
    <row r="1377" spans="2:5" s="42" customFormat="1" ht="14.4" x14ac:dyDescent="0.3">
      <c r="B1377" s="93" t="s">
        <v>1611</v>
      </c>
      <c r="C1377" s="93" t="s">
        <v>1692</v>
      </c>
      <c r="D1377" s="94" t="s">
        <v>2753</v>
      </c>
      <c r="E1377" s="164">
        <v>200447.77</v>
      </c>
    </row>
    <row r="1378" spans="2:5" s="42" customFormat="1" ht="14.4" x14ac:dyDescent="0.3">
      <c r="B1378" s="93" t="s">
        <v>1612</v>
      </c>
      <c r="C1378" s="93" t="s">
        <v>1692</v>
      </c>
      <c r="D1378" s="94" t="s">
        <v>2754</v>
      </c>
      <c r="E1378" s="164">
        <v>62413.11</v>
      </c>
    </row>
    <row r="1379" spans="2:5" s="42" customFormat="1" ht="14.4" x14ac:dyDescent="0.3">
      <c r="B1379" s="93" t="s">
        <v>1613</v>
      </c>
      <c r="C1379" s="93" t="s">
        <v>1692</v>
      </c>
      <c r="D1379" s="94" t="s">
        <v>2755</v>
      </c>
      <c r="E1379" s="164">
        <v>447199.01</v>
      </c>
    </row>
    <row r="1380" spans="2:5" s="42" customFormat="1" ht="14.4" x14ac:dyDescent="0.3">
      <c r="B1380" s="93" t="s">
        <v>1614</v>
      </c>
      <c r="C1380" s="93" t="s">
        <v>1692</v>
      </c>
      <c r="D1380" s="94" t="s">
        <v>2756</v>
      </c>
      <c r="E1380" s="164">
        <v>1273880.98</v>
      </c>
    </row>
    <row r="1381" spans="2:5" s="42" customFormat="1" ht="14.4" x14ac:dyDescent="0.3">
      <c r="B1381" s="93" t="s">
        <v>1615</v>
      </c>
      <c r="C1381" s="93" t="s">
        <v>1692</v>
      </c>
      <c r="D1381" s="94" t="s">
        <v>2757</v>
      </c>
      <c r="E1381" s="164">
        <v>193427.62</v>
      </c>
    </row>
    <row r="1382" spans="2:5" s="42" customFormat="1" ht="14.4" x14ac:dyDescent="0.3">
      <c r="B1382" s="93" t="s">
        <v>1616</v>
      </c>
      <c r="C1382" s="93" t="s">
        <v>1691</v>
      </c>
      <c r="D1382" s="94" t="s">
        <v>2758</v>
      </c>
      <c r="E1382" s="164">
        <v>247243.34</v>
      </c>
    </row>
    <row r="1383" spans="2:5" s="42" customFormat="1" ht="14.4" x14ac:dyDescent="0.3">
      <c r="B1383" s="93" t="s">
        <v>1617</v>
      </c>
      <c r="C1383" s="93" t="s">
        <v>1691</v>
      </c>
      <c r="D1383" s="94" t="s">
        <v>2759</v>
      </c>
      <c r="E1383" s="164">
        <v>30869.01</v>
      </c>
    </row>
    <row r="1384" spans="2:5" s="42" customFormat="1" ht="14.4" x14ac:dyDescent="0.3">
      <c r="B1384" s="93" t="s">
        <v>2784</v>
      </c>
      <c r="C1384" s="93" t="s">
        <v>2785</v>
      </c>
      <c r="D1384" s="94" t="s">
        <v>2786</v>
      </c>
      <c r="E1384" s="164">
        <v>4499403.2</v>
      </c>
    </row>
    <row r="1385" spans="2:5" s="42" customFormat="1" ht="14.4" x14ac:dyDescent="0.3">
      <c r="B1385" s="93" t="s">
        <v>1618</v>
      </c>
      <c r="C1385" s="93" t="s">
        <v>1693</v>
      </c>
      <c r="D1385" s="94" t="s">
        <v>2760</v>
      </c>
      <c r="E1385" s="164">
        <v>-102950.15</v>
      </c>
    </row>
    <row r="1386" spans="2:5" s="42" customFormat="1" ht="14.4" x14ac:dyDescent="0.3">
      <c r="B1386" s="93" t="s">
        <v>3394</v>
      </c>
      <c r="C1386" s="93" t="s">
        <v>1693</v>
      </c>
      <c r="D1386" s="94" t="s">
        <v>3395</v>
      </c>
      <c r="E1386" s="164">
        <v>-985280</v>
      </c>
    </row>
    <row r="1387" spans="2:5" s="42" customFormat="1" ht="14.4" x14ac:dyDescent="0.3">
      <c r="B1387" s="93" t="s">
        <v>2787</v>
      </c>
      <c r="C1387" s="93" t="s">
        <v>1693</v>
      </c>
      <c r="D1387" s="94" t="s">
        <v>2788</v>
      </c>
      <c r="E1387" s="164">
        <v>-97420.24</v>
      </c>
    </row>
    <row r="1388" spans="2:5" s="42" customFormat="1" ht="14.4" x14ac:dyDescent="0.3">
      <c r="B1388" s="93" t="s">
        <v>1619</v>
      </c>
      <c r="C1388" s="93" t="s">
        <v>1693</v>
      </c>
      <c r="D1388" s="94" t="s">
        <v>2761</v>
      </c>
      <c r="E1388" s="164">
        <v>-424880.5</v>
      </c>
    </row>
    <row r="1389" spans="2:5" s="42" customFormat="1" ht="14.4" x14ac:dyDescent="0.3">
      <c r="B1389" s="93" t="s">
        <v>3018</v>
      </c>
      <c r="C1389" s="93" t="s">
        <v>1693</v>
      </c>
      <c r="D1389" s="94" t="s">
        <v>3019</v>
      </c>
      <c r="E1389" s="164">
        <v>-139733.35999999999</v>
      </c>
    </row>
    <row r="1390" spans="2:5" s="42" customFormat="1" ht="14.4" x14ac:dyDescent="0.3">
      <c r="B1390" s="93" t="s">
        <v>1620</v>
      </c>
      <c r="C1390" s="93" t="s">
        <v>1693</v>
      </c>
      <c r="D1390" s="94" t="s">
        <v>2762</v>
      </c>
      <c r="E1390" s="164">
        <v>-1267212.71</v>
      </c>
    </row>
    <row r="1391" spans="2:5" s="42" customFormat="1" ht="14.4" x14ac:dyDescent="0.3">
      <c r="B1391" s="93" t="s">
        <v>3020</v>
      </c>
      <c r="C1391" s="93" t="s">
        <v>1693</v>
      </c>
      <c r="D1391" s="94" t="s">
        <v>3021</v>
      </c>
      <c r="E1391" s="164">
        <v>-172064.97</v>
      </c>
    </row>
    <row r="1392" spans="2:5" s="42" customFormat="1" ht="14.4" x14ac:dyDescent="0.3">
      <c r="B1392" s="93" t="s">
        <v>1621</v>
      </c>
      <c r="C1392" s="93" t="s">
        <v>1693</v>
      </c>
      <c r="D1392" s="94" t="s">
        <v>2763</v>
      </c>
      <c r="E1392" s="164">
        <v>600</v>
      </c>
    </row>
    <row r="1393" spans="1:6" s="42" customFormat="1" ht="14.4" x14ac:dyDescent="0.3">
      <c r="B1393" s="93" t="s">
        <v>1622</v>
      </c>
      <c r="C1393" s="93" t="s">
        <v>1693</v>
      </c>
      <c r="D1393" s="94" t="s">
        <v>2764</v>
      </c>
      <c r="E1393" s="164">
        <v>-193816.62</v>
      </c>
    </row>
    <row r="1394" spans="1:6" s="42" customFormat="1" ht="14.4" x14ac:dyDescent="0.3">
      <c r="B1394" s="98" t="s">
        <v>3440</v>
      </c>
      <c r="C1394" s="93" t="s">
        <v>1693</v>
      </c>
      <c r="D1394" s="87" t="s">
        <v>3441</v>
      </c>
      <c r="E1394" s="164">
        <v>-247030</v>
      </c>
    </row>
    <row r="1395" spans="1:6" s="42" customFormat="1" ht="14.4" x14ac:dyDescent="0.3">
      <c r="B1395" s="98" t="s">
        <v>3442</v>
      </c>
      <c r="C1395" s="93" t="s">
        <v>1693</v>
      </c>
      <c r="D1395" s="87" t="s">
        <v>3443</v>
      </c>
      <c r="E1395" s="164">
        <v>-261500</v>
      </c>
    </row>
    <row r="1396" spans="1:6" s="42" customFormat="1" ht="14.4" x14ac:dyDescent="0.3">
      <c r="B1396" s="93" t="s">
        <v>1623</v>
      </c>
      <c r="C1396" s="93" t="s">
        <v>1694</v>
      </c>
      <c r="D1396" s="94" t="s">
        <v>2765</v>
      </c>
      <c r="E1396" s="164">
        <v>424880.5</v>
      </c>
    </row>
    <row r="1397" spans="1:6" s="42" customFormat="1" ht="14.4" x14ac:dyDescent="0.3">
      <c r="B1397" s="93" t="s">
        <v>1624</v>
      </c>
      <c r="C1397" s="93" t="s">
        <v>1694</v>
      </c>
      <c r="D1397" s="94" t="s">
        <v>2766</v>
      </c>
      <c r="E1397" s="164">
        <v>530298.84</v>
      </c>
    </row>
    <row r="1398" spans="1:6" s="42" customFormat="1" ht="14.4" x14ac:dyDescent="0.3">
      <c r="B1398" s="93" t="s">
        <v>1625</v>
      </c>
      <c r="C1398" s="93" t="s">
        <v>1694</v>
      </c>
      <c r="D1398" s="94" t="s">
        <v>2767</v>
      </c>
      <c r="E1398" s="164">
        <v>4883.5200000000004</v>
      </c>
    </row>
    <row r="1399" spans="1:6" s="42" customFormat="1" ht="14.4" x14ac:dyDescent="0.3">
      <c r="B1399" s="93" t="s">
        <v>1626</v>
      </c>
      <c r="C1399" s="93" t="s">
        <v>1694</v>
      </c>
      <c r="D1399" s="94" t="s">
        <v>2768</v>
      </c>
      <c r="E1399" s="164">
        <v>4124500.32</v>
      </c>
    </row>
    <row r="1400" spans="1:6" s="42" customFormat="1" ht="14.4" x14ac:dyDescent="0.3">
      <c r="B1400" s="93" t="s">
        <v>1627</v>
      </c>
      <c r="C1400" s="93" t="s">
        <v>1694</v>
      </c>
      <c r="D1400" s="94" t="s">
        <v>2769</v>
      </c>
      <c r="E1400" s="164">
        <v>22631.9</v>
      </c>
    </row>
    <row r="1401" spans="1:6" s="42" customFormat="1" ht="14.4" x14ac:dyDescent="0.3">
      <c r="B1401" s="93" t="s">
        <v>1628</v>
      </c>
      <c r="C1401" s="93" t="s">
        <v>1691</v>
      </c>
      <c r="D1401" s="94" t="s">
        <v>2770</v>
      </c>
      <c r="E1401" s="164">
        <v>22418.44</v>
      </c>
    </row>
    <row r="1402" spans="1:6" s="42" customFormat="1" ht="14.4" x14ac:dyDescent="0.3">
      <c r="B1402" s="93" t="s">
        <v>3256</v>
      </c>
      <c r="C1402" s="93" t="s">
        <v>1691</v>
      </c>
      <c r="D1402" s="94" t="s">
        <v>3257</v>
      </c>
      <c r="E1402" s="164">
        <v>-513.71</v>
      </c>
    </row>
    <row r="1403" spans="1:6" s="42" customFormat="1" ht="14.4" x14ac:dyDescent="0.3">
      <c r="B1403" s="93" t="s">
        <v>3396</v>
      </c>
      <c r="C1403" s="93" t="s">
        <v>1691</v>
      </c>
      <c r="D1403" s="94" t="s">
        <v>3397</v>
      </c>
      <c r="E1403" s="164">
        <v>0.72</v>
      </c>
    </row>
    <row r="1404" spans="1:6" s="42" customFormat="1" ht="14.4" x14ac:dyDescent="0.3">
      <c r="B1404" s="93" t="s">
        <v>3022</v>
      </c>
      <c r="C1404" s="93" t="s">
        <v>1691</v>
      </c>
      <c r="D1404" s="94" t="s">
        <v>3023</v>
      </c>
      <c r="E1404" s="164">
        <v>539.51</v>
      </c>
    </row>
    <row r="1405" spans="1:6" ht="14.4" x14ac:dyDescent="0.35">
      <c r="B1405" s="43"/>
      <c r="E1405" s="46">
        <f>SUM(E8:E1404)</f>
        <v>404.00000004995627</v>
      </c>
      <c r="F1405" s="176" t="s">
        <v>3503</v>
      </c>
    </row>
    <row r="1406" spans="1:6" x14ac:dyDescent="0.25">
      <c r="B1406" s="43"/>
    </row>
    <row r="1407" spans="1:6" ht="14.4" x14ac:dyDescent="0.35">
      <c r="A1407" s="176" t="s">
        <v>3503</v>
      </c>
      <c r="B1407" s="45" t="s">
        <v>3024</v>
      </c>
    </row>
    <row r="1408" spans="1:6" x14ac:dyDescent="0.25">
      <c r="B1408" s="40"/>
    </row>
    <row r="1409" spans="2:2" x14ac:dyDescent="0.25">
      <c r="B1409" s="40"/>
    </row>
    <row r="1410" spans="2:2" x14ac:dyDescent="0.25">
      <c r="B1410" s="40"/>
    </row>
    <row r="1411" spans="2:2" x14ac:dyDescent="0.25">
      <c r="B1411" s="40"/>
    </row>
    <row r="1412" spans="2:2" x14ac:dyDescent="0.25">
      <c r="B1412" s="45"/>
    </row>
    <row r="1413" spans="2:2" x14ac:dyDescent="0.25">
      <c r="B1413" s="40"/>
    </row>
    <row r="1414" spans="2:2" x14ac:dyDescent="0.25">
      <c r="B1414" s="40"/>
    </row>
    <row r="1415" spans="2:2" x14ac:dyDescent="0.25">
      <c r="B1415" s="40"/>
    </row>
    <row r="1416" spans="2:2" x14ac:dyDescent="0.25">
      <c r="B1416" s="40"/>
    </row>
    <row r="1417" spans="2:2" x14ac:dyDescent="0.25">
      <c r="B1417" s="40"/>
    </row>
    <row r="1418" spans="2:2" x14ac:dyDescent="0.25">
      <c r="B1418" s="40"/>
    </row>
    <row r="1419" spans="2:2" x14ac:dyDescent="0.25">
      <c r="B1419" s="40"/>
    </row>
    <row r="1420" spans="2:2" x14ac:dyDescent="0.25">
      <c r="B1420" s="40"/>
    </row>
    <row r="1421" spans="2:2" x14ac:dyDescent="0.25">
      <c r="B1421" s="40"/>
    </row>
    <row r="1422" spans="2:2" x14ac:dyDescent="0.25">
      <c r="B1422" s="40"/>
    </row>
    <row r="1423" spans="2:2" x14ac:dyDescent="0.25">
      <c r="B1423" s="40"/>
    </row>
    <row r="1424" spans="2:2" x14ac:dyDescent="0.25">
      <c r="B1424" s="40"/>
    </row>
    <row r="1425" spans="2:2" x14ac:dyDescent="0.25">
      <c r="B1425" s="40"/>
    </row>
    <row r="1426" spans="2:2" x14ac:dyDescent="0.25">
      <c r="B1426" s="40"/>
    </row>
    <row r="1427" spans="2:2" x14ac:dyDescent="0.25">
      <c r="B1427" s="40"/>
    </row>
  </sheetData>
  <autoFilter ref="B7:E1404"/>
  <mergeCells count="1">
    <mergeCell ref="G7:M7"/>
  </mergeCells>
  <pageMargins left="0.70866141732283472" right="0.70866141732283472" top="0.74803149606299213" bottom="0.74803149606299213" header="0.31496062992125984" footer="0.31496062992125984"/>
  <pageSetup scale="40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7"/>
  <sheetViews>
    <sheetView tabSelected="1" topLeftCell="A28" workbookViewId="0">
      <selection activeCell="A57" sqref="A57"/>
    </sheetView>
  </sheetViews>
  <sheetFormatPr baseColWidth="10" defaultRowHeight="14.4" x14ac:dyDescent="0.3"/>
  <cols>
    <col min="1" max="1" width="42.6640625" customWidth="1"/>
    <col min="2" max="2" width="22.5546875" customWidth="1"/>
  </cols>
  <sheetData>
    <row r="3" spans="1:2" x14ac:dyDescent="0.3">
      <c r="A3" s="100" t="s">
        <v>3444</v>
      </c>
      <c r="B3" t="s">
        <v>3446</v>
      </c>
    </row>
    <row r="4" spans="1:2" x14ac:dyDescent="0.3">
      <c r="A4" s="13" t="s">
        <v>3435</v>
      </c>
      <c r="B4" s="1">
        <v>261500</v>
      </c>
    </row>
    <row r="5" spans="1:2" x14ac:dyDescent="0.3">
      <c r="A5" s="13" t="s">
        <v>1640</v>
      </c>
      <c r="B5" s="1">
        <v>72811.38</v>
      </c>
    </row>
    <row r="6" spans="1:2" x14ac:dyDescent="0.3">
      <c r="A6" s="13" t="s">
        <v>1641</v>
      </c>
      <c r="B6" s="1">
        <v>501438.53000000014</v>
      </c>
    </row>
    <row r="7" spans="1:2" x14ac:dyDescent="0.3">
      <c r="A7" s="13" t="s">
        <v>1671</v>
      </c>
      <c r="B7" s="1">
        <v>-6162581.7199999997</v>
      </c>
    </row>
    <row r="8" spans="1:2" x14ac:dyDescent="0.3">
      <c r="A8" s="13" t="s">
        <v>1686</v>
      </c>
      <c r="B8" s="1">
        <v>72969133.450000003</v>
      </c>
    </row>
    <row r="9" spans="1:2" x14ac:dyDescent="0.3">
      <c r="A9" s="13" t="s">
        <v>1632</v>
      </c>
      <c r="B9" s="1">
        <v>9249522.1399999987</v>
      </c>
    </row>
    <row r="10" spans="1:2" x14ac:dyDescent="0.3">
      <c r="A10" s="13" t="s">
        <v>1633</v>
      </c>
      <c r="B10" s="1">
        <v>-1755877.28</v>
      </c>
    </row>
    <row r="11" spans="1:2" x14ac:dyDescent="0.3">
      <c r="A11" s="13" t="s">
        <v>1635</v>
      </c>
      <c r="B11" s="1">
        <v>43672789.25</v>
      </c>
    </row>
    <row r="12" spans="1:2" x14ac:dyDescent="0.3">
      <c r="A12" s="13" t="s">
        <v>2791</v>
      </c>
      <c r="B12" s="1"/>
    </row>
    <row r="13" spans="1:2" x14ac:dyDescent="0.3">
      <c r="A13" s="13" t="s">
        <v>1674</v>
      </c>
      <c r="B13" s="1">
        <v>-213232.02</v>
      </c>
    </row>
    <row r="14" spans="1:2" x14ac:dyDescent="0.3">
      <c r="A14" s="13" t="s">
        <v>2793</v>
      </c>
      <c r="B14" s="1">
        <v>-10628880.34</v>
      </c>
    </row>
    <row r="15" spans="1:2" x14ac:dyDescent="0.3">
      <c r="A15" s="13" t="s">
        <v>1665</v>
      </c>
      <c r="B15" s="1">
        <v>1422229</v>
      </c>
    </row>
    <row r="16" spans="1:2" x14ac:dyDescent="0.3">
      <c r="A16" s="13" t="s">
        <v>582</v>
      </c>
      <c r="B16" s="1">
        <v>579546.80999999982</v>
      </c>
    </row>
    <row r="17" spans="1:2" x14ac:dyDescent="0.3">
      <c r="A17" s="13" t="s">
        <v>2785</v>
      </c>
      <c r="B17" s="1">
        <v>4499403.2</v>
      </c>
    </row>
    <row r="18" spans="1:2" x14ac:dyDescent="0.3">
      <c r="A18" s="13" t="s">
        <v>1691</v>
      </c>
      <c r="B18" s="1">
        <v>65078124.200000018</v>
      </c>
    </row>
    <row r="19" spans="1:2" x14ac:dyDescent="0.3">
      <c r="A19" s="13" t="s">
        <v>1692</v>
      </c>
      <c r="B19" s="1">
        <v>3489748.0500000003</v>
      </c>
    </row>
    <row r="20" spans="1:2" x14ac:dyDescent="0.3">
      <c r="A20" s="13" t="s">
        <v>1629</v>
      </c>
      <c r="B20" s="1">
        <v>4637.6499999999996</v>
      </c>
    </row>
    <row r="21" spans="1:2" x14ac:dyDescent="0.3">
      <c r="A21" s="13" t="s">
        <v>1663</v>
      </c>
      <c r="B21" s="1">
        <v>14218560.430000003</v>
      </c>
    </row>
    <row r="22" spans="1:2" x14ac:dyDescent="0.3">
      <c r="A22" s="13" t="s">
        <v>165</v>
      </c>
      <c r="B22" s="1">
        <v>21700396.940000001</v>
      </c>
    </row>
    <row r="23" spans="1:2" x14ac:dyDescent="0.3">
      <c r="A23" s="13" t="s">
        <v>1661</v>
      </c>
      <c r="B23" s="1">
        <v>2214308.4</v>
      </c>
    </row>
    <row r="24" spans="1:2" x14ac:dyDescent="0.3">
      <c r="A24" s="13" t="s">
        <v>3025</v>
      </c>
      <c r="B24" s="1">
        <v>42167634.609999999</v>
      </c>
    </row>
    <row r="25" spans="1:2" x14ac:dyDescent="0.3">
      <c r="A25" s="13" t="s">
        <v>2790</v>
      </c>
      <c r="B25" s="1">
        <v>2393444.3200000003</v>
      </c>
    </row>
    <row r="26" spans="1:2" x14ac:dyDescent="0.3">
      <c r="A26" s="13" t="s">
        <v>1677</v>
      </c>
      <c r="B26" s="1">
        <v>-5909358.8300000001</v>
      </c>
    </row>
    <row r="27" spans="1:2" x14ac:dyDescent="0.3">
      <c r="A27" s="13" t="s">
        <v>3029</v>
      </c>
      <c r="B27" s="1">
        <v>-15262292.950000001</v>
      </c>
    </row>
    <row r="28" spans="1:2" x14ac:dyDescent="0.3">
      <c r="A28" s="13" t="s">
        <v>3030</v>
      </c>
      <c r="B28" s="1">
        <v>-4378386.6399999997</v>
      </c>
    </row>
    <row r="29" spans="1:2" x14ac:dyDescent="0.3">
      <c r="A29" s="13" t="s">
        <v>1639</v>
      </c>
      <c r="B29" s="1">
        <v>4870334.4700000007</v>
      </c>
    </row>
    <row r="30" spans="1:2" x14ac:dyDescent="0.3">
      <c r="A30" s="13" t="s">
        <v>1667</v>
      </c>
      <c r="B30" s="1">
        <v>1449893.2499999998</v>
      </c>
    </row>
    <row r="31" spans="1:2" x14ac:dyDescent="0.3">
      <c r="A31" s="13" t="s">
        <v>1670</v>
      </c>
      <c r="B31" s="1">
        <v>-2325544.96</v>
      </c>
    </row>
    <row r="32" spans="1:2" x14ac:dyDescent="0.3">
      <c r="A32" s="13" t="s">
        <v>1680</v>
      </c>
      <c r="B32" s="1">
        <v>-1086071.47</v>
      </c>
    </row>
    <row r="33" spans="1:2" x14ac:dyDescent="0.3">
      <c r="A33" s="13" t="s">
        <v>3026</v>
      </c>
      <c r="B33" s="1">
        <v>105893.87</v>
      </c>
    </row>
    <row r="34" spans="1:2" x14ac:dyDescent="0.3">
      <c r="A34" s="13" t="s">
        <v>1694</v>
      </c>
      <c r="B34" s="1">
        <v>5107195.08</v>
      </c>
    </row>
    <row r="35" spans="1:2" x14ac:dyDescent="0.3">
      <c r="A35" s="13" t="s">
        <v>3033</v>
      </c>
      <c r="B35" s="1">
        <v>-6713204.8900000006</v>
      </c>
    </row>
    <row r="36" spans="1:2" x14ac:dyDescent="0.3">
      <c r="A36" s="13" t="s">
        <v>1693</v>
      </c>
      <c r="B36" s="1">
        <v>-3891288.5500000003</v>
      </c>
    </row>
    <row r="37" spans="1:2" x14ac:dyDescent="0.3">
      <c r="A37" s="13" t="s">
        <v>2789</v>
      </c>
      <c r="B37" s="1">
        <v>2404929.0299999998</v>
      </c>
    </row>
    <row r="38" spans="1:2" x14ac:dyDescent="0.3">
      <c r="A38" s="13" t="s">
        <v>3494</v>
      </c>
      <c r="B38" s="1">
        <v>-2580000</v>
      </c>
    </row>
    <row r="39" spans="1:2" x14ac:dyDescent="0.3">
      <c r="A39" s="13" t="s">
        <v>3498</v>
      </c>
      <c r="B39" s="1">
        <v>-1871588.8399999999</v>
      </c>
    </row>
    <row r="40" spans="1:2" x14ac:dyDescent="0.3">
      <c r="A40" s="13" t="s">
        <v>3499</v>
      </c>
      <c r="B40" s="1">
        <v>-7759728.4900000002</v>
      </c>
    </row>
    <row r="41" spans="1:2" x14ac:dyDescent="0.3">
      <c r="A41" s="13" t="s">
        <v>3500</v>
      </c>
      <c r="B41" s="1">
        <v>-24796057.000000004</v>
      </c>
    </row>
    <row r="42" spans="1:2" x14ac:dyDescent="0.3">
      <c r="A42" s="13" t="s">
        <v>1682</v>
      </c>
      <c r="B42" s="1">
        <v>-920.74</v>
      </c>
    </row>
    <row r="43" spans="1:2" x14ac:dyDescent="0.3">
      <c r="A43" s="13" t="s">
        <v>1681</v>
      </c>
      <c r="B43" s="1">
        <v>-35042687</v>
      </c>
    </row>
    <row r="44" spans="1:2" x14ac:dyDescent="0.3">
      <c r="A44" s="13" t="s">
        <v>1683</v>
      </c>
      <c r="B44" s="1">
        <v>-5484377.5699999994</v>
      </c>
    </row>
    <row r="45" spans="1:2" x14ac:dyDescent="0.3">
      <c r="A45" s="13" t="s">
        <v>1684</v>
      </c>
      <c r="B45" s="1">
        <v>-31488965.620000005</v>
      </c>
    </row>
    <row r="46" spans="1:2" x14ac:dyDescent="0.3">
      <c r="A46" s="13" t="s">
        <v>168</v>
      </c>
      <c r="B46" s="1">
        <v>57890483.78999994</v>
      </c>
    </row>
    <row r="47" spans="1:2" x14ac:dyDescent="0.3">
      <c r="A47" s="13" t="s">
        <v>1630</v>
      </c>
      <c r="B47" s="1">
        <v>953392.32</v>
      </c>
    </row>
    <row r="48" spans="1:2" x14ac:dyDescent="0.3">
      <c r="A48" s="13" t="s">
        <v>3031</v>
      </c>
      <c r="B48" s="1">
        <v>-17497785.390000001</v>
      </c>
    </row>
    <row r="49" spans="1:2" x14ac:dyDescent="0.3">
      <c r="A49" s="13" t="s">
        <v>3032</v>
      </c>
      <c r="B49" s="1">
        <v>-2345799.54</v>
      </c>
    </row>
    <row r="50" spans="1:2" x14ac:dyDescent="0.3">
      <c r="A50" s="13" t="s">
        <v>2792</v>
      </c>
      <c r="B50" s="1"/>
    </row>
    <row r="51" spans="1:2" x14ac:dyDescent="0.3">
      <c r="A51" s="13" t="s">
        <v>3027</v>
      </c>
      <c r="B51" s="1">
        <v>-8587943.2599999998</v>
      </c>
    </row>
    <row r="52" spans="1:2" x14ac:dyDescent="0.3">
      <c r="A52" s="13" t="s">
        <v>3028</v>
      </c>
      <c r="B52" s="1">
        <v>-2447100.62</v>
      </c>
    </row>
    <row r="53" spans="1:2" x14ac:dyDescent="0.3">
      <c r="A53" s="13" t="s">
        <v>182</v>
      </c>
      <c r="B53" s="1">
        <v>-159047272.45000002</v>
      </c>
    </row>
    <row r="54" spans="1:2" x14ac:dyDescent="0.3">
      <c r="A54" s="13" t="s">
        <v>3445</v>
      </c>
      <c r="B54" s="1">
        <v>403.99999994039536</v>
      </c>
    </row>
    <row r="57" spans="1:2" x14ac:dyDescent="0.3">
      <c r="A57" s="45" t="s">
        <v>3024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showGridLines="0" zoomScale="130" zoomScaleNormal="130" workbookViewId="0">
      <selection activeCell="K11" sqref="K11"/>
    </sheetView>
  </sheetViews>
  <sheetFormatPr baseColWidth="10" defaultColWidth="11.44140625" defaultRowHeight="7.8" x14ac:dyDescent="0.15"/>
  <cols>
    <col min="1" max="1" width="27.44140625" style="51" customWidth="1"/>
    <col min="2" max="2" width="7.44140625" style="51" bestFit="1" customWidth="1"/>
    <col min="3" max="3" width="1.6640625" style="51" customWidth="1"/>
    <col min="4" max="4" width="12.6640625" style="51" bestFit="1" customWidth="1"/>
    <col min="5" max="5" width="1.6640625" style="51" customWidth="1"/>
    <col min="6" max="6" width="10.33203125" style="51" bestFit="1" customWidth="1"/>
    <col min="7" max="7" width="1.6640625" style="51" customWidth="1"/>
    <col min="8" max="8" width="28.6640625" style="51" customWidth="1"/>
    <col min="9" max="9" width="7.44140625" style="51" bestFit="1" customWidth="1"/>
    <col min="10" max="10" width="1.6640625" style="51" customWidth="1"/>
    <col min="11" max="11" width="8.5546875" style="51" bestFit="1" customWidth="1"/>
    <col min="12" max="12" width="1.6640625" style="51" customWidth="1"/>
    <col min="13" max="13" width="10.33203125" style="51" bestFit="1" customWidth="1"/>
    <col min="14" max="14" width="1.6640625" style="51" customWidth="1"/>
    <col min="15" max="15" width="11.44140625" style="51"/>
    <col min="16" max="16" width="13.33203125" style="51" bestFit="1" customWidth="1"/>
    <col min="17" max="16384" width="11.44140625" style="51"/>
  </cols>
  <sheetData>
    <row r="1" spans="1:17" x14ac:dyDescent="0.15">
      <c r="A1" s="47"/>
      <c r="B1" s="48" t="s">
        <v>3400</v>
      </c>
      <c r="C1" s="48"/>
      <c r="D1" s="48"/>
      <c r="E1" s="48"/>
      <c r="F1" s="49"/>
      <c r="G1" s="48"/>
      <c r="H1" s="47"/>
      <c r="I1" s="48" t="s">
        <v>3400</v>
      </c>
      <c r="J1" s="48"/>
      <c r="K1" s="50"/>
      <c r="L1" s="48"/>
      <c r="M1" s="49"/>
      <c r="N1" s="48"/>
    </row>
    <row r="2" spans="1:17" x14ac:dyDescent="0.15">
      <c r="A2" s="48" t="s">
        <v>3401</v>
      </c>
      <c r="B2" s="52" t="s">
        <v>3402</v>
      </c>
      <c r="C2" s="52"/>
      <c r="D2" s="52">
        <v>2018</v>
      </c>
      <c r="E2" s="52"/>
      <c r="F2" s="52">
        <v>2017</v>
      </c>
      <c r="G2" s="52"/>
      <c r="H2" s="48" t="s">
        <v>3403</v>
      </c>
      <c r="I2" s="52" t="s">
        <v>3402</v>
      </c>
      <c r="J2" s="52"/>
      <c r="K2" s="52">
        <v>2018</v>
      </c>
      <c r="L2" s="52"/>
      <c r="M2" s="52">
        <v>2017</v>
      </c>
      <c r="N2" s="52"/>
      <c r="O2" s="53"/>
      <c r="P2" s="54"/>
      <c r="Q2" s="54"/>
    </row>
    <row r="3" spans="1:17" x14ac:dyDescent="0.15">
      <c r="A3" s="47"/>
      <c r="B3" s="48"/>
      <c r="C3" s="48"/>
      <c r="D3" s="48"/>
      <c r="E3" s="48"/>
      <c r="F3" s="48"/>
      <c r="G3" s="48"/>
      <c r="H3" s="47"/>
      <c r="I3" s="48"/>
      <c r="J3" s="48"/>
      <c r="K3" s="47"/>
      <c r="L3" s="48"/>
      <c r="M3" s="47"/>
      <c r="N3" s="48"/>
    </row>
    <row r="4" spans="1:17" x14ac:dyDescent="0.15">
      <c r="A4" s="55" t="s">
        <v>3404</v>
      </c>
      <c r="B4" s="48"/>
      <c r="C4" s="48"/>
      <c r="D4" s="48"/>
      <c r="E4" s="48"/>
      <c r="F4" s="48"/>
      <c r="G4" s="48"/>
      <c r="H4" s="56" t="s">
        <v>3405</v>
      </c>
      <c r="I4" s="50"/>
      <c r="J4" s="57"/>
      <c r="K4" s="58"/>
      <c r="L4" s="50"/>
      <c r="M4" s="58"/>
      <c r="N4" s="48"/>
    </row>
    <row r="5" spans="1:17" x14ac:dyDescent="0.15">
      <c r="A5" s="59" t="s">
        <v>3406</v>
      </c>
      <c r="B5" s="48">
        <v>6</v>
      </c>
      <c r="C5" s="48"/>
      <c r="D5" s="60">
        <v>579547</v>
      </c>
      <c r="E5" s="50"/>
      <c r="F5" s="60">
        <f>1607132</f>
        <v>1607132</v>
      </c>
      <c r="G5" s="48"/>
      <c r="H5" s="59" t="s">
        <v>3407</v>
      </c>
      <c r="I5" s="50">
        <v>6</v>
      </c>
      <c r="J5" s="57"/>
      <c r="K5" s="60">
        <v>0</v>
      </c>
      <c r="L5" s="50"/>
      <c r="M5" s="60">
        <v>260402</v>
      </c>
      <c r="N5" s="57"/>
      <c r="P5" s="61"/>
      <c r="Q5" s="61"/>
    </row>
    <row r="6" spans="1:17" x14ac:dyDescent="0.15">
      <c r="A6" s="59" t="s">
        <v>1640</v>
      </c>
      <c r="B6" s="48"/>
      <c r="D6" s="60">
        <v>72811</v>
      </c>
      <c r="E6" s="62"/>
      <c r="F6" s="60">
        <v>102620</v>
      </c>
      <c r="G6" s="57"/>
      <c r="H6" s="59" t="s">
        <v>3408</v>
      </c>
      <c r="I6" s="50">
        <v>17</v>
      </c>
      <c r="J6" s="57"/>
      <c r="K6" s="58">
        <v>15262293</v>
      </c>
      <c r="L6" s="50"/>
      <c r="M6" s="58">
        <v>13413675</v>
      </c>
      <c r="N6" s="48"/>
      <c r="P6" s="61"/>
      <c r="Q6" s="61"/>
    </row>
    <row r="7" spans="1:17" x14ac:dyDescent="0.15">
      <c r="A7" s="59" t="s">
        <v>2790</v>
      </c>
      <c r="B7" s="48">
        <v>7</v>
      </c>
      <c r="D7" s="60">
        <v>2393444</v>
      </c>
      <c r="E7" s="62"/>
      <c r="F7" s="60">
        <v>2644455</v>
      </c>
      <c r="G7" s="48"/>
      <c r="H7" s="59" t="s">
        <v>3409</v>
      </c>
      <c r="I7" s="50">
        <v>18</v>
      </c>
      <c r="J7" s="57"/>
      <c r="K7" s="58">
        <v>8587943</v>
      </c>
      <c r="L7" s="50"/>
      <c r="M7" s="58">
        <v>11459310</v>
      </c>
      <c r="N7" s="48"/>
      <c r="P7" s="61"/>
      <c r="Q7" s="61"/>
    </row>
    <row r="8" spans="1:17" x14ac:dyDescent="0.15">
      <c r="A8" s="59" t="s">
        <v>3410</v>
      </c>
      <c r="B8" s="48">
        <v>8</v>
      </c>
      <c r="C8" s="57"/>
      <c r="D8" s="60">
        <f>7493645-42180</f>
        <v>7451465</v>
      </c>
      <c r="E8" s="50"/>
      <c r="F8" s="60">
        <f>10568920-107776+103861</f>
        <v>10565005</v>
      </c>
      <c r="G8" s="48"/>
      <c r="H8" s="59" t="s">
        <v>3031</v>
      </c>
      <c r="I8" s="50">
        <v>19</v>
      </c>
      <c r="K8" s="63">
        <f>17497785-1720242</f>
        <v>15777543</v>
      </c>
      <c r="M8" s="63">
        <f>19562775-1869732+540633+204949</f>
        <v>18438625</v>
      </c>
      <c r="N8" s="57"/>
      <c r="P8" s="61"/>
      <c r="Q8" s="61"/>
    </row>
    <row r="9" spans="1:17" x14ac:dyDescent="0.15">
      <c r="A9" s="59" t="s">
        <v>3411</v>
      </c>
      <c r="B9" s="50">
        <v>20</v>
      </c>
      <c r="C9" s="57"/>
      <c r="D9" s="60">
        <f>43672789+42180</f>
        <v>43714969</v>
      </c>
      <c r="E9" s="50"/>
      <c r="F9" s="60">
        <f>26650724+107776+6253917-103861</f>
        <v>32908556</v>
      </c>
      <c r="G9" s="48"/>
      <c r="H9" s="59" t="s">
        <v>3412</v>
      </c>
      <c r="I9" s="50">
        <v>20</v>
      </c>
      <c r="J9" s="57"/>
      <c r="K9" s="58">
        <f>213232+1720242</f>
        <v>1933474</v>
      </c>
      <c r="L9" s="50"/>
      <c r="M9" s="58">
        <f>10819633-10628880+1869732-540633-204949</f>
        <v>1314903</v>
      </c>
      <c r="N9" s="57"/>
      <c r="P9" s="61"/>
      <c r="Q9" s="61"/>
    </row>
    <row r="10" spans="1:17" x14ac:dyDescent="0.15">
      <c r="A10" s="59" t="s">
        <v>1629</v>
      </c>
      <c r="B10" s="50">
        <v>9</v>
      </c>
      <c r="C10" s="57"/>
      <c r="D10" s="60">
        <v>4638</v>
      </c>
      <c r="E10" s="50"/>
      <c r="F10" s="60">
        <v>480186</v>
      </c>
      <c r="G10" s="48"/>
      <c r="H10" s="59" t="s">
        <v>3033</v>
      </c>
      <c r="I10" s="50">
        <v>21</v>
      </c>
      <c r="J10" s="57"/>
      <c r="K10" s="58">
        <v>6713206</v>
      </c>
      <c r="L10" s="48"/>
      <c r="M10" s="58">
        <f>4228478</f>
        <v>4228478</v>
      </c>
      <c r="N10" s="57"/>
      <c r="P10" s="61"/>
      <c r="Q10" s="61"/>
    </row>
    <row r="11" spans="1:17" x14ac:dyDescent="0.15">
      <c r="A11" s="59" t="s">
        <v>1639</v>
      </c>
      <c r="B11" s="50">
        <v>10</v>
      </c>
      <c r="C11" s="57"/>
      <c r="D11" s="60">
        <f>4862385+7951</f>
        <v>4870336</v>
      </c>
      <c r="E11" s="50"/>
      <c r="F11" s="60">
        <f>11489529+246119-6253917</f>
        <v>5481731</v>
      </c>
      <c r="G11" s="48"/>
      <c r="H11" s="59" t="s">
        <v>1670</v>
      </c>
      <c r="I11" s="50"/>
      <c r="J11" s="57"/>
      <c r="K11" s="58">
        <f>1968717+356828</f>
        <v>2325545</v>
      </c>
      <c r="L11" s="48"/>
      <c r="M11" s="58">
        <f>3286332-1352459+2936828</f>
        <v>4870701</v>
      </c>
      <c r="N11" s="57"/>
      <c r="P11" s="61"/>
      <c r="Q11" s="61"/>
    </row>
    <row r="12" spans="1:17" x14ac:dyDescent="0.15">
      <c r="A12" s="59" t="s">
        <v>3497</v>
      </c>
      <c r="D12" s="60">
        <f>501438-404</f>
        <v>501034</v>
      </c>
      <c r="F12" s="60">
        <v>625964</v>
      </c>
      <c r="G12" s="57"/>
      <c r="H12" s="59" t="s">
        <v>3495</v>
      </c>
      <c r="I12" s="50">
        <v>22</v>
      </c>
      <c r="K12" s="58">
        <f>1871588+7759728</f>
        <v>9631316</v>
      </c>
      <c r="M12" s="58">
        <f>1953502+4183053</f>
        <v>6136555</v>
      </c>
      <c r="N12" s="48"/>
      <c r="P12" s="61"/>
      <c r="Q12" s="61"/>
    </row>
    <row r="13" spans="1:17" x14ac:dyDescent="0.15">
      <c r="A13" s="59" t="s">
        <v>3413</v>
      </c>
      <c r="B13" s="50">
        <v>11</v>
      </c>
      <c r="D13" s="60">
        <v>23914705</v>
      </c>
      <c r="E13" s="48"/>
      <c r="F13" s="60">
        <v>14883321</v>
      </c>
      <c r="G13" s="48"/>
      <c r="H13" s="59" t="s">
        <v>3414</v>
      </c>
      <c r="I13" s="50">
        <v>23</v>
      </c>
      <c r="K13" s="58">
        <v>6162582</v>
      </c>
      <c r="M13" s="58">
        <v>4524107</v>
      </c>
      <c r="N13" s="48"/>
      <c r="P13" s="61"/>
      <c r="Q13" s="61"/>
    </row>
    <row r="14" spans="1:17" x14ac:dyDescent="0.15">
      <c r="A14" s="55" t="s">
        <v>3415</v>
      </c>
      <c r="B14" s="50"/>
      <c r="C14" s="50"/>
      <c r="D14" s="64">
        <f>SUM(D5:D13)</f>
        <v>83502949</v>
      </c>
      <c r="E14" s="48"/>
      <c r="F14" s="64">
        <f>SUM(F5:F13)</f>
        <v>69298970</v>
      </c>
      <c r="G14" s="57"/>
      <c r="H14" s="66" t="s">
        <v>3416</v>
      </c>
      <c r="I14" s="50"/>
      <c r="J14" s="57"/>
      <c r="K14" s="67">
        <f ca="1">SUM(K5:K14)</f>
        <v>66393902</v>
      </c>
      <c r="L14" s="50"/>
      <c r="M14" s="67">
        <f ca="1">SUM(M5:M14)</f>
        <v>64646756</v>
      </c>
      <c r="N14" s="48"/>
      <c r="P14" s="61"/>
      <c r="Q14" s="61"/>
    </row>
    <row r="15" spans="1:17" x14ac:dyDescent="0.15">
      <c r="A15" s="59"/>
      <c r="B15" s="50"/>
      <c r="C15" s="57"/>
      <c r="D15" s="60"/>
      <c r="E15" s="48"/>
      <c r="F15" s="60"/>
      <c r="G15" s="57"/>
      <c r="N15" s="57"/>
      <c r="P15" s="61"/>
      <c r="Q15" s="61"/>
    </row>
    <row r="16" spans="1:17" x14ac:dyDescent="0.15">
      <c r="A16" s="55" t="s">
        <v>3417</v>
      </c>
      <c r="B16" s="50"/>
      <c r="C16" s="57"/>
      <c r="D16" s="60"/>
      <c r="E16" s="48"/>
      <c r="F16" s="60"/>
      <c r="G16" s="48"/>
      <c r="H16" s="56" t="s">
        <v>3418</v>
      </c>
      <c r="I16" s="56"/>
      <c r="J16" s="57"/>
      <c r="K16" s="68"/>
      <c r="L16" s="68"/>
      <c r="M16" s="68"/>
      <c r="N16" s="57"/>
      <c r="P16" s="61"/>
      <c r="Q16" s="61"/>
    </row>
    <row r="17" spans="1:21" x14ac:dyDescent="0.15">
      <c r="A17" s="59" t="s">
        <v>3411</v>
      </c>
      <c r="B17" s="50">
        <v>20</v>
      </c>
      <c r="C17" s="57"/>
      <c r="D17" s="60">
        <v>0</v>
      </c>
      <c r="E17" s="50"/>
      <c r="F17" s="60">
        <f>40694</f>
        <v>40694</v>
      </c>
      <c r="G17" s="57"/>
      <c r="H17" s="69" t="s">
        <v>3419</v>
      </c>
      <c r="I17" s="50">
        <v>17</v>
      </c>
      <c r="J17" s="57"/>
      <c r="K17" s="58">
        <v>4378387</v>
      </c>
      <c r="L17" s="48"/>
      <c r="M17" s="58">
        <v>9674932</v>
      </c>
      <c r="N17" s="57"/>
      <c r="P17" s="61"/>
      <c r="Q17" s="61"/>
    </row>
    <row r="18" spans="1:21" x14ac:dyDescent="0.15">
      <c r="A18" s="59" t="s">
        <v>1639</v>
      </c>
      <c r="B18" s="50">
        <v>10</v>
      </c>
      <c r="D18" s="60">
        <v>1449893</v>
      </c>
      <c r="E18" s="50"/>
      <c r="F18" s="60">
        <f>3253128-40694</f>
        <v>3212434</v>
      </c>
      <c r="G18" s="48"/>
      <c r="H18" s="69" t="s">
        <v>3421</v>
      </c>
      <c r="I18" s="50">
        <v>18</v>
      </c>
      <c r="J18" s="57"/>
      <c r="K18" s="58">
        <v>2447101</v>
      </c>
      <c r="L18" s="48"/>
      <c r="M18" s="58">
        <v>6710516</v>
      </c>
      <c r="N18" s="57"/>
      <c r="P18" s="61"/>
      <c r="Q18" s="61"/>
    </row>
    <row r="19" spans="1:21" x14ac:dyDescent="0.15">
      <c r="A19" s="59" t="s">
        <v>3420</v>
      </c>
      <c r="B19" s="50">
        <v>12</v>
      </c>
      <c r="C19" s="57"/>
      <c r="D19" s="60">
        <f>57890484+329381</f>
        <v>58219865</v>
      </c>
      <c r="E19" s="50"/>
      <c r="F19" s="60">
        <f>66281383+291637</f>
        <v>66573020</v>
      </c>
      <c r="G19" s="48"/>
      <c r="H19" s="59" t="s">
        <v>3031</v>
      </c>
      <c r="I19" s="50">
        <v>19</v>
      </c>
      <c r="J19" s="57"/>
      <c r="K19" s="58">
        <v>2345800</v>
      </c>
      <c r="L19" s="48"/>
      <c r="M19" s="58">
        <v>2203673</v>
      </c>
      <c r="N19" s="48"/>
      <c r="P19" s="61"/>
      <c r="Q19" s="61"/>
    </row>
    <row r="20" spans="1:21" x14ac:dyDescent="0.15">
      <c r="A20" s="59" t="s">
        <v>1630</v>
      </c>
      <c r="B20" s="50">
        <v>13</v>
      </c>
      <c r="C20" s="57"/>
      <c r="D20" s="60">
        <f>953392-329381</f>
        <v>624011</v>
      </c>
      <c r="E20" s="50"/>
      <c r="F20" s="60">
        <f>953392-291637</f>
        <v>661755</v>
      </c>
      <c r="G20" s="48"/>
      <c r="H20" s="59" t="s">
        <v>3412</v>
      </c>
      <c r="I20" s="50">
        <v>20</v>
      </c>
      <c r="J20" s="68"/>
      <c r="K20" s="58">
        <v>10628880</v>
      </c>
      <c r="L20" s="68"/>
      <c r="M20" s="58">
        <f>10628880+2936828-2936828</f>
        <v>10628880</v>
      </c>
      <c r="N20" s="48"/>
      <c r="O20" s="70"/>
      <c r="P20" s="61"/>
      <c r="Q20" s="61"/>
      <c r="S20" s="71"/>
      <c r="U20" s="71"/>
    </row>
    <row r="21" spans="1:21" x14ac:dyDescent="0.15">
      <c r="A21" s="59" t="s">
        <v>3422</v>
      </c>
      <c r="B21" s="50">
        <v>14</v>
      </c>
      <c r="D21" s="60">
        <v>14218560</v>
      </c>
      <c r="E21" s="50"/>
      <c r="F21" s="60">
        <v>11586243</v>
      </c>
      <c r="G21" s="48"/>
      <c r="H21" s="59" t="s">
        <v>1670</v>
      </c>
      <c r="I21" s="72"/>
      <c r="K21" s="58">
        <v>1086071</v>
      </c>
      <c r="L21" s="68"/>
      <c r="M21" s="58">
        <f>7566828-2936828-1447541</f>
        <v>3182459</v>
      </c>
      <c r="N21" s="48"/>
      <c r="P21" s="61"/>
      <c r="Q21" s="61"/>
      <c r="R21" s="48"/>
      <c r="S21" s="71"/>
      <c r="T21" s="48"/>
      <c r="U21" s="71"/>
    </row>
    <row r="22" spans="1:21" x14ac:dyDescent="0.15">
      <c r="A22" s="59" t="s">
        <v>3423</v>
      </c>
      <c r="B22" s="50">
        <v>15</v>
      </c>
      <c r="D22" s="60">
        <f>1430179-7950</f>
        <v>1422229</v>
      </c>
      <c r="E22" s="50"/>
      <c r="F22" s="60">
        <v>1422229</v>
      </c>
      <c r="G22" s="48"/>
      <c r="H22" s="59" t="s">
        <v>3424</v>
      </c>
      <c r="I22" s="50">
        <v>28</v>
      </c>
      <c r="K22" s="58">
        <v>5909359</v>
      </c>
      <c r="L22" s="68"/>
      <c r="M22" s="58">
        <f>5140510</f>
        <v>5140510</v>
      </c>
      <c r="N22" s="57"/>
      <c r="P22" s="61"/>
      <c r="Q22" s="61"/>
    </row>
    <row r="23" spans="1:21" x14ac:dyDescent="0.15">
      <c r="A23" s="59" t="s">
        <v>3025</v>
      </c>
      <c r="B23" s="50">
        <v>16</v>
      </c>
      <c r="D23" s="60">
        <v>42167635</v>
      </c>
      <c r="E23" s="50"/>
      <c r="F23" s="60">
        <v>44513438</v>
      </c>
      <c r="G23" s="48"/>
      <c r="H23" s="59" t="s">
        <v>3495</v>
      </c>
      <c r="I23" s="74">
        <v>26</v>
      </c>
      <c r="J23" s="60"/>
      <c r="K23" s="58">
        <v>24796057</v>
      </c>
      <c r="L23" s="68"/>
      <c r="M23" s="58">
        <v>20813206</v>
      </c>
      <c r="N23" s="57"/>
      <c r="P23" s="61"/>
      <c r="Q23" s="61"/>
    </row>
    <row r="24" spans="1:21" x14ac:dyDescent="0.15">
      <c r="A24" s="59" t="s">
        <v>3447</v>
      </c>
      <c r="B24" s="50"/>
      <c r="D24" s="60">
        <v>261500</v>
      </c>
      <c r="E24" s="50"/>
      <c r="F24" s="60">
        <v>0</v>
      </c>
      <c r="G24" s="48"/>
      <c r="H24" s="59" t="s">
        <v>2792</v>
      </c>
      <c r="I24" s="74">
        <v>25</v>
      </c>
      <c r="J24" s="60"/>
      <c r="K24" s="75">
        <v>0</v>
      </c>
      <c r="L24" s="162"/>
      <c r="M24" s="75">
        <f>772443+2800000</f>
        <v>3572443</v>
      </c>
      <c r="N24" s="48"/>
      <c r="P24" s="61"/>
      <c r="Q24" s="61"/>
    </row>
    <row r="25" spans="1:21" x14ac:dyDescent="0.15">
      <c r="A25" s="59" t="s">
        <v>3026</v>
      </c>
      <c r="B25" s="50"/>
      <c r="C25" s="50"/>
      <c r="D25" s="73">
        <v>105894</v>
      </c>
      <c r="E25" s="50"/>
      <c r="F25" s="73">
        <v>105894</v>
      </c>
      <c r="H25" s="59" t="s">
        <v>3493</v>
      </c>
      <c r="I25" s="74"/>
      <c r="J25" s="60"/>
      <c r="K25" s="65">
        <v>2580000</v>
      </c>
      <c r="L25" s="68"/>
      <c r="M25" s="65">
        <v>0</v>
      </c>
      <c r="N25" s="48"/>
      <c r="P25" s="61"/>
      <c r="Q25" s="61"/>
    </row>
    <row r="26" spans="1:21" x14ac:dyDescent="0.15">
      <c r="A26" s="59"/>
      <c r="B26" s="50"/>
      <c r="C26" s="50"/>
      <c r="D26" s="60"/>
      <c r="E26" s="50"/>
      <c r="F26" s="60"/>
      <c r="H26" s="66" t="s">
        <v>3426</v>
      </c>
      <c r="I26" s="66"/>
      <c r="J26" s="57"/>
      <c r="K26" s="73">
        <f>SUM(K17:K25)</f>
        <v>54171655</v>
      </c>
      <c r="L26" s="77"/>
      <c r="M26" s="73">
        <f>SUM(M17:M25)</f>
        <v>61926619</v>
      </c>
      <c r="P26" s="61"/>
      <c r="Q26" s="61"/>
    </row>
    <row r="27" spans="1:21" x14ac:dyDescent="0.15">
      <c r="A27" s="55" t="s">
        <v>3425</v>
      </c>
      <c r="B27" s="50"/>
      <c r="C27" s="50"/>
      <c r="D27" s="75">
        <f>SUM(D17:D25)</f>
        <v>118469587</v>
      </c>
      <c r="E27" s="68"/>
      <c r="F27" s="75">
        <f>SUM(F17:F25)</f>
        <v>128115707</v>
      </c>
      <c r="G27" s="48"/>
      <c r="H27" s="66" t="s">
        <v>3427</v>
      </c>
      <c r="K27" s="78">
        <f ca="1">+K14+K26</f>
        <v>120565557</v>
      </c>
      <c r="L27" s="68"/>
      <c r="M27" s="78">
        <f ca="1">+M14+M26</f>
        <v>126573375</v>
      </c>
      <c r="P27" s="61"/>
      <c r="Q27" s="61"/>
    </row>
    <row r="28" spans="1:21" x14ac:dyDescent="0.15">
      <c r="A28" s="55"/>
      <c r="B28" s="48"/>
      <c r="C28" s="48"/>
      <c r="D28" s="58"/>
      <c r="F28" s="58"/>
      <c r="H28" s="66"/>
      <c r="J28" s="60"/>
      <c r="K28" s="79"/>
      <c r="L28" s="68"/>
      <c r="M28" s="79"/>
      <c r="P28" s="61"/>
      <c r="Q28" s="61"/>
    </row>
    <row r="29" spans="1:21" ht="9" customHeight="1" x14ac:dyDescent="0.15">
      <c r="G29" s="50"/>
      <c r="H29" s="66" t="s">
        <v>3428</v>
      </c>
      <c r="I29" s="66"/>
      <c r="J29" s="57"/>
      <c r="K29" s="77">
        <v>81406979</v>
      </c>
      <c r="L29" s="77"/>
      <c r="M29" s="77">
        <v>70841302</v>
      </c>
      <c r="P29" s="61"/>
      <c r="Q29" s="61"/>
    </row>
    <row r="30" spans="1:21" ht="5.0999999999999996" customHeight="1" x14ac:dyDescent="0.15">
      <c r="G30" s="80"/>
      <c r="P30" s="61"/>
      <c r="Q30" s="61"/>
    </row>
    <row r="31" spans="1:21" ht="8.4" thickBot="1" x14ac:dyDescent="0.2">
      <c r="A31" s="47" t="s">
        <v>3429</v>
      </c>
      <c r="B31" s="48"/>
      <c r="C31" s="48"/>
      <c r="D31" s="81">
        <f>+D27+D14</f>
        <v>201972536</v>
      </c>
      <c r="E31" s="48"/>
      <c r="F31" s="81">
        <f>+F27+F14</f>
        <v>197414677</v>
      </c>
      <c r="G31" s="50"/>
      <c r="H31" s="82" t="s">
        <v>3430</v>
      </c>
      <c r="I31" s="68"/>
      <c r="J31" s="57"/>
      <c r="K31" s="83">
        <f ca="1">+K27+K29</f>
        <v>201972536</v>
      </c>
      <c r="L31" s="50"/>
      <c r="M31" s="83">
        <f ca="1">+M27+M29</f>
        <v>197414677</v>
      </c>
      <c r="P31" s="61"/>
      <c r="Q31" s="61"/>
    </row>
    <row r="32" spans="1:21" ht="5.0999999999999996" customHeight="1" thickTop="1" x14ac:dyDescent="0.15">
      <c r="B32" s="50"/>
      <c r="C32" s="50"/>
      <c r="E32" s="50"/>
      <c r="G32" s="50"/>
      <c r="H32" s="79"/>
      <c r="K32" s="79"/>
      <c r="M32" s="79"/>
      <c r="P32" s="61"/>
      <c r="Q32" s="61"/>
    </row>
    <row r="33" spans="1:16" ht="5.0999999999999996" customHeight="1" x14ac:dyDescent="0.15">
      <c r="B33" s="50"/>
      <c r="C33" s="50"/>
      <c r="D33" s="84"/>
      <c r="E33" s="50"/>
      <c r="F33" s="84"/>
      <c r="G33" s="50"/>
      <c r="H33" s="79"/>
      <c r="K33" s="79"/>
      <c r="M33" s="79"/>
      <c r="P33" s="79"/>
    </row>
    <row r="34" spans="1:16" x14ac:dyDescent="0.15">
      <c r="B34" s="50"/>
      <c r="C34" s="50"/>
      <c r="D34" s="84">
        <v>201972536</v>
      </c>
      <c r="E34" s="50"/>
      <c r="F34" s="84"/>
      <c r="G34" s="50"/>
      <c r="H34" s="79"/>
      <c r="K34" s="84">
        <v>201972536</v>
      </c>
      <c r="M34" s="79"/>
      <c r="P34" s="79"/>
    </row>
    <row r="35" spans="1:16" x14ac:dyDescent="0.15">
      <c r="B35" s="50"/>
      <c r="C35" s="50"/>
      <c r="D35" s="84">
        <f>+D31-D34</f>
        <v>0</v>
      </c>
      <c r="E35" s="50"/>
      <c r="F35" s="84"/>
      <c r="G35" s="50"/>
      <c r="H35" s="79"/>
      <c r="K35" s="84">
        <f ca="1">+K31-K34</f>
        <v>0</v>
      </c>
      <c r="P35" s="79"/>
    </row>
    <row r="36" spans="1:16" x14ac:dyDescent="0.15">
      <c r="B36" s="50"/>
      <c r="C36" s="50"/>
      <c r="D36" s="84"/>
      <c r="E36" s="50"/>
      <c r="F36" s="84"/>
      <c r="G36" s="50"/>
      <c r="H36" s="79"/>
      <c r="P36" s="79"/>
    </row>
    <row r="37" spans="1:16" x14ac:dyDescent="0.15">
      <c r="B37" s="50"/>
      <c r="C37" s="50"/>
      <c r="D37" s="84"/>
      <c r="E37" s="50"/>
      <c r="F37" s="84"/>
      <c r="H37" s="79"/>
      <c r="K37" s="79"/>
      <c r="M37" s="79"/>
      <c r="P37" s="79"/>
    </row>
    <row r="38" spans="1:16" x14ac:dyDescent="0.15">
      <c r="B38" s="50"/>
      <c r="C38" s="50"/>
      <c r="D38" s="84"/>
      <c r="E38" s="50"/>
      <c r="F38" s="84"/>
      <c r="H38" s="79"/>
      <c r="K38" s="79"/>
      <c r="M38" s="79"/>
      <c r="P38" s="79"/>
    </row>
    <row r="39" spans="1:16" x14ac:dyDescent="0.15">
      <c r="A39" s="79"/>
      <c r="B39" s="50"/>
      <c r="C39" s="50"/>
      <c r="D39" s="84"/>
      <c r="E39" s="50"/>
      <c r="F39" s="84"/>
      <c r="G39" s="50"/>
      <c r="H39" s="79"/>
      <c r="K39" s="79"/>
      <c r="M39" s="79"/>
      <c r="P39" s="79"/>
    </row>
    <row r="40" spans="1:16" x14ac:dyDescent="0.15">
      <c r="A40" s="84"/>
      <c r="D40" s="60"/>
      <c r="F40" s="84"/>
      <c r="G40" s="50"/>
      <c r="H40" s="79"/>
      <c r="K40" s="79"/>
      <c r="M40" s="79"/>
      <c r="P40" s="79"/>
    </row>
    <row r="41" spans="1:16" x14ac:dyDescent="0.15">
      <c r="D41" s="84"/>
      <c r="F41" s="84"/>
      <c r="G41" s="50"/>
      <c r="H41" s="79"/>
      <c r="P41" s="79"/>
    </row>
    <row r="42" spans="1:16" x14ac:dyDescent="0.15">
      <c r="B42" s="50"/>
      <c r="C42" s="50"/>
      <c r="D42" s="84"/>
      <c r="E42" s="50"/>
      <c r="F42" s="84"/>
      <c r="G42" s="50"/>
      <c r="H42" s="79"/>
      <c r="P42" s="79"/>
    </row>
    <row r="43" spans="1:16" x14ac:dyDescent="0.15">
      <c r="B43" s="50"/>
      <c r="C43" s="50"/>
      <c r="D43" s="84"/>
      <c r="E43" s="50"/>
      <c r="F43" s="84"/>
      <c r="G43" s="50"/>
      <c r="H43" s="79"/>
      <c r="K43" s="79"/>
      <c r="M43" s="79"/>
      <c r="P43" s="79"/>
    </row>
    <row r="44" spans="1:16" x14ac:dyDescent="0.15">
      <c r="B44" s="50"/>
      <c r="C44" s="50"/>
      <c r="D44" s="84"/>
      <c r="E44" s="50"/>
      <c r="F44" s="84"/>
      <c r="H44" s="79"/>
      <c r="P44" s="79"/>
    </row>
    <row r="45" spans="1:16" x14ac:dyDescent="0.15">
      <c r="B45" s="50"/>
      <c r="C45" s="50"/>
      <c r="D45" s="84"/>
      <c r="E45" s="50"/>
      <c r="F45" s="84"/>
      <c r="H45" s="79"/>
      <c r="P45" s="79"/>
    </row>
    <row r="46" spans="1:16" x14ac:dyDescent="0.15">
      <c r="B46" s="50"/>
      <c r="C46" s="50"/>
      <c r="D46" s="84"/>
      <c r="E46" s="50"/>
      <c r="F46" s="84"/>
      <c r="H46" s="79"/>
      <c r="K46" s="79"/>
      <c r="M46" s="79"/>
      <c r="P46" s="79"/>
    </row>
    <row r="47" spans="1:16" x14ac:dyDescent="0.15">
      <c r="D47" s="84"/>
      <c r="F47" s="84"/>
      <c r="H47" s="79"/>
      <c r="K47" s="79"/>
      <c r="M47" s="79"/>
      <c r="P47" s="79"/>
    </row>
    <row r="48" spans="1:16" x14ac:dyDescent="0.15">
      <c r="D48" s="84"/>
      <c r="F48" s="84"/>
      <c r="H48" s="79"/>
      <c r="K48" s="79"/>
      <c r="M48" s="79"/>
      <c r="P48" s="79"/>
    </row>
    <row r="49" spans="1:16" x14ac:dyDescent="0.15">
      <c r="D49" s="84"/>
      <c r="F49" s="84"/>
      <c r="G49" s="50"/>
      <c r="H49" s="79"/>
      <c r="P49" s="79"/>
    </row>
    <row r="50" spans="1:16" x14ac:dyDescent="0.15">
      <c r="D50" s="84"/>
      <c r="F50" s="84"/>
      <c r="G50" s="50"/>
      <c r="H50" s="79"/>
      <c r="P50" s="79"/>
    </row>
    <row r="51" spans="1:16" x14ac:dyDescent="0.15">
      <c r="D51" s="84"/>
      <c r="F51" s="84"/>
      <c r="G51" s="50"/>
      <c r="H51" s="79"/>
      <c r="P51" s="79"/>
    </row>
    <row r="52" spans="1:16" x14ac:dyDescent="0.15">
      <c r="B52" s="50"/>
      <c r="C52" s="50"/>
      <c r="D52" s="84"/>
      <c r="E52" s="50"/>
      <c r="F52" s="84"/>
      <c r="G52" s="50"/>
      <c r="H52" s="79"/>
      <c r="P52" s="79"/>
    </row>
    <row r="53" spans="1:16" x14ac:dyDescent="0.15">
      <c r="B53" s="50"/>
      <c r="C53" s="50"/>
      <c r="D53" s="84"/>
      <c r="E53" s="50"/>
      <c r="F53" s="84"/>
      <c r="G53" s="80"/>
      <c r="H53" s="79"/>
      <c r="K53" s="79"/>
      <c r="M53" s="79"/>
      <c r="P53" s="79"/>
    </row>
    <row r="54" spans="1:16" x14ac:dyDescent="0.15">
      <c r="A54" s="79"/>
      <c r="B54" s="50"/>
      <c r="C54" s="50"/>
      <c r="D54" s="84"/>
      <c r="E54" s="50"/>
      <c r="F54" s="84"/>
      <c r="H54" s="79"/>
      <c r="P54" s="79"/>
    </row>
    <row r="55" spans="1:16" x14ac:dyDescent="0.15">
      <c r="B55" s="50"/>
      <c r="C55" s="50"/>
      <c r="D55" s="84"/>
      <c r="E55" s="50"/>
      <c r="F55" s="84"/>
      <c r="H55" s="79"/>
      <c r="P55" s="79"/>
    </row>
    <row r="56" spans="1:16" x14ac:dyDescent="0.15">
      <c r="B56" s="80"/>
      <c r="C56" s="80"/>
      <c r="D56" s="84"/>
      <c r="E56" s="80"/>
      <c r="F56" s="84"/>
      <c r="G56" s="50"/>
      <c r="H56" s="79"/>
      <c r="P56" s="79"/>
    </row>
    <row r="57" spans="1:16" x14ac:dyDescent="0.15">
      <c r="G57" s="50"/>
      <c r="H57" s="79"/>
      <c r="K57" s="79"/>
      <c r="M57" s="79"/>
      <c r="P57" s="79"/>
    </row>
    <row r="58" spans="1:16" x14ac:dyDescent="0.15">
      <c r="D58" s="79"/>
      <c r="F58" s="79"/>
      <c r="G58" s="50"/>
      <c r="H58" s="79"/>
      <c r="P58" s="79"/>
    </row>
    <row r="59" spans="1:16" x14ac:dyDescent="0.15">
      <c r="B59" s="50"/>
      <c r="C59" s="50"/>
      <c r="D59" s="79"/>
      <c r="E59" s="50"/>
      <c r="F59" s="79"/>
      <c r="G59" s="50"/>
      <c r="H59" s="79"/>
      <c r="P59" s="79"/>
    </row>
    <row r="60" spans="1:16" x14ac:dyDescent="0.15">
      <c r="A60" s="79"/>
      <c r="B60" s="50"/>
      <c r="C60" s="50"/>
      <c r="D60" s="79"/>
      <c r="E60" s="50"/>
      <c r="F60" s="79"/>
      <c r="H60" s="85"/>
      <c r="P60" s="79"/>
    </row>
    <row r="61" spans="1:16" x14ac:dyDescent="0.15">
      <c r="B61" s="50"/>
      <c r="C61" s="50"/>
      <c r="D61" s="79"/>
      <c r="E61" s="50"/>
      <c r="F61" s="79"/>
      <c r="G61" s="50"/>
      <c r="H61" s="85"/>
      <c r="P61" s="79"/>
    </row>
    <row r="62" spans="1:16" x14ac:dyDescent="0.15">
      <c r="B62" s="50"/>
      <c r="C62" s="50"/>
      <c r="D62" s="79"/>
      <c r="E62" s="50"/>
      <c r="F62" s="79"/>
      <c r="H62" s="85"/>
      <c r="P62" s="79"/>
    </row>
    <row r="63" spans="1:16" x14ac:dyDescent="0.15">
      <c r="D63" s="84"/>
      <c r="F63" s="84"/>
      <c r="G63" s="50"/>
      <c r="H63" s="85"/>
      <c r="P63" s="79"/>
    </row>
    <row r="64" spans="1:16" x14ac:dyDescent="0.15">
      <c r="B64" s="50"/>
      <c r="C64" s="50"/>
      <c r="D64" s="79"/>
      <c r="E64" s="50"/>
      <c r="F64" s="79"/>
      <c r="G64" s="50"/>
      <c r="H64" s="85"/>
      <c r="P64" s="79"/>
    </row>
    <row r="65" spans="2:16" x14ac:dyDescent="0.15">
      <c r="G65" s="50"/>
      <c r="H65" s="85"/>
      <c r="P65" s="79"/>
    </row>
    <row r="66" spans="2:16" x14ac:dyDescent="0.15">
      <c r="B66" s="50"/>
      <c r="C66" s="50"/>
      <c r="D66" s="79"/>
      <c r="E66" s="50"/>
      <c r="F66" s="79"/>
      <c r="G66" s="50"/>
      <c r="H66" s="85"/>
      <c r="P66" s="79"/>
    </row>
    <row r="67" spans="2:16" x14ac:dyDescent="0.15">
      <c r="B67" s="50"/>
      <c r="C67" s="50"/>
      <c r="D67" s="79"/>
      <c r="E67" s="50"/>
      <c r="F67" s="79"/>
      <c r="G67" s="50"/>
      <c r="H67" s="85"/>
      <c r="P67" s="79"/>
    </row>
    <row r="68" spans="2:16" x14ac:dyDescent="0.15">
      <c r="B68" s="50"/>
      <c r="C68" s="50"/>
      <c r="D68" s="79"/>
      <c r="E68" s="50"/>
      <c r="F68" s="79"/>
      <c r="G68" s="50"/>
      <c r="H68" s="85"/>
      <c r="P68" s="79"/>
    </row>
    <row r="69" spans="2:16" x14ac:dyDescent="0.15">
      <c r="B69" s="50"/>
      <c r="C69" s="50"/>
      <c r="D69" s="79"/>
      <c r="E69" s="50"/>
      <c r="F69" s="79"/>
      <c r="H69" s="85"/>
      <c r="P69" s="79"/>
    </row>
    <row r="70" spans="2:16" x14ac:dyDescent="0.15">
      <c r="B70" s="50"/>
      <c r="C70" s="50"/>
      <c r="D70" s="79"/>
      <c r="E70" s="50"/>
      <c r="F70" s="79"/>
      <c r="H70" s="85"/>
      <c r="P70" s="79"/>
    </row>
    <row r="71" spans="2:16" x14ac:dyDescent="0.15">
      <c r="B71" s="50"/>
      <c r="C71" s="50"/>
      <c r="D71" s="79"/>
      <c r="E71" s="50"/>
      <c r="F71" s="79"/>
      <c r="H71" s="85"/>
      <c r="P71" s="79"/>
    </row>
    <row r="72" spans="2:16" x14ac:dyDescent="0.15">
      <c r="D72" s="85"/>
      <c r="F72" s="85"/>
      <c r="H72" s="85"/>
      <c r="P72" s="79"/>
    </row>
    <row r="73" spans="2:16" x14ac:dyDescent="0.15">
      <c r="D73" s="85"/>
      <c r="F73" s="85"/>
      <c r="H73" s="85"/>
      <c r="P73" s="79"/>
    </row>
    <row r="74" spans="2:16" x14ac:dyDescent="0.15">
      <c r="H74" s="85"/>
      <c r="P74" s="79"/>
    </row>
    <row r="75" spans="2:16" x14ac:dyDescent="0.15">
      <c r="P75" s="79"/>
    </row>
    <row r="76" spans="2:16" x14ac:dyDescent="0.15">
      <c r="O76" s="68"/>
      <c r="P76" s="79"/>
    </row>
    <row r="77" spans="2:16" x14ac:dyDescent="0.15">
      <c r="O77" s="68"/>
      <c r="P77" s="79"/>
    </row>
    <row r="78" spans="2:16" x14ac:dyDescent="0.15">
      <c r="O78" s="68"/>
      <c r="P78" s="79"/>
    </row>
    <row r="79" spans="2:16" x14ac:dyDescent="0.15">
      <c r="O79" s="68"/>
      <c r="P79" s="79"/>
    </row>
    <row r="80" spans="2:16" x14ac:dyDescent="0.15">
      <c r="O80" s="68"/>
      <c r="P80" s="79"/>
    </row>
    <row r="81" spans="15:16" x14ac:dyDescent="0.15">
      <c r="O81" s="68"/>
      <c r="P81" s="79"/>
    </row>
    <row r="82" spans="15:16" x14ac:dyDescent="0.15">
      <c r="O82" s="68"/>
      <c r="P82" s="79"/>
    </row>
    <row r="83" spans="15:16" x14ac:dyDescent="0.15">
      <c r="O83" s="68"/>
      <c r="P83" s="79"/>
    </row>
    <row r="84" spans="15:16" x14ac:dyDescent="0.15">
      <c r="O84" s="68"/>
      <c r="P84" s="79"/>
    </row>
    <row r="85" spans="15:16" x14ac:dyDescent="0.15">
      <c r="O85" s="68"/>
      <c r="P85" s="79"/>
    </row>
    <row r="86" spans="15:16" x14ac:dyDescent="0.15">
      <c r="O86" s="68"/>
      <c r="P86" s="79"/>
    </row>
    <row r="87" spans="15:16" x14ac:dyDescent="0.15">
      <c r="O87" s="68"/>
      <c r="P87" s="79"/>
    </row>
    <row r="88" spans="15:16" x14ac:dyDescent="0.15">
      <c r="O88" s="68"/>
      <c r="P88" s="79"/>
    </row>
    <row r="89" spans="15:16" x14ac:dyDescent="0.15">
      <c r="O89" s="68"/>
      <c r="P89" s="79"/>
    </row>
    <row r="90" spans="15:16" x14ac:dyDescent="0.15">
      <c r="O90" s="68"/>
      <c r="P90" s="79"/>
    </row>
    <row r="91" spans="15:16" x14ac:dyDescent="0.15">
      <c r="O91" s="68"/>
      <c r="P91" s="79"/>
    </row>
    <row r="92" spans="15:16" x14ac:dyDescent="0.15">
      <c r="O92" s="68"/>
      <c r="P92" s="79"/>
    </row>
    <row r="93" spans="15:16" x14ac:dyDescent="0.15">
      <c r="O93" s="68"/>
      <c r="P93" s="79"/>
    </row>
    <row r="94" spans="15:16" x14ac:dyDescent="0.15">
      <c r="O94" s="68"/>
      <c r="P94" s="79"/>
    </row>
    <row r="95" spans="15:16" x14ac:dyDescent="0.15">
      <c r="O95" s="68"/>
      <c r="P95" s="79"/>
    </row>
    <row r="96" spans="15:16" x14ac:dyDescent="0.15">
      <c r="O96" s="68"/>
    </row>
    <row r="97" spans="15:15" x14ac:dyDescent="0.15">
      <c r="O97" s="68"/>
    </row>
    <row r="98" spans="15:15" x14ac:dyDescent="0.15">
      <c r="O98" s="68"/>
    </row>
    <row r="99" spans="15:15" x14ac:dyDescent="0.15">
      <c r="O99" s="68"/>
    </row>
    <row r="100" spans="15:15" x14ac:dyDescent="0.15">
      <c r="O100" s="6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workbookViewId="0">
      <selection activeCell="A36" sqref="A36:E36"/>
    </sheetView>
  </sheetViews>
  <sheetFormatPr baseColWidth="10" defaultColWidth="11.44140625" defaultRowHeight="11.4" x14ac:dyDescent="0.2"/>
  <cols>
    <col min="1" max="1" width="43.109375" style="109" customWidth="1"/>
    <col min="2" max="2" width="3.5546875" style="109" customWidth="1"/>
    <col min="3" max="3" width="8.44140625" style="109" bestFit="1" customWidth="1"/>
    <col min="4" max="4" width="1" style="126" customWidth="1"/>
    <col min="5" max="5" width="13.33203125" style="109" bestFit="1" customWidth="1"/>
    <col min="6" max="6" width="1.33203125" style="109" customWidth="1"/>
    <col min="7" max="7" width="12" style="109" bestFit="1" customWidth="1"/>
    <col min="8" max="8" width="1.6640625" style="111" customWidth="1"/>
    <col min="9" max="9" width="13.33203125" style="109" bestFit="1" customWidth="1"/>
    <col min="10" max="10" width="15.33203125" style="109" bestFit="1" customWidth="1"/>
    <col min="11" max="11" width="12.88671875" style="109" bestFit="1" customWidth="1"/>
    <col min="12" max="16384" width="11.44140625" style="109"/>
  </cols>
  <sheetData>
    <row r="1" spans="1:10" s="105" customFormat="1" ht="24.6" x14ac:dyDescent="0.35">
      <c r="A1" s="101"/>
      <c r="B1" s="102"/>
      <c r="C1" s="103" t="s">
        <v>3448</v>
      </c>
      <c r="D1" s="104"/>
      <c r="H1" s="106"/>
    </row>
    <row r="2" spans="1:10" s="105" customFormat="1" ht="13.2" x14ac:dyDescent="0.35">
      <c r="A2" s="101"/>
      <c r="B2" s="102"/>
      <c r="C2" s="107" t="s">
        <v>3402</v>
      </c>
      <c r="D2" s="104"/>
      <c r="E2" s="104">
        <v>2018</v>
      </c>
      <c r="F2" s="104"/>
      <c r="G2" s="104">
        <v>2017</v>
      </c>
      <c r="H2" s="106"/>
    </row>
    <row r="3" spans="1:10" ht="13.2" x14ac:dyDescent="0.35">
      <c r="A3" s="108"/>
      <c r="B3" s="102"/>
      <c r="D3" s="110"/>
      <c r="E3" s="104"/>
      <c r="F3" s="104"/>
      <c r="G3" s="104"/>
    </row>
    <row r="4" spans="1:10" ht="14.4" x14ac:dyDescent="0.3">
      <c r="A4" s="112" t="s">
        <v>182</v>
      </c>
      <c r="B4" s="112"/>
      <c r="C4" s="113"/>
      <c r="D4" s="114"/>
      <c r="E4" s="115">
        <v>159047272</v>
      </c>
      <c r="F4" s="116"/>
      <c r="G4" s="115">
        <v>152924768</v>
      </c>
      <c r="J4" s="76"/>
    </row>
    <row r="5" spans="1:10" x14ac:dyDescent="0.2">
      <c r="A5" s="112" t="s">
        <v>3449</v>
      </c>
      <c r="B5" s="112"/>
      <c r="C5" s="113">
        <v>32</v>
      </c>
      <c r="D5" s="117"/>
      <c r="E5" s="118">
        <f>-72969133-30600634</f>
        <v>-103569767</v>
      </c>
      <c r="F5" s="116"/>
      <c r="G5" s="118">
        <v>-100189814</v>
      </c>
    </row>
    <row r="6" spans="1:10" ht="5.0999999999999996" customHeight="1" x14ac:dyDescent="0.2">
      <c r="C6" s="105"/>
      <c r="D6" s="117"/>
    </row>
    <row r="7" spans="1:10" x14ac:dyDescent="0.2">
      <c r="A7" s="112" t="s">
        <v>3450</v>
      </c>
      <c r="B7" s="112"/>
      <c r="C7" s="113"/>
      <c r="D7" s="119"/>
      <c r="E7" s="116">
        <f>+E4+E5</f>
        <v>55477505</v>
      </c>
      <c r="F7" s="116"/>
      <c r="G7" s="116">
        <f>+G4+G5</f>
        <v>52734954</v>
      </c>
    </row>
    <row r="8" spans="1:10" ht="5.0999999999999996" customHeight="1" x14ac:dyDescent="0.2">
      <c r="A8" s="120"/>
      <c r="B8" s="120"/>
      <c r="C8" s="121"/>
      <c r="D8" s="119"/>
      <c r="E8" s="116"/>
      <c r="F8" s="116"/>
      <c r="G8" s="116"/>
    </row>
    <row r="9" spans="1:10" x14ac:dyDescent="0.2">
      <c r="A9" s="122" t="s">
        <v>3451</v>
      </c>
      <c r="B9" s="120"/>
      <c r="C9" s="121"/>
      <c r="D9" s="119"/>
      <c r="E9" s="116"/>
      <c r="F9" s="116"/>
      <c r="G9" s="116"/>
    </row>
    <row r="10" spans="1:10" x14ac:dyDescent="0.2">
      <c r="A10" s="120" t="s">
        <v>3452</v>
      </c>
      <c r="B10" s="120"/>
      <c r="C10" s="113">
        <v>32</v>
      </c>
      <c r="D10" s="119"/>
      <c r="E10" s="123">
        <f>-65078124+30600634</f>
        <v>-34477490</v>
      </c>
      <c r="F10" s="116"/>
      <c r="G10" s="123">
        <v>-33320786</v>
      </c>
    </row>
    <row r="11" spans="1:10" ht="5.0999999999999996" customHeight="1" x14ac:dyDescent="0.2">
      <c r="A11" s="120"/>
      <c r="B11" s="120"/>
      <c r="C11" s="120"/>
      <c r="D11" s="119"/>
      <c r="E11" s="116"/>
      <c r="F11" s="116"/>
      <c r="G11" s="116"/>
    </row>
    <row r="12" spans="1:10" x14ac:dyDescent="0.2">
      <c r="A12" s="112" t="s">
        <v>3453</v>
      </c>
      <c r="B12" s="120"/>
      <c r="C12" s="120"/>
      <c r="D12" s="119"/>
      <c r="E12" s="116">
        <f>+E7+E10</f>
        <v>21000015</v>
      </c>
      <c r="F12" s="116"/>
      <c r="G12" s="116">
        <f>+G7+G10</f>
        <v>19414168</v>
      </c>
    </row>
    <row r="13" spans="1:10" ht="5.0999999999999996" customHeight="1" x14ac:dyDescent="0.2">
      <c r="A13" s="112"/>
      <c r="B13" s="120"/>
      <c r="C13" s="120"/>
      <c r="D13" s="119"/>
      <c r="E13" s="116"/>
      <c r="F13" s="116"/>
      <c r="G13" s="116"/>
    </row>
    <row r="14" spans="1:10" x14ac:dyDescent="0.2">
      <c r="A14" s="112" t="s">
        <v>193</v>
      </c>
      <c r="B14" s="120"/>
      <c r="C14" s="121"/>
      <c r="D14" s="119"/>
      <c r="E14" s="116">
        <v>-3489748</v>
      </c>
      <c r="F14" s="116"/>
      <c r="G14" s="116">
        <v>-5186848</v>
      </c>
    </row>
    <row r="15" spans="1:10" ht="14.4" x14ac:dyDescent="0.3">
      <c r="A15" s="112" t="s">
        <v>3454</v>
      </c>
      <c r="B15" s="120"/>
      <c r="C15" s="121"/>
      <c r="D15" s="119"/>
      <c r="E15" s="116">
        <v>-1215907</v>
      </c>
      <c r="F15" s="116"/>
      <c r="G15" s="116">
        <v>-3618624</v>
      </c>
      <c r="I15" s="76"/>
      <c r="J15" s="76"/>
    </row>
    <row r="16" spans="1:10" ht="5.4" customHeight="1" x14ac:dyDescent="0.2">
      <c r="A16" s="112"/>
      <c r="B16" s="120"/>
      <c r="C16" s="120"/>
      <c r="D16" s="119"/>
      <c r="E16" s="123"/>
      <c r="F16" s="116"/>
      <c r="G16" s="123"/>
    </row>
    <row r="17" spans="1:12" ht="22.8" x14ac:dyDescent="0.2">
      <c r="A17" s="124" t="s">
        <v>3455</v>
      </c>
      <c r="B17" s="120"/>
      <c r="C17" s="120"/>
      <c r="D17" s="119"/>
      <c r="E17" s="116">
        <f>+E12+E14+E15</f>
        <v>16294360</v>
      </c>
      <c r="F17" s="116"/>
      <c r="G17" s="116">
        <f>+G12+G14+G15</f>
        <v>10608696</v>
      </c>
    </row>
    <row r="18" spans="1:12" ht="4.95" customHeight="1" x14ac:dyDescent="0.2">
      <c r="A18" s="112"/>
      <c r="B18" s="120"/>
      <c r="C18" s="120"/>
      <c r="D18" s="119"/>
      <c r="E18" s="116"/>
      <c r="F18" s="116"/>
      <c r="G18" s="116"/>
    </row>
    <row r="19" spans="1:12" x14ac:dyDescent="0.2">
      <c r="A19" s="120" t="s">
        <v>2789</v>
      </c>
      <c r="B19" s="120"/>
      <c r="C19" s="121">
        <v>27</v>
      </c>
      <c r="D19" s="119"/>
      <c r="E19" s="125">
        <v>-2404929</v>
      </c>
      <c r="F19" s="112"/>
      <c r="G19" s="125">
        <v>-1591304</v>
      </c>
    </row>
    <row r="20" spans="1:12" ht="5.4" customHeight="1" x14ac:dyDescent="0.2">
      <c r="A20" s="120"/>
      <c r="B20" s="120"/>
      <c r="C20" s="120"/>
      <c r="D20" s="119"/>
      <c r="E20" s="116"/>
      <c r="F20" s="116"/>
      <c r="G20" s="116"/>
    </row>
    <row r="21" spans="1:12" x14ac:dyDescent="0.2">
      <c r="A21" s="120" t="s">
        <v>3456</v>
      </c>
      <c r="C21" s="121">
        <v>27</v>
      </c>
      <c r="E21" s="116">
        <v>-4499403</v>
      </c>
      <c r="G21" s="116">
        <f>-3550763+128916</f>
        <v>-3421847</v>
      </c>
    </row>
    <row r="22" spans="1:12" ht="4.95" customHeight="1" x14ac:dyDescent="0.2">
      <c r="A22" s="127"/>
      <c r="E22" s="111"/>
      <c r="G22" s="111"/>
    </row>
    <row r="23" spans="1:12" ht="13.2" x14ac:dyDescent="0.25">
      <c r="A23" s="112" t="s">
        <v>3457</v>
      </c>
      <c r="E23" s="128">
        <f>+E17+E19+E21</f>
        <v>9390028</v>
      </c>
      <c r="F23" s="116"/>
      <c r="G23" s="128">
        <f>+G17+G19+G21</f>
        <v>5595545</v>
      </c>
      <c r="H23" s="116"/>
      <c r="I23" s="129"/>
      <c r="J23" s="130"/>
      <c r="K23" s="131"/>
      <c r="L23" s="132"/>
    </row>
    <row r="25" spans="1:12" x14ac:dyDescent="0.2">
      <c r="A25" s="122" t="s">
        <v>3458</v>
      </c>
    </row>
    <row r="26" spans="1:12" ht="4.95" customHeight="1" x14ac:dyDescent="0.2">
      <c r="A26" s="127"/>
      <c r="E26" s="111"/>
      <c r="G26" s="111"/>
    </row>
    <row r="27" spans="1:12" ht="22.8" x14ac:dyDescent="0.2">
      <c r="A27" s="133" t="s">
        <v>3459</v>
      </c>
      <c r="C27" s="121">
        <v>28</v>
      </c>
      <c r="E27" s="118">
        <v>70086</v>
      </c>
      <c r="G27" s="118">
        <v>1849659</v>
      </c>
    </row>
    <row r="28" spans="1:12" ht="4.95" customHeight="1" x14ac:dyDescent="0.2">
      <c r="A28" s="127"/>
      <c r="E28" s="111"/>
      <c r="G28" s="111"/>
    </row>
    <row r="29" spans="1:12" ht="12" thickBot="1" x14ac:dyDescent="0.25">
      <c r="A29" s="120" t="s">
        <v>3460</v>
      </c>
      <c r="E29" s="134">
        <f>+E23+E27</f>
        <v>9460114</v>
      </c>
      <c r="G29" s="134">
        <f>+G23+G27</f>
        <v>7445204</v>
      </c>
    </row>
    <row r="30" spans="1:12" ht="12" thickTop="1" x14ac:dyDescent="0.2">
      <c r="A30" s="120"/>
    </row>
    <row r="31" spans="1:12" x14ac:dyDescent="0.2">
      <c r="A31" s="109" t="s">
        <v>3461</v>
      </c>
      <c r="E31" s="116">
        <v>35042687</v>
      </c>
      <c r="F31" s="116"/>
      <c r="G31" s="116">
        <v>30006697</v>
      </c>
      <c r="H31" s="109"/>
    </row>
    <row r="32" spans="1:12" x14ac:dyDescent="0.2">
      <c r="A32" s="109" t="s">
        <v>3462</v>
      </c>
      <c r="E32" s="135">
        <f>E23/E31</f>
        <v>0.26795970297597327</v>
      </c>
      <c r="F32" s="136"/>
      <c r="G32" s="135">
        <f>G23/G31</f>
        <v>0.1864765388873024</v>
      </c>
      <c r="H32" s="109"/>
    </row>
    <row r="33" spans="1:8" x14ac:dyDescent="0.2">
      <c r="H33" s="109"/>
    </row>
    <row r="34" spans="1:8" x14ac:dyDescent="0.2">
      <c r="H34" s="109"/>
    </row>
    <row r="36" spans="1:8" ht="34.799999999999997" customHeight="1" x14ac:dyDescent="0.2">
      <c r="A36" s="175" t="s">
        <v>3502</v>
      </c>
      <c r="B36" s="175"/>
      <c r="C36" s="175"/>
      <c r="D36" s="175"/>
      <c r="E36" s="175"/>
    </row>
    <row r="38" spans="1:8" x14ac:dyDescent="0.2">
      <c r="D38" s="109"/>
      <c r="H38" s="109"/>
    </row>
    <row r="39" spans="1:8" x14ac:dyDescent="0.2">
      <c r="D39" s="109"/>
      <c r="H39" s="109"/>
    </row>
    <row r="40" spans="1:8" x14ac:dyDescent="0.2">
      <c r="D40" s="109"/>
      <c r="H40" s="109"/>
    </row>
  </sheetData>
  <mergeCells count="1">
    <mergeCell ref="A36:E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showGridLines="0" workbookViewId="0">
      <selection activeCell="A22" sqref="A22"/>
    </sheetView>
  </sheetViews>
  <sheetFormatPr baseColWidth="10" defaultColWidth="11.44140625" defaultRowHeight="14.4" x14ac:dyDescent="0.3"/>
  <cols>
    <col min="1" max="1" width="36.6640625" style="26" customWidth="1"/>
    <col min="2" max="2" width="4.44140625" style="26" customWidth="1"/>
    <col min="3" max="3" width="10.5546875" style="26" customWidth="1"/>
    <col min="4" max="4" width="2.33203125" style="26" customWidth="1"/>
    <col min="5" max="5" width="12.88671875" style="26" customWidth="1"/>
    <col min="6" max="6" width="1.33203125" style="26" customWidth="1"/>
    <col min="7" max="7" width="9.33203125" style="26" customWidth="1"/>
    <col min="8" max="8" width="1.33203125" style="26" customWidth="1"/>
    <col min="9" max="9" width="10.44140625" style="26" customWidth="1"/>
    <col min="10" max="10" width="1.33203125" style="26" customWidth="1"/>
    <col min="11" max="11" width="9.6640625" style="26" customWidth="1"/>
    <col min="12" max="12" width="1.33203125" style="26" customWidth="1"/>
    <col min="13" max="13" width="8" style="26" bestFit="1" customWidth="1"/>
    <col min="14" max="14" width="1.33203125" style="26" customWidth="1"/>
    <col min="15" max="15" width="9.88671875" style="26" bestFit="1" customWidth="1"/>
    <col min="16" max="16" width="1.33203125" style="26" customWidth="1"/>
    <col min="17" max="17" width="10" style="26" customWidth="1"/>
    <col min="18" max="18" width="1.33203125" style="26" customWidth="1"/>
    <col min="19" max="19" width="10" style="26" customWidth="1"/>
    <col min="20" max="20" width="2.33203125" style="26" customWidth="1"/>
    <col min="21" max="21" width="13.6640625" style="26" bestFit="1" customWidth="1"/>
    <col min="22" max="16384" width="11.44140625" style="26"/>
  </cols>
  <sheetData>
    <row r="1" spans="1:22" s="137" customFormat="1" x14ac:dyDescent="0.3">
      <c r="E1" s="138"/>
      <c r="F1" s="138"/>
      <c r="G1" s="138"/>
      <c r="H1" s="138"/>
      <c r="I1" s="138"/>
      <c r="J1" s="138"/>
      <c r="K1" s="138"/>
      <c r="L1" s="138"/>
      <c r="M1" s="171" t="s">
        <v>3463</v>
      </c>
      <c r="N1" s="171"/>
      <c r="O1" s="171"/>
      <c r="P1" s="171"/>
      <c r="Q1" s="171"/>
    </row>
    <row r="2" spans="1:22" s="137" customFormat="1" ht="14.25" customHeight="1" x14ac:dyDescent="0.3">
      <c r="C2" s="172" t="s">
        <v>3464</v>
      </c>
      <c r="D2" s="139"/>
      <c r="E2" s="140" t="s">
        <v>3465</v>
      </c>
      <c r="F2" s="139"/>
      <c r="H2" s="139"/>
      <c r="J2" s="139"/>
      <c r="K2" s="140" t="s">
        <v>3466</v>
      </c>
      <c r="L2" s="139"/>
      <c r="M2" s="140" t="s">
        <v>3467</v>
      </c>
      <c r="N2" s="139"/>
      <c r="O2" s="141"/>
      <c r="P2" s="139"/>
      <c r="R2" s="139"/>
      <c r="S2" s="139"/>
      <c r="T2" s="139"/>
    </row>
    <row r="3" spans="1:22" s="137" customFormat="1" ht="14.25" customHeight="1" x14ac:dyDescent="0.3">
      <c r="C3" s="172"/>
      <c r="D3" s="139"/>
      <c r="E3" s="140" t="s">
        <v>3468</v>
      </c>
      <c r="F3" s="139"/>
      <c r="G3" s="140" t="s">
        <v>3469</v>
      </c>
      <c r="H3" s="139"/>
      <c r="I3" s="140" t="s">
        <v>3469</v>
      </c>
      <c r="J3" s="139"/>
      <c r="K3" s="140" t="s">
        <v>3470</v>
      </c>
      <c r="L3" s="139"/>
      <c r="M3" s="140" t="s">
        <v>3471</v>
      </c>
      <c r="N3" s="139"/>
      <c r="O3" s="140" t="s">
        <v>3472</v>
      </c>
      <c r="P3" s="139"/>
      <c r="Q3" s="139" t="s">
        <v>3473</v>
      </c>
      <c r="R3" s="139"/>
      <c r="S3" s="139"/>
      <c r="T3" s="139"/>
    </row>
    <row r="4" spans="1:22" s="137" customFormat="1" ht="15" x14ac:dyDescent="0.35">
      <c r="C4" s="173"/>
      <c r="D4" s="142"/>
      <c r="E4" s="143" t="s">
        <v>3474</v>
      </c>
      <c r="F4" s="142"/>
      <c r="G4" s="143" t="s">
        <v>3475</v>
      </c>
      <c r="H4" s="142"/>
      <c r="I4" s="143" t="s">
        <v>3476</v>
      </c>
      <c r="J4" s="142"/>
      <c r="K4" s="143" t="s">
        <v>3477</v>
      </c>
      <c r="L4" s="142"/>
      <c r="M4" s="143" t="s">
        <v>3478</v>
      </c>
      <c r="N4" s="139"/>
      <c r="O4" s="143" t="s">
        <v>3479</v>
      </c>
      <c r="P4" s="139"/>
      <c r="Q4" s="144" t="s">
        <v>3480</v>
      </c>
      <c r="R4" s="139"/>
      <c r="S4" s="144" t="s">
        <v>3481</v>
      </c>
      <c r="T4" s="139"/>
    </row>
    <row r="5" spans="1:22" x14ac:dyDescent="0.3"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6"/>
    </row>
    <row r="6" spans="1:22" hidden="1" x14ac:dyDescent="0.3">
      <c r="A6" s="147" t="s">
        <v>3482</v>
      </c>
      <c r="C6" s="146">
        <v>9830611</v>
      </c>
      <c r="D6" s="146"/>
      <c r="E6" s="148">
        <v>900000</v>
      </c>
      <c r="F6" s="146"/>
      <c r="G6" s="148">
        <v>2751278</v>
      </c>
      <c r="H6" s="146"/>
      <c r="I6" s="148">
        <v>36350</v>
      </c>
      <c r="J6" s="146"/>
      <c r="K6" s="148">
        <v>36350</v>
      </c>
      <c r="L6" s="146"/>
      <c r="M6" s="148">
        <v>706749</v>
      </c>
      <c r="N6" s="146"/>
      <c r="O6" s="148">
        <v>960263</v>
      </c>
      <c r="P6" s="146"/>
      <c r="Q6" s="148">
        <v>16280475</v>
      </c>
      <c r="R6" s="146"/>
      <c r="S6" s="146">
        <v>31465726</v>
      </c>
      <c r="T6" s="146"/>
    </row>
    <row r="7" spans="1:22" hidden="1" x14ac:dyDescent="0.3">
      <c r="C7" s="146"/>
      <c r="D7" s="146"/>
      <c r="E7" s="145"/>
      <c r="F7" s="146"/>
      <c r="G7" s="145"/>
      <c r="H7" s="146"/>
      <c r="I7" s="145"/>
      <c r="J7" s="146"/>
      <c r="K7" s="145"/>
      <c r="L7" s="146"/>
      <c r="M7" s="146"/>
      <c r="N7" s="146"/>
      <c r="O7" s="146"/>
      <c r="P7" s="146"/>
      <c r="Q7" s="146"/>
      <c r="R7" s="146"/>
      <c r="S7" s="145"/>
      <c r="T7" s="146"/>
    </row>
    <row r="8" spans="1:22" hidden="1" x14ac:dyDescent="0.3">
      <c r="A8" s="147" t="s">
        <v>3460</v>
      </c>
      <c r="C8" s="145">
        <v>0</v>
      </c>
      <c r="D8" s="146"/>
      <c r="E8" s="145">
        <v>0</v>
      </c>
      <c r="F8" s="146"/>
      <c r="G8" s="145">
        <v>0</v>
      </c>
      <c r="H8" s="146"/>
      <c r="I8" s="145">
        <v>0</v>
      </c>
      <c r="J8" s="146"/>
      <c r="K8" s="145">
        <v>0</v>
      </c>
      <c r="L8" s="146"/>
      <c r="M8" s="145">
        <v>0</v>
      </c>
      <c r="N8" s="146"/>
      <c r="O8" s="145">
        <v>0</v>
      </c>
      <c r="P8" s="146"/>
      <c r="Q8" s="148">
        <v>3055040</v>
      </c>
      <c r="R8" s="146"/>
      <c r="S8" s="148">
        <v>3055040</v>
      </c>
      <c r="T8" s="146"/>
    </row>
    <row r="9" spans="1:22" hidden="1" x14ac:dyDescent="0.3">
      <c r="C9" s="146"/>
      <c r="D9" s="146"/>
      <c r="E9" s="145"/>
      <c r="F9" s="146"/>
      <c r="G9" s="145"/>
      <c r="H9" s="146"/>
      <c r="I9" s="145"/>
      <c r="J9" s="146"/>
      <c r="K9" s="145"/>
      <c r="L9" s="146"/>
      <c r="M9" s="146"/>
      <c r="N9" s="146"/>
      <c r="O9" s="146"/>
      <c r="P9" s="146"/>
      <c r="Q9" s="146"/>
      <c r="R9" s="146"/>
      <c r="S9" s="145"/>
      <c r="T9" s="146"/>
    </row>
    <row r="10" spans="1:22" hidden="1" x14ac:dyDescent="0.3">
      <c r="A10" s="149" t="s">
        <v>3483</v>
      </c>
      <c r="C10" s="150">
        <v>0</v>
      </c>
      <c r="E10" s="150">
        <v>0</v>
      </c>
      <c r="G10" s="150">
        <v>305504</v>
      </c>
      <c r="I10" s="150">
        <v>0</v>
      </c>
      <c r="K10" s="150">
        <v>0</v>
      </c>
      <c r="M10" s="150">
        <v>0</v>
      </c>
      <c r="O10" s="150">
        <v>0</v>
      </c>
      <c r="Q10" s="148">
        <v>-305504</v>
      </c>
      <c r="S10" s="148">
        <v>0</v>
      </c>
    </row>
    <row r="11" spans="1:22" hidden="1" x14ac:dyDescent="0.3">
      <c r="C11" s="151"/>
      <c r="E11" s="145"/>
      <c r="G11" s="145"/>
      <c r="I11" s="145"/>
      <c r="K11" s="145"/>
      <c r="M11" s="151"/>
      <c r="O11" s="151"/>
      <c r="Q11" s="151"/>
      <c r="S11" s="151"/>
    </row>
    <row r="12" spans="1:22" x14ac:dyDescent="0.3">
      <c r="A12" s="147" t="s">
        <v>3484</v>
      </c>
      <c r="C12" s="146">
        <v>23879352</v>
      </c>
      <c r="D12" s="152"/>
      <c r="E12" s="146">
        <v>705936</v>
      </c>
      <c r="F12" s="152"/>
      <c r="G12" s="146">
        <v>3982138</v>
      </c>
      <c r="H12" s="152"/>
      <c r="I12" s="146">
        <v>34797</v>
      </c>
      <c r="J12" s="152"/>
      <c r="K12" s="148">
        <v>-495802</v>
      </c>
      <c r="L12" s="152"/>
      <c r="M12" s="146">
        <v>227072</v>
      </c>
      <c r="N12" s="152"/>
      <c r="O12" s="148">
        <v>-3202431</v>
      </c>
      <c r="P12" s="152"/>
      <c r="Q12" s="146">
        <v>38523084</v>
      </c>
      <c r="R12" s="152"/>
      <c r="S12" s="146">
        <v>63654146</v>
      </c>
      <c r="T12" s="147"/>
      <c r="V12" s="153"/>
    </row>
    <row r="13" spans="1:22" ht="4.3499999999999996" customHeight="1" x14ac:dyDescent="0.3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</row>
    <row r="14" spans="1:22" ht="20.399999999999999" x14ac:dyDescent="0.3">
      <c r="A14" s="154" t="s">
        <v>3485</v>
      </c>
      <c r="B14" s="155"/>
      <c r="C14" s="148">
        <v>6127345</v>
      </c>
      <c r="D14" s="156"/>
      <c r="E14" s="157"/>
      <c r="F14" s="156"/>
      <c r="G14" s="157"/>
      <c r="H14" s="156"/>
      <c r="I14" s="157"/>
      <c r="J14" s="156"/>
      <c r="K14" s="157"/>
      <c r="L14" s="156"/>
      <c r="M14" s="157"/>
      <c r="N14" s="156"/>
      <c r="O14" s="157"/>
      <c r="P14" s="156"/>
      <c r="Q14" s="157">
        <v>-6127345</v>
      </c>
      <c r="R14" s="156"/>
      <c r="S14" s="157">
        <f>SUM(C14:Q14)</f>
        <v>0</v>
      </c>
      <c r="T14" s="150"/>
      <c r="U14" s="150"/>
      <c r="V14" s="150"/>
    </row>
    <row r="15" spans="1:22" ht="5.0999999999999996" customHeight="1" x14ac:dyDescent="0.3">
      <c r="A15" s="150"/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</row>
    <row r="16" spans="1:22" x14ac:dyDescent="0.3">
      <c r="A16" s="147" t="s">
        <v>3483</v>
      </c>
      <c r="C16" s="145"/>
      <c r="D16" s="146"/>
      <c r="E16" s="148"/>
      <c r="F16" s="146"/>
      <c r="G16" s="148">
        <v>680816</v>
      </c>
      <c r="H16" s="146"/>
      <c r="I16" s="148"/>
      <c r="J16" s="146"/>
      <c r="K16" s="148"/>
      <c r="L16" s="146"/>
      <c r="M16" s="148"/>
      <c r="N16" s="146"/>
      <c r="O16" s="148"/>
      <c r="P16" s="146"/>
      <c r="Q16" s="148">
        <v>-680816</v>
      </c>
      <c r="R16" s="146"/>
      <c r="S16" s="148">
        <f>SUM(C16:Q16)</f>
        <v>0</v>
      </c>
      <c r="T16" s="146"/>
      <c r="V16" s="148"/>
    </row>
    <row r="17" spans="1:22" ht="4.3499999999999996" customHeight="1" x14ac:dyDescent="0.3">
      <c r="C17" s="148"/>
      <c r="D17" s="146"/>
      <c r="E17" s="148"/>
      <c r="F17" s="146"/>
      <c r="G17" s="145"/>
      <c r="H17" s="146"/>
      <c r="I17" s="145"/>
      <c r="J17" s="146"/>
      <c r="K17" s="145"/>
      <c r="L17" s="146"/>
      <c r="M17" s="145"/>
      <c r="N17" s="146"/>
      <c r="O17" s="145"/>
      <c r="P17" s="146"/>
      <c r="Q17" s="145"/>
      <c r="R17" s="146"/>
      <c r="S17" s="146"/>
      <c r="T17" s="146"/>
    </row>
    <row r="18" spans="1:22" x14ac:dyDescent="0.3">
      <c r="A18" s="147" t="s">
        <v>3486</v>
      </c>
      <c r="C18" s="145"/>
      <c r="D18" s="146"/>
      <c r="E18" s="148"/>
      <c r="F18" s="146"/>
      <c r="G18" s="148"/>
      <c r="H18" s="146"/>
      <c r="I18" s="148"/>
      <c r="J18" s="146"/>
      <c r="K18" s="148"/>
      <c r="L18" s="146"/>
      <c r="M18" s="148"/>
      <c r="N18" s="146"/>
      <c r="O18" s="148"/>
      <c r="P18" s="146"/>
      <c r="Q18" s="148">
        <f>476468-29500</f>
        <v>446968</v>
      </c>
      <c r="R18" s="146"/>
      <c r="S18" s="148">
        <f>SUM(C18:Q18)</f>
        <v>446968</v>
      </c>
      <c r="T18" s="146"/>
      <c r="V18" s="148"/>
    </row>
    <row r="19" spans="1:22" ht="4.3499999999999996" customHeight="1" x14ac:dyDescent="0.3">
      <c r="C19" s="148"/>
      <c r="D19" s="146"/>
      <c r="E19" s="148"/>
      <c r="F19" s="146"/>
      <c r="G19" s="145"/>
      <c r="H19" s="146"/>
      <c r="I19" s="145"/>
      <c r="J19" s="146"/>
      <c r="K19" s="145"/>
      <c r="L19" s="146"/>
      <c r="M19" s="145"/>
      <c r="N19" s="146"/>
      <c r="O19" s="145"/>
      <c r="P19" s="146"/>
      <c r="Q19" s="145"/>
      <c r="R19" s="146"/>
      <c r="S19" s="146"/>
      <c r="T19" s="146"/>
    </row>
    <row r="20" spans="1:22" ht="30.6" x14ac:dyDescent="0.3">
      <c r="A20" s="154" t="s">
        <v>3487</v>
      </c>
      <c r="C20" s="145"/>
      <c r="D20" s="146"/>
      <c r="E20" s="148">
        <v>-705016</v>
      </c>
      <c r="F20" s="146"/>
      <c r="G20" s="148"/>
      <c r="H20" s="146"/>
      <c r="I20" s="148"/>
      <c r="J20" s="146"/>
      <c r="K20" s="148"/>
      <c r="L20" s="146"/>
      <c r="M20" s="148"/>
      <c r="N20" s="146"/>
      <c r="O20" s="148"/>
      <c r="P20" s="146"/>
      <c r="Q20" s="148"/>
      <c r="R20" s="146"/>
      <c r="S20" s="148">
        <f>SUM(C20:Q20)</f>
        <v>-705016</v>
      </c>
      <c r="T20" s="146"/>
      <c r="V20" s="148"/>
    </row>
    <row r="21" spans="1:22" ht="4.3499999999999996" customHeight="1" x14ac:dyDescent="0.3">
      <c r="C21" s="148"/>
      <c r="D21" s="146"/>
      <c r="E21" s="148"/>
      <c r="F21" s="146"/>
      <c r="G21" s="145"/>
      <c r="H21" s="146"/>
      <c r="I21" s="145"/>
      <c r="J21" s="146"/>
      <c r="K21" s="145"/>
      <c r="L21" s="146"/>
      <c r="M21" s="145"/>
      <c r="N21" s="146"/>
      <c r="O21" s="145"/>
      <c r="P21" s="146"/>
      <c r="Q21" s="145"/>
      <c r="R21" s="146"/>
      <c r="S21" s="146"/>
      <c r="T21" s="146"/>
    </row>
    <row r="22" spans="1:22" x14ac:dyDescent="0.3">
      <c r="A22" s="147" t="s">
        <v>3488</v>
      </c>
      <c r="C22" s="148"/>
      <c r="D22" s="146"/>
      <c r="E22" s="148"/>
      <c r="F22" s="146"/>
      <c r="G22" s="148"/>
      <c r="H22" s="146"/>
      <c r="I22" s="148"/>
      <c r="J22" s="146"/>
      <c r="K22" s="148">
        <v>1849659</v>
      </c>
      <c r="L22" s="146"/>
      <c r="M22" s="148"/>
      <c r="N22" s="146"/>
      <c r="O22" s="148"/>
      <c r="P22" s="146"/>
      <c r="Q22" s="148">
        <v>5595545</v>
      </c>
      <c r="R22" s="146"/>
      <c r="S22" s="148">
        <f>SUM(C22:Q22)</f>
        <v>7445204</v>
      </c>
      <c r="T22" s="146"/>
      <c r="U22" s="161"/>
      <c r="V22" s="148"/>
    </row>
    <row r="23" spans="1:22" ht="4.3499999999999996" customHeight="1" x14ac:dyDescent="0.3"/>
    <row r="24" spans="1:22" x14ac:dyDescent="0.3">
      <c r="A24" s="147" t="s">
        <v>3489</v>
      </c>
      <c r="C24" s="158">
        <f>SUM(C12:C22)</f>
        <v>30006697</v>
      </c>
      <c r="E24" s="158">
        <f>SUM(E12:E22)</f>
        <v>920</v>
      </c>
      <c r="G24" s="158">
        <f>SUM(G12:G22)</f>
        <v>4662954</v>
      </c>
      <c r="I24" s="158">
        <f>SUM(I12:I22)</f>
        <v>34797</v>
      </c>
      <c r="K24" s="158">
        <f>SUM(K12:K22)</f>
        <v>1353857</v>
      </c>
      <c r="M24" s="158">
        <f>SUM(M12:M22)</f>
        <v>227072</v>
      </c>
      <c r="O24" s="158">
        <f>SUM(O12:O22)</f>
        <v>-3202431</v>
      </c>
      <c r="Q24" s="159">
        <f>SUM(Q12:Q22)</f>
        <v>37757436</v>
      </c>
      <c r="S24" s="159">
        <f>SUM(S12:S22)</f>
        <v>70841302</v>
      </c>
      <c r="T24" s="147"/>
      <c r="U24" s="77"/>
      <c r="V24" s="153"/>
    </row>
    <row r="25" spans="1:22" ht="4.95" customHeight="1" x14ac:dyDescent="0.3"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</row>
    <row r="26" spans="1:22" x14ac:dyDescent="0.3">
      <c r="A26" s="154" t="s">
        <v>3492</v>
      </c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>
        <v>854455</v>
      </c>
      <c r="R26" s="148"/>
      <c r="S26" s="148">
        <f>SUM(C26:Q26)</f>
        <v>854455</v>
      </c>
      <c r="T26" s="147"/>
    </row>
    <row r="27" spans="1:22" ht="4.95" customHeight="1" x14ac:dyDescent="0.3"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</row>
    <row r="28" spans="1:22" ht="20.399999999999999" x14ac:dyDescent="0.3">
      <c r="A28" s="154" t="s">
        <v>3496</v>
      </c>
      <c r="C28" s="148">
        <v>5035990</v>
      </c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>
        <v>-5035990</v>
      </c>
      <c r="R28" s="148"/>
      <c r="S28" s="148">
        <f>SUM(C28:Q28)</f>
        <v>0</v>
      </c>
      <c r="T28" s="147"/>
    </row>
    <row r="29" spans="1:22" ht="4.95" customHeight="1" x14ac:dyDescent="0.3"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7"/>
    </row>
    <row r="30" spans="1:22" x14ac:dyDescent="0.3">
      <c r="A30" s="147" t="s">
        <v>3483</v>
      </c>
      <c r="C30" s="145"/>
      <c r="D30" s="146"/>
      <c r="E30" s="148"/>
      <c r="F30" s="146"/>
      <c r="G30" s="148">
        <v>559555</v>
      </c>
      <c r="H30" s="146"/>
      <c r="I30" s="148"/>
      <c r="J30" s="146"/>
      <c r="K30" s="148"/>
      <c r="L30" s="146"/>
      <c r="M30" s="148"/>
      <c r="N30" s="146"/>
      <c r="O30" s="148"/>
      <c r="P30" s="146"/>
      <c r="Q30" s="148">
        <v>-559555</v>
      </c>
      <c r="R30" s="146"/>
      <c r="S30" s="148">
        <f>SUM(C30:Q30)</f>
        <v>0</v>
      </c>
      <c r="T30" s="146"/>
      <c r="V30" s="148"/>
    </row>
    <row r="31" spans="1:22" ht="4.95" customHeight="1" x14ac:dyDescent="0.3"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7"/>
    </row>
    <row r="32" spans="1:22" x14ac:dyDescent="0.3">
      <c r="A32" s="147" t="s">
        <v>3491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>
        <v>251108</v>
      </c>
      <c r="R32" s="148"/>
      <c r="S32" s="148">
        <f>SUM(C32:Q32)</f>
        <v>251108</v>
      </c>
      <c r="T32" s="147"/>
    </row>
    <row r="33" spans="1:23" ht="4.95" customHeight="1" x14ac:dyDescent="0.3"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7"/>
    </row>
    <row r="34" spans="1:23" x14ac:dyDescent="0.3">
      <c r="A34" s="147" t="s">
        <v>3488</v>
      </c>
      <c r="C34" s="148"/>
      <c r="D34" s="148"/>
      <c r="E34" s="148"/>
      <c r="F34" s="148"/>
      <c r="G34" s="148"/>
      <c r="H34" s="148"/>
      <c r="I34" s="148"/>
      <c r="J34" s="148"/>
      <c r="K34" s="148">
        <v>70086</v>
      </c>
      <c r="L34" s="148"/>
      <c r="M34" s="148"/>
      <c r="N34" s="148"/>
      <c r="O34" s="148"/>
      <c r="P34" s="148"/>
      <c r="Q34" s="148">
        <v>9390028</v>
      </c>
      <c r="R34" s="148"/>
      <c r="S34" s="148">
        <f>SUM(C34:Q34)</f>
        <v>9460114</v>
      </c>
      <c r="T34" s="147"/>
    </row>
    <row r="35" spans="1:23" ht="4.95" customHeight="1" x14ac:dyDescent="0.3"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77"/>
      <c r="V35" s="77"/>
      <c r="W35" s="77"/>
    </row>
    <row r="36" spans="1:23" ht="18.600000000000001" customHeight="1" thickBot="1" x14ac:dyDescent="0.35">
      <c r="A36" s="147" t="s">
        <v>3490</v>
      </c>
      <c r="C36" s="160">
        <f>SUM(C24:C34)</f>
        <v>35042687</v>
      </c>
      <c r="D36" s="147"/>
      <c r="E36" s="160">
        <f>SUM(E24:E34)</f>
        <v>920</v>
      </c>
      <c r="F36" s="147"/>
      <c r="G36" s="160">
        <f>SUM(G24:G34)</f>
        <v>5222509</v>
      </c>
      <c r="H36" s="147"/>
      <c r="I36" s="160">
        <f>SUM(I24:I34)</f>
        <v>34797</v>
      </c>
      <c r="J36" s="147"/>
      <c r="K36" s="160">
        <f>SUM(K24:K34)</f>
        <v>1423943</v>
      </c>
      <c r="L36" s="147"/>
      <c r="M36" s="160">
        <f>SUM(M24:M34)</f>
        <v>227072</v>
      </c>
      <c r="N36" s="147"/>
      <c r="O36" s="160">
        <f>SUM(O24:O34)</f>
        <v>-3202431</v>
      </c>
      <c r="P36" s="147"/>
      <c r="Q36" s="160">
        <f>SUM(Q24:Q34)</f>
        <v>42657482</v>
      </c>
      <c r="R36" s="147"/>
      <c r="S36" s="160">
        <f>SUM(S24:S34)</f>
        <v>81406979</v>
      </c>
      <c r="T36" s="147"/>
      <c r="U36" s="77"/>
      <c r="V36" s="153"/>
      <c r="W36" s="77"/>
    </row>
    <row r="37" spans="1:23" ht="15" thickTop="1" x14ac:dyDescent="0.3"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</row>
    <row r="38" spans="1:23" x14ac:dyDescent="0.3"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</row>
    <row r="39" spans="1:23" x14ac:dyDescent="0.3"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</row>
    <row r="40" spans="1:23" x14ac:dyDescent="0.3"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</row>
    <row r="41" spans="1:23" x14ac:dyDescent="0.3"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</row>
    <row r="42" spans="1:23" x14ac:dyDescent="0.3"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</row>
  </sheetData>
  <mergeCells count="2">
    <mergeCell ref="M1:Q1"/>
    <mergeCell ref="C2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Sheet1</vt:lpstr>
      <vt:lpstr>Sheet2</vt:lpstr>
      <vt:lpstr>Efs con CC</vt:lpstr>
      <vt:lpstr>Sheet3</vt:lpstr>
      <vt:lpstr>Agrupación</vt:lpstr>
      <vt:lpstr>TD</vt:lpstr>
      <vt:lpstr>ESF</vt:lpstr>
      <vt:lpstr>ERI</vt:lpstr>
      <vt:lpstr>ECP</vt:lpstr>
    </vt:vector>
  </TitlesOfParts>
  <Company>PricewaterhouseCoopers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Karina Villafuerte Echeverría</cp:lastModifiedBy>
  <cp:lastPrinted>2018-09-25T16:52:56Z</cp:lastPrinted>
  <dcterms:created xsi:type="dcterms:W3CDTF">2013-07-09T16:44:06Z</dcterms:created>
  <dcterms:modified xsi:type="dcterms:W3CDTF">2019-05-03T18:45:10Z</dcterms:modified>
</cp:coreProperties>
</file>