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20112" windowHeight="6996"/>
  </bookViews>
  <sheets>
    <sheet name="ESF" sheetId="2" r:id="rId1"/>
    <sheet name="ERI" sheetId="3" r:id="rId2"/>
    <sheet name="ECP" sheetId="4" r:id="rId3"/>
    <sheet name="FI" sheetId="1" r:id="rId4"/>
    <sheet name="N8" sheetId="13" r:id="rId5"/>
    <sheet name="N10" sheetId="6" r:id="rId6"/>
    <sheet name="N12" sheetId="7" r:id="rId7"/>
    <sheet name="N13" sheetId="8" r:id="rId8"/>
    <sheet name="N14" sheetId="9" r:id="rId9"/>
    <sheet name="N16" sheetId="10" r:id="rId10"/>
    <sheet name="N25" sheetId="11" r:id="rId11"/>
    <sheet name="N27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G6" i="1" l="1"/>
  <c r="E6" i="1"/>
  <c r="C6" i="1"/>
  <c r="G6" i="13"/>
  <c r="E6" i="13"/>
  <c r="C3" i="13" s="1"/>
  <c r="C6" i="13" s="1"/>
  <c r="G38" i="1"/>
  <c r="E38" i="1"/>
  <c r="C38" i="1"/>
  <c r="G14" i="1"/>
  <c r="E14" i="1"/>
  <c r="C14" i="1"/>
  <c r="E3" i="12"/>
  <c r="G9" i="12"/>
  <c r="E9" i="12"/>
  <c r="C9" i="12"/>
  <c r="E15" i="1"/>
  <c r="E32" i="1"/>
  <c r="M6" i="11"/>
  <c r="K6" i="11"/>
  <c r="C15" i="1"/>
  <c r="C32" i="1"/>
  <c r="I6" i="11"/>
  <c r="G6" i="11"/>
  <c r="E6" i="11"/>
  <c r="C6" i="11"/>
  <c r="E16" i="1"/>
  <c r="C16" i="1"/>
  <c r="E12" i="1"/>
  <c r="C12" i="1"/>
  <c r="E46" i="1"/>
  <c r="C46" i="1"/>
  <c r="G22" i="10"/>
  <c r="G16" i="10"/>
  <c r="G24" i="10" s="1"/>
  <c r="G28" i="10" s="1"/>
  <c r="E22" i="10"/>
  <c r="C22" i="10"/>
  <c r="E16" i="10"/>
  <c r="C16" i="10"/>
  <c r="E25" i="2"/>
  <c r="E17" i="1"/>
  <c r="E48" i="1"/>
  <c r="C48" i="1"/>
  <c r="E11" i="1"/>
  <c r="C11" i="1"/>
  <c r="Q35" i="9"/>
  <c r="Q34" i="9"/>
  <c r="Q33" i="9"/>
  <c r="Q32" i="9"/>
  <c r="O28" i="9"/>
  <c r="O40" i="9" s="1"/>
  <c r="O27" i="9"/>
  <c r="O39" i="9" s="1"/>
  <c r="O41" i="9" s="1"/>
  <c r="M27" i="9"/>
  <c r="M39" i="9" s="1"/>
  <c r="I27" i="9"/>
  <c r="I39" i="9" s="1"/>
  <c r="E27" i="9"/>
  <c r="E39" i="9" s="1"/>
  <c r="Q23" i="9"/>
  <c r="Q22" i="9"/>
  <c r="Q21" i="9"/>
  <c r="O18" i="9"/>
  <c r="O24" i="9" s="1"/>
  <c r="M17" i="9"/>
  <c r="M28" i="9" s="1"/>
  <c r="M40" i="9" s="1"/>
  <c r="K17" i="9"/>
  <c r="K28" i="9" s="1"/>
  <c r="K40" i="9" s="1"/>
  <c r="I17" i="9"/>
  <c r="I28" i="9" s="1"/>
  <c r="I40" i="9" s="1"/>
  <c r="G17" i="9"/>
  <c r="G28" i="9" s="1"/>
  <c r="G40" i="9" s="1"/>
  <c r="E17" i="9"/>
  <c r="E28" i="9" s="1"/>
  <c r="E40" i="9" s="1"/>
  <c r="C17" i="9"/>
  <c r="C28" i="9" s="1"/>
  <c r="C40" i="9" s="1"/>
  <c r="M16" i="9"/>
  <c r="M18" i="9" s="1"/>
  <c r="M24" i="9" s="1"/>
  <c r="K16" i="9"/>
  <c r="K18" i="9" s="1"/>
  <c r="K24" i="9" s="1"/>
  <c r="I16" i="9"/>
  <c r="I18" i="9" s="1"/>
  <c r="I24" i="9" s="1"/>
  <c r="G16" i="9"/>
  <c r="G18" i="9" s="1"/>
  <c r="G24" i="9" s="1"/>
  <c r="E16" i="9"/>
  <c r="E18" i="9" s="1"/>
  <c r="E24" i="9" s="1"/>
  <c r="C16" i="9"/>
  <c r="C18" i="9" s="1"/>
  <c r="C24" i="9" s="1"/>
  <c r="Q12" i="9"/>
  <c r="Q11" i="9"/>
  <c r="O8" i="9"/>
  <c r="O13" i="9" s="1"/>
  <c r="M8" i="9"/>
  <c r="M13" i="9" s="1"/>
  <c r="K8" i="9"/>
  <c r="K13" i="9" s="1"/>
  <c r="I8" i="9"/>
  <c r="I13" i="9" s="1"/>
  <c r="G8" i="9"/>
  <c r="G13" i="9" s="1"/>
  <c r="E8" i="9"/>
  <c r="E13" i="9" s="1"/>
  <c r="C8" i="9"/>
  <c r="C13" i="9" s="1"/>
  <c r="Q7" i="9"/>
  <c r="Q17" i="9" s="1"/>
  <c r="Q28" i="9" s="1"/>
  <c r="Q40" i="9" s="1"/>
  <c r="Q6" i="9"/>
  <c r="Q16" i="9" s="1"/>
  <c r="F29" i="8"/>
  <c r="C9" i="1" s="1"/>
  <c r="B25" i="8"/>
  <c r="B34" i="8" s="1"/>
  <c r="F20" i="8"/>
  <c r="E9" i="1" s="1"/>
  <c r="D16" i="8"/>
  <c r="F16" i="8" s="1"/>
  <c r="D15" i="8"/>
  <c r="B15" i="8"/>
  <c r="F11" i="8"/>
  <c r="G9" i="1" s="1"/>
  <c r="F10" i="8"/>
  <c r="G47" i="1" s="1"/>
  <c r="D7" i="8"/>
  <c r="D12" i="8" s="1"/>
  <c r="B7" i="8"/>
  <c r="B12" i="8" s="1"/>
  <c r="F6" i="8"/>
  <c r="F5" i="8"/>
  <c r="E8" i="1"/>
  <c r="C8" i="1"/>
  <c r="W42" i="7"/>
  <c r="E42" i="7"/>
  <c r="W41" i="7"/>
  <c r="W40" i="7"/>
  <c r="W39" i="7"/>
  <c r="W38" i="7"/>
  <c r="W37" i="7"/>
  <c r="W36" i="7"/>
  <c r="E27" i="7"/>
  <c r="W26" i="7"/>
  <c r="W25" i="7"/>
  <c r="W24" i="7"/>
  <c r="W23" i="7"/>
  <c r="W22" i="7"/>
  <c r="U18" i="7"/>
  <c r="U32" i="7" s="1"/>
  <c r="U47" i="7" s="1"/>
  <c r="S18" i="7"/>
  <c r="S32" i="7" s="1"/>
  <c r="S47" i="7" s="1"/>
  <c r="Q18" i="7"/>
  <c r="Q32" i="7" s="1"/>
  <c r="Q47" i="7" s="1"/>
  <c r="O18" i="7"/>
  <c r="O32" i="7" s="1"/>
  <c r="O47" i="7" s="1"/>
  <c r="M18" i="7"/>
  <c r="M32" i="7" s="1"/>
  <c r="M47" i="7" s="1"/>
  <c r="K18" i="7"/>
  <c r="K32" i="7" s="1"/>
  <c r="K47" i="7" s="1"/>
  <c r="I18" i="7"/>
  <c r="I32" i="7" s="1"/>
  <c r="I47" i="7" s="1"/>
  <c r="G18" i="7"/>
  <c r="G32" i="7" s="1"/>
  <c r="G47" i="7" s="1"/>
  <c r="E18" i="7"/>
  <c r="C18" i="7"/>
  <c r="C32" i="7" s="1"/>
  <c r="C47" i="7" s="1"/>
  <c r="U17" i="7"/>
  <c r="U31" i="7" s="1"/>
  <c r="S17" i="7"/>
  <c r="Q17" i="7"/>
  <c r="Q31" i="7" s="1"/>
  <c r="O17" i="7"/>
  <c r="O31" i="7" s="1"/>
  <c r="M17" i="7"/>
  <c r="M31" i="7" s="1"/>
  <c r="K17" i="7"/>
  <c r="I17" i="7"/>
  <c r="I31" i="7" s="1"/>
  <c r="G17" i="7"/>
  <c r="E17" i="7"/>
  <c r="E31" i="7" s="1"/>
  <c r="C17" i="7"/>
  <c r="C31" i="7" s="1"/>
  <c r="C46" i="7" s="1"/>
  <c r="W13" i="7"/>
  <c r="W12" i="7"/>
  <c r="W11" i="7"/>
  <c r="W10" i="7"/>
  <c r="U7" i="7"/>
  <c r="U14" i="7" s="1"/>
  <c r="S7" i="7"/>
  <c r="S14" i="7" s="1"/>
  <c r="Q7" i="7"/>
  <c r="Q14" i="7" s="1"/>
  <c r="O7" i="7"/>
  <c r="O14" i="7" s="1"/>
  <c r="M7" i="7"/>
  <c r="M14" i="7" s="1"/>
  <c r="K7" i="7"/>
  <c r="K14" i="7" s="1"/>
  <c r="I7" i="7"/>
  <c r="I14" i="7" s="1"/>
  <c r="G7" i="7"/>
  <c r="G14" i="7" s="1"/>
  <c r="E7" i="7"/>
  <c r="E14" i="7" s="1"/>
  <c r="C7" i="7"/>
  <c r="C14" i="7" s="1"/>
  <c r="W6" i="7"/>
  <c r="W5" i="7"/>
  <c r="E7" i="1"/>
  <c r="C7" i="1"/>
  <c r="M9" i="6"/>
  <c r="K9" i="6"/>
  <c r="I9" i="6"/>
  <c r="G7" i="6"/>
  <c r="G9" i="6" s="1"/>
  <c r="C6" i="6"/>
  <c r="C9" i="6" s="1"/>
  <c r="E4" i="6"/>
  <c r="E9" i="6" s="1"/>
  <c r="U30" i="4"/>
  <c r="S28" i="4"/>
  <c r="Q28" i="4"/>
  <c r="S26" i="4"/>
  <c r="S24" i="4"/>
  <c r="S22" i="4"/>
  <c r="S20" i="4"/>
  <c r="U18" i="4"/>
  <c r="O18" i="4"/>
  <c r="O30" i="4" s="1"/>
  <c r="M18" i="4"/>
  <c r="M30" i="4" s="1"/>
  <c r="K18" i="4"/>
  <c r="K30" i="4" s="1"/>
  <c r="I18" i="4"/>
  <c r="I30" i="4" s="1"/>
  <c r="G18" i="4"/>
  <c r="G30" i="4" s="1"/>
  <c r="E18" i="4"/>
  <c r="E30" i="4" s="1"/>
  <c r="C18" i="4"/>
  <c r="C30" i="4" s="1"/>
  <c r="S16" i="4"/>
  <c r="S14" i="4"/>
  <c r="Q12" i="4"/>
  <c r="Q18" i="4" s="1"/>
  <c r="Q30" i="4" s="1"/>
  <c r="S10" i="4"/>
  <c r="S8" i="4"/>
  <c r="G36" i="1"/>
  <c r="E36" i="1"/>
  <c r="C36" i="1"/>
  <c r="E37" i="1"/>
  <c r="C37" i="1"/>
  <c r="G13" i="1"/>
  <c r="E13" i="1"/>
  <c r="C13" i="1"/>
  <c r="G4" i="1"/>
  <c r="E4" i="1"/>
  <c r="C4" i="1"/>
  <c r="G7" i="3"/>
  <c r="G12" i="3" s="1"/>
  <c r="G17" i="3" s="1"/>
  <c r="G23" i="3" s="1"/>
  <c r="E21" i="3"/>
  <c r="C10" i="3"/>
  <c r="E7" i="3"/>
  <c r="E12" i="3" s="1"/>
  <c r="E17" i="3" s="1"/>
  <c r="E23" i="3" s="1"/>
  <c r="C5" i="3"/>
  <c r="C7" i="3" s="1"/>
  <c r="I14" i="2"/>
  <c r="K14" i="2"/>
  <c r="M12" i="2"/>
  <c r="C24" i="10" l="1"/>
  <c r="C28" i="10" s="1"/>
  <c r="E24" i="10"/>
  <c r="E41" i="9"/>
  <c r="Q27" i="9"/>
  <c r="Q18" i="9"/>
  <c r="Q24" i="9" s="1"/>
  <c r="I41" i="9"/>
  <c r="M41" i="9"/>
  <c r="Q8" i="9"/>
  <c r="Q13" i="9" s="1"/>
  <c r="C27" i="9"/>
  <c r="K27" i="9"/>
  <c r="E29" i="9"/>
  <c r="E36" i="9" s="1"/>
  <c r="M29" i="9"/>
  <c r="M36" i="9" s="1"/>
  <c r="G27" i="9"/>
  <c r="O29" i="9"/>
  <c r="O36" i="9" s="1"/>
  <c r="I29" i="9"/>
  <c r="I36" i="9" s="1"/>
  <c r="F15" i="8"/>
  <c r="F17" i="8"/>
  <c r="F21" i="8" s="1"/>
  <c r="G18" i="1"/>
  <c r="D17" i="8"/>
  <c r="D21" i="8" s="1"/>
  <c r="D24" i="8"/>
  <c r="D33" i="8" s="1"/>
  <c r="F7" i="8"/>
  <c r="F12" i="8" s="1"/>
  <c r="D25" i="8"/>
  <c r="B17" i="8"/>
  <c r="B21" i="8" s="1"/>
  <c r="B24" i="8" s="1"/>
  <c r="W17" i="7"/>
  <c r="W31" i="7" s="1"/>
  <c r="K19" i="7"/>
  <c r="K28" i="7" s="1"/>
  <c r="S19" i="7"/>
  <c r="S28" i="7" s="1"/>
  <c r="E19" i="7"/>
  <c r="E28" i="7" s="1"/>
  <c r="U19" i="7"/>
  <c r="U28" i="7" s="1"/>
  <c r="K31" i="7"/>
  <c r="K46" i="7" s="1"/>
  <c r="K48" i="7" s="1"/>
  <c r="S31" i="7"/>
  <c r="S46" i="7" s="1"/>
  <c r="S48" i="7" s="1"/>
  <c r="W7" i="7"/>
  <c r="W14" i="7" s="1"/>
  <c r="M19" i="7"/>
  <c r="M28" i="7" s="1"/>
  <c r="E32" i="7"/>
  <c r="E47" i="7" s="1"/>
  <c r="C19" i="7"/>
  <c r="C28" i="7" s="1"/>
  <c r="I46" i="7"/>
  <c r="I48" i="7" s="1"/>
  <c r="I33" i="7"/>
  <c r="I43" i="7" s="1"/>
  <c r="C48" i="7"/>
  <c r="E46" i="7"/>
  <c r="M33" i="7"/>
  <c r="M43" i="7" s="1"/>
  <c r="M46" i="7"/>
  <c r="M48" i="7" s="1"/>
  <c r="U33" i="7"/>
  <c r="U43" i="7" s="1"/>
  <c r="U46" i="7"/>
  <c r="U48" i="7" s="1"/>
  <c r="Q46" i="7"/>
  <c r="Q48" i="7" s="1"/>
  <c r="Q33" i="7"/>
  <c r="Q43" i="7" s="1"/>
  <c r="O46" i="7"/>
  <c r="O48" i="7" s="1"/>
  <c r="O33" i="7"/>
  <c r="O43" i="7" s="1"/>
  <c r="W47" i="7"/>
  <c r="W27" i="7"/>
  <c r="G19" i="7"/>
  <c r="G28" i="7" s="1"/>
  <c r="O19" i="7"/>
  <c r="O28" i="7" s="1"/>
  <c r="W18" i="7"/>
  <c r="I19" i="7"/>
  <c r="I28" i="7" s="1"/>
  <c r="Q19" i="7"/>
  <c r="Q28" i="7" s="1"/>
  <c r="G31" i="7"/>
  <c r="C33" i="7"/>
  <c r="C43" i="7" s="1"/>
  <c r="S12" i="4"/>
  <c r="S18" i="4" s="1"/>
  <c r="C12" i="3"/>
  <c r="C17" i="3" s="1"/>
  <c r="C23" i="3" s="1"/>
  <c r="G29" i="3"/>
  <c r="C29" i="3"/>
  <c r="E29" i="3"/>
  <c r="C25" i="2"/>
  <c r="C17" i="1" s="1"/>
  <c r="C18" i="1" s="1"/>
  <c r="E28" i="10" l="1"/>
  <c r="E45" i="1"/>
  <c r="C45" i="1"/>
  <c r="Q39" i="9"/>
  <c r="Q41" i="9" s="1"/>
  <c r="Q29" i="9"/>
  <c r="Q36" i="9" s="1"/>
  <c r="K39" i="9"/>
  <c r="K41" i="9" s="1"/>
  <c r="K29" i="9"/>
  <c r="K36" i="9" s="1"/>
  <c r="G39" i="9"/>
  <c r="G41" i="9" s="1"/>
  <c r="G29" i="9"/>
  <c r="G36" i="9" s="1"/>
  <c r="C39" i="9"/>
  <c r="C41" i="9" s="1"/>
  <c r="C29" i="9"/>
  <c r="C36" i="9" s="1"/>
  <c r="D26" i="8"/>
  <c r="D30" i="8" s="1"/>
  <c r="B26" i="8"/>
  <c r="B30" i="8" s="1"/>
  <c r="B33" i="8" s="1"/>
  <c r="B35" i="8" s="1"/>
  <c r="F24" i="8"/>
  <c r="F25" i="8"/>
  <c r="F34" i="8" s="1"/>
  <c r="D34" i="8"/>
  <c r="D35" i="8" s="1"/>
  <c r="E33" i="7"/>
  <c r="E43" i="7" s="1"/>
  <c r="K33" i="7"/>
  <c r="K43" i="7" s="1"/>
  <c r="S33" i="7"/>
  <c r="S43" i="7" s="1"/>
  <c r="E48" i="7"/>
  <c r="W32" i="7"/>
  <c r="W33" i="7" s="1"/>
  <c r="W43" i="7" s="1"/>
  <c r="W19" i="7"/>
  <c r="W28" i="7" s="1"/>
  <c r="G33" i="7"/>
  <c r="G43" i="7" s="1"/>
  <c r="G46" i="7"/>
  <c r="V18" i="4"/>
  <c r="S30" i="4"/>
  <c r="V30" i="4" s="1"/>
  <c r="C60" i="1"/>
  <c r="L25" i="2"/>
  <c r="J25" i="2"/>
  <c r="M26" i="2"/>
  <c r="K26" i="2"/>
  <c r="I26" i="2"/>
  <c r="J8" i="2"/>
  <c r="J9" i="2"/>
  <c r="F26" i="2"/>
  <c r="B26" i="2"/>
  <c r="J24" i="2"/>
  <c r="J23" i="2"/>
  <c r="J22" i="2"/>
  <c r="J21" i="2"/>
  <c r="J19" i="2"/>
  <c r="J18" i="2"/>
  <c r="J17" i="2"/>
  <c r="J13" i="2"/>
  <c r="C33" i="1" s="1"/>
  <c r="J12" i="2"/>
  <c r="J11" i="2"/>
  <c r="C31" i="1" s="1"/>
  <c r="J10" i="2"/>
  <c r="C30" i="1" s="1"/>
  <c r="J7" i="2"/>
  <c r="J6" i="2"/>
  <c r="C24" i="2"/>
  <c r="C27" i="1" s="1"/>
  <c r="C23" i="2"/>
  <c r="C22" i="2"/>
  <c r="C44" i="1" s="1"/>
  <c r="C21" i="2"/>
  <c r="C13" i="2"/>
  <c r="C25" i="1" s="1"/>
  <c r="C12" i="2"/>
  <c r="C24" i="1" s="1"/>
  <c r="C7" i="2"/>
  <c r="C42" i="1" s="1"/>
  <c r="C6" i="2"/>
  <c r="C43" i="1" s="1"/>
  <c r="C52" i="1" l="1"/>
  <c r="F33" i="8"/>
  <c r="F35" i="8" s="1"/>
  <c r="F26" i="8"/>
  <c r="F30" i="8" s="1"/>
  <c r="G48" i="7"/>
  <c r="W46" i="7"/>
  <c r="W48" i="7" s="1"/>
  <c r="C34" i="1"/>
  <c r="C28" i="1"/>
  <c r="I27" i="2"/>
  <c r="I31" i="2" s="1"/>
  <c r="C53" i="1"/>
  <c r="C54" i="1" s="1"/>
  <c r="C49" i="1"/>
  <c r="J20" i="2"/>
  <c r="C29" i="1" s="1"/>
  <c r="B14" i="2"/>
  <c r="B31" i="2" s="1"/>
  <c r="I34" i="2" l="1"/>
  <c r="G52" i="1"/>
  <c r="E18" i="1"/>
  <c r="G49" i="1" l="1"/>
  <c r="G53" i="1"/>
  <c r="G54" i="1" l="1"/>
  <c r="G35" i="1"/>
  <c r="G39" i="1" s="1"/>
  <c r="G56" i="1" s="1"/>
  <c r="G58" i="1" s="1"/>
  <c r="E57" i="1" s="1"/>
  <c r="L24" i="2"/>
  <c r="L23" i="2"/>
  <c r="L19" i="2"/>
  <c r="L18" i="2"/>
  <c r="L17" i="2"/>
  <c r="L13" i="2"/>
  <c r="E33" i="1" s="1"/>
  <c r="L12" i="2"/>
  <c r="L11" i="2"/>
  <c r="L7" i="2"/>
  <c r="E53" i="1" s="1"/>
  <c r="E24" i="2"/>
  <c r="E27" i="1" s="1"/>
  <c r="E23" i="2"/>
  <c r="E22" i="2"/>
  <c r="E44" i="1" s="1"/>
  <c r="E21" i="2"/>
  <c r="E13" i="2"/>
  <c r="E25" i="1" s="1"/>
  <c r="E12" i="2"/>
  <c r="E24" i="1" s="1"/>
  <c r="E7" i="2"/>
  <c r="E42" i="1" s="1"/>
  <c r="E6" i="2"/>
  <c r="E43" i="1" s="1"/>
  <c r="J29" i="2"/>
  <c r="L22" i="2"/>
  <c r="L21" i="2"/>
  <c r="L20" i="2"/>
  <c r="D20" i="2"/>
  <c r="D19" i="2"/>
  <c r="D18" i="2"/>
  <c r="D17" i="2"/>
  <c r="F14" i="2"/>
  <c r="D11" i="2"/>
  <c r="L10" i="2"/>
  <c r="E30" i="1" s="1"/>
  <c r="L9" i="2"/>
  <c r="E29" i="1" s="1"/>
  <c r="M6" i="2"/>
  <c r="M14" i="2" s="1"/>
  <c r="D5" i="2"/>
  <c r="E49" i="1" l="1"/>
  <c r="E10" i="2"/>
  <c r="E23" i="1" s="1"/>
  <c r="C10" i="2"/>
  <c r="C23" i="1" s="1"/>
  <c r="L29" i="2"/>
  <c r="E60" i="1"/>
  <c r="E20" i="2"/>
  <c r="C20" i="2"/>
  <c r="E17" i="2"/>
  <c r="D26" i="2"/>
  <c r="C17" i="2"/>
  <c r="E8" i="2"/>
  <c r="E20" i="1" s="1"/>
  <c r="C8" i="2"/>
  <c r="C20" i="1" s="1"/>
  <c r="E18" i="2"/>
  <c r="C18" i="2"/>
  <c r="E9" i="2"/>
  <c r="C9" i="2"/>
  <c r="C21" i="1" s="1"/>
  <c r="E11" i="2"/>
  <c r="E22" i="1" s="1"/>
  <c r="C11" i="2"/>
  <c r="C22" i="1" s="1"/>
  <c r="E19" i="2"/>
  <c r="C19" i="2"/>
  <c r="E31" i="1"/>
  <c r="F31" i="2"/>
  <c r="L6" i="2"/>
  <c r="E52" i="1" s="1"/>
  <c r="E54" i="1" s="1"/>
  <c r="K27" i="2"/>
  <c r="K31" i="2" s="1"/>
  <c r="M27" i="2"/>
  <c r="M31" i="2" s="1"/>
  <c r="D14" i="2"/>
  <c r="L8" i="2"/>
  <c r="E28" i="1" s="1"/>
  <c r="C35" i="1" l="1"/>
  <c r="C39" i="1" s="1"/>
  <c r="C56" i="1" s="1"/>
  <c r="E21" i="1"/>
  <c r="E35" i="1" s="1"/>
  <c r="M34" i="2"/>
  <c r="D31" i="2"/>
  <c r="K34" i="2" s="1"/>
  <c r="E39" i="1" l="1"/>
  <c r="E56" i="1" s="1"/>
  <c r="E58" i="1" s="1"/>
  <c r="C57" i="1" l="1"/>
  <c r="C58" i="1" s="1"/>
  <c r="C62" i="1" s="1"/>
  <c r="E62" i="1"/>
</calcChain>
</file>

<file path=xl/sharedStrings.xml><?xml version="1.0" encoding="utf-8"?>
<sst xmlns="http://schemas.openxmlformats.org/spreadsheetml/2006/main" count="338" uniqueCount="232">
  <si>
    <t>Flujos de efectivo proveniente de actividades de operación:</t>
  </si>
  <si>
    <t>Utilidad antes de impuesto a la renta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</si>
  <si>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</si>
  <si>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</si>
  <si>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</si>
  <si>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</si>
  <si>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</si>
  <si>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</si>
  <si>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Provisión por deterioro de inversión en subsidiarias y asociadas</t>
  </si>
  <si>
    <t>Participación de los trabajadores en las utilidades</t>
  </si>
  <si>
    <t>Provisión por jubilación patronal y desahucio</t>
  </si>
  <si>
    <t>Variación de ingresos diferidos</t>
  </si>
  <si>
    <t>Cambios en activos y pasivos</t>
  </si>
  <si>
    <t>Cuentas por cobrar comerciales</t>
  </si>
  <si>
    <t>Cuentas por cobrar a compañías relacionadas</t>
  </si>
  <si>
    <t>Otras cuentas por cobrar</t>
  </si>
  <si>
    <t>Impuestos por recuperar</t>
  </si>
  <si>
    <t>Anticipos a proveedores</t>
  </si>
  <si>
    <t>Inventarios</t>
  </si>
  <si>
    <t>Trabajos en proceso</t>
  </si>
  <si>
    <t>Otros activos</t>
  </si>
  <si>
    <t>Cuentas por pagar a proveedores</t>
  </si>
  <si>
    <t>Cuentas por pagar a compañías relacionadas</t>
  </si>
  <si>
    <t>Impuestos por pagar</t>
  </si>
  <si>
    <t>Otras cuentas por pagar</t>
  </si>
  <si>
    <t>Anticipos de clientes</t>
  </si>
  <si>
    <t>Beneficios sociales</t>
  </si>
  <si>
    <t>Provisiones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</si>
  <si>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</si>
  <si>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</si>
  <si>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</si>
  <si>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</si>
  <si>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</si>
  <si>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</si>
  <si>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</si>
  <si>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</si>
  <si>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</si>
  <si>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</si>
  <si>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</si>
  <si>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</si>
  <si>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Flujos de efectivo usado en actividades de financiación:</t>
  </si>
  <si>
    <t>Efectivo y equivalentes de efectivo al inicio del año</t>
  </si>
  <si>
    <t>Efectivo y equivalentes de efectivo al final del año</t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</si>
  <si>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</si>
  <si>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</si>
  <si>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</si>
  <si>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</si>
  <si>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</si>
  <si>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</si>
  <si>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</si>
  <si>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</si>
  <si>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</si>
  <si>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</si>
  <si>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</si>
  <si>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</si>
  <si>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Otros impuestos por pagar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</si>
  <si>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</si>
  <si>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</si>
  <si>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</si>
  <si>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</si>
  <si>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</si>
  <si>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</si>
  <si>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</si>
  <si>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Valores emitidos</t>
  </si>
  <si>
    <t>Propiedades de Inversión</t>
  </si>
  <si>
    <t>Activos Intangibles</t>
  </si>
  <si>
    <t>Inversiones en derechos fiduciarios</t>
  </si>
  <si>
    <t>Inversiones en subsidiarias y asociadas</t>
  </si>
  <si>
    <t>Jubilación Patronal y Bonifcación por desahucio</t>
  </si>
  <si>
    <t>Total del activo no corriente</t>
  </si>
  <si>
    <t>Total pasivos no corrientes</t>
  </si>
  <si>
    <t>Total pasivos</t>
  </si>
  <si>
    <t>PATRIMONIO (según estado adjunto)</t>
  </si>
  <si>
    <t xml:space="preserve">      Total del activo</t>
  </si>
  <si>
    <t xml:space="preserve">    Total del pasivo y patrimonio</t>
  </si>
  <si>
    <t>Obligaciones financieras, neto</t>
  </si>
  <si>
    <t>Emision de Obligaciones, neto</t>
  </si>
  <si>
    <t>Otros movimientos menores en el patrimonio</t>
  </si>
  <si>
    <t>Mas cargos a resultados que no representan movimiento de efectivo</t>
  </si>
  <si>
    <t>Flujo neto de efectivo provisto por las actividades de operación</t>
  </si>
  <si>
    <t>Flujo neto de efectivo utilizado en las actividades de inversión</t>
  </si>
  <si>
    <t>Flujo neto de efectivo (utilizado en) provisto por las actividades de financiación</t>
  </si>
  <si>
    <t>(Disminución) Aumento neto en efectivo y equivalentes de efectivo</t>
  </si>
  <si>
    <t>Activo por impuesto diferido</t>
  </si>
  <si>
    <t>Pasivos del contrato</t>
  </si>
  <si>
    <t>Pasivo contingente</t>
  </si>
  <si>
    <t>Impuesto diferido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</si>
  <si>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</si>
  <si>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</si>
  <si>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</si>
  <si>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</si>
  <si>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</si>
  <si>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</si>
  <si>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</si>
  <si>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</si>
  <si>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</si>
  <si>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</si>
  <si>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</si>
  <si>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</si>
  <si>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</si>
  <si>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</si>
  <si>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</si>
  <si>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</si>
  <si>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</si>
  <si>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</si>
  <si>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</si>
  <si>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</si>
  <si>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</si>
  <si>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</si>
  <si>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</si>
  <si>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</si>
  <si>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</si>
  <si>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</si>
  <si>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</si>
  <si>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</si>
  <si>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</si>
  <si>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</si>
  <si>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</si>
  <si>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</si>
  <si>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</si>
  <si>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</si>
  <si>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</si>
  <si>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</si>
  <si>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</si>
  <si>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</si>
  <si>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</si>
  <si>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</si>
  <si>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</si>
  <si>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</si>
  <si>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</si>
  <si>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</si>
  <si>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</si>
  <si>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Corriente</t>
  </si>
  <si>
    <t>No corriente</t>
  </si>
  <si>
    <t>Municipios (1)</t>
  </si>
  <si>
    <t>Empleados</t>
  </si>
  <si>
    <t>Depósitos en garantía (2)</t>
  </si>
  <si>
    <t>Provisión por deterioro (1)</t>
  </si>
  <si>
    <t>Saldo inicial</t>
  </si>
  <si>
    <t>Saldo final</t>
  </si>
  <si>
    <t>Descripción</t>
  </si>
  <si>
    <t>Terrenos</t>
  </si>
  <si>
    <t>Edificios e instalaciones</t>
  </si>
  <si>
    <t>Muebles, enseres y equipos de oficina</t>
  </si>
  <si>
    <t>Equipos de computación y software</t>
  </si>
  <si>
    <t>Equipos de telecomunicaciones</t>
  </si>
  <si>
    <t>Vehículos</t>
  </si>
  <si>
    <t>Herramientas y maquinarias</t>
  </si>
  <si>
    <t>Data center</t>
  </si>
  <si>
    <t>Construcciones en curso</t>
  </si>
  <si>
    <t>y equipos de oficina</t>
  </si>
  <si>
    <t>y software</t>
  </si>
  <si>
    <t>telecomunicaciones</t>
  </si>
  <si>
    <t>maquinaria</t>
  </si>
  <si>
    <t>Guayaquil</t>
  </si>
  <si>
    <t>Quito</t>
  </si>
  <si>
    <t>en curso</t>
  </si>
  <si>
    <t>Al 1 de enero del 2016</t>
  </si>
  <si>
    <t>Costo histórico</t>
  </si>
  <si>
    <t>Depreciación acumulada</t>
  </si>
  <si>
    <t>Valor en libros al 1 de enero del 2016</t>
  </si>
  <si>
    <t>Movimento 2016</t>
  </si>
  <si>
    <t xml:space="preserve">Adiciones </t>
  </si>
  <si>
    <t>Reclasificaciones (1)</t>
  </si>
  <si>
    <t>Transferencias</t>
  </si>
  <si>
    <t>Depreciación</t>
  </si>
  <si>
    <t>Valor en libros al 31 de diciembre del 2016</t>
  </si>
  <si>
    <t>Al 1 de enero de 2017</t>
  </si>
  <si>
    <t>Valor en libros</t>
  </si>
  <si>
    <t>Movimiento 2017</t>
  </si>
  <si>
    <t>Adiciones</t>
  </si>
  <si>
    <t>Reclasificación</t>
  </si>
  <si>
    <t>Ajustes</t>
  </si>
  <si>
    <t>Depreciación por ventas</t>
  </si>
  <si>
    <t>Valor en libros al 31 de diceimbre del 2017</t>
  </si>
  <si>
    <t>Al 31 de diciembre del 2017</t>
  </si>
  <si>
    <t>Movimiento 2018</t>
  </si>
  <si>
    <t>Transferencias a inventario</t>
  </si>
  <si>
    <t>Valor en libros al 31 de diceimbre del 2018</t>
  </si>
  <si>
    <t>Al 31 de diciembre del 2018</t>
  </si>
  <si>
    <t>Edificios</t>
  </si>
  <si>
    <t>Costo</t>
  </si>
  <si>
    <t>Movimiento 2016</t>
  </si>
  <si>
    <t>Valor en libros al 31 de diciembre del 2017</t>
  </si>
  <si>
    <t>Valor en libros al 31 de diciembre del 2018</t>
  </si>
  <si>
    <t>Derecho</t>
  </si>
  <si>
    <t>Capacity IRU</t>
  </si>
  <si>
    <t xml:space="preserve"> de uso cable</t>
  </si>
  <si>
    <t xml:space="preserve">American cyber </t>
  </si>
  <si>
    <t>Licencias y otros</t>
  </si>
  <si>
    <t>Capacitación Intcomex (5)</t>
  </si>
  <si>
    <t>Cable Andino Inc (1)</t>
  </si>
  <si>
    <t>Panamericano (2)</t>
  </si>
  <si>
    <t>Ductos (3)</t>
  </si>
  <si>
    <t>Telefónica (4)</t>
  </si>
  <si>
    <t>optics systems (4)</t>
  </si>
  <si>
    <t>Amortización acumulada</t>
  </si>
  <si>
    <t>Amortizaciones</t>
  </si>
  <si>
    <t>Reclasificaciones</t>
  </si>
  <si>
    <t>Razón Social</t>
  </si>
  <si>
    <t>Subsidiarias</t>
  </si>
  <si>
    <t>Cable Andino S.A. Corpandino</t>
  </si>
  <si>
    <t>Inmobiliaria Leonortres S.A.</t>
  </si>
  <si>
    <t>Transtelco S.A.</t>
  </si>
  <si>
    <t>Cerinsa S.A.</t>
  </si>
  <si>
    <t>Cable Andino Inc.</t>
  </si>
  <si>
    <t>Netspeed S.A.</t>
  </si>
  <si>
    <t>Econocompu S.A.</t>
  </si>
  <si>
    <t>Smartcities S.A.</t>
  </si>
  <si>
    <t>Telsoterra S.A.</t>
  </si>
  <si>
    <t>Linkotel S.A.</t>
  </si>
  <si>
    <t>Telconet Panamá S.A.</t>
  </si>
  <si>
    <t xml:space="preserve">Asociadas </t>
  </si>
  <si>
    <t>Latam Fiber Home Cable Cía. Ltda.</t>
  </si>
  <si>
    <t>Security Data S.A. Seguridad en Datos y Firma Digital S.A.</t>
  </si>
  <si>
    <t>Geektech S.A.</t>
  </si>
  <si>
    <t xml:space="preserve"> </t>
  </si>
  <si>
    <t>Provisión por deterioro</t>
  </si>
  <si>
    <t>Anticipos de clientes (1)</t>
  </si>
  <si>
    <t>Ingresos diferidos (2)</t>
  </si>
  <si>
    <t>Provisión al inicio del año</t>
  </si>
  <si>
    <t>Costo laboral y financiero por servicios actuales</t>
  </si>
  <si>
    <t>Costo servicios pasados</t>
  </si>
  <si>
    <t>Beneficios pagados</t>
  </si>
  <si>
    <t>Pérdida actuarial (2)</t>
  </si>
  <si>
    <t>Efecto de reducciones y liquidaciones anticipadas</t>
  </si>
  <si>
    <t>Provisión al final del año</t>
  </si>
  <si>
    <t xml:space="preserve">     </t>
  </si>
  <si>
    <r>
      <t xml:space="preserve">        </t>
    </r>
    <r>
      <rPr>
        <u/>
        <sz val="8"/>
        <rFont val="Arial"/>
        <family val="2"/>
      </rPr>
      <t>Activo</t>
    </r>
  </si>
  <si>
    <r>
      <t xml:space="preserve">        </t>
    </r>
    <r>
      <rPr>
        <u/>
        <sz val="8"/>
        <rFont val="Arial"/>
        <family val="2"/>
      </rPr>
      <t>Pasivo y patrimonio</t>
    </r>
  </si>
  <si>
    <t>(+) incrementos</t>
  </si>
  <si>
    <t>(-) Reversos/utilizaciones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</si>
</sst>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-* #,##0.00\ _$_-;\-* #,##0.00\ _$_-;_-* &quot;-&quot;??\ _$_-;_-@_-"/>
    <numFmt numFmtId="167" formatCode="_(* #,##0_);_(* \(#,##0\);_(* &quot;-&quot;??_);_(@_)"/>
    <numFmt numFmtId="168" formatCode="_ * #,##0_ ;\(* #,##0\);_ * &quot;-&quot;??_ ;_ @_ "/>
    <numFmt numFmtId="169" formatCode="_ * #,##0_ ;_ * \-#,##0_ ;_ * &quot;-&quot;??_ ;_ @_ "/>
    <numFmt numFmtId="170" formatCode="_ * #,##0_ ;\(* #,##0\);_ * &quot;-&quot;_ ;_ @_ "/>
    <numFmt numFmtId="171" formatCode="_-* #,##0.00\ _€_-;\-* #,##0.00\ _€_-;_-* &quot;-&quot;??\ _€_-;_-@_-"/>
    <numFmt numFmtId="172" formatCode="#,##0\ ;\(#,##0\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8.0500000000000007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  <font>
      <u val="singleAccounting"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u/>
      <sz val="9"/>
      <color theme="1"/>
      <name val="Arial"/>
      <family val="2"/>
    </font>
    <font>
      <sz val="9"/>
      <color rgb="FF000000"/>
      <name val="Arial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8" applyNumberFormat="0" applyAlignment="0" applyProtection="0"/>
    <xf numFmtId="0" fontId="20" fillId="6" borderId="9" applyNumberFormat="0" applyAlignment="0" applyProtection="0"/>
    <xf numFmtId="0" fontId="21" fillId="6" borderId="8" applyNumberFormat="0" applyAlignment="0" applyProtection="0"/>
    <xf numFmtId="0" fontId="22" fillId="0" borderId="10" applyNumberFormat="0" applyFill="0" applyAlignment="0" applyProtection="0"/>
    <xf numFmtId="0" fontId="23" fillId="7" borderId="11" applyNumberFormat="0" applyAlignment="0" applyProtection="0"/>
    <xf numFmtId="0" fontId="24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0" fontId="29" fillId="0" borderId="0">
      <alignment vertical="top"/>
    </xf>
    <xf numFmtId="165" fontId="1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2" applyNumberFormat="1" applyFont="1" applyFill="1" applyBorder="1" applyAlignment="1" applyProtection="1"/>
    <xf numFmtId="164" fontId="7" fillId="0" borderId="0" xfId="2" applyNumberFormat="1" applyFont="1" applyFill="1" applyBorder="1" applyAlignment="1" applyProtection="1"/>
    <xf numFmtId="1" fontId="8" fillId="0" borderId="0" xfId="2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/>
    <xf numFmtId="0" fontId="10" fillId="0" borderId="0" xfId="2" applyNumberFormat="1" applyFont="1" applyFill="1" applyBorder="1" applyAlignment="1" applyProtection="1">
      <alignment horizontal="left" vertical="center" wrapText="1" indent="1"/>
    </xf>
    <xf numFmtId="164" fontId="10" fillId="0" borderId="0" xfId="2" applyNumberFormat="1" applyFont="1" applyFill="1" applyBorder="1" applyAlignment="1" applyProtection="1">
      <alignment horizontal="right" vertical="center" wrapText="1"/>
    </xf>
    <xf numFmtId="0" fontId="10" fillId="0" borderId="0" xfId="2" applyNumberFormat="1" applyFont="1" applyFill="1" applyBorder="1" applyAlignment="1" applyProtection="1">
      <alignment horizontal="justify" vertical="center" wrapText="1"/>
    </xf>
    <xf numFmtId="164" fontId="10" fillId="0" borderId="4" xfId="2" applyNumberFormat="1" applyFont="1" applyFill="1" applyBorder="1" applyAlignment="1" applyProtection="1">
      <alignment horizontal="right" vertical="center" wrapText="1"/>
    </xf>
    <xf numFmtId="0" fontId="10" fillId="0" borderId="0" xfId="2" applyNumberFormat="1" applyFont="1" applyFill="1" applyBorder="1" applyAlignment="1" applyProtection="1">
      <alignment horizontal="justify" vertical="center"/>
    </xf>
    <xf numFmtId="167" fontId="6" fillId="0" borderId="0" xfId="4" applyNumberFormat="1" applyFont="1" applyFill="1" applyBorder="1"/>
    <xf numFmtId="0" fontId="10" fillId="0" borderId="0" xfId="2" applyNumberFormat="1" applyFont="1" applyFill="1" applyBorder="1" applyAlignment="1" applyProtection="1">
      <alignment horizontal="left" vertical="center" wrapText="1"/>
    </xf>
    <xf numFmtId="167" fontId="6" fillId="0" borderId="1" xfId="4" applyNumberFormat="1" applyFont="1" applyFill="1" applyBorder="1"/>
    <xf numFmtId="0" fontId="11" fillId="0" borderId="0" xfId="0" applyFont="1" applyFill="1"/>
    <xf numFmtId="43" fontId="10" fillId="0" borderId="0" xfId="1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center"/>
    </xf>
    <xf numFmtId="167" fontId="11" fillId="0" borderId="0" xfId="0" applyNumberFormat="1" applyFont="1" applyFill="1"/>
    <xf numFmtId="169" fontId="10" fillId="0" borderId="0" xfId="1" applyNumberFormat="1" applyFont="1" applyFill="1" applyBorder="1" applyAlignment="1" applyProtection="1">
      <alignment horizontal="right" vertical="center"/>
    </xf>
    <xf numFmtId="169" fontId="11" fillId="0" borderId="0" xfId="1" applyNumberFormat="1" applyFont="1" applyFill="1"/>
    <xf numFmtId="0" fontId="32" fillId="0" borderId="0" xfId="0" applyFont="1" applyFill="1"/>
    <xf numFmtId="167" fontId="32" fillId="0" borderId="14" xfId="0" applyNumberFormat="1" applyFont="1" applyFill="1" applyBorder="1"/>
    <xf numFmtId="172" fontId="33" fillId="0" borderId="0" xfId="0" applyNumberFormat="1" applyFont="1" applyFill="1" applyAlignment="1">
      <alignment horizontal="center"/>
    </xf>
    <xf numFmtId="0" fontId="34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172" fontId="33" fillId="0" borderId="0" xfId="0" applyNumberFormat="1" applyFont="1" applyFill="1" applyAlignment="1"/>
    <xf numFmtId="0" fontId="34" fillId="0" borderId="0" xfId="0" applyNumberFormat="1" applyFont="1" applyFill="1" applyAlignment="1"/>
    <xf numFmtId="0" fontId="11" fillId="0" borderId="0" xfId="0" applyFont="1" applyFill="1" applyBorder="1"/>
    <xf numFmtId="172" fontId="6" fillId="0" borderId="0" xfId="0" applyNumberFormat="1" applyFont="1" applyFill="1"/>
    <xf numFmtId="170" fontId="6" fillId="0" borderId="0" xfId="0" applyNumberFormat="1" applyFont="1" applyFill="1" applyBorder="1" applyAlignment="1"/>
    <xf numFmtId="167" fontId="6" fillId="0" borderId="0" xfId="9" applyNumberFormat="1" applyFont="1" applyFill="1" applyBorder="1" applyAlignment="1">
      <alignment horizontal="center"/>
    </xf>
    <xf numFmtId="167" fontId="6" fillId="0" borderId="0" xfId="9" applyNumberFormat="1" applyFont="1" applyFill="1" applyBorder="1"/>
    <xf numFmtId="165" fontId="35" fillId="0" borderId="0" xfId="0" applyNumberFormat="1" applyFont="1"/>
    <xf numFmtId="172" fontId="6" fillId="0" borderId="0" xfId="0" applyNumberFormat="1" applyFont="1" applyFill="1" applyBorder="1" applyAlignment="1"/>
    <xf numFmtId="167" fontId="6" fillId="0" borderId="1" xfId="9" applyNumberFormat="1" applyFont="1" applyFill="1" applyBorder="1" applyAlignment="1">
      <alignment horizontal="center"/>
    </xf>
    <xf numFmtId="167" fontId="6" fillId="0" borderId="0" xfId="9" applyNumberFormat="1" applyFont="1" applyFill="1" applyBorder="1" applyAlignment="1"/>
    <xf numFmtId="172" fontId="6" fillId="0" borderId="0" xfId="0" applyNumberFormat="1" applyFont="1" applyFill="1" applyBorder="1"/>
    <xf numFmtId="172" fontId="33" fillId="0" borderId="0" xfId="0" applyNumberFormat="1" applyFont="1" applyFill="1" applyBorder="1"/>
    <xf numFmtId="167" fontId="6" fillId="0" borderId="1" xfId="9" applyNumberFormat="1" applyFont="1" applyFill="1" applyBorder="1"/>
    <xf numFmtId="0" fontId="6" fillId="0" borderId="0" xfId="0" applyFont="1" applyFill="1" applyAlignment="1">
      <alignment horizontal="left" wrapText="1" indent="2"/>
    </xf>
    <xf numFmtId="167" fontId="6" fillId="0" borderId="0" xfId="9" applyNumberFormat="1" applyFont="1" applyFill="1" applyAlignment="1">
      <alignment horizontal="center"/>
    </xf>
    <xf numFmtId="0" fontId="11" fillId="0" borderId="0" xfId="0" applyFont="1" applyFill="1" applyAlignment="1"/>
    <xf numFmtId="0" fontId="6" fillId="0" borderId="0" xfId="0" applyFont="1" applyFill="1"/>
    <xf numFmtId="167" fontId="6" fillId="0" borderId="2" xfId="9" applyNumberFormat="1" applyFont="1" applyFill="1" applyBorder="1"/>
    <xf numFmtId="165" fontId="11" fillId="0" borderId="0" xfId="9" applyFont="1" applyFill="1"/>
    <xf numFmtId="169" fontId="11" fillId="0" borderId="0" xfId="9" applyNumberFormat="1" applyFont="1"/>
    <xf numFmtId="169" fontId="11" fillId="0" borderId="0" xfId="0" applyNumberFormat="1" applyFont="1" applyFill="1"/>
    <xf numFmtId="172" fontId="6" fillId="0" borderId="0" xfId="0" applyNumberFormat="1" applyFont="1" applyFill="1" applyAlignment="1">
      <alignment horizontal="left" wrapText="1" indent="2"/>
    </xf>
    <xf numFmtId="167" fontId="11" fillId="0" borderId="14" xfId="0" applyNumberFormat="1" applyFont="1" applyFill="1" applyBorder="1"/>
    <xf numFmtId="169" fontId="6" fillId="0" borderId="0" xfId="55" applyNumberFormat="1" applyFont="1" applyFill="1" applyBorder="1" applyAlignment="1">
      <alignment horizontal="center"/>
    </xf>
    <xf numFmtId="169" fontId="6" fillId="0" borderId="0" xfId="55" applyNumberFormat="1" applyFont="1" applyFill="1" applyAlignment="1">
      <alignment horizontal="center"/>
    </xf>
    <xf numFmtId="169" fontId="6" fillId="0" borderId="0" xfId="55" applyNumberFormat="1" applyFont="1" applyFill="1" applyBorder="1" applyAlignment="1">
      <alignment horizontal="center" wrapText="1"/>
    </xf>
    <xf numFmtId="169" fontId="34" fillId="0" borderId="0" xfId="55" applyNumberFormat="1" applyFont="1" applyFill="1" applyAlignment="1">
      <alignment horizontal="center"/>
    </xf>
    <xf numFmtId="169" fontId="6" fillId="0" borderId="1" xfId="55" applyNumberFormat="1" applyFont="1" applyFill="1" applyBorder="1" applyAlignment="1">
      <alignment horizontal="center" wrapText="1"/>
    </xf>
    <xf numFmtId="169" fontId="6" fillId="0" borderId="1" xfId="55" applyNumberFormat="1" applyFont="1" applyFill="1" applyBorder="1" applyAlignment="1">
      <alignment horizontal="center"/>
    </xf>
    <xf numFmtId="165" fontId="6" fillId="0" borderId="0" xfId="4" applyFont="1" applyFill="1" applyBorder="1"/>
    <xf numFmtId="170" fontId="6" fillId="0" borderId="0" xfId="56" applyNumberFormat="1" applyFont="1" applyFill="1" applyBorder="1"/>
    <xf numFmtId="169" fontId="6" fillId="0" borderId="0" xfId="55" applyNumberFormat="1" applyFont="1" applyFill="1"/>
    <xf numFmtId="0" fontId="6" fillId="0" borderId="0" xfId="0" applyFont="1" applyFill="1" applyAlignment="1">
      <alignment vertical="center" wrapText="1"/>
    </xf>
    <xf numFmtId="170" fontId="6" fillId="0" borderId="0" xfId="56" applyNumberFormat="1" applyFont="1" applyFill="1" applyBorder="1" applyAlignment="1">
      <alignment vertical="center"/>
    </xf>
    <xf numFmtId="167" fontId="6" fillId="0" borderId="0" xfId="4" applyNumberFormat="1" applyFont="1" applyFill="1" applyBorder="1" applyAlignment="1">
      <alignment vertical="center"/>
    </xf>
    <xf numFmtId="167" fontId="6" fillId="0" borderId="4" xfId="4" applyNumberFormat="1" applyFont="1" applyFill="1" applyBorder="1"/>
    <xf numFmtId="170" fontId="6" fillId="0" borderId="4" xfId="56" applyNumberFormat="1" applyFont="1" applyFill="1" applyBorder="1"/>
    <xf numFmtId="167" fontId="6" fillId="0" borderId="3" xfId="4" applyNumberFormat="1" applyFont="1" applyFill="1" applyBorder="1"/>
    <xf numFmtId="170" fontId="11" fillId="0" borderId="0" xfId="0" applyNumberFormat="1" applyFont="1" applyFill="1"/>
    <xf numFmtId="0" fontId="11" fillId="0" borderId="0" xfId="0" applyFont="1" applyFill="1" applyAlignment="1">
      <alignment vertical="center"/>
    </xf>
    <xf numFmtId="167" fontId="6" fillId="0" borderId="0" xfId="9" applyNumberFormat="1" applyFont="1" applyFill="1"/>
    <xf numFmtId="164" fontId="10" fillId="0" borderId="0" xfId="2" applyNumberFormat="1" applyFont="1" applyFill="1" applyBorder="1" applyAlignment="1" applyProtection="1">
      <alignment horizontal="right" vertical="center"/>
    </xf>
    <xf numFmtId="164" fontId="10" fillId="0" borderId="3" xfId="2" applyNumberFormat="1" applyFont="1" applyFill="1" applyBorder="1" applyAlignment="1" applyProtection="1">
      <alignment horizontal="right" vertical="center"/>
    </xf>
    <xf numFmtId="164" fontId="10" fillId="0" borderId="4" xfId="2" applyNumberFormat="1" applyFont="1" applyFill="1" applyBorder="1" applyAlignment="1" applyProtection="1">
      <alignment horizontal="right" vertical="center"/>
    </xf>
    <xf numFmtId="0" fontId="28" fillId="33" borderId="0" xfId="0" applyFont="1" applyFill="1"/>
    <xf numFmtId="0" fontId="4" fillId="33" borderId="0" xfId="0" applyFont="1" applyFill="1" applyAlignment="1">
      <alignment horizontal="center"/>
    </xf>
    <xf numFmtId="0" fontId="36" fillId="33" borderId="0" xfId="0" quotePrefix="1" applyFont="1" applyFill="1" applyAlignment="1">
      <alignment horizontal="center"/>
    </xf>
    <xf numFmtId="167" fontId="28" fillId="33" borderId="0" xfId="9" applyNumberFormat="1" applyFont="1" applyFill="1"/>
    <xf numFmtId="167" fontId="28" fillId="33" borderId="0" xfId="9" applyNumberFormat="1" applyFont="1" applyFill="1" applyBorder="1"/>
    <xf numFmtId="167" fontId="28" fillId="0" borderId="0" xfId="9" applyNumberFormat="1" applyFont="1" applyFill="1" applyBorder="1"/>
    <xf numFmtId="167" fontId="28" fillId="33" borderId="0" xfId="0" applyNumberFormat="1" applyFont="1" applyFill="1"/>
    <xf numFmtId="167" fontId="28" fillId="0" borderId="1" xfId="9" applyNumberFormat="1" applyFont="1" applyFill="1" applyBorder="1"/>
    <xf numFmtId="167" fontId="28" fillId="33" borderId="14" xfId="9" applyNumberFormat="1" applyFont="1" applyFill="1" applyBorder="1"/>
    <xf numFmtId="165" fontId="28" fillId="33" borderId="0" xfId="9" applyFont="1" applyFill="1"/>
    <xf numFmtId="0" fontId="33" fillId="33" borderId="0" xfId="0" applyFont="1" applyFill="1" applyBorder="1" applyAlignment="1"/>
    <xf numFmtId="167" fontId="33" fillId="33" borderId="0" xfId="0" applyNumberFormat="1" applyFont="1" applyFill="1" applyBorder="1" applyAlignment="1"/>
    <xf numFmtId="0" fontId="6" fillId="33" borderId="0" xfId="0" applyFont="1" applyFill="1" applyBorder="1" applyAlignment="1"/>
    <xf numFmtId="0" fontId="33" fillId="33" borderId="0" xfId="0" applyFont="1" applyFill="1" applyBorder="1" applyAlignment="1">
      <alignment wrapText="1"/>
    </xf>
    <xf numFmtId="0" fontId="33" fillId="33" borderId="0" xfId="0" applyFont="1" applyFill="1" applyBorder="1" applyAlignment="1">
      <alignment horizontal="center" wrapText="1"/>
    </xf>
    <xf numFmtId="0" fontId="6" fillId="33" borderId="0" xfId="0" applyFont="1" applyFill="1" applyBorder="1" applyAlignment="1">
      <alignment wrapText="1"/>
    </xf>
    <xf numFmtId="0" fontId="37" fillId="33" borderId="0" xfId="0" applyFont="1" applyFill="1" applyBorder="1" applyAlignment="1">
      <alignment horizontal="center" wrapText="1"/>
    </xf>
    <xf numFmtId="0" fontId="38" fillId="33" borderId="0" xfId="0" applyFont="1" applyFill="1" applyBorder="1" applyAlignment="1">
      <alignment horizontal="center"/>
    </xf>
    <xf numFmtId="0" fontId="38" fillId="33" borderId="0" xfId="0" applyFont="1" applyFill="1" applyBorder="1" applyAlignment="1">
      <alignment wrapText="1"/>
    </xf>
    <xf numFmtId="0" fontId="38" fillId="33" borderId="0" xfId="0" applyFont="1" applyFill="1" applyBorder="1"/>
    <xf numFmtId="0" fontId="6" fillId="33" borderId="0" xfId="0" applyFont="1" applyFill="1" applyBorder="1"/>
    <xf numFmtId="167" fontId="6" fillId="33" borderId="0" xfId="0" applyNumberFormat="1" applyFont="1" applyFill="1" applyBorder="1"/>
    <xf numFmtId="167" fontId="6" fillId="33" borderId="0" xfId="9" applyNumberFormat="1" applyFont="1" applyFill="1" applyBorder="1"/>
    <xf numFmtId="167" fontId="6" fillId="33" borderId="1" xfId="9" applyNumberFormat="1" applyFont="1" applyFill="1" applyBorder="1"/>
    <xf numFmtId="167" fontId="6" fillId="33" borderId="4" xfId="0" applyNumberFormat="1" applyFont="1" applyFill="1" applyBorder="1"/>
    <xf numFmtId="165" fontId="6" fillId="33" borderId="0" xfId="9" applyFont="1" applyFill="1" applyBorder="1"/>
    <xf numFmtId="0" fontId="6" fillId="33" borderId="0" xfId="0" quotePrefix="1" applyFont="1" applyFill="1" applyBorder="1" applyAlignment="1">
      <alignment horizontal="left"/>
    </xf>
    <xf numFmtId="167" fontId="6" fillId="33" borderId="4" xfId="9" applyNumberFormat="1" applyFont="1" applyFill="1" applyBorder="1"/>
    <xf numFmtId="167" fontId="39" fillId="33" borderId="0" xfId="0" applyNumberFormat="1" applyFont="1" applyFill="1" applyBorder="1"/>
    <xf numFmtId="167" fontId="6" fillId="33" borderId="3" xfId="9" applyNumberFormat="1" applyFont="1" applyFill="1" applyBorder="1"/>
    <xf numFmtId="0" fontId="31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167" fontId="31" fillId="33" borderId="0" xfId="9" applyNumberFormat="1" applyFont="1" applyFill="1" applyBorder="1"/>
    <xf numFmtId="0" fontId="6" fillId="33" borderId="0" xfId="0" applyFont="1" applyFill="1" applyBorder="1" applyAlignment="1">
      <alignment horizontal="center"/>
    </xf>
    <xf numFmtId="0" fontId="11" fillId="33" borderId="0" xfId="0" applyFont="1" applyFill="1" applyBorder="1"/>
    <xf numFmtId="0" fontId="33" fillId="33" borderId="0" xfId="0" applyFont="1" applyFill="1" applyBorder="1" applyAlignment="1">
      <alignment horizontal="center" vertical="center" wrapText="1"/>
    </xf>
    <xf numFmtId="0" fontId="33" fillId="33" borderId="0" xfId="0" applyFont="1" applyFill="1" applyBorder="1" applyAlignment="1">
      <alignment horizontal="center"/>
    </xf>
    <xf numFmtId="0" fontId="33" fillId="33" borderId="0" xfId="0" applyFont="1" applyFill="1" applyBorder="1" applyAlignment="1">
      <alignment horizontal="center" vertical="center"/>
    </xf>
    <xf numFmtId="167" fontId="6" fillId="33" borderId="14" xfId="9" applyNumberFormat="1" applyFont="1" applyFill="1" applyBorder="1"/>
    <xf numFmtId="43" fontId="6" fillId="33" borderId="1" xfId="1" applyFont="1" applyFill="1" applyBorder="1"/>
    <xf numFmtId="167" fontId="31" fillId="33" borderId="3" xfId="9" applyNumberFormat="1" applyFont="1" applyFill="1" applyBorder="1"/>
    <xf numFmtId="167" fontId="33" fillId="33" borderId="0" xfId="0" applyNumberFormat="1" applyFont="1" applyFill="1" applyBorder="1" applyAlignment="1">
      <alignment horizontal="center"/>
    </xf>
    <xf numFmtId="0" fontId="31" fillId="33" borderId="0" xfId="0" applyFont="1" applyFill="1" applyAlignment="1">
      <alignment horizontal="center"/>
    </xf>
    <xf numFmtId="167" fontId="32" fillId="0" borderId="0" xfId="9" applyNumberFormat="1" applyFont="1" applyFill="1" applyBorder="1"/>
    <xf numFmtId="0" fontId="11" fillId="33" borderId="0" xfId="0" applyFont="1" applyFill="1"/>
    <xf numFmtId="0" fontId="6" fillId="33" borderId="0" xfId="0" applyFont="1" applyFill="1" applyAlignment="1">
      <alignment horizontal="center"/>
    </xf>
    <xf numFmtId="0" fontId="33" fillId="33" borderId="0" xfId="0" quotePrefix="1" applyFont="1" applyFill="1" applyAlignment="1">
      <alignment horizontal="center"/>
    </xf>
    <xf numFmtId="0" fontId="33" fillId="33" borderId="0" xfId="0" quotePrefix="1" applyFont="1" applyFill="1" applyBorder="1" applyAlignment="1">
      <alignment horizontal="center"/>
    </xf>
    <xf numFmtId="167" fontId="11" fillId="33" borderId="0" xfId="9" applyNumberFormat="1" applyFont="1" applyFill="1"/>
    <xf numFmtId="167" fontId="11" fillId="33" borderId="0" xfId="9" applyNumberFormat="1" applyFont="1" applyFill="1" applyBorder="1"/>
    <xf numFmtId="167" fontId="11" fillId="0" borderId="0" xfId="9" applyNumberFormat="1" applyFont="1" applyFill="1" applyBorder="1"/>
    <xf numFmtId="167" fontId="11" fillId="0" borderId="1" xfId="9" applyNumberFormat="1" applyFont="1" applyFill="1" applyBorder="1"/>
    <xf numFmtId="167" fontId="11" fillId="33" borderId="14" xfId="9" applyNumberFormat="1" applyFont="1" applyFill="1" applyBorder="1"/>
    <xf numFmtId="167" fontId="11" fillId="33" borderId="0" xfId="0" applyNumberFormat="1" applyFont="1" applyFill="1"/>
    <xf numFmtId="0" fontId="32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Fill="1"/>
    <xf numFmtId="0" fontId="32" fillId="0" borderId="0" xfId="0" applyFont="1" applyFill="1" applyAlignment="1">
      <alignment vertical="center"/>
    </xf>
    <xf numFmtId="167" fontId="32" fillId="0" borderId="0" xfId="9" applyNumberFormat="1" applyFont="1" applyFill="1" applyBorder="1" applyAlignment="1">
      <alignment vertical="center"/>
    </xf>
    <xf numFmtId="0" fontId="32" fillId="0" borderId="0" xfId="0" applyFont="1" applyFill="1" applyAlignment="1">
      <alignment horizontal="left" vertical="center" wrapText="1"/>
    </xf>
    <xf numFmtId="167" fontId="32" fillId="0" borderId="1" xfId="9" applyNumberFormat="1" applyFont="1" applyFill="1" applyBorder="1" applyAlignment="1">
      <alignment vertical="center"/>
    </xf>
    <xf numFmtId="167" fontId="32" fillId="0" borderId="0" xfId="0" applyNumberFormat="1" applyFont="1" applyFill="1"/>
    <xf numFmtId="0" fontId="32" fillId="0" borderId="0" xfId="0" applyFont="1" applyFill="1" applyAlignment="1">
      <alignment vertical="center" wrapText="1"/>
    </xf>
    <xf numFmtId="167" fontId="32" fillId="0" borderId="2" xfId="9" applyNumberFormat="1" applyFont="1" applyFill="1" applyBorder="1"/>
    <xf numFmtId="0" fontId="31" fillId="33" borderId="0" xfId="0" applyFont="1" applyFill="1" applyAlignment="1"/>
    <xf numFmtId="0" fontId="30" fillId="33" borderId="0" xfId="0" applyFont="1" applyFill="1" applyAlignment="1">
      <alignment horizontal="center"/>
    </xf>
    <xf numFmtId="0" fontId="41" fillId="33" borderId="0" xfId="0" applyFont="1" applyFill="1" applyBorder="1" applyAlignment="1">
      <alignment horizontal="justify" vertical="center"/>
    </xf>
    <xf numFmtId="167" fontId="31" fillId="33" borderId="0" xfId="9" applyNumberFormat="1" applyFont="1" applyFill="1" applyAlignment="1"/>
    <xf numFmtId="167" fontId="31" fillId="33" borderId="3" xfId="9" applyNumberFormat="1" applyFont="1" applyFill="1" applyBorder="1" applyAlignment="1"/>
    <xf numFmtId="167" fontId="31" fillId="33" borderId="0" xfId="9" applyNumberFormat="1" applyFont="1" applyFill="1" applyBorder="1" applyAlignment="1"/>
    <xf numFmtId="167" fontId="31" fillId="33" borderId="0" xfId="0" applyNumberFormat="1" applyFont="1" applyFill="1"/>
    <xf numFmtId="0" fontId="31" fillId="33" borderId="0" xfId="0" applyFont="1" applyFill="1"/>
    <xf numFmtId="167" fontId="31" fillId="33" borderId="0" xfId="9" applyNumberFormat="1" applyFont="1" applyFill="1"/>
    <xf numFmtId="169" fontId="31" fillId="33" borderId="0" xfId="11" applyNumberFormat="1" applyFont="1" applyFill="1" applyBorder="1"/>
    <xf numFmtId="0" fontId="6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65" fontId="38" fillId="0" borderId="0" xfId="9" applyFont="1" applyFill="1" applyBorder="1"/>
    <xf numFmtId="0" fontId="3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10" applyFont="1" applyFill="1" applyAlignment="1">
      <alignment horizontal="left"/>
    </xf>
    <xf numFmtId="168" fontId="6" fillId="0" borderId="0" xfId="11" applyNumberFormat="1" applyFont="1" applyFill="1"/>
    <xf numFmtId="0" fontId="4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 indent="1"/>
    </xf>
    <xf numFmtId="43" fontId="6" fillId="0" borderId="0" xfId="1" applyFont="1" applyFill="1" applyBorder="1"/>
    <xf numFmtId="0" fontId="6" fillId="0" borderId="0" xfId="0" applyFont="1" applyFill="1" applyBorder="1"/>
    <xf numFmtId="167" fontId="42" fillId="0" borderId="0" xfId="0" applyNumberFormat="1" applyFont="1" applyFill="1" applyBorder="1"/>
    <xf numFmtId="168" fontId="42" fillId="0" borderId="0" xfId="0" applyNumberFormat="1" applyFont="1" applyFill="1" applyBorder="1" applyAlignment="1">
      <alignment horizontal="center"/>
    </xf>
    <xf numFmtId="168" fontId="11" fillId="0" borderId="0" xfId="0" applyNumberFormat="1" applyFont="1" applyFill="1"/>
    <xf numFmtId="168" fontId="6" fillId="0" borderId="4" xfId="11" applyNumberFormat="1" applyFont="1" applyFill="1" applyBorder="1"/>
    <xf numFmtId="0" fontId="6" fillId="0" borderId="0" xfId="10" applyFont="1" applyFill="1"/>
    <xf numFmtId="168" fontId="6" fillId="0" borderId="2" xfId="11" applyNumberFormat="1" applyFont="1" applyFill="1" applyBorder="1"/>
    <xf numFmtId="0" fontId="42" fillId="0" borderId="0" xfId="0" applyFont="1" applyFill="1"/>
    <xf numFmtId="0" fontId="6" fillId="0" borderId="0" xfId="10" applyFont="1" applyFill="1" applyAlignment="1">
      <alignment horizontal="left" indent="1"/>
    </xf>
    <xf numFmtId="169" fontId="6" fillId="0" borderId="0" xfId="11" applyNumberFormat="1" applyFont="1" applyFill="1"/>
    <xf numFmtId="168" fontId="6" fillId="0" borderId="0" xfId="11" applyNumberFormat="1" applyFont="1" applyFill="1" applyBorder="1"/>
    <xf numFmtId="3" fontId="11" fillId="0" borderId="1" xfId="0" applyNumberFormat="1" applyFont="1" applyFill="1" applyBorder="1"/>
    <xf numFmtId="168" fontId="6" fillId="0" borderId="1" xfId="54" applyNumberFormat="1" applyFont="1" applyFill="1" applyBorder="1"/>
    <xf numFmtId="43" fontId="11" fillId="0" borderId="1" xfId="1" applyFont="1" applyFill="1" applyBorder="1"/>
    <xf numFmtId="167" fontId="42" fillId="0" borderId="0" xfId="9" applyNumberFormat="1" applyFont="1" applyFill="1"/>
    <xf numFmtId="167" fontId="11" fillId="0" borderId="2" xfId="0" applyNumberFormat="1" applyFont="1" applyFill="1" applyBorder="1"/>
    <xf numFmtId="170" fontId="6" fillId="0" borderId="0" xfId="0" applyNumberFormat="1" applyFont="1" applyFill="1" applyBorder="1" applyAlignment="1">
      <alignment horizontal="center"/>
    </xf>
    <xf numFmtId="169" fontId="6" fillId="0" borderId="3" xfId="11" applyNumberFormat="1" applyFont="1" applyFill="1" applyBorder="1"/>
    <xf numFmtId="0" fontId="6" fillId="0" borderId="0" xfId="10" applyFont="1" applyFill="1" applyAlignment="1">
      <alignment wrapText="1"/>
    </xf>
    <xf numFmtId="168" fontId="6" fillId="0" borderId="3" xfId="0" applyNumberFormat="1" applyFont="1" applyFill="1" applyBorder="1" applyAlignment="1">
      <alignment horizontal="center"/>
    </xf>
    <xf numFmtId="170" fontId="6" fillId="0" borderId="0" xfId="0" applyNumberFormat="1" applyFont="1" applyFill="1" applyBorder="1"/>
    <xf numFmtId="167" fontId="6" fillId="0" borderId="0" xfId="0" applyNumberFormat="1" applyFont="1" applyFill="1" applyBorder="1"/>
    <xf numFmtId="170" fontId="42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43" fontId="42" fillId="0" borderId="0" xfId="1" applyFont="1" applyFill="1" applyBorder="1"/>
    <xf numFmtId="169" fontId="6" fillId="0" borderId="1" xfId="55" applyNumberFormat="1" applyFont="1" applyFill="1" applyBorder="1" applyAlignment="1">
      <alignment horizontal="center"/>
    </xf>
    <xf numFmtId="169" fontId="6" fillId="0" borderId="0" xfId="55" applyNumberFormat="1" applyFont="1" applyFill="1" applyAlignment="1">
      <alignment horizontal="center" wrapText="1"/>
    </xf>
    <xf numFmtId="169" fontId="6" fillId="0" borderId="1" xfId="55" applyNumberFormat="1" applyFont="1" applyFill="1" applyBorder="1" applyAlignment="1">
      <alignment horizontal="center" wrapText="1"/>
    </xf>
    <xf numFmtId="0" fontId="6" fillId="33" borderId="1" xfId="0" quotePrefix="1" applyFont="1" applyFill="1" applyBorder="1" applyAlignment="1">
      <alignment horizontal="center"/>
    </xf>
    <xf numFmtId="0" fontId="33" fillId="33" borderId="0" xfId="0" applyFont="1" applyFill="1" applyBorder="1" applyAlignment="1">
      <alignment horizontal="center" wrapText="1"/>
    </xf>
    <xf numFmtId="0" fontId="6" fillId="33" borderId="0" xfId="0" applyFont="1" applyFill="1" applyBorder="1" applyAlignment="1">
      <alignment horizontal="center"/>
    </xf>
    <xf numFmtId="0" fontId="6" fillId="33" borderId="0" xfId="0" applyFont="1" applyFill="1" applyBorder="1" applyAlignment="1"/>
    <xf numFmtId="0" fontId="33" fillId="33" borderId="0" xfId="0" applyFont="1" applyFill="1" applyBorder="1" applyAlignment="1">
      <alignment wrapText="1"/>
    </xf>
    <xf numFmtId="0" fontId="30" fillId="33" borderId="0" xfId="0" applyFont="1" applyFill="1" applyBorder="1" applyAlignment="1">
      <alignment horizontal="center"/>
    </xf>
  </cellXfs>
  <cellStyles count="63">
    <cellStyle name="20% - Énfasis1" xfId="30" builtinId="30" customBuiltin="1"/>
    <cellStyle name="20% - Énfasis2" xfId="34" builtinId="34" customBuiltin="1"/>
    <cellStyle name="20% - Énfasis3" xfId="38" builtinId="38" customBuiltin="1"/>
    <cellStyle name="20% - Énfasis4" xfId="42" builtinId="42" customBuiltin="1"/>
    <cellStyle name="20% - Énfasis5" xfId="46" builtinId="46" customBuiltin="1"/>
    <cellStyle name="20% - Énfasis6" xfId="50" builtinId="50" customBuiltin="1"/>
    <cellStyle name="40% - Énfasis1" xfId="31" builtinId="31" customBuiltin="1"/>
    <cellStyle name="40% - Énfasis2" xfId="35" builtinId="35" customBuiltin="1"/>
    <cellStyle name="40% - Énfasis3" xfId="39" builtinId="39" customBuiltin="1"/>
    <cellStyle name="40% - Énfasis4" xfId="43" builtinId="43" customBuiltin="1"/>
    <cellStyle name="40% - Énfasis5" xfId="47" builtinId="47" customBuiltin="1"/>
    <cellStyle name="40% - Énfasis6" xfId="51" builtinId="51" customBuiltin="1"/>
    <cellStyle name="60% - Énfasis1" xfId="32" builtinId="32" customBuiltin="1"/>
    <cellStyle name="60% - Énfasis2" xfId="36" builtinId="36" customBuiltin="1"/>
    <cellStyle name="60% - Énfasis3" xfId="40" builtinId="40" customBuiltin="1"/>
    <cellStyle name="60% - Énfasis4" xfId="44" builtinId="44" customBuiltin="1"/>
    <cellStyle name="60% - Énfasis5" xfId="48" builtinId="48" customBuiltin="1"/>
    <cellStyle name="60% - Énfasis6" xfId="52" builtinId="52" customBuiltin="1"/>
    <cellStyle name="Buena" xfId="17" builtinId="26" customBuiltin="1"/>
    <cellStyle name="Cálculo" xfId="22" builtinId="22" customBuiltin="1"/>
    <cellStyle name="Celda de comprobación" xfId="24" builtinId="23" customBuiltin="1"/>
    <cellStyle name="Celda vinculada" xfId="23" builtinId="24" customBuiltin="1"/>
    <cellStyle name="Comma 10" xfId="58"/>
    <cellStyle name="Comma 2" xfId="11"/>
    <cellStyle name="Comma 2 2" xfId="54"/>
    <cellStyle name="Comma_Worksheet in D: Mis documentos Clientes 2003 Holanda Informes Brenntag-Informe2002-2001" xfId="56"/>
    <cellStyle name="Encabezado 4" xfId="16" builtinId="19" customBuiltin="1"/>
    <cellStyle name="Énfasis1" xfId="29" builtinId="29" customBuiltin="1"/>
    <cellStyle name="Énfasis2" xfId="33" builtinId="33" customBuiltin="1"/>
    <cellStyle name="Énfasis3" xfId="37" builtinId="37" customBuiltin="1"/>
    <cellStyle name="Énfasis4" xfId="41" builtinId="41" customBuiltin="1"/>
    <cellStyle name="Énfasis5" xfId="45" builtinId="45" customBuiltin="1"/>
    <cellStyle name="Énfasis6" xfId="49" builtinId="49" customBuiltin="1"/>
    <cellStyle name="Entrada" xfId="20" builtinId="20" customBuiltin="1"/>
    <cellStyle name="Incorrecto" xfId="18" builtinId="27" customBuiltin="1"/>
    <cellStyle name="Millares" xfId="1" builtinId="3"/>
    <cellStyle name="Millares 10" xfId="9"/>
    <cellStyle name="Millares 11" xfId="4"/>
    <cellStyle name="Millares 12" xfId="62"/>
    <cellStyle name="Millares 2" xfId="5"/>
    <cellStyle name="Millares 2 2" xfId="55"/>
    <cellStyle name="Millares 3" xfId="3"/>
    <cellStyle name="Millares 3 2" xfId="60"/>
    <cellStyle name="Millares 5" xfId="6"/>
    <cellStyle name="Neutral" xfId="19" builtinId="28" customBuiltin="1"/>
    <cellStyle name="Normal" xfId="0" builtinId="0"/>
    <cellStyle name="Normal 11" xfId="57"/>
    <cellStyle name="Normal 2" xfId="7"/>
    <cellStyle name="Normal 2 10" xfId="10"/>
    <cellStyle name="Normal 2 3 2" xfId="61"/>
    <cellStyle name="Normal 3" xfId="8"/>
    <cellStyle name="Normal 3 2" xfId="53"/>
    <cellStyle name="Normal 3 3" xfId="59"/>
    <cellStyle name="Normal 4" xfId="2"/>
    <cellStyle name="Notas" xfId="26" builtinId="10" customBuiltin="1"/>
    <cellStyle name="Salida" xfId="21" builtinId="21" customBuiltin="1"/>
    <cellStyle name="Texto de advertencia" xfId="25" builtinId="11" customBuiltin="1"/>
    <cellStyle name="Texto explicativo" xfId="27" builtinId="53" customBuiltin="1"/>
    <cellStyle name="Título" xfId="12" builtinId="15" customBuiltin="1"/>
    <cellStyle name="Título 1" xfId="13" builtinId="16" customBuiltin="1"/>
    <cellStyle name="Título 2" xfId="14" builtinId="17" customBuiltin="1"/>
    <cellStyle name="Título 3" xfId="15" builtinId="18" customBuiltin="1"/>
    <cellStyle name="Total" xfId="2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villafuerte/Caseware/2018/TELCONET%20-%20AUDITORIA%202018%20(SYNC)/Agrupaci&#243;n%20de%20cuentas%20Telconet%202018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fs con CC"/>
      <sheetName val="Sheet3"/>
      <sheetName val="Agrupación"/>
      <sheetName val="TD"/>
      <sheetName val="ESF"/>
      <sheetName val="ERI"/>
      <sheetName val="ECP"/>
      <sheetName val="Flujo"/>
      <sheetName val="PPE"/>
      <sheetName val="Int"/>
      <sheetName val="Hoja9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K30">
            <v>81406979</v>
          </cell>
          <cell r="M30">
            <v>70841302</v>
          </cell>
        </row>
      </sheetData>
      <sheetData sheetId="7">
        <row r="23">
          <cell r="E23">
            <v>9390028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showGridLines="0" tabSelected="1" workbookViewId="0">
      <selection activeCell="H2" sqref="H2"/>
    </sheetView>
  </sheetViews>
  <sheetFormatPr baseColWidth="10" defaultColWidth="11.44140625" defaultRowHeight="10.199999999999999" x14ac:dyDescent="0.2"/>
  <cols>
    <col min="1" max="1" width="33.5546875" style="13" bestFit="1" customWidth="1"/>
    <col min="2" max="2" width="10.44140625" style="13" bestFit="1" customWidth="1"/>
    <col min="3" max="3" width="10.44140625" style="164" bestFit="1" customWidth="1"/>
    <col min="4" max="4" width="10.44140625" style="13" bestFit="1" customWidth="1"/>
    <col min="5" max="5" width="10.44140625" style="164" bestFit="1" customWidth="1"/>
    <col min="6" max="6" width="10.44140625" style="13" bestFit="1" customWidth="1"/>
    <col min="7" max="7" width="1.6640625" style="13" customWidth="1"/>
    <col min="8" max="8" width="36.33203125" style="13" bestFit="1" customWidth="1"/>
    <col min="9" max="9" width="10.6640625" style="13" bestFit="1" customWidth="1"/>
    <col min="10" max="10" width="9.5546875" style="164" bestFit="1" customWidth="1"/>
    <col min="11" max="11" width="10.6640625" style="13" bestFit="1" customWidth="1"/>
    <col min="12" max="12" width="9" style="164" bestFit="1" customWidth="1"/>
    <col min="13" max="13" width="10.6640625" style="13" bestFit="1" customWidth="1"/>
    <col min="14" max="14" width="1.6640625" style="13" customWidth="1"/>
    <col min="15" max="15" width="11.44140625" style="13"/>
    <col min="16" max="16" width="13.33203125" style="13" bestFit="1" customWidth="1"/>
    <col min="17" max="16384" width="11.44140625" style="13"/>
  </cols>
  <sheetData>
    <row r="1" spans="1:17" ht="5.0999999999999996" customHeight="1" x14ac:dyDescent="0.2">
      <c r="A1" s="41"/>
      <c r="B1" s="143"/>
      <c r="C1" s="144"/>
      <c r="D1" s="143"/>
      <c r="E1" s="144"/>
      <c r="F1" s="145"/>
      <c r="G1" s="143"/>
      <c r="H1" s="41"/>
      <c r="I1" s="146"/>
      <c r="J1" s="144"/>
      <c r="K1" s="146"/>
      <c r="L1" s="144"/>
      <c r="M1" s="145"/>
      <c r="N1" s="143"/>
    </row>
    <row r="2" spans="1:17" ht="11.25" x14ac:dyDescent="0.2">
      <c r="A2" s="143" t="s">
        <v>228</v>
      </c>
      <c r="B2" s="147">
        <v>2018</v>
      </c>
      <c r="C2" s="148"/>
      <c r="D2" s="147">
        <v>2017</v>
      </c>
      <c r="E2" s="148"/>
      <c r="F2" s="147">
        <v>2016</v>
      </c>
      <c r="G2" s="147"/>
      <c r="H2" s="143" t="s">
        <v>229</v>
      </c>
      <c r="I2" s="147">
        <v>2018</v>
      </c>
      <c r="J2" s="148"/>
      <c r="K2" s="147">
        <v>2017</v>
      </c>
      <c r="L2" s="148"/>
      <c r="M2" s="147">
        <v>2016</v>
      </c>
      <c r="N2" s="147"/>
      <c r="O2" s="149"/>
      <c r="P2" s="150"/>
      <c r="Q2" s="150"/>
    </row>
    <row r="3" spans="1:17" ht="5.0999999999999996" customHeight="1" x14ac:dyDescent="0.2">
      <c r="A3" s="41"/>
      <c r="B3" s="143"/>
      <c r="C3" s="144"/>
      <c r="D3" s="143"/>
      <c r="E3" s="144"/>
      <c r="F3" s="143"/>
      <c r="G3" s="143"/>
      <c r="H3" s="41"/>
      <c r="I3" s="41"/>
      <c r="J3" s="144"/>
      <c r="K3" s="41"/>
      <c r="L3" s="144"/>
      <c r="M3" s="41"/>
      <c r="N3" s="143"/>
    </row>
    <row r="4" spans="1:17" ht="11.25" x14ac:dyDescent="0.2">
      <c r="A4" s="151" t="s">
        <v>43</v>
      </c>
      <c r="B4" s="143"/>
      <c r="C4" s="144"/>
      <c r="D4" s="143"/>
      <c r="E4" s="144"/>
      <c r="F4" s="143"/>
      <c r="G4" s="143"/>
      <c r="H4" s="152" t="s">
        <v>44</v>
      </c>
      <c r="I4" s="153"/>
      <c r="J4" s="154"/>
      <c r="K4" s="153"/>
      <c r="L4" s="154"/>
      <c r="M4" s="153"/>
      <c r="N4" s="143"/>
    </row>
    <row r="5" spans="1:17" ht="11.25" x14ac:dyDescent="0.2">
      <c r="A5" s="155" t="s">
        <v>45</v>
      </c>
      <c r="B5" s="30">
        <v>579547</v>
      </c>
      <c r="C5" s="154"/>
      <c r="D5" s="30">
        <f>1607132</f>
        <v>1607132</v>
      </c>
      <c r="E5" s="154"/>
      <c r="F5" s="30">
        <v>10724855</v>
      </c>
      <c r="G5" s="143"/>
      <c r="H5" s="155" t="s">
        <v>46</v>
      </c>
      <c r="I5" s="156">
        <v>0</v>
      </c>
      <c r="J5" s="154"/>
      <c r="K5" s="30">
        <v>260402</v>
      </c>
      <c r="L5" s="154"/>
      <c r="M5" s="30">
        <v>198890</v>
      </c>
      <c r="N5" s="157"/>
      <c r="O5" s="16"/>
      <c r="P5" s="43"/>
      <c r="Q5" s="43"/>
    </row>
    <row r="6" spans="1:17" x14ac:dyDescent="0.2">
      <c r="A6" s="155" t="s">
        <v>47</v>
      </c>
      <c r="B6" s="30">
        <v>72811</v>
      </c>
      <c r="C6" s="158">
        <f>+D6-B6</f>
        <v>29809</v>
      </c>
      <c r="D6" s="30">
        <v>102620</v>
      </c>
      <c r="E6" s="158">
        <f>+F6-D6</f>
        <v>5828169</v>
      </c>
      <c r="F6" s="30">
        <v>5930789</v>
      </c>
      <c r="G6" s="157"/>
      <c r="H6" s="155" t="s">
        <v>48</v>
      </c>
      <c r="I6" s="153">
        <v>15262293</v>
      </c>
      <c r="J6" s="159">
        <f>+I6-K6</f>
        <v>1848618</v>
      </c>
      <c r="K6" s="153">
        <v>13413675</v>
      </c>
      <c r="L6" s="159">
        <f>+K6-M6</f>
        <v>-4960452</v>
      </c>
      <c r="M6" s="153">
        <f>18573017-198890</f>
        <v>18374127</v>
      </c>
      <c r="N6" s="143"/>
      <c r="P6" s="43"/>
      <c r="Q6" s="43"/>
    </row>
    <row r="7" spans="1:17" x14ac:dyDescent="0.2">
      <c r="A7" s="155" t="s">
        <v>49</v>
      </c>
      <c r="B7" s="30">
        <v>2393444</v>
      </c>
      <c r="C7" s="158">
        <f t="shared" ref="C7:C13" si="0">+D7-B7</f>
        <v>251011</v>
      </c>
      <c r="D7" s="30">
        <v>2644455</v>
      </c>
      <c r="E7" s="158">
        <f t="shared" ref="E7:E13" si="1">+F7-D7</f>
        <v>-593863</v>
      </c>
      <c r="F7" s="30">
        <v>2050592</v>
      </c>
      <c r="G7" s="143"/>
      <c r="H7" s="155" t="s">
        <v>50</v>
      </c>
      <c r="I7" s="153">
        <v>8587943</v>
      </c>
      <c r="J7" s="159">
        <f t="shared" ref="J7:J13" si="2">+I7-K7</f>
        <v>-2871367</v>
      </c>
      <c r="K7" s="153">
        <v>11459310</v>
      </c>
      <c r="L7" s="159">
        <f t="shared" ref="L7:L13" si="3">+K7-M7</f>
        <v>-1466341</v>
      </c>
      <c r="M7" s="153">
        <v>12925651</v>
      </c>
      <c r="N7" s="143"/>
      <c r="P7" s="43"/>
      <c r="Q7" s="43"/>
    </row>
    <row r="8" spans="1:17" ht="11.25" x14ac:dyDescent="0.2">
      <c r="A8" s="155" t="s">
        <v>51</v>
      </c>
      <c r="B8" s="30">
        <v>7451465</v>
      </c>
      <c r="C8" s="158">
        <f t="shared" si="0"/>
        <v>3113540</v>
      </c>
      <c r="D8" s="30">
        <v>10565005</v>
      </c>
      <c r="E8" s="158">
        <f t="shared" si="1"/>
        <v>2270053</v>
      </c>
      <c r="F8" s="30">
        <v>12835058</v>
      </c>
      <c r="G8" s="143"/>
      <c r="H8" s="155" t="s">
        <v>52</v>
      </c>
      <c r="I8" s="160">
        <v>15777543</v>
      </c>
      <c r="J8" s="159">
        <f t="shared" si="2"/>
        <v>-2661082</v>
      </c>
      <c r="K8" s="160">
        <v>18438625</v>
      </c>
      <c r="L8" s="159">
        <f t="shared" si="3"/>
        <v>495685</v>
      </c>
      <c r="M8" s="160">
        <v>17942940</v>
      </c>
      <c r="N8" s="157"/>
      <c r="P8" s="43"/>
      <c r="Q8" s="43"/>
    </row>
    <row r="9" spans="1:17" x14ac:dyDescent="0.2">
      <c r="A9" s="155" t="s">
        <v>53</v>
      </c>
      <c r="B9" s="30">
        <v>43714969</v>
      </c>
      <c r="C9" s="158">
        <f t="shared" si="0"/>
        <v>-10806413</v>
      </c>
      <c r="D9" s="30">
        <v>32908556</v>
      </c>
      <c r="E9" s="158">
        <f t="shared" si="1"/>
        <v>-17777687</v>
      </c>
      <c r="F9" s="30">
        <v>15130869</v>
      </c>
      <c r="G9" s="143"/>
      <c r="H9" s="155" t="s">
        <v>54</v>
      </c>
      <c r="I9" s="153">
        <v>1933474</v>
      </c>
      <c r="J9" s="159">
        <f t="shared" si="2"/>
        <v>618571</v>
      </c>
      <c r="K9" s="153">
        <v>1314903</v>
      </c>
      <c r="L9" s="159">
        <f t="shared" si="3"/>
        <v>1194560</v>
      </c>
      <c r="M9" s="153">
        <v>120343</v>
      </c>
      <c r="N9" s="157"/>
      <c r="P9" s="43"/>
      <c r="Q9" s="43"/>
    </row>
    <row r="10" spans="1:17" ht="11.25" x14ac:dyDescent="0.2">
      <c r="A10" s="155" t="s">
        <v>16</v>
      </c>
      <c r="B10" s="30">
        <v>4638</v>
      </c>
      <c r="C10" s="158">
        <f t="shared" si="0"/>
        <v>475548</v>
      </c>
      <c r="D10" s="30">
        <v>480186</v>
      </c>
      <c r="E10" s="158">
        <f t="shared" si="1"/>
        <v>417546</v>
      </c>
      <c r="F10" s="30">
        <v>897732</v>
      </c>
      <c r="G10" s="143"/>
      <c r="H10" s="155" t="s">
        <v>55</v>
      </c>
      <c r="I10" s="153">
        <v>6713206</v>
      </c>
      <c r="J10" s="159">
        <f t="shared" si="2"/>
        <v>2484728</v>
      </c>
      <c r="K10" s="153">
        <v>4228478</v>
      </c>
      <c r="L10" s="159">
        <f t="shared" si="3"/>
        <v>94255</v>
      </c>
      <c r="M10" s="153">
        <v>4134223</v>
      </c>
      <c r="N10" s="157"/>
      <c r="P10" s="43"/>
      <c r="Q10" s="43"/>
    </row>
    <row r="11" spans="1:17" ht="11.25" x14ac:dyDescent="0.2">
      <c r="A11" s="155" t="s">
        <v>15</v>
      </c>
      <c r="B11" s="30">
        <v>4870336</v>
      </c>
      <c r="C11" s="158">
        <f t="shared" si="0"/>
        <v>611395</v>
      </c>
      <c r="D11" s="30">
        <f>11489529+246119-6253917</f>
        <v>5481731</v>
      </c>
      <c r="E11" s="158">
        <f t="shared" si="1"/>
        <v>-3699080</v>
      </c>
      <c r="F11" s="30">
        <v>1782651</v>
      </c>
      <c r="G11" s="143"/>
      <c r="H11" s="155" t="s">
        <v>24</v>
      </c>
      <c r="I11" s="153">
        <v>2325545</v>
      </c>
      <c r="J11" s="159">
        <f t="shared" si="2"/>
        <v>-2545156</v>
      </c>
      <c r="K11" s="153">
        <v>4870701</v>
      </c>
      <c r="L11" s="159">
        <f t="shared" si="3"/>
        <v>1265901</v>
      </c>
      <c r="M11" s="153">
        <v>3604800</v>
      </c>
      <c r="N11" s="157"/>
      <c r="P11" s="43"/>
      <c r="Q11" s="43"/>
    </row>
    <row r="12" spans="1:17" ht="11.25" x14ac:dyDescent="0.2">
      <c r="A12" s="155" t="s">
        <v>17</v>
      </c>
      <c r="B12" s="30">
        <v>501034</v>
      </c>
      <c r="C12" s="158">
        <f t="shared" si="0"/>
        <v>124930</v>
      </c>
      <c r="D12" s="30">
        <v>625964</v>
      </c>
      <c r="E12" s="158">
        <f t="shared" si="1"/>
        <v>1692356</v>
      </c>
      <c r="F12" s="30">
        <v>2318320</v>
      </c>
      <c r="G12" s="157"/>
      <c r="H12" s="155" t="s">
        <v>84</v>
      </c>
      <c r="I12" s="153">
        <v>9631316</v>
      </c>
      <c r="J12" s="159">
        <f t="shared" si="2"/>
        <v>3494761</v>
      </c>
      <c r="K12" s="153">
        <v>6136555</v>
      </c>
      <c r="L12" s="159">
        <f t="shared" si="3"/>
        <v>-2446877</v>
      </c>
      <c r="M12" s="153">
        <f>4358272+4225160</f>
        <v>8583432</v>
      </c>
      <c r="N12" s="143"/>
      <c r="P12" s="43"/>
      <c r="Q12" s="43"/>
    </row>
    <row r="13" spans="1:17" ht="11.25" x14ac:dyDescent="0.2">
      <c r="A13" s="155" t="s">
        <v>18</v>
      </c>
      <c r="B13" s="30">
        <v>23914705</v>
      </c>
      <c r="C13" s="158">
        <f t="shared" si="0"/>
        <v>-9031384</v>
      </c>
      <c r="D13" s="30">
        <v>14883321</v>
      </c>
      <c r="E13" s="158">
        <f t="shared" si="1"/>
        <v>3855566</v>
      </c>
      <c r="F13" s="30">
        <v>18738887</v>
      </c>
      <c r="G13" s="143"/>
      <c r="H13" s="155" t="s">
        <v>56</v>
      </c>
      <c r="I13" s="153">
        <v>6162582</v>
      </c>
      <c r="J13" s="159">
        <f t="shared" si="2"/>
        <v>1638475</v>
      </c>
      <c r="K13" s="153">
        <v>4524107</v>
      </c>
      <c r="L13" s="159">
        <f t="shared" si="3"/>
        <v>176463</v>
      </c>
      <c r="M13" s="153">
        <v>4347644</v>
      </c>
      <c r="N13" s="143"/>
      <c r="P13" s="43"/>
      <c r="Q13" s="43"/>
    </row>
    <row r="14" spans="1:17" ht="11.25" x14ac:dyDescent="0.2">
      <c r="A14" s="151" t="s">
        <v>57</v>
      </c>
      <c r="B14" s="161">
        <f>SUM(B5:B13)</f>
        <v>83502949</v>
      </c>
      <c r="C14" s="144"/>
      <c r="D14" s="161">
        <f>SUM(D5:D13)</f>
        <v>69298970</v>
      </c>
      <c r="E14" s="144"/>
      <c r="F14" s="161">
        <f>SUM(F5:F13)</f>
        <v>70409753</v>
      </c>
      <c r="G14" s="157"/>
      <c r="H14" s="162" t="s">
        <v>58</v>
      </c>
      <c r="I14" s="163">
        <f>SUM(I5:I13)</f>
        <v>66393902</v>
      </c>
      <c r="J14" s="154"/>
      <c r="K14" s="163">
        <f>SUM(K5:K13)</f>
        <v>64646756</v>
      </c>
      <c r="L14" s="154"/>
      <c r="M14" s="163">
        <f>SUM(M5:M13)</f>
        <v>70232050</v>
      </c>
      <c r="N14" s="143"/>
      <c r="P14" s="43"/>
      <c r="Q14" s="43"/>
    </row>
    <row r="15" spans="1:17" ht="11.25" x14ac:dyDescent="0.2">
      <c r="A15" s="155"/>
      <c r="B15" s="30"/>
      <c r="C15" s="144"/>
      <c r="D15" s="30"/>
      <c r="E15" s="144"/>
      <c r="F15" s="30"/>
      <c r="G15" s="157"/>
      <c r="N15" s="157"/>
      <c r="P15" s="43"/>
      <c r="Q15" s="43"/>
    </row>
    <row r="16" spans="1:17" ht="11.25" x14ac:dyDescent="0.2">
      <c r="A16" s="151" t="s">
        <v>59</v>
      </c>
      <c r="B16" s="30"/>
      <c r="C16" s="144"/>
      <c r="D16" s="30"/>
      <c r="E16" s="144"/>
      <c r="F16" s="30"/>
      <c r="G16" s="143"/>
      <c r="H16" s="152" t="s">
        <v>60</v>
      </c>
      <c r="N16" s="143"/>
      <c r="P16" s="43"/>
      <c r="Q16" s="43"/>
    </row>
    <row r="17" spans="1:21" x14ac:dyDescent="0.2">
      <c r="A17" s="155" t="s">
        <v>53</v>
      </c>
      <c r="B17" s="30">
        <v>0</v>
      </c>
      <c r="C17" s="158">
        <f t="shared" ref="C17:C25" si="4">+D17-B17</f>
        <v>40694</v>
      </c>
      <c r="D17" s="30">
        <f>40694</f>
        <v>40694</v>
      </c>
      <c r="E17" s="158">
        <f t="shared" ref="E17:E25" si="5">+F17-D17</f>
        <v>1557407</v>
      </c>
      <c r="F17" s="30">
        <v>1598101</v>
      </c>
      <c r="G17" s="157"/>
      <c r="H17" s="165" t="s">
        <v>61</v>
      </c>
      <c r="I17" s="153">
        <v>4378387</v>
      </c>
      <c r="J17" s="159">
        <f t="shared" ref="J17:L25" si="6">+I17-K17</f>
        <v>-5296545</v>
      </c>
      <c r="K17" s="153">
        <v>9674932</v>
      </c>
      <c r="L17" s="159">
        <f t="shared" ref="L17:L24" si="7">+K17-M17</f>
        <v>251068</v>
      </c>
      <c r="M17" s="153">
        <v>9423864</v>
      </c>
      <c r="N17" s="157"/>
      <c r="P17" s="43"/>
      <c r="Q17" s="43"/>
    </row>
    <row r="18" spans="1:21" ht="11.25" x14ac:dyDescent="0.2">
      <c r="A18" s="155" t="s">
        <v>15</v>
      </c>
      <c r="B18" s="30">
        <v>1449893</v>
      </c>
      <c r="C18" s="158">
        <f t="shared" si="4"/>
        <v>1762541</v>
      </c>
      <c r="D18" s="30">
        <f>3253128-40694</f>
        <v>3212434</v>
      </c>
      <c r="E18" s="158">
        <f t="shared" si="5"/>
        <v>-383110</v>
      </c>
      <c r="F18" s="30">
        <v>2829324</v>
      </c>
      <c r="G18" s="143"/>
      <c r="H18" s="165" t="s">
        <v>63</v>
      </c>
      <c r="I18" s="153">
        <v>2447101</v>
      </c>
      <c r="J18" s="159">
        <f t="shared" si="6"/>
        <v>-4263415</v>
      </c>
      <c r="K18" s="153">
        <v>6710516</v>
      </c>
      <c r="L18" s="159">
        <f t="shared" si="7"/>
        <v>-6904650</v>
      </c>
      <c r="M18" s="153">
        <v>13615166</v>
      </c>
      <c r="N18" s="157"/>
      <c r="P18" s="43"/>
      <c r="Q18" s="43"/>
    </row>
    <row r="19" spans="1:21" ht="11.25" x14ac:dyDescent="0.2">
      <c r="A19" s="155" t="s">
        <v>62</v>
      </c>
      <c r="B19" s="30">
        <v>58219865</v>
      </c>
      <c r="C19" s="158">
        <f t="shared" si="4"/>
        <v>8353155</v>
      </c>
      <c r="D19" s="30">
        <f>66281383+291637</f>
        <v>66573020</v>
      </c>
      <c r="E19" s="158">
        <f t="shared" si="5"/>
        <v>3371987</v>
      </c>
      <c r="F19" s="30">
        <v>69945007</v>
      </c>
      <c r="G19" s="143"/>
      <c r="H19" s="155" t="s">
        <v>52</v>
      </c>
      <c r="I19" s="153">
        <v>2345800</v>
      </c>
      <c r="J19" s="159">
        <f t="shared" si="6"/>
        <v>142127</v>
      </c>
      <c r="K19" s="153">
        <v>2203673</v>
      </c>
      <c r="L19" s="159">
        <f t="shared" si="7"/>
        <v>-3509537</v>
      </c>
      <c r="M19" s="153">
        <v>5713210</v>
      </c>
      <c r="N19" s="157"/>
      <c r="P19" s="43"/>
      <c r="Q19" s="43"/>
    </row>
    <row r="20" spans="1:21" x14ac:dyDescent="0.2">
      <c r="A20" s="155" t="s">
        <v>64</v>
      </c>
      <c r="B20" s="30">
        <v>624011</v>
      </c>
      <c r="C20" s="158">
        <f t="shared" si="4"/>
        <v>37744</v>
      </c>
      <c r="D20" s="30">
        <f>953392-291637</f>
        <v>661755</v>
      </c>
      <c r="E20" s="158">
        <f t="shared" si="5"/>
        <v>39210</v>
      </c>
      <c r="F20" s="30">
        <v>700965</v>
      </c>
      <c r="G20" s="143"/>
      <c r="H20" s="155" t="s">
        <v>54</v>
      </c>
      <c r="I20" s="153">
        <v>10628880</v>
      </c>
      <c r="J20" s="159">
        <f t="shared" si="6"/>
        <v>0</v>
      </c>
      <c r="K20" s="153">
        <v>10628880</v>
      </c>
      <c r="L20" s="159">
        <f t="shared" si="7"/>
        <v>0</v>
      </c>
      <c r="M20" s="153">
        <v>10628880</v>
      </c>
      <c r="N20" s="143"/>
      <c r="O20" s="160"/>
      <c r="P20" s="43"/>
      <c r="Q20" s="43"/>
      <c r="S20" s="166"/>
      <c r="U20" s="166"/>
    </row>
    <row r="21" spans="1:21" ht="11.25" x14ac:dyDescent="0.2">
      <c r="A21" s="155" t="s">
        <v>65</v>
      </c>
      <c r="B21" s="30">
        <v>14218560</v>
      </c>
      <c r="C21" s="158">
        <f t="shared" si="4"/>
        <v>-2632317</v>
      </c>
      <c r="D21" s="30">
        <v>11586243</v>
      </c>
      <c r="E21" s="158">
        <f t="shared" si="5"/>
        <v>824609</v>
      </c>
      <c r="F21" s="30">
        <v>12410852</v>
      </c>
      <c r="G21" s="143"/>
      <c r="H21" s="155" t="s">
        <v>24</v>
      </c>
      <c r="I21" s="153">
        <v>1086071</v>
      </c>
      <c r="J21" s="159">
        <f t="shared" si="6"/>
        <v>-2096388</v>
      </c>
      <c r="K21" s="153">
        <v>3182459</v>
      </c>
      <c r="L21" s="159">
        <f t="shared" si="7"/>
        <v>502459</v>
      </c>
      <c r="M21" s="153">
        <v>2680000</v>
      </c>
      <c r="N21" s="143"/>
      <c r="P21" s="43"/>
      <c r="Q21" s="43"/>
      <c r="R21" s="143"/>
      <c r="S21" s="166"/>
      <c r="T21" s="143"/>
      <c r="U21" s="166"/>
    </row>
    <row r="22" spans="1:21" x14ac:dyDescent="0.2">
      <c r="A22" s="155" t="s">
        <v>66</v>
      </c>
      <c r="B22" s="30">
        <v>1422229</v>
      </c>
      <c r="C22" s="158">
        <f t="shared" si="4"/>
        <v>0</v>
      </c>
      <c r="D22" s="30">
        <v>1422229</v>
      </c>
      <c r="E22" s="158">
        <f t="shared" si="5"/>
        <v>0</v>
      </c>
      <c r="F22" s="30">
        <v>1422229</v>
      </c>
      <c r="G22" s="143"/>
      <c r="H22" s="155" t="s">
        <v>68</v>
      </c>
      <c r="I22" s="153">
        <v>5909359</v>
      </c>
      <c r="J22" s="159">
        <f t="shared" si="6"/>
        <v>768849</v>
      </c>
      <c r="K22" s="153">
        <v>5140510</v>
      </c>
      <c r="L22" s="159">
        <f t="shared" si="7"/>
        <v>-614523</v>
      </c>
      <c r="M22" s="153">
        <v>5755033</v>
      </c>
      <c r="N22" s="143"/>
      <c r="P22" s="43"/>
      <c r="Q22" s="43"/>
    </row>
    <row r="23" spans="1:21" ht="11.25" x14ac:dyDescent="0.2">
      <c r="A23" s="155" t="s">
        <v>67</v>
      </c>
      <c r="B23" s="30">
        <v>42167635</v>
      </c>
      <c r="C23" s="158">
        <f t="shared" si="4"/>
        <v>2345803</v>
      </c>
      <c r="D23" s="30">
        <v>44513438</v>
      </c>
      <c r="E23" s="158">
        <f t="shared" si="5"/>
        <v>-962949</v>
      </c>
      <c r="F23" s="30">
        <v>43550489</v>
      </c>
      <c r="G23" s="143"/>
      <c r="H23" s="155" t="s">
        <v>84</v>
      </c>
      <c r="I23" s="153">
        <v>24796057</v>
      </c>
      <c r="J23" s="159">
        <f t="shared" si="6"/>
        <v>3982851</v>
      </c>
      <c r="K23" s="153">
        <v>20813206</v>
      </c>
      <c r="L23" s="159">
        <f t="shared" si="7"/>
        <v>3116879</v>
      </c>
      <c r="M23" s="153">
        <v>17696327</v>
      </c>
      <c r="N23" s="157"/>
      <c r="P23" s="43"/>
      <c r="Q23" s="43"/>
    </row>
    <row r="24" spans="1:21" ht="11.25" x14ac:dyDescent="0.2">
      <c r="A24" s="155" t="s">
        <v>20</v>
      </c>
      <c r="B24" s="30">
        <v>105894</v>
      </c>
      <c r="C24" s="158">
        <f t="shared" si="4"/>
        <v>0</v>
      </c>
      <c r="D24" s="30">
        <v>105894</v>
      </c>
      <c r="E24" s="158">
        <f t="shared" si="5"/>
        <v>-1495</v>
      </c>
      <c r="F24" s="30">
        <v>104399</v>
      </c>
      <c r="G24" s="143"/>
      <c r="H24" s="155" t="s">
        <v>27</v>
      </c>
      <c r="I24" s="167">
        <v>0</v>
      </c>
      <c r="J24" s="159">
        <f t="shared" si="6"/>
        <v>-3572443</v>
      </c>
      <c r="K24" s="167">
        <v>3572443</v>
      </c>
      <c r="L24" s="159">
        <f t="shared" si="7"/>
        <v>0</v>
      </c>
      <c r="M24" s="167">
        <v>3572443</v>
      </c>
      <c r="N24" s="157"/>
      <c r="P24" s="43"/>
      <c r="Q24" s="43"/>
    </row>
    <row r="25" spans="1:21" ht="11.25" x14ac:dyDescent="0.2">
      <c r="A25" s="155" t="s">
        <v>83</v>
      </c>
      <c r="B25" s="168">
        <v>261500</v>
      </c>
      <c r="C25" s="158">
        <f t="shared" si="4"/>
        <v>-261500</v>
      </c>
      <c r="D25" s="170">
        <v>0</v>
      </c>
      <c r="E25" s="181">
        <f t="shared" si="5"/>
        <v>0</v>
      </c>
      <c r="F25" s="170">
        <v>0</v>
      </c>
      <c r="H25" s="155" t="s">
        <v>85</v>
      </c>
      <c r="I25" s="169">
        <v>2580000</v>
      </c>
      <c r="J25" s="159">
        <f t="shared" si="6"/>
        <v>2580000</v>
      </c>
      <c r="K25" s="170">
        <v>0</v>
      </c>
      <c r="L25" s="159">
        <f t="shared" si="6"/>
        <v>0</v>
      </c>
      <c r="M25" s="170">
        <v>0</v>
      </c>
      <c r="N25" s="143"/>
      <c r="P25" s="43"/>
      <c r="Q25" s="43"/>
    </row>
    <row r="26" spans="1:21" ht="11.25" x14ac:dyDescent="0.2">
      <c r="A26" s="151" t="s">
        <v>69</v>
      </c>
      <c r="B26" s="167">
        <f>SUM(B17:B25)</f>
        <v>118469587</v>
      </c>
      <c r="D26" s="167">
        <f>SUM(D17:D25)</f>
        <v>128115707</v>
      </c>
      <c r="F26" s="167">
        <f>SUM(F17:F25)</f>
        <v>132561366</v>
      </c>
      <c r="G26" s="143"/>
      <c r="H26" s="162" t="s">
        <v>70</v>
      </c>
      <c r="I26" s="37">
        <f>SUM(I17:I25)</f>
        <v>54171655</v>
      </c>
      <c r="J26" s="171"/>
      <c r="K26" s="37">
        <f>SUM(K17:K25)</f>
        <v>61926619</v>
      </c>
      <c r="L26" s="171"/>
      <c r="M26" s="37">
        <f>SUM(M17:M25)</f>
        <v>69084923</v>
      </c>
      <c r="P26" s="43"/>
      <c r="Q26" s="43"/>
    </row>
    <row r="27" spans="1:21" ht="11.25" x14ac:dyDescent="0.2">
      <c r="A27" s="151"/>
      <c r="B27" s="153"/>
      <c r="D27" s="153"/>
      <c r="F27" s="153"/>
      <c r="H27" s="162" t="s">
        <v>71</v>
      </c>
      <c r="I27" s="172">
        <f>+I14+I26</f>
        <v>120565557</v>
      </c>
      <c r="K27" s="172">
        <f>+K14+K26</f>
        <v>126573375</v>
      </c>
      <c r="M27" s="172">
        <f>+M14+M26</f>
        <v>139316973</v>
      </c>
      <c r="P27" s="43"/>
      <c r="Q27" s="43"/>
    </row>
    <row r="28" spans="1:21" ht="5.0999999999999996" customHeight="1" x14ac:dyDescent="0.2">
      <c r="G28" s="146"/>
      <c r="P28" s="43"/>
      <c r="Q28" s="43"/>
    </row>
    <row r="29" spans="1:21" x14ac:dyDescent="0.2">
      <c r="H29" s="162" t="s">
        <v>72</v>
      </c>
      <c r="I29" s="65">
        <v>81406979</v>
      </c>
      <c r="J29" s="159">
        <f t="shared" ref="J29" si="8">+I29-K29</f>
        <v>10565677</v>
      </c>
      <c r="K29" s="65">
        <v>70841302</v>
      </c>
      <c r="L29" s="159">
        <f t="shared" ref="L29" si="9">+K29-M29</f>
        <v>7187156</v>
      </c>
      <c r="M29" s="65">
        <v>63654146</v>
      </c>
      <c r="O29" s="16"/>
      <c r="P29" s="43"/>
      <c r="Q29" s="43"/>
    </row>
    <row r="30" spans="1:21" ht="5.0999999999999996" customHeight="1" x14ac:dyDescent="0.2">
      <c r="G30" s="173"/>
      <c r="P30" s="43"/>
      <c r="Q30" s="43"/>
    </row>
    <row r="31" spans="1:21" ht="10.8" thickBot="1" x14ac:dyDescent="0.25">
      <c r="A31" s="41" t="s">
        <v>73</v>
      </c>
      <c r="B31" s="174">
        <f>+B26+B14</f>
        <v>201972536</v>
      </c>
      <c r="C31" s="144"/>
      <c r="D31" s="174">
        <f>+D26+D14</f>
        <v>197414677</v>
      </c>
      <c r="E31" s="144"/>
      <c r="F31" s="174">
        <f>+F26+F14</f>
        <v>202971119</v>
      </c>
      <c r="G31" s="146"/>
      <c r="H31" s="175" t="s">
        <v>74</v>
      </c>
      <c r="I31" s="176">
        <f>+I27+I29</f>
        <v>201972536</v>
      </c>
      <c r="J31" s="154"/>
      <c r="K31" s="176">
        <f>+K27+K29</f>
        <v>197414677</v>
      </c>
      <c r="L31" s="154"/>
      <c r="M31" s="176">
        <f>+M27+M29</f>
        <v>202971119</v>
      </c>
      <c r="P31" s="43"/>
      <c r="Q31" s="43"/>
    </row>
    <row r="32" spans="1:21" ht="10.8" thickTop="1" x14ac:dyDescent="0.2">
      <c r="C32" s="154"/>
      <c r="E32" s="154"/>
      <c r="G32" s="146"/>
      <c r="H32" s="177"/>
      <c r="I32" s="177"/>
      <c r="K32" s="177"/>
      <c r="M32" s="177"/>
      <c r="P32" s="43"/>
      <c r="Q32" s="43"/>
    </row>
    <row r="33" spans="1:16" x14ac:dyDescent="0.2">
      <c r="B33" s="178"/>
      <c r="C33" s="154"/>
      <c r="D33" s="178"/>
      <c r="E33" s="154"/>
      <c r="F33" s="178"/>
      <c r="G33" s="146"/>
      <c r="H33" s="177"/>
      <c r="I33" s="177"/>
      <c r="K33" s="177"/>
      <c r="M33" s="177"/>
      <c r="P33" s="177"/>
    </row>
    <row r="34" spans="1:16" x14ac:dyDescent="0.2">
      <c r="B34" s="178"/>
      <c r="C34" s="154"/>
      <c r="D34" s="178"/>
      <c r="E34" s="154"/>
      <c r="F34" s="178"/>
      <c r="G34" s="146"/>
      <c r="H34" s="177"/>
      <c r="I34" s="177">
        <f>+I31-B31</f>
        <v>0</v>
      </c>
      <c r="K34" s="177">
        <f>+K31-D31</f>
        <v>0</v>
      </c>
      <c r="M34" s="177">
        <f>+M31-F31</f>
        <v>0</v>
      </c>
      <c r="P34" s="177"/>
    </row>
    <row r="35" spans="1:16" x14ac:dyDescent="0.2">
      <c r="B35" s="178"/>
      <c r="C35" s="154"/>
      <c r="D35" s="178"/>
      <c r="E35" s="154"/>
      <c r="F35" s="178"/>
      <c r="G35" s="146"/>
      <c r="H35" s="177"/>
      <c r="P35" s="177"/>
    </row>
    <row r="36" spans="1:16" x14ac:dyDescent="0.2">
      <c r="B36" s="178"/>
      <c r="C36" s="154"/>
      <c r="D36" s="178"/>
      <c r="E36" s="154"/>
      <c r="F36" s="178"/>
      <c r="G36" s="146"/>
      <c r="H36" s="177"/>
      <c r="P36" s="177"/>
    </row>
    <row r="37" spans="1:16" x14ac:dyDescent="0.2">
      <c r="B37" s="178"/>
      <c r="C37" s="154"/>
      <c r="D37" s="178"/>
      <c r="E37" s="154"/>
      <c r="F37" s="178"/>
      <c r="H37" s="177"/>
      <c r="I37" s="177"/>
      <c r="K37" s="177"/>
      <c r="M37" s="177"/>
      <c r="P37" s="177"/>
    </row>
    <row r="38" spans="1:16" x14ac:dyDescent="0.2">
      <c r="B38" s="178"/>
      <c r="C38" s="154"/>
      <c r="D38" s="178"/>
      <c r="E38" s="154"/>
      <c r="F38" s="178"/>
      <c r="H38" s="177"/>
      <c r="I38" s="177"/>
      <c r="K38" s="177"/>
      <c r="M38" s="177"/>
      <c r="P38" s="177"/>
    </row>
    <row r="39" spans="1:16" x14ac:dyDescent="0.2">
      <c r="A39" s="177"/>
      <c r="B39" s="178"/>
      <c r="C39" s="154"/>
      <c r="D39" s="178"/>
      <c r="E39" s="154"/>
      <c r="F39" s="178"/>
      <c r="G39" s="146"/>
      <c r="H39" s="177"/>
      <c r="I39" s="177"/>
      <c r="K39" s="177"/>
      <c r="M39" s="177"/>
      <c r="P39" s="177"/>
    </row>
    <row r="40" spans="1:16" x14ac:dyDescent="0.2">
      <c r="A40" s="178"/>
      <c r="B40" s="178"/>
      <c r="D40" s="178"/>
      <c r="F40" s="178"/>
      <c r="G40" s="146"/>
      <c r="H40" s="177"/>
      <c r="I40" s="177"/>
      <c r="K40" s="177"/>
      <c r="M40" s="177"/>
      <c r="P40" s="177"/>
    </row>
    <row r="41" spans="1:16" x14ac:dyDescent="0.2">
      <c r="B41" s="178"/>
      <c r="D41" s="178"/>
      <c r="F41" s="178"/>
      <c r="G41" s="146"/>
      <c r="H41" s="177"/>
      <c r="P41" s="177"/>
    </row>
    <row r="42" spans="1:16" x14ac:dyDescent="0.2">
      <c r="B42" s="178"/>
      <c r="C42" s="154"/>
      <c r="D42" s="178"/>
      <c r="E42" s="154"/>
      <c r="F42" s="178"/>
      <c r="G42" s="146"/>
      <c r="H42" s="177"/>
      <c r="P42" s="177"/>
    </row>
    <row r="43" spans="1:16" x14ac:dyDescent="0.2">
      <c r="B43" s="178"/>
      <c r="C43" s="154"/>
      <c r="D43" s="178"/>
      <c r="E43" s="154"/>
      <c r="F43" s="178"/>
      <c r="G43" s="146"/>
      <c r="H43" s="177"/>
      <c r="I43" s="177"/>
      <c r="K43" s="177"/>
      <c r="M43" s="177"/>
      <c r="P43" s="177"/>
    </row>
    <row r="44" spans="1:16" x14ac:dyDescent="0.2">
      <c r="B44" s="178"/>
      <c r="C44" s="154"/>
      <c r="D44" s="178"/>
      <c r="E44" s="154"/>
      <c r="F44" s="178"/>
      <c r="H44" s="177"/>
      <c r="P44" s="177"/>
    </row>
    <row r="45" spans="1:16" x14ac:dyDescent="0.2">
      <c r="B45" s="178"/>
      <c r="C45" s="154"/>
      <c r="D45" s="178"/>
      <c r="E45" s="154"/>
      <c r="F45" s="178"/>
      <c r="H45" s="177"/>
      <c r="P45" s="177"/>
    </row>
    <row r="46" spans="1:16" x14ac:dyDescent="0.2">
      <c r="B46" s="178"/>
      <c r="C46" s="154"/>
      <c r="D46" s="178"/>
      <c r="E46" s="154"/>
      <c r="F46" s="178"/>
      <c r="H46" s="177"/>
      <c r="I46" s="177"/>
      <c r="K46" s="177"/>
      <c r="M46" s="177"/>
      <c r="P46" s="177"/>
    </row>
    <row r="47" spans="1:16" x14ac:dyDescent="0.2">
      <c r="B47" s="178"/>
      <c r="D47" s="178"/>
      <c r="F47" s="178"/>
      <c r="H47" s="177"/>
      <c r="I47" s="177"/>
      <c r="K47" s="177"/>
      <c r="M47" s="177"/>
      <c r="P47" s="177"/>
    </row>
    <row r="48" spans="1:16" x14ac:dyDescent="0.2">
      <c r="B48" s="178"/>
      <c r="D48" s="178"/>
      <c r="F48" s="178"/>
      <c r="H48" s="177"/>
      <c r="I48" s="177"/>
      <c r="K48" s="177"/>
      <c r="M48" s="177"/>
      <c r="P48" s="177"/>
    </row>
    <row r="49" spans="1:16" x14ac:dyDescent="0.2">
      <c r="B49" s="178"/>
      <c r="D49" s="178"/>
      <c r="F49" s="178"/>
      <c r="G49" s="146"/>
      <c r="H49" s="177"/>
      <c r="P49" s="177"/>
    </row>
    <row r="50" spans="1:16" x14ac:dyDescent="0.2">
      <c r="B50" s="178"/>
      <c r="D50" s="178"/>
      <c r="F50" s="178"/>
      <c r="G50" s="146"/>
      <c r="H50" s="177"/>
      <c r="P50" s="177"/>
    </row>
    <row r="51" spans="1:16" x14ac:dyDescent="0.2">
      <c r="B51" s="178"/>
      <c r="D51" s="178"/>
      <c r="F51" s="178"/>
      <c r="G51" s="146"/>
      <c r="H51" s="177"/>
      <c r="P51" s="177"/>
    </row>
    <row r="52" spans="1:16" x14ac:dyDescent="0.2">
      <c r="B52" s="178"/>
      <c r="C52" s="154"/>
      <c r="D52" s="178"/>
      <c r="E52" s="154"/>
      <c r="F52" s="178"/>
      <c r="G52" s="146"/>
      <c r="H52" s="177"/>
      <c r="P52" s="177"/>
    </row>
    <row r="53" spans="1:16" x14ac:dyDescent="0.2">
      <c r="B53" s="178"/>
      <c r="C53" s="154"/>
      <c r="D53" s="178"/>
      <c r="E53" s="154"/>
      <c r="F53" s="178"/>
      <c r="G53" s="173"/>
      <c r="H53" s="177"/>
      <c r="I53" s="177"/>
      <c r="K53" s="177"/>
      <c r="M53" s="177"/>
      <c r="P53" s="177"/>
    </row>
    <row r="54" spans="1:16" x14ac:dyDescent="0.2">
      <c r="A54" s="177"/>
      <c r="B54" s="178"/>
      <c r="C54" s="154"/>
      <c r="D54" s="178"/>
      <c r="E54" s="154"/>
      <c r="F54" s="178"/>
      <c r="H54" s="177"/>
      <c r="P54" s="177"/>
    </row>
    <row r="55" spans="1:16" x14ac:dyDescent="0.2">
      <c r="B55" s="178"/>
      <c r="C55" s="154"/>
      <c r="D55" s="178"/>
      <c r="E55" s="154"/>
      <c r="F55" s="178"/>
      <c r="H55" s="177"/>
      <c r="P55" s="177"/>
    </row>
    <row r="56" spans="1:16" x14ac:dyDescent="0.2">
      <c r="B56" s="178"/>
      <c r="C56" s="179"/>
      <c r="D56" s="178"/>
      <c r="E56" s="179"/>
      <c r="F56" s="178"/>
      <c r="G56" s="146"/>
      <c r="H56" s="177"/>
      <c r="P56" s="177"/>
    </row>
    <row r="57" spans="1:16" x14ac:dyDescent="0.2">
      <c r="G57" s="146"/>
      <c r="H57" s="177"/>
      <c r="I57" s="177"/>
      <c r="K57" s="177"/>
      <c r="M57" s="177"/>
      <c r="P57" s="177"/>
    </row>
    <row r="58" spans="1:16" x14ac:dyDescent="0.2">
      <c r="B58" s="177"/>
      <c r="D58" s="177"/>
      <c r="F58" s="177"/>
      <c r="G58" s="146"/>
      <c r="H58" s="177"/>
      <c r="P58" s="177"/>
    </row>
    <row r="59" spans="1:16" x14ac:dyDescent="0.2">
      <c r="B59" s="177"/>
      <c r="C59" s="154"/>
      <c r="D59" s="177"/>
      <c r="E59" s="154"/>
      <c r="F59" s="177"/>
      <c r="G59" s="146"/>
      <c r="H59" s="177"/>
      <c r="P59" s="177"/>
    </row>
    <row r="60" spans="1:16" x14ac:dyDescent="0.2">
      <c r="A60" s="177"/>
      <c r="B60" s="177"/>
      <c r="C60" s="154"/>
      <c r="D60" s="177"/>
      <c r="E60" s="154"/>
      <c r="F60" s="177"/>
      <c r="H60" s="180"/>
      <c r="P60" s="177"/>
    </row>
    <row r="61" spans="1:16" x14ac:dyDescent="0.2">
      <c r="B61" s="177"/>
      <c r="C61" s="154"/>
      <c r="D61" s="177"/>
      <c r="E61" s="154"/>
      <c r="F61" s="177"/>
      <c r="G61" s="146"/>
      <c r="H61" s="180"/>
      <c r="P61" s="177"/>
    </row>
    <row r="62" spans="1:16" x14ac:dyDescent="0.2">
      <c r="B62" s="177"/>
      <c r="C62" s="154"/>
      <c r="D62" s="177"/>
      <c r="E62" s="154"/>
      <c r="F62" s="177"/>
      <c r="H62" s="180"/>
      <c r="P62" s="177"/>
    </row>
    <row r="63" spans="1:16" x14ac:dyDescent="0.2">
      <c r="B63" s="178"/>
      <c r="D63" s="178"/>
      <c r="F63" s="178"/>
      <c r="G63" s="146"/>
      <c r="H63" s="180"/>
      <c r="P63" s="177"/>
    </row>
    <row r="64" spans="1:16" x14ac:dyDescent="0.2">
      <c r="B64" s="177"/>
      <c r="C64" s="154"/>
      <c r="D64" s="177"/>
      <c r="E64" s="154"/>
      <c r="F64" s="177"/>
      <c r="G64" s="146"/>
      <c r="H64" s="180"/>
      <c r="P64" s="177"/>
    </row>
    <row r="65" spans="2:16" x14ac:dyDescent="0.2">
      <c r="G65" s="146"/>
      <c r="H65" s="180"/>
      <c r="P65" s="177"/>
    </row>
    <row r="66" spans="2:16" x14ac:dyDescent="0.2">
      <c r="B66" s="177"/>
      <c r="C66" s="154"/>
      <c r="D66" s="177"/>
      <c r="E66" s="154"/>
      <c r="F66" s="177"/>
      <c r="G66" s="146"/>
      <c r="H66" s="180"/>
      <c r="P66" s="177"/>
    </row>
    <row r="67" spans="2:16" x14ac:dyDescent="0.2">
      <c r="B67" s="177"/>
      <c r="C67" s="154"/>
      <c r="D67" s="177"/>
      <c r="E67" s="154"/>
      <c r="F67" s="177"/>
      <c r="G67" s="146"/>
      <c r="H67" s="180"/>
      <c r="P67" s="177"/>
    </row>
    <row r="68" spans="2:16" x14ac:dyDescent="0.2">
      <c r="B68" s="177"/>
      <c r="C68" s="154"/>
      <c r="D68" s="177"/>
      <c r="E68" s="154"/>
      <c r="F68" s="177"/>
      <c r="G68" s="146"/>
      <c r="H68" s="180"/>
      <c r="P68" s="177"/>
    </row>
    <row r="69" spans="2:16" x14ac:dyDescent="0.2">
      <c r="B69" s="177"/>
      <c r="C69" s="154"/>
      <c r="D69" s="177"/>
      <c r="E69" s="154"/>
      <c r="F69" s="177"/>
      <c r="H69" s="180"/>
      <c r="P69" s="177"/>
    </row>
    <row r="70" spans="2:16" x14ac:dyDescent="0.2">
      <c r="B70" s="177"/>
      <c r="C70" s="154"/>
      <c r="D70" s="177"/>
      <c r="E70" s="154"/>
      <c r="F70" s="177"/>
      <c r="H70" s="180"/>
      <c r="P70" s="177"/>
    </row>
    <row r="71" spans="2:16" x14ac:dyDescent="0.2">
      <c r="B71" s="177"/>
      <c r="C71" s="154"/>
      <c r="D71" s="177"/>
      <c r="E71" s="154"/>
      <c r="F71" s="177"/>
      <c r="H71" s="180"/>
      <c r="P71" s="177"/>
    </row>
    <row r="72" spans="2:16" x14ac:dyDescent="0.2">
      <c r="B72" s="180"/>
      <c r="D72" s="180"/>
      <c r="F72" s="180"/>
      <c r="H72" s="180"/>
      <c r="P72" s="177"/>
    </row>
    <row r="73" spans="2:16" x14ac:dyDescent="0.2">
      <c r="B73" s="180"/>
      <c r="D73" s="180"/>
      <c r="F73" s="180"/>
      <c r="H73" s="180"/>
      <c r="P73" s="177"/>
    </row>
    <row r="74" spans="2:16" x14ac:dyDescent="0.2">
      <c r="H74" s="180"/>
      <c r="P74" s="177"/>
    </row>
    <row r="75" spans="2:16" x14ac:dyDescent="0.2">
      <c r="P75" s="177"/>
    </row>
    <row r="76" spans="2:16" x14ac:dyDescent="0.2">
      <c r="P76" s="177"/>
    </row>
    <row r="77" spans="2:16" x14ac:dyDescent="0.2">
      <c r="P77" s="177"/>
    </row>
    <row r="78" spans="2:16" x14ac:dyDescent="0.2">
      <c r="P78" s="177"/>
    </row>
    <row r="79" spans="2:16" x14ac:dyDescent="0.2">
      <c r="P79" s="177"/>
    </row>
    <row r="80" spans="2:16" x14ac:dyDescent="0.2">
      <c r="P80" s="177"/>
    </row>
    <row r="81" spans="16:16" x14ac:dyDescent="0.2">
      <c r="P81" s="177"/>
    </row>
    <row r="82" spans="16:16" x14ac:dyDescent="0.2">
      <c r="P82" s="177"/>
    </row>
    <row r="83" spans="16:16" x14ac:dyDescent="0.2">
      <c r="P83" s="177"/>
    </row>
    <row r="84" spans="16:16" x14ac:dyDescent="0.2">
      <c r="P84" s="177"/>
    </row>
    <row r="85" spans="16:16" x14ac:dyDescent="0.2">
      <c r="P85" s="177"/>
    </row>
    <row r="86" spans="16:16" x14ac:dyDescent="0.2">
      <c r="P86" s="177"/>
    </row>
    <row r="87" spans="16:16" x14ac:dyDescent="0.2">
      <c r="P87" s="177"/>
    </row>
    <row r="88" spans="16:16" x14ac:dyDescent="0.2">
      <c r="P88" s="177"/>
    </row>
    <row r="89" spans="16:16" x14ac:dyDescent="0.2">
      <c r="P89" s="177"/>
    </row>
    <row r="90" spans="16:16" x14ac:dyDescent="0.2">
      <c r="P90" s="177"/>
    </row>
    <row r="91" spans="16:16" x14ac:dyDescent="0.2">
      <c r="P91" s="177"/>
    </row>
    <row r="92" spans="16:16" x14ac:dyDescent="0.2">
      <c r="P92" s="177"/>
    </row>
    <row r="93" spans="16:16" x14ac:dyDescent="0.2">
      <c r="P93" s="177"/>
    </row>
    <row r="94" spans="16:16" x14ac:dyDescent="0.2">
      <c r="P94" s="177"/>
    </row>
    <row r="95" spans="16:16" x14ac:dyDescent="0.2">
      <c r="P95" s="177"/>
    </row>
  </sheetData>
  <pageMargins left="0.7" right="0.7" top="0.75" bottom="0.75" header="0.3" footer="0.3"/>
  <pageSetup orientation="portrait" r:id="rId1"/>
  <ignoredErrors>
    <ignoredError sqref="D11:D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sqref="A1:XFD1"/>
    </sheetView>
  </sheetViews>
  <sheetFormatPr baseColWidth="10" defaultColWidth="11.44140625" defaultRowHeight="11.4" x14ac:dyDescent="0.2"/>
  <cols>
    <col min="1" max="1" width="29.109375" style="19" bestFit="1" customWidth="1"/>
    <col min="2" max="2" width="0.88671875" style="19" customWidth="1"/>
    <col min="3" max="3" width="11.33203125" style="19" customWidth="1"/>
    <col min="4" max="4" width="1.6640625" style="19" customWidth="1"/>
    <col min="5" max="5" width="10.88671875" style="19" customWidth="1"/>
    <col min="6" max="6" width="1.109375" style="19" customWidth="1"/>
    <col min="7" max="7" width="10.88671875" style="19" customWidth="1"/>
    <col min="8" max="16384" width="11.44140625" style="19"/>
  </cols>
  <sheetData>
    <row r="1" spans="1:7" s="123" customFormat="1" ht="12" x14ac:dyDescent="0.25"/>
    <row r="2" spans="1:7" s="123" customFormat="1" x14ac:dyDescent="0.3">
      <c r="A2" s="124" t="s">
        <v>199</v>
      </c>
      <c r="B2" s="124"/>
      <c r="C2" s="124">
        <v>2018</v>
      </c>
      <c r="E2" s="124">
        <v>2017</v>
      </c>
      <c r="G2" s="124">
        <v>2016</v>
      </c>
    </row>
    <row r="3" spans="1:7" s="123" customFormat="1" ht="12" x14ac:dyDescent="0.2">
      <c r="A3" s="125" t="s">
        <v>200</v>
      </c>
      <c r="B3" s="124"/>
      <c r="C3" s="124"/>
      <c r="E3" s="124"/>
      <c r="G3" s="124"/>
    </row>
    <row r="4" spans="1:7" s="126" customFormat="1" ht="12" x14ac:dyDescent="0.25">
      <c r="A4" s="126" t="s">
        <v>201</v>
      </c>
      <c r="C4" s="127">
        <v>1982263</v>
      </c>
      <c r="E4" s="127">
        <v>1982263</v>
      </c>
      <c r="G4" s="127">
        <v>1750963</v>
      </c>
    </row>
    <row r="5" spans="1:7" s="126" customFormat="1" ht="12" x14ac:dyDescent="0.25">
      <c r="A5" s="128" t="s">
        <v>202</v>
      </c>
      <c r="C5" s="127">
        <v>1114176</v>
      </c>
      <c r="E5" s="127">
        <v>1114176</v>
      </c>
      <c r="G5" s="127">
        <v>1114176</v>
      </c>
    </row>
    <row r="6" spans="1:7" s="126" customFormat="1" ht="12" x14ac:dyDescent="0.25">
      <c r="A6" s="126" t="s">
        <v>203</v>
      </c>
      <c r="C6" s="127">
        <v>943459</v>
      </c>
      <c r="E6" s="127">
        <v>943459</v>
      </c>
      <c r="G6" s="127">
        <v>943459</v>
      </c>
    </row>
    <row r="7" spans="1:7" s="126" customFormat="1" ht="12" x14ac:dyDescent="0.25">
      <c r="A7" s="126" t="s">
        <v>204</v>
      </c>
      <c r="C7" s="127">
        <v>462500</v>
      </c>
      <c r="E7" s="127">
        <v>462500</v>
      </c>
      <c r="G7" s="127">
        <v>462500</v>
      </c>
    </row>
    <row r="8" spans="1:7" s="126" customFormat="1" ht="12" x14ac:dyDescent="0.25">
      <c r="A8" s="126" t="s">
        <v>205</v>
      </c>
      <c r="C8" s="127">
        <v>27858699</v>
      </c>
      <c r="E8" s="127">
        <v>31550577</v>
      </c>
      <c r="G8" s="127">
        <v>32825577</v>
      </c>
    </row>
    <row r="9" spans="1:7" s="126" customFormat="1" ht="12" x14ac:dyDescent="0.25">
      <c r="A9" s="126" t="s">
        <v>206</v>
      </c>
      <c r="C9" s="127">
        <v>147840</v>
      </c>
      <c r="E9" s="127">
        <v>147840</v>
      </c>
      <c r="G9" s="127">
        <v>147840</v>
      </c>
    </row>
    <row r="10" spans="1:7" s="126" customFormat="1" ht="12" x14ac:dyDescent="0.25">
      <c r="A10" s="126" t="s">
        <v>207</v>
      </c>
      <c r="C10" s="127">
        <v>140052</v>
      </c>
      <c r="E10" s="127">
        <v>140052</v>
      </c>
      <c r="G10" s="127">
        <v>140052</v>
      </c>
    </row>
    <row r="11" spans="1:7" s="126" customFormat="1" ht="12" x14ac:dyDescent="0.25">
      <c r="A11" s="126" t="s">
        <v>208</v>
      </c>
      <c r="C11" s="127">
        <v>6000</v>
      </c>
      <c r="E11" s="127">
        <v>6000</v>
      </c>
      <c r="G11" s="127">
        <v>6000</v>
      </c>
    </row>
    <row r="12" spans="1:7" s="126" customFormat="1" ht="12" x14ac:dyDescent="0.25">
      <c r="A12" s="126" t="s">
        <v>209</v>
      </c>
      <c r="C12" s="127">
        <v>1834158</v>
      </c>
      <c r="E12" s="127">
        <v>1834158</v>
      </c>
      <c r="G12" s="127">
        <v>740</v>
      </c>
    </row>
    <row r="13" spans="1:7" s="126" customFormat="1" ht="12" x14ac:dyDescent="0.25">
      <c r="A13" s="126" t="s">
        <v>210</v>
      </c>
      <c r="C13" s="127">
        <v>1173781</v>
      </c>
      <c r="E13" s="127">
        <v>644000</v>
      </c>
      <c r="G13" s="127">
        <v>351500</v>
      </c>
    </row>
    <row r="14" spans="1:7" s="126" customFormat="1" x14ac:dyDescent="0.3">
      <c r="A14" s="126" t="s">
        <v>211</v>
      </c>
      <c r="C14" s="129">
        <v>1193126</v>
      </c>
      <c r="E14" s="129">
        <v>10000</v>
      </c>
      <c r="G14" s="129">
        <v>10000</v>
      </c>
    </row>
    <row r="15" spans="1:7" ht="4.95" customHeight="1" x14ac:dyDescent="0.2">
      <c r="C15" s="112"/>
      <c r="E15" s="112"/>
      <c r="G15" s="112"/>
    </row>
    <row r="16" spans="1:7" ht="12" x14ac:dyDescent="0.2">
      <c r="C16" s="130">
        <f>SUM(C4:C14)</f>
        <v>36856054</v>
      </c>
      <c r="E16" s="130">
        <f>SUM(E4:E14)</f>
        <v>38835025</v>
      </c>
      <c r="G16" s="130">
        <f>SUM(G4:G14)</f>
        <v>37752807</v>
      </c>
    </row>
    <row r="17" spans="1:7" ht="12" x14ac:dyDescent="0.2">
      <c r="A17" s="125" t="s">
        <v>212</v>
      </c>
      <c r="C17" s="130"/>
      <c r="E17" s="130"/>
      <c r="G17" s="130"/>
    </row>
    <row r="18" spans="1:7" s="126" customFormat="1" x14ac:dyDescent="0.3">
      <c r="A18" s="126" t="s">
        <v>213</v>
      </c>
      <c r="C18" s="127">
        <v>6825764</v>
      </c>
      <c r="E18" s="127">
        <v>6825764</v>
      </c>
      <c r="G18" s="127">
        <v>6945033</v>
      </c>
    </row>
    <row r="19" spans="1:7" s="126" customFormat="1" ht="24" x14ac:dyDescent="0.25">
      <c r="A19" s="131" t="s">
        <v>214</v>
      </c>
      <c r="C19" s="127">
        <v>84000</v>
      </c>
      <c r="E19" s="127">
        <v>84000</v>
      </c>
      <c r="G19" s="127">
        <v>84000</v>
      </c>
    </row>
    <row r="20" spans="1:7" s="126" customFormat="1" ht="12" x14ac:dyDescent="0.25">
      <c r="A20" s="131" t="s">
        <v>215</v>
      </c>
      <c r="C20" s="129">
        <v>8000</v>
      </c>
      <c r="E20" s="129">
        <v>8000</v>
      </c>
      <c r="G20" s="129">
        <v>8000</v>
      </c>
    </row>
    <row r="21" spans="1:7" ht="4.95" customHeight="1" x14ac:dyDescent="0.2">
      <c r="C21" s="112"/>
      <c r="E21" s="112"/>
      <c r="G21" s="112"/>
    </row>
    <row r="22" spans="1:7" s="126" customFormat="1" ht="12" x14ac:dyDescent="0.25">
      <c r="A22" s="131"/>
      <c r="C22" s="127">
        <f>SUM(C18:C20)</f>
        <v>6917764</v>
      </c>
      <c r="E22" s="127">
        <f>SUM(E18:E20)</f>
        <v>6917764</v>
      </c>
      <c r="G22" s="127">
        <f>SUM(G18:G20)</f>
        <v>7037033</v>
      </c>
    </row>
    <row r="23" spans="1:7" ht="4.95" customHeight="1" x14ac:dyDescent="0.2">
      <c r="C23" s="112"/>
      <c r="E23" s="112"/>
      <c r="G23" s="112"/>
    </row>
    <row r="24" spans="1:7" ht="12" x14ac:dyDescent="0.2">
      <c r="C24" s="132">
        <f>+C16+C22</f>
        <v>43773818</v>
      </c>
      <c r="E24" s="132">
        <f>+E16+E22</f>
        <v>45752789</v>
      </c>
      <c r="G24" s="132">
        <f>+G16+G22</f>
        <v>44789840</v>
      </c>
    </row>
    <row r="25" spans="1:7" ht="6" customHeight="1" x14ac:dyDescent="0.2">
      <c r="C25" s="19" t="s">
        <v>216</v>
      </c>
      <c r="E25" s="19" t="s">
        <v>216</v>
      </c>
      <c r="G25" s="19" t="s">
        <v>216</v>
      </c>
    </row>
    <row r="26" spans="1:7" x14ac:dyDescent="0.2">
      <c r="A26" s="19" t="s">
        <v>217</v>
      </c>
      <c r="C26" s="129">
        <v>-1606183</v>
      </c>
      <c r="E26" s="129">
        <v>-1239351</v>
      </c>
      <c r="G26" s="129">
        <v>-1239351</v>
      </c>
    </row>
    <row r="27" spans="1:7" ht="6" customHeight="1" x14ac:dyDescent="0.2">
      <c r="C27" s="19" t="s">
        <v>216</v>
      </c>
      <c r="E27" s="19" t="s">
        <v>216</v>
      </c>
      <c r="G27" s="19" t="s">
        <v>216</v>
      </c>
    </row>
    <row r="28" spans="1:7" ht="12" thickBot="1" x14ac:dyDescent="0.25">
      <c r="C28" s="20">
        <f>+C24+C26</f>
        <v>42167635</v>
      </c>
      <c r="E28" s="20">
        <f>+E24+E26</f>
        <v>44513438</v>
      </c>
      <c r="G28" s="20">
        <f>+G24+G26</f>
        <v>43550489</v>
      </c>
    </row>
    <row r="29" spans="1:7" ht="12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5" sqref="C5"/>
    </sheetView>
  </sheetViews>
  <sheetFormatPr baseColWidth="10" defaultColWidth="4.88671875" defaultRowHeight="11.4" x14ac:dyDescent="0.2"/>
  <cols>
    <col min="1" max="1" width="19.88671875" style="133" bestFit="1" customWidth="1"/>
    <col min="2" max="2" width="1.6640625" style="133" customWidth="1"/>
    <col min="3" max="3" width="10" style="133" bestFit="1" customWidth="1"/>
    <col min="4" max="4" width="1.6640625" style="133" customWidth="1"/>
    <col min="5" max="5" width="10.6640625" style="133" bestFit="1" customWidth="1"/>
    <col min="6" max="6" width="1.6640625" style="133" customWidth="1"/>
    <col min="7" max="7" width="9.6640625" style="133" bestFit="1" customWidth="1"/>
    <col min="8" max="8" width="1.6640625" style="133" customWidth="1"/>
    <col min="9" max="9" width="10.6640625" style="133" bestFit="1" customWidth="1"/>
    <col min="10" max="10" width="1.6640625" style="133" customWidth="1"/>
    <col min="11" max="11" width="10" style="133" bestFit="1" customWidth="1"/>
    <col min="12" max="12" width="1.6640625" style="133" customWidth="1"/>
    <col min="13" max="13" width="11" style="133" bestFit="1" customWidth="1"/>
    <col min="14" max="14" width="1.6640625" style="133" customWidth="1"/>
    <col min="15" max="20" width="10.6640625" style="133" customWidth="1"/>
    <col min="21" max="22" width="1.44140625" style="133" customWidth="1"/>
    <col min="23" max="266" width="4.88671875" style="133"/>
    <col min="267" max="267" width="51.88671875" style="133" customWidth="1"/>
    <col min="268" max="268" width="4.109375" style="133" customWidth="1"/>
    <col min="269" max="269" width="13.5546875" style="133" bestFit="1" customWidth="1"/>
    <col min="270" max="270" width="3.5546875" style="133" customWidth="1"/>
    <col min="271" max="271" width="13.44140625" style="133" bestFit="1" customWidth="1"/>
    <col min="272" max="272" width="2.6640625" style="133" customWidth="1"/>
    <col min="273" max="522" width="4.88671875" style="133"/>
    <col min="523" max="523" width="51.88671875" style="133" customWidth="1"/>
    <col min="524" max="524" width="4.109375" style="133" customWidth="1"/>
    <col min="525" max="525" width="13.5546875" style="133" bestFit="1" customWidth="1"/>
    <col min="526" max="526" width="3.5546875" style="133" customWidth="1"/>
    <col min="527" max="527" width="13.44140625" style="133" bestFit="1" customWidth="1"/>
    <col min="528" max="528" width="2.6640625" style="133" customWidth="1"/>
    <col min="529" max="778" width="4.88671875" style="133"/>
    <col min="779" max="779" width="51.88671875" style="133" customWidth="1"/>
    <col min="780" max="780" width="4.109375" style="133" customWidth="1"/>
    <col min="781" max="781" width="13.5546875" style="133" bestFit="1" customWidth="1"/>
    <col min="782" max="782" width="3.5546875" style="133" customWidth="1"/>
    <col min="783" max="783" width="13.44140625" style="133" bestFit="1" customWidth="1"/>
    <col min="784" max="784" width="2.6640625" style="133" customWidth="1"/>
    <col min="785" max="1034" width="4.88671875" style="133"/>
    <col min="1035" max="1035" width="51.88671875" style="133" customWidth="1"/>
    <col min="1036" max="1036" width="4.109375" style="133" customWidth="1"/>
    <col min="1037" max="1037" width="13.5546875" style="133" bestFit="1" customWidth="1"/>
    <col min="1038" max="1038" width="3.5546875" style="133" customWidth="1"/>
    <col min="1039" max="1039" width="13.44140625" style="133" bestFit="1" customWidth="1"/>
    <col min="1040" max="1040" width="2.6640625" style="133" customWidth="1"/>
    <col min="1041" max="1290" width="4.88671875" style="133"/>
    <col min="1291" max="1291" width="51.88671875" style="133" customWidth="1"/>
    <col min="1292" max="1292" width="4.109375" style="133" customWidth="1"/>
    <col min="1293" max="1293" width="13.5546875" style="133" bestFit="1" customWidth="1"/>
    <col min="1294" max="1294" width="3.5546875" style="133" customWidth="1"/>
    <col min="1295" max="1295" width="13.44140625" style="133" bestFit="1" customWidth="1"/>
    <col min="1296" max="1296" width="2.6640625" style="133" customWidth="1"/>
    <col min="1297" max="1546" width="4.88671875" style="133"/>
    <col min="1547" max="1547" width="51.88671875" style="133" customWidth="1"/>
    <col min="1548" max="1548" width="4.109375" style="133" customWidth="1"/>
    <col min="1549" max="1549" width="13.5546875" style="133" bestFit="1" customWidth="1"/>
    <col min="1550" max="1550" width="3.5546875" style="133" customWidth="1"/>
    <col min="1551" max="1551" width="13.44140625" style="133" bestFit="1" customWidth="1"/>
    <col min="1552" max="1552" width="2.6640625" style="133" customWidth="1"/>
    <col min="1553" max="1802" width="4.88671875" style="133"/>
    <col min="1803" max="1803" width="51.88671875" style="133" customWidth="1"/>
    <col min="1804" max="1804" width="4.109375" style="133" customWidth="1"/>
    <col min="1805" max="1805" width="13.5546875" style="133" bestFit="1" customWidth="1"/>
    <col min="1806" max="1806" width="3.5546875" style="133" customWidth="1"/>
    <col min="1807" max="1807" width="13.44140625" style="133" bestFit="1" customWidth="1"/>
    <col min="1808" max="1808" width="2.6640625" style="133" customWidth="1"/>
    <col min="1809" max="2058" width="4.88671875" style="133"/>
    <col min="2059" max="2059" width="51.88671875" style="133" customWidth="1"/>
    <col min="2060" max="2060" width="4.109375" style="133" customWidth="1"/>
    <col min="2061" max="2061" width="13.5546875" style="133" bestFit="1" customWidth="1"/>
    <col min="2062" max="2062" width="3.5546875" style="133" customWidth="1"/>
    <col min="2063" max="2063" width="13.44140625" style="133" bestFit="1" customWidth="1"/>
    <col min="2064" max="2064" width="2.6640625" style="133" customWidth="1"/>
    <col min="2065" max="2314" width="4.88671875" style="133"/>
    <col min="2315" max="2315" width="51.88671875" style="133" customWidth="1"/>
    <col min="2316" max="2316" width="4.109375" style="133" customWidth="1"/>
    <col min="2317" max="2317" width="13.5546875" style="133" bestFit="1" customWidth="1"/>
    <col min="2318" max="2318" width="3.5546875" style="133" customWidth="1"/>
    <col min="2319" max="2319" width="13.44140625" style="133" bestFit="1" customWidth="1"/>
    <col min="2320" max="2320" width="2.6640625" style="133" customWidth="1"/>
    <col min="2321" max="2570" width="4.88671875" style="133"/>
    <col min="2571" max="2571" width="51.88671875" style="133" customWidth="1"/>
    <col min="2572" max="2572" width="4.109375" style="133" customWidth="1"/>
    <col min="2573" max="2573" width="13.5546875" style="133" bestFit="1" customWidth="1"/>
    <col min="2574" max="2574" width="3.5546875" style="133" customWidth="1"/>
    <col min="2575" max="2575" width="13.44140625" style="133" bestFit="1" customWidth="1"/>
    <col min="2576" max="2576" width="2.6640625" style="133" customWidth="1"/>
    <col min="2577" max="2826" width="4.88671875" style="133"/>
    <col min="2827" max="2827" width="51.88671875" style="133" customWidth="1"/>
    <col min="2828" max="2828" width="4.109375" style="133" customWidth="1"/>
    <col min="2829" max="2829" width="13.5546875" style="133" bestFit="1" customWidth="1"/>
    <col min="2830" max="2830" width="3.5546875" style="133" customWidth="1"/>
    <col min="2831" max="2831" width="13.44140625" style="133" bestFit="1" customWidth="1"/>
    <col min="2832" max="2832" width="2.6640625" style="133" customWidth="1"/>
    <col min="2833" max="3082" width="4.88671875" style="133"/>
    <col min="3083" max="3083" width="51.88671875" style="133" customWidth="1"/>
    <col min="3084" max="3084" width="4.109375" style="133" customWidth="1"/>
    <col min="3085" max="3085" width="13.5546875" style="133" bestFit="1" customWidth="1"/>
    <col min="3086" max="3086" width="3.5546875" style="133" customWidth="1"/>
    <col min="3087" max="3087" width="13.44140625" style="133" bestFit="1" customWidth="1"/>
    <col min="3088" max="3088" width="2.6640625" style="133" customWidth="1"/>
    <col min="3089" max="3338" width="4.88671875" style="133"/>
    <col min="3339" max="3339" width="51.88671875" style="133" customWidth="1"/>
    <col min="3340" max="3340" width="4.109375" style="133" customWidth="1"/>
    <col min="3341" max="3341" width="13.5546875" style="133" bestFit="1" customWidth="1"/>
    <col min="3342" max="3342" width="3.5546875" style="133" customWidth="1"/>
    <col min="3343" max="3343" width="13.44140625" style="133" bestFit="1" customWidth="1"/>
    <col min="3344" max="3344" width="2.6640625" style="133" customWidth="1"/>
    <col min="3345" max="3594" width="4.88671875" style="133"/>
    <col min="3595" max="3595" width="51.88671875" style="133" customWidth="1"/>
    <col min="3596" max="3596" width="4.109375" style="133" customWidth="1"/>
    <col min="3597" max="3597" width="13.5546875" style="133" bestFit="1" customWidth="1"/>
    <col min="3598" max="3598" width="3.5546875" style="133" customWidth="1"/>
    <col min="3599" max="3599" width="13.44140625" style="133" bestFit="1" customWidth="1"/>
    <col min="3600" max="3600" width="2.6640625" style="133" customWidth="1"/>
    <col min="3601" max="3850" width="4.88671875" style="133"/>
    <col min="3851" max="3851" width="51.88671875" style="133" customWidth="1"/>
    <col min="3852" max="3852" width="4.109375" style="133" customWidth="1"/>
    <col min="3853" max="3853" width="13.5546875" style="133" bestFit="1" customWidth="1"/>
    <col min="3854" max="3854" width="3.5546875" style="133" customWidth="1"/>
    <col min="3855" max="3855" width="13.44140625" style="133" bestFit="1" customWidth="1"/>
    <col min="3856" max="3856" width="2.6640625" style="133" customWidth="1"/>
    <col min="3857" max="4106" width="4.88671875" style="133"/>
    <col min="4107" max="4107" width="51.88671875" style="133" customWidth="1"/>
    <col min="4108" max="4108" width="4.109375" style="133" customWidth="1"/>
    <col min="4109" max="4109" width="13.5546875" style="133" bestFit="1" customWidth="1"/>
    <col min="4110" max="4110" width="3.5546875" style="133" customWidth="1"/>
    <col min="4111" max="4111" width="13.44140625" style="133" bestFit="1" customWidth="1"/>
    <col min="4112" max="4112" width="2.6640625" style="133" customWidth="1"/>
    <col min="4113" max="4362" width="4.88671875" style="133"/>
    <col min="4363" max="4363" width="51.88671875" style="133" customWidth="1"/>
    <col min="4364" max="4364" width="4.109375" style="133" customWidth="1"/>
    <col min="4365" max="4365" width="13.5546875" style="133" bestFit="1" customWidth="1"/>
    <col min="4366" max="4366" width="3.5546875" style="133" customWidth="1"/>
    <col min="4367" max="4367" width="13.44140625" style="133" bestFit="1" customWidth="1"/>
    <col min="4368" max="4368" width="2.6640625" style="133" customWidth="1"/>
    <col min="4369" max="4618" width="4.88671875" style="133"/>
    <col min="4619" max="4619" width="51.88671875" style="133" customWidth="1"/>
    <col min="4620" max="4620" width="4.109375" style="133" customWidth="1"/>
    <col min="4621" max="4621" width="13.5546875" style="133" bestFit="1" customWidth="1"/>
    <col min="4622" max="4622" width="3.5546875" style="133" customWidth="1"/>
    <col min="4623" max="4623" width="13.44140625" style="133" bestFit="1" customWidth="1"/>
    <col min="4624" max="4624" width="2.6640625" style="133" customWidth="1"/>
    <col min="4625" max="4874" width="4.88671875" style="133"/>
    <col min="4875" max="4875" width="51.88671875" style="133" customWidth="1"/>
    <col min="4876" max="4876" width="4.109375" style="133" customWidth="1"/>
    <col min="4877" max="4877" width="13.5546875" style="133" bestFit="1" customWidth="1"/>
    <col min="4878" max="4878" width="3.5546875" style="133" customWidth="1"/>
    <col min="4879" max="4879" width="13.44140625" style="133" bestFit="1" customWidth="1"/>
    <col min="4880" max="4880" width="2.6640625" style="133" customWidth="1"/>
    <col min="4881" max="5130" width="4.88671875" style="133"/>
    <col min="5131" max="5131" width="51.88671875" style="133" customWidth="1"/>
    <col min="5132" max="5132" width="4.109375" style="133" customWidth="1"/>
    <col min="5133" max="5133" width="13.5546875" style="133" bestFit="1" customWidth="1"/>
    <col min="5134" max="5134" width="3.5546875" style="133" customWidth="1"/>
    <col min="5135" max="5135" width="13.44140625" style="133" bestFit="1" customWidth="1"/>
    <col min="5136" max="5136" width="2.6640625" style="133" customWidth="1"/>
    <col min="5137" max="5386" width="4.88671875" style="133"/>
    <col min="5387" max="5387" width="51.88671875" style="133" customWidth="1"/>
    <col min="5388" max="5388" width="4.109375" style="133" customWidth="1"/>
    <col min="5389" max="5389" width="13.5546875" style="133" bestFit="1" customWidth="1"/>
    <col min="5390" max="5390" width="3.5546875" style="133" customWidth="1"/>
    <col min="5391" max="5391" width="13.44140625" style="133" bestFit="1" customWidth="1"/>
    <col min="5392" max="5392" width="2.6640625" style="133" customWidth="1"/>
    <col min="5393" max="5642" width="4.88671875" style="133"/>
    <col min="5643" max="5643" width="51.88671875" style="133" customWidth="1"/>
    <col min="5644" max="5644" width="4.109375" style="133" customWidth="1"/>
    <col min="5645" max="5645" width="13.5546875" style="133" bestFit="1" customWidth="1"/>
    <col min="5646" max="5646" width="3.5546875" style="133" customWidth="1"/>
    <col min="5647" max="5647" width="13.44140625" style="133" bestFit="1" customWidth="1"/>
    <col min="5648" max="5648" width="2.6640625" style="133" customWidth="1"/>
    <col min="5649" max="5898" width="4.88671875" style="133"/>
    <col min="5899" max="5899" width="51.88671875" style="133" customWidth="1"/>
    <col min="5900" max="5900" width="4.109375" style="133" customWidth="1"/>
    <col min="5901" max="5901" width="13.5546875" style="133" bestFit="1" customWidth="1"/>
    <col min="5902" max="5902" width="3.5546875" style="133" customWidth="1"/>
    <col min="5903" max="5903" width="13.44140625" style="133" bestFit="1" customWidth="1"/>
    <col min="5904" max="5904" width="2.6640625" style="133" customWidth="1"/>
    <col min="5905" max="6154" width="4.88671875" style="133"/>
    <col min="6155" max="6155" width="51.88671875" style="133" customWidth="1"/>
    <col min="6156" max="6156" width="4.109375" style="133" customWidth="1"/>
    <col min="6157" max="6157" width="13.5546875" style="133" bestFit="1" customWidth="1"/>
    <col min="6158" max="6158" width="3.5546875" style="133" customWidth="1"/>
    <col min="6159" max="6159" width="13.44140625" style="133" bestFit="1" customWidth="1"/>
    <col min="6160" max="6160" width="2.6640625" style="133" customWidth="1"/>
    <col min="6161" max="6410" width="4.88671875" style="133"/>
    <col min="6411" max="6411" width="51.88671875" style="133" customWidth="1"/>
    <col min="6412" max="6412" width="4.109375" style="133" customWidth="1"/>
    <col min="6413" max="6413" width="13.5546875" style="133" bestFit="1" customWidth="1"/>
    <col min="6414" max="6414" width="3.5546875" style="133" customWidth="1"/>
    <col min="6415" max="6415" width="13.44140625" style="133" bestFit="1" customWidth="1"/>
    <col min="6416" max="6416" width="2.6640625" style="133" customWidth="1"/>
    <col min="6417" max="6666" width="4.88671875" style="133"/>
    <col min="6667" max="6667" width="51.88671875" style="133" customWidth="1"/>
    <col min="6668" max="6668" width="4.109375" style="133" customWidth="1"/>
    <col min="6669" max="6669" width="13.5546875" style="133" bestFit="1" customWidth="1"/>
    <col min="6670" max="6670" width="3.5546875" style="133" customWidth="1"/>
    <col min="6671" max="6671" width="13.44140625" style="133" bestFit="1" customWidth="1"/>
    <col min="6672" max="6672" width="2.6640625" style="133" customWidth="1"/>
    <col min="6673" max="6922" width="4.88671875" style="133"/>
    <col min="6923" max="6923" width="51.88671875" style="133" customWidth="1"/>
    <col min="6924" max="6924" width="4.109375" style="133" customWidth="1"/>
    <col min="6925" max="6925" width="13.5546875" style="133" bestFit="1" customWidth="1"/>
    <col min="6926" max="6926" width="3.5546875" style="133" customWidth="1"/>
    <col min="6927" max="6927" width="13.44140625" style="133" bestFit="1" customWidth="1"/>
    <col min="6928" max="6928" width="2.6640625" style="133" customWidth="1"/>
    <col min="6929" max="7178" width="4.88671875" style="133"/>
    <col min="7179" max="7179" width="51.88671875" style="133" customWidth="1"/>
    <col min="7180" max="7180" width="4.109375" style="133" customWidth="1"/>
    <col min="7181" max="7181" width="13.5546875" style="133" bestFit="1" customWidth="1"/>
    <col min="7182" max="7182" width="3.5546875" style="133" customWidth="1"/>
    <col min="7183" max="7183" width="13.44140625" style="133" bestFit="1" customWidth="1"/>
    <col min="7184" max="7184" width="2.6640625" style="133" customWidth="1"/>
    <col min="7185" max="7434" width="4.88671875" style="133"/>
    <col min="7435" max="7435" width="51.88671875" style="133" customWidth="1"/>
    <col min="7436" max="7436" width="4.109375" style="133" customWidth="1"/>
    <col min="7437" max="7437" width="13.5546875" style="133" bestFit="1" customWidth="1"/>
    <col min="7438" max="7438" width="3.5546875" style="133" customWidth="1"/>
    <col min="7439" max="7439" width="13.44140625" style="133" bestFit="1" customWidth="1"/>
    <col min="7440" max="7440" width="2.6640625" style="133" customWidth="1"/>
    <col min="7441" max="7690" width="4.88671875" style="133"/>
    <col min="7691" max="7691" width="51.88671875" style="133" customWidth="1"/>
    <col min="7692" max="7692" width="4.109375" style="133" customWidth="1"/>
    <col min="7693" max="7693" width="13.5546875" style="133" bestFit="1" customWidth="1"/>
    <col min="7694" max="7694" width="3.5546875" style="133" customWidth="1"/>
    <col min="7695" max="7695" width="13.44140625" style="133" bestFit="1" customWidth="1"/>
    <col min="7696" max="7696" width="2.6640625" style="133" customWidth="1"/>
    <col min="7697" max="7946" width="4.88671875" style="133"/>
    <col min="7947" max="7947" width="51.88671875" style="133" customWidth="1"/>
    <col min="7948" max="7948" width="4.109375" style="133" customWidth="1"/>
    <col min="7949" max="7949" width="13.5546875" style="133" bestFit="1" customWidth="1"/>
    <col min="7950" max="7950" width="3.5546875" style="133" customWidth="1"/>
    <col min="7951" max="7951" width="13.44140625" style="133" bestFit="1" customWidth="1"/>
    <col min="7952" max="7952" width="2.6640625" style="133" customWidth="1"/>
    <col min="7953" max="8202" width="4.88671875" style="133"/>
    <col min="8203" max="8203" width="51.88671875" style="133" customWidth="1"/>
    <col min="8204" max="8204" width="4.109375" style="133" customWidth="1"/>
    <col min="8205" max="8205" width="13.5546875" style="133" bestFit="1" customWidth="1"/>
    <col min="8206" max="8206" width="3.5546875" style="133" customWidth="1"/>
    <col min="8207" max="8207" width="13.44140625" style="133" bestFit="1" customWidth="1"/>
    <col min="8208" max="8208" width="2.6640625" style="133" customWidth="1"/>
    <col min="8209" max="8458" width="4.88671875" style="133"/>
    <col min="8459" max="8459" width="51.88671875" style="133" customWidth="1"/>
    <col min="8460" max="8460" width="4.109375" style="133" customWidth="1"/>
    <col min="8461" max="8461" width="13.5546875" style="133" bestFit="1" customWidth="1"/>
    <col min="8462" max="8462" width="3.5546875" style="133" customWidth="1"/>
    <col min="8463" max="8463" width="13.44140625" style="133" bestFit="1" customWidth="1"/>
    <col min="8464" max="8464" width="2.6640625" style="133" customWidth="1"/>
    <col min="8465" max="8714" width="4.88671875" style="133"/>
    <col min="8715" max="8715" width="51.88671875" style="133" customWidth="1"/>
    <col min="8716" max="8716" width="4.109375" style="133" customWidth="1"/>
    <col min="8717" max="8717" width="13.5546875" style="133" bestFit="1" customWidth="1"/>
    <col min="8718" max="8718" width="3.5546875" style="133" customWidth="1"/>
    <col min="8719" max="8719" width="13.44140625" style="133" bestFit="1" customWidth="1"/>
    <col min="8720" max="8720" width="2.6640625" style="133" customWidth="1"/>
    <col min="8721" max="8970" width="4.88671875" style="133"/>
    <col min="8971" max="8971" width="51.88671875" style="133" customWidth="1"/>
    <col min="8972" max="8972" width="4.109375" style="133" customWidth="1"/>
    <col min="8973" max="8973" width="13.5546875" style="133" bestFit="1" customWidth="1"/>
    <col min="8974" max="8974" width="3.5546875" style="133" customWidth="1"/>
    <col min="8975" max="8975" width="13.44140625" style="133" bestFit="1" customWidth="1"/>
    <col min="8976" max="8976" width="2.6640625" style="133" customWidth="1"/>
    <col min="8977" max="9226" width="4.88671875" style="133"/>
    <col min="9227" max="9227" width="51.88671875" style="133" customWidth="1"/>
    <col min="9228" max="9228" width="4.109375" style="133" customWidth="1"/>
    <col min="9229" max="9229" width="13.5546875" style="133" bestFit="1" customWidth="1"/>
    <col min="9230" max="9230" width="3.5546875" style="133" customWidth="1"/>
    <col min="9231" max="9231" width="13.44140625" style="133" bestFit="1" customWidth="1"/>
    <col min="9232" max="9232" width="2.6640625" style="133" customWidth="1"/>
    <col min="9233" max="9482" width="4.88671875" style="133"/>
    <col min="9483" max="9483" width="51.88671875" style="133" customWidth="1"/>
    <col min="9484" max="9484" width="4.109375" style="133" customWidth="1"/>
    <col min="9485" max="9485" width="13.5546875" style="133" bestFit="1" customWidth="1"/>
    <col min="9486" max="9486" width="3.5546875" style="133" customWidth="1"/>
    <col min="9487" max="9487" width="13.44140625" style="133" bestFit="1" customWidth="1"/>
    <col min="9488" max="9488" width="2.6640625" style="133" customWidth="1"/>
    <col min="9489" max="9738" width="4.88671875" style="133"/>
    <col min="9739" max="9739" width="51.88671875" style="133" customWidth="1"/>
    <col min="9740" max="9740" width="4.109375" style="133" customWidth="1"/>
    <col min="9741" max="9741" width="13.5546875" style="133" bestFit="1" customWidth="1"/>
    <col min="9742" max="9742" width="3.5546875" style="133" customWidth="1"/>
    <col min="9743" max="9743" width="13.44140625" style="133" bestFit="1" customWidth="1"/>
    <col min="9744" max="9744" width="2.6640625" style="133" customWidth="1"/>
    <col min="9745" max="9994" width="4.88671875" style="133"/>
    <col min="9995" max="9995" width="51.88671875" style="133" customWidth="1"/>
    <col min="9996" max="9996" width="4.109375" style="133" customWidth="1"/>
    <col min="9997" max="9997" width="13.5546875" style="133" bestFit="1" customWidth="1"/>
    <col min="9998" max="9998" width="3.5546875" style="133" customWidth="1"/>
    <col min="9999" max="9999" width="13.44140625" style="133" bestFit="1" customWidth="1"/>
    <col min="10000" max="10000" width="2.6640625" style="133" customWidth="1"/>
    <col min="10001" max="10250" width="4.88671875" style="133"/>
    <col min="10251" max="10251" width="51.88671875" style="133" customWidth="1"/>
    <col min="10252" max="10252" width="4.109375" style="133" customWidth="1"/>
    <col min="10253" max="10253" width="13.5546875" style="133" bestFit="1" customWidth="1"/>
    <col min="10254" max="10254" width="3.5546875" style="133" customWidth="1"/>
    <col min="10255" max="10255" width="13.44140625" style="133" bestFit="1" customWidth="1"/>
    <col min="10256" max="10256" width="2.6640625" style="133" customWidth="1"/>
    <col min="10257" max="10506" width="4.88671875" style="133"/>
    <col min="10507" max="10507" width="51.88671875" style="133" customWidth="1"/>
    <col min="10508" max="10508" width="4.109375" style="133" customWidth="1"/>
    <col min="10509" max="10509" width="13.5546875" style="133" bestFit="1" customWidth="1"/>
    <col min="10510" max="10510" width="3.5546875" style="133" customWidth="1"/>
    <col min="10511" max="10511" width="13.44140625" style="133" bestFit="1" customWidth="1"/>
    <col min="10512" max="10512" width="2.6640625" style="133" customWidth="1"/>
    <col min="10513" max="10762" width="4.88671875" style="133"/>
    <col min="10763" max="10763" width="51.88671875" style="133" customWidth="1"/>
    <col min="10764" max="10764" width="4.109375" style="133" customWidth="1"/>
    <col min="10765" max="10765" width="13.5546875" style="133" bestFit="1" customWidth="1"/>
    <col min="10766" max="10766" width="3.5546875" style="133" customWidth="1"/>
    <col min="10767" max="10767" width="13.44140625" style="133" bestFit="1" customWidth="1"/>
    <col min="10768" max="10768" width="2.6640625" style="133" customWidth="1"/>
    <col min="10769" max="11018" width="4.88671875" style="133"/>
    <col min="11019" max="11019" width="51.88671875" style="133" customWidth="1"/>
    <col min="11020" max="11020" width="4.109375" style="133" customWidth="1"/>
    <col min="11021" max="11021" width="13.5546875" style="133" bestFit="1" customWidth="1"/>
    <col min="11022" max="11022" width="3.5546875" style="133" customWidth="1"/>
    <col min="11023" max="11023" width="13.44140625" style="133" bestFit="1" customWidth="1"/>
    <col min="11024" max="11024" width="2.6640625" style="133" customWidth="1"/>
    <col min="11025" max="11274" width="4.88671875" style="133"/>
    <col min="11275" max="11275" width="51.88671875" style="133" customWidth="1"/>
    <col min="11276" max="11276" width="4.109375" style="133" customWidth="1"/>
    <col min="11277" max="11277" width="13.5546875" style="133" bestFit="1" customWidth="1"/>
    <col min="11278" max="11278" width="3.5546875" style="133" customWidth="1"/>
    <col min="11279" max="11279" width="13.44140625" style="133" bestFit="1" customWidth="1"/>
    <col min="11280" max="11280" width="2.6640625" style="133" customWidth="1"/>
    <col min="11281" max="11530" width="4.88671875" style="133"/>
    <col min="11531" max="11531" width="51.88671875" style="133" customWidth="1"/>
    <col min="11532" max="11532" width="4.109375" style="133" customWidth="1"/>
    <col min="11533" max="11533" width="13.5546875" style="133" bestFit="1" customWidth="1"/>
    <col min="11534" max="11534" width="3.5546875" style="133" customWidth="1"/>
    <col min="11535" max="11535" width="13.44140625" style="133" bestFit="1" customWidth="1"/>
    <col min="11536" max="11536" width="2.6640625" style="133" customWidth="1"/>
    <col min="11537" max="11786" width="4.88671875" style="133"/>
    <col min="11787" max="11787" width="51.88671875" style="133" customWidth="1"/>
    <col min="11788" max="11788" width="4.109375" style="133" customWidth="1"/>
    <col min="11789" max="11789" width="13.5546875" style="133" bestFit="1" customWidth="1"/>
    <col min="11790" max="11790" width="3.5546875" style="133" customWidth="1"/>
    <col min="11791" max="11791" width="13.44140625" style="133" bestFit="1" customWidth="1"/>
    <col min="11792" max="11792" width="2.6640625" style="133" customWidth="1"/>
    <col min="11793" max="12042" width="4.88671875" style="133"/>
    <col min="12043" max="12043" width="51.88671875" style="133" customWidth="1"/>
    <col min="12044" max="12044" width="4.109375" style="133" customWidth="1"/>
    <col min="12045" max="12045" width="13.5546875" style="133" bestFit="1" customWidth="1"/>
    <col min="12046" max="12046" width="3.5546875" style="133" customWidth="1"/>
    <col min="12047" max="12047" width="13.44140625" style="133" bestFit="1" customWidth="1"/>
    <col min="12048" max="12048" width="2.6640625" style="133" customWidth="1"/>
    <col min="12049" max="12298" width="4.88671875" style="133"/>
    <col min="12299" max="12299" width="51.88671875" style="133" customWidth="1"/>
    <col min="12300" max="12300" width="4.109375" style="133" customWidth="1"/>
    <col min="12301" max="12301" width="13.5546875" style="133" bestFit="1" customWidth="1"/>
    <col min="12302" max="12302" width="3.5546875" style="133" customWidth="1"/>
    <col min="12303" max="12303" width="13.44140625" style="133" bestFit="1" customWidth="1"/>
    <col min="12304" max="12304" width="2.6640625" style="133" customWidth="1"/>
    <col min="12305" max="12554" width="4.88671875" style="133"/>
    <col min="12555" max="12555" width="51.88671875" style="133" customWidth="1"/>
    <col min="12556" max="12556" width="4.109375" style="133" customWidth="1"/>
    <col min="12557" max="12557" width="13.5546875" style="133" bestFit="1" customWidth="1"/>
    <col min="12558" max="12558" width="3.5546875" style="133" customWidth="1"/>
    <col min="12559" max="12559" width="13.44140625" style="133" bestFit="1" customWidth="1"/>
    <col min="12560" max="12560" width="2.6640625" style="133" customWidth="1"/>
    <col min="12561" max="12810" width="4.88671875" style="133"/>
    <col min="12811" max="12811" width="51.88671875" style="133" customWidth="1"/>
    <col min="12812" max="12812" width="4.109375" style="133" customWidth="1"/>
    <col min="12813" max="12813" width="13.5546875" style="133" bestFit="1" customWidth="1"/>
    <col min="12814" max="12814" width="3.5546875" style="133" customWidth="1"/>
    <col min="12815" max="12815" width="13.44140625" style="133" bestFit="1" customWidth="1"/>
    <col min="12816" max="12816" width="2.6640625" style="133" customWidth="1"/>
    <col min="12817" max="13066" width="4.88671875" style="133"/>
    <col min="13067" max="13067" width="51.88671875" style="133" customWidth="1"/>
    <col min="13068" max="13068" width="4.109375" style="133" customWidth="1"/>
    <col min="13069" max="13069" width="13.5546875" style="133" bestFit="1" customWidth="1"/>
    <col min="13070" max="13070" width="3.5546875" style="133" customWidth="1"/>
    <col min="13071" max="13071" width="13.44140625" style="133" bestFit="1" customWidth="1"/>
    <col min="13072" max="13072" width="2.6640625" style="133" customWidth="1"/>
    <col min="13073" max="13322" width="4.88671875" style="133"/>
    <col min="13323" max="13323" width="51.88671875" style="133" customWidth="1"/>
    <col min="13324" max="13324" width="4.109375" style="133" customWidth="1"/>
    <col min="13325" max="13325" width="13.5546875" style="133" bestFit="1" customWidth="1"/>
    <col min="13326" max="13326" width="3.5546875" style="133" customWidth="1"/>
    <col min="13327" max="13327" width="13.44140625" style="133" bestFit="1" customWidth="1"/>
    <col min="13328" max="13328" width="2.6640625" style="133" customWidth="1"/>
    <col min="13329" max="13578" width="4.88671875" style="133"/>
    <col min="13579" max="13579" width="51.88671875" style="133" customWidth="1"/>
    <col min="13580" max="13580" width="4.109375" style="133" customWidth="1"/>
    <col min="13581" max="13581" width="13.5546875" style="133" bestFit="1" customWidth="1"/>
    <col min="13582" max="13582" width="3.5546875" style="133" customWidth="1"/>
    <col min="13583" max="13583" width="13.44140625" style="133" bestFit="1" customWidth="1"/>
    <col min="13584" max="13584" width="2.6640625" style="133" customWidth="1"/>
    <col min="13585" max="13834" width="4.88671875" style="133"/>
    <col min="13835" max="13835" width="51.88671875" style="133" customWidth="1"/>
    <col min="13836" max="13836" width="4.109375" style="133" customWidth="1"/>
    <col min="13837" max="13837" width="13.5546875" style="133" bestFit="1" customWidth="1"/>
    <col min="13838" max="13838" width="3.5546875" style="133" customWidth="1"/>
    <col min="13839" max="13839" width="13.44140625" style="133" bestFit="1" customWidth="1"/>
    <col min="13840" max="13840" width="2.6640625" style="133" customWidth="1"/>
    <col min="13841" max="14090" width="4.88671875" style="133"/>
    <col min="14091" max="14091" width="51.88671875" style="133" customWidth="1"/>
    <col min="14092" max="14092" width="4.109375" style="133" customWidth="1"/>
    <col min="14093" max="14093" width="13.5546875" style="133" bestFit="1" customWidth="1"/>
    <col min="14094" max="14094" width="3.5546875" style="133" customWidth="1"/>
    <col min="14095" max="14095" width="13.44140625" style="133" bestFit="1" customWidth="1"/>
    <col min="14096" max="14096" width="2.6640625" style="133" customWidth="1"/>
    <col min="14097" max="14346" width="4.88671875" style="133"/>
    <col min="14347" max="14347" width="51.88671875" style="133" customWidth="1"/>
    <col min="14348" max="14348" width="4.109375" style="133" customWidth="1"/>
    <col min="14349" max="14349" width="13.5546875" style="133" bestFit="1" customWidth="1"/>
    <col min="14350" max="14350" width="3.5546875" style="133" customWidth="1"/>
    <col min="14351" max="14351" width="13.44140625" style="133" bestFit="1" customWidth="1"/>
    <col min="14352" max="14352" width="2.6640625" style="133" customWidth="1"/>
    <col min="14353" max="14602" width="4.88671875" style="133"/>
    <col min="14603" max="14603" width="51.88671875" style="133" customWidth="1"/>
    <col min="14604" max="14604" width="4.109375" style="133" customWidth="1"/>
    <col min="14605" max="14605" width="13.5546875" style="133" bestFit="1" customWidth="1"/>
    <col min="14606" max="14606" width="3.5546875" style="133" customWidth="1"/>
    <col min="14607" max="14607" width="13.44140625" style="133" bestFit="1" customWidth="1"/>
    <col min="14608" max="14608" width="2.6640625" style="133" customWidth="1"/>
    <col min="14609" max="14858" width="4.88671875" style="133"/>
    <col min="14859" max="14859" width="51.88671875" style="133" customWidth="1"/>
    <col min="14860" max="14860" width="4.109375" style="133" customWidth="1"/>
    <col min="14861" max="14861" width="13.5546875" style="133" bestFit="1" customWidth="1"/>
    <col min="14862" max="14862" width="3.5546875" style="133" customWidth="1"/>
    <col min="14863" max="14863" width="13.44140625" style="133" bestFit="1" customWidth="1"/>
    <col min="14864" max="14864" width="2.6640625" style="133" customWidth="1"/>
    <col min="14865" max="15114" width="4.88671875" style="133"/>
    <col min="15115" max="15115" width="51.88671875" style="133" customWidth="1"/>
    <col min="15116" max="15116" width="4.109375" style="133" customWidth="1"/>
    <col min="15117" max="15117" width="13.5546875" style="133" bestFit="1" customWidth="1"/>
    <col min="15118" max="15118" width="3.5546875" style="133" customWidth="1"/>
    <col min="15119" max="15119" width="13.44140625" style="133" bestFit="1" customWidth="1"/>
    <col min="15120" max="15120" width="2.6640625" style="133" customWidth="1"/>
    <col min="15121" max="15370" width="4.88671875" style="133"/>
    <col min="15371" max="15371" width="51.88671875" style="133" customWidth="1"/>
    <col min="15372" max="15372" width="4.109375" style="133" customWidth="1"/>
    <col min="15373" max="15373" width="13.5546875" style="133" bestFit="1" customWidth="1"/>
    <col min="15374" max="15374" width="3.5546875" style="133" customWidth="1"/>
    <col min="15375" max="15375" width="13.44140625" style="133" bestFit="1" customWidth="1"/>
    <col min="15376" max="15376" width="2.6640625" style="133" customWidth="1"/>
    <col min="15377" max="15626" width="4.88671875" style="133"/>
    <col min="15627" max="15627" width="51.88671875" style="133" customWidth="1"/>
    <col min="15628" max="15628" width="4.109375" style="133" customWidth="1"/>
    <col min="15629" max="15629" width="13.5546875" style="133" bestFit="1" customWidth="1"/>
    <col min="15630" max="15630" width="3.5546875" style="133" customWidth="1"/>
    <col min="15631" max="15631" width="13.44140625" style="133" bestFit="1" customWidth="1"/>
    <col min="15632" max="15632" width="2.6640625" style="133" customWidth="1"/>
    <col min="15633" max="15882" width="4.88671875" style="133"/>
    <col min="15883" max="15883" width="51.88671875" style="133" customWidth="1"/>
    <col min="15884" max="15884" width="4.109375" style="133" customWidth="1"/>
    <col min="15885" max="15885" width="13.5546875" style="133" bestFit="1" customWidth="1"/>
    <col min="15886" max="15886" width="3.5546875" style="133" customWidth="1"/>
    <col min="15887" max="15887" width="13.44140625" style="133" bestFit="1" customWidth="1"/>
    <col min="15888" max="15888" width="2.6640625" style="133" customWidth="1"/>
    <col min="15889" max="16138" width="4.88671875" style="133"/>
    <col min="16139" max="16139" width="51.88671875" style="133" customWidth="1"/>
    <col min="16140" max="16140" width="4.109375" style="133" customWidth="1"/>
    <col min="16141" max="16141" width="13.5546875" style="133" bestFit="1" customWidth="1"/>
    <col min="16142" max="16142" width="3.5546875" style="133" customWidth="1"/>
    <col min="16143" max="16143" width="13.44140625" style="133" bestFit="1" customWidth="1"/>
    <col min="16144" max="16144" width="2.6640625" style="133" customWidth="1"/>
    <col min="16145" max="16384" width="4.88671875" style="133"/>
  </cols>
  <sheetData>
    <row r="1" spans="1:20" ht="12" x14ac:dyDescent="0.2">
      <c r="C1" s="190">
        <v>2018</v>
      </c>
      <c r="D1" s="190"/>
      <c r="E1" s="190"/>
      <c r="G1" s="190">
        <v>2017</v>
      </c>
      <c r="H1" s="190"/>
      <c r="I1" s="190"/>
      <c r="J1" s="100"/>
      <c r="K1" s="190">
        <v>2016</v>
      </c>
      <c r="L1" s="190"/>
      <c r="M1" s="190"/>
      <c r="N1" s="100"/>
      <c r="O1" s="100"/>
      <c r="P1" s="100"/>
      <c r="Q1" s="100"/>
      <c r="R1" s="100"/>
      <c r="S1" s="100"/>
      <c r="T1" s="100"/>
    </row>
    <row r="2" spans="1:20" ht="12" x14ac:dyDescent="0.2">
      <c r="C2" s="134" t="s">
        <v>132</v>
      </c>
      <c r="D2" s="134"/>
      <c r="E2" s="134" t="s">
        <v>133</v>
      </c>
      <c r="G2" s="134" t="s">
        <v>132</v>
      </c>
      <c r="H2" s="134"/>
      <c r="I2" s="134" t="s">
        <v>133</v>
      </c>
      <c r="J2" s="134"/>
      <c r="K2" s="134" t="s">
        <v>132</v>
      </c>
      <c r="L2" s="134"/>
      <c r="M2" s="134" t="s">
        <v>133</v>
      </c>
      <c r="N2" s="134"/>
      <c r="O2" s="134"/>
      <c r="P2" s="134"/>
      <c r="Q2" s="134"/>
      <c r="R2" s="134"/>
      <c r="S2" s="134"/>
      <c r="T2" s="134"/>
    </row>
    <row r="4" spans="1:20" ht="12" x14ac:dyDescent="0.2">
      <c r="A4" s="135" t="s">
        <v>218</v>
      </c>
      <c r="C4" s="136">
        <v>1871588</v>
      </c>
      <c r="D4" s="136"/>
      <c r="E4" s="136">
        <v>0</v>
      </c>
      <c r="G4" s="136">
        <v>1953502</v>
      </c>
      <c r="I4" s="136">
        <v>0</v>
      </c>
      <c r="J4" s="136"/>
      <c r="K4" s="136">
        <v>4358272</v>
      </c>
      <c r="M4" s="136">
        <v>0</v>
      </c>
      <c r="N4" s="136"/>
      <c r="O4" s="136"/>
      <c r="P4" s="136"/>
      <c r="Q4" s="136"/>
      <c r="R4" s="136"/>
      <c r="S4" s="136"/>
      <c r="T4" s="136"/>
    </row>
    <row r="5" spans="1:20" ht="12" x14ac:dyDescent="0.2">
      <c r="A5" s="135" t="s">
        <v>219</v>
      </c>
      <c r="C5" s="136">
        <v>7759728</v>
      </c>
      <c r="D5" s="136"/>
      <c r="E5" s="136">
        <v>24796057</v>
      </c>
      <c r="G5" s="136">
        <v>4183053</v>
      </c>
      <c r="I5" s="136">
        <v>20813206</v>
      </c>
      <c r="J5" s="136"/>
      <c r="K5" s="136">
        <v>4225160</v>
      </c>
      <c r="M5" s="136">
        <v>17696327</v>
      </c>
      <c r="N5" s="136"/>
      <c r="O5" s="136"/>
      <c r="P5" s="136"/>
      <c r="Q5" s="136"/>
      <c r="R5" s="136"/>
      <c r="S5" s="136"/>
      <c r="T5" s="136"/>
    </row>
    <row r="6" spans="1:20" ht="12.75" thickBot="1" x14ac:dyDescent="0.25">
      <c r="A6" s="135"/>
      <c r="C6" s="137">
        <f>SUM(C4:C5)</f>
        <v>9631316</v>
      </c>
      <c r="E6" s="137">
        <f>SUM(E4:E5)</f>
        <v>24796057</v>
      </c>
      <c r="G6" s="137">
        <f>SUM(G4:G5)</f>
        <v>6136555</v>
      </c>
      <c r="I6" s="137">
        <f>SUM(I4:I5)</f>
        <v>20813206</v>
      </c>
      <c r="J6" s="138"/>
      <c r="K6" s="137">
        <f>SUM(K4:K5)</f>
        <v>8583432</v>
      </c>
      <c r="M6" s="137">
        <f>SUM(M4:M5)</f>
        <v>17696327</v>
      </c>
      <c r="N6" s="138"/>
      <c r="O6" s="138"/>
      <c r="P6" s="138"/>
      <c r="Q6" s="138"/>
      <c r="R6" s="138"/>
      <c r="S6" s="138"/>
      <c r="T6" s="138"/>
    </row>
    <row r="7" spans="1:20" ht="12.75" thickTop="1" x14ac:dyDescent="0.2"/>
  </sheetData>
  <mergeCells count="3">
    <mergeCell ref="C1:E1"/>
    <mergeCell ref="G1:I1"/>
    <mergeCell ref="K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4" sqref="E4"/>
    </sheetView>
  </sheetViews>
  <sheetFormatPr baseColWidth="10" defaultColWidth="9.109375" defaultRowHeight="11.4" x14ac:dyDescent="0.2"/>
  <cols>
    <col min="1" max="1" width="40.88671875" style="140" bestFit="1" customWidth="1"/>
    <col min="2" max="2" width="2.5546875" style="140" customWidth="1"/>
    <col min="3" max="3" width="10" style="140" bestFit="1" customWidth="1"/>
    <col min="4" max="4" width="2.44140625" style="140" customWidth="1"/>
    <col min="5" max="5" width="10.5546875" style="140" bestFit="1" customWidth="1"/>
    <col min="6" max="6" width="1.33203125" style="140" customWidth="1"/>
    <col min="7" max="7" width="10.5546875" style="140" bestFit="1" customWidth="1"/>
    <col min="8" max="16384" width="9.109375" style="140"/>
  </cols>
  <sheetData>
    <row r="1" spans="1:7" ht="12" x14ac:dyDescent="0.2">
      <c r="A1" s="139"/>
      <c r="C1" s="134">
        <v>2018</v>
      </c>
      <c r="E1" s="134">
        <v>2017</v>
      </c>
      <c r="G1" s="134">
        <v>2016</v>
      </c>
    </row>
    <row r="2" spans="1:7" ht="12" x14ac:dyDescent="0.2">
      <c r="C2" s="111"/>
      <c r="E2" s="111"/>
      <c r="G2" s="111"/>
    </row>
    <row r="3" spans="1:7" x14ac:dyDescent="0.2">
      <c r="A3" s="140" t="s">
        <v>220</v>
      </c>
      <c r="C3" s="101">
        <v>5140510</v>
      </c>
      <c r="D3" s="101"/>
      <c r="E3" s="101">
        <f>+G9</f>
        <v>5755033</v>
      </c>
      <c r="G3" s="101">
        <v>4437662</v>
      </c>
    </row>
    <row r="4" spans="1:7" ht="12" x14ac:dyDescent="0.2">
      <c r="A4" s="140" t="s">
        <v>221</v>
      </c>
      <c r="C4" s="101">
        <v>1293142</v>
      </c>
      <c r="D4" s="141"/>
      <c r="E4" s="101">
        <v>1308073</v>
      </c>
      <c r="G4" s="101">
        <v>1102485</v>
      </c>
    </row>
    <row r="5" spans="1:7" ht="12" x14ac:dyDescent="0.2">
      <c r="A5" s="140" t="s">
        <v>222</v>
      </c>
      <c r="C5" s="101">
        <v>0</v>
      </c>
      <c r="D5" s="141"/>
      <c r="E5" s="101">
        <v>234029</v>
      </c>
      <c r="G5" s="101">
        <v>190015</v>
      </c>
    </row>
    <row r="6" spans="1:7" ht="12" x14ac:dyDescent="0.2">
      <c r="A6" s="140" t="s">
        <v>223</v>
      </c>
      <c r="C6" s="101">
        <v>-207177</v>
      </c>
      <c r="D6" s="141"/>
      <c r="E6" s="101">
        <v>-107410</v>
      </c>
      <c r="G6" s="101">
        <v>-470931</v>
      </c>
    </row>
    <row r="7" spans="1:7" x14ac:dyDescent="0.2">
      <c r="A7" s="140" t="s">
        <v>224</v>
      </c>
      <c r="C7" s="101">
        <v>-70086</v>
      </c>
      <c r="D7" s="141"/>
      <c r="E7" s="101">
        <v>-1849659</v>
      </c>
      <c r="G7" s="101">
        <v>674340</v>
      </c>
    </row>
    <row r="8" spans="1:7" ht="12" x14ac:dyDescent="0.2">
      <c r="A8" s="140" t="s">
        <v>225</v>
      </c>
      <c r="C8" s="101">
        <v>-247030</v>
      </c>
      <c r="D8" s="141"/>
      <c r="E8" s="101">
        <v>-199556</v>
      </c>
      <c r="G8" s="101">
        <v>-178538</v>
      </c>
    </row>
    <row r="9" spans="1:7" ht="12" thickBot="1" x14ac:dyDescent="0.25">
      <c r="A9" s="140" t="s">
        <v>226</v>
      </c>
      <c r="C9" s="109">
        <f>+SUM(C3:C8)</f>
        <v>5909359</v>
      </c>
      <c r="D9" s="141"/>
      <c r="E9" s="109">
        <f>+SUM(E3:E8)</f>
        <v>5140510</v>
      </c>
      <c r="G9" s="109">
        <f>+SUM(G3:G8)</f>
        <v>5755033</v>
      </c>
    </row>
    <row r="10" spans="1:7" ht="5.0999999999999996" customHeight="1" thickTop="1" x14ac:dyDescent="0.2">
      <c r="C10" s="101"/>
      <c r="D10" s="141"/>
      <c r="E10" s="101"/>
      <c r="G10" s="101"/>
    </row>
    <row r="11" spans="1:7" ht="12" x14ac:dyDescent="0.2">
      <c r="C11" s="142"/>
      <c r="D11" s="99"/>
      <c r="E11" s="142"/>
      <c r="G11" s="142"/>
    </row>
    <row r="12" spans="1:7" ht="12" x14ac:dyDescent="0.2">
      <c r="A12" s="140" t="s">
        <v>227</v>
      </c>
    </row>
    <row r="13" spans="1:7" ht="12" x14ac:dyDescent="0.2">
      <c r="C13" s="142"/>
      <c r="D13" s="99"/>
      <c r="E13" s="142"/>
      <c r="G13" s="142"/>
    </row>
    <row r="14" spans="1:7" ht="12" x14ac:dyDescent="0.2">
      <c r="A14" s="140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>
      <selection activeCell="A23" sqref="A23"/>
    </sheetView>
  </sheetViews>
  <sheetFormatPr baseColWidth="10" defaultColWidth="11.44140625" defaultRowHeight="10.199999999999999" x14ac:dyDescent="0.2"/>
  <cols>
    <col min="1" max="1" width="40.44140625" style="13" bestFit="1" customWidth="1"/>
    <col min="2" max="2" width="1" style="40" customWidth="1"/>
    <col min="3" max="3" width="11.33203125" style="13" bestFit="1" customWidth="1"/>
    <col min="4" max="4" width="1.33203125" style="13" customWidth="1"/>
    <col min="5" max="5" width="11.33203125" style="13" bestFit="1" customWidth="1"/>
    <col min="6" max="6" width="1.6640625" style="26" customWidth="1"/>
    <col min="7" max="7" width="10.6640625" style="13" bestFit="1" customWidth="1"/>
    <col min="8" max="8" width="15.33203125" style="13" bestFit="1" customWidth="1"/>
    <col min="9" max="9" width="12.88671875" style="13" bestFit="1" customWidth="1"/>
    <col min="10" max="16384" width="11.44140625" style="13"/>
  </cols>
  <sheetData>
    <row r="1" spans="1:8" s="15" customFormat="1" ht="13.5" x14ac:dyDescent="0.35">
      <c r="A1" s="21"/>
      <c r="B1" s="22"/>
      <c r="F1" s="23"/>
    </row>
    <row r="2" spans="1:8" s="15" customFormat="1" ht="13.5" x14ac:dyDescent="0.35">
      <c r="A2" s="21"/>
      <c r="B2" s="22"/>
      <c r="C2" s="22">
        <v>2018</v>
      </c>
      <c r="D2" s="22"/>
      <c r="E2" s="22">
        <v>2017</v>
      </c>
      <c r="F2" s="23"/>
      <c r="G2" s="22">
        <v>2016</v>
      </c>
    </row>
    <row r="3" spans="1:8" ht="13.5" x14ac:dyDescent="0.35">
      <c r="A3" s="24"/>
      <c r="B3" s="25"/>
      <c r="C3" s="22"/>
      <c r="D3" s="22"/>
      <c r="E3" s="22"/>
      <c r="G3" s="22"/>
    </row>
    <row r="4" spans="1:8" ht="11.25" x14ac:dyDescent="0.2">
      <c r="A4" s="27" t="s">
        <v>87</v>
      </c>
      <c r="B4" s="28"/>
      <c r="C4" s="29">
        <v>159047272</v>
      </c>
      <c r="D4" s="30"/>
      <c r="E4" s="29">
        <v>152924768</v>
      </c>
      <c r="G4" s="29">
        <v>142668780</v>
      </c>
      <c r="H4" s="31"/>
    </row>
    <row r="5" spans="1:8" ht="11.25" x14ac:dyDescent="0.2">
      <c r="A5" s="27" t="s">
        <v>88</v>
      </c>
      <c r="B5" s="32"/>
      <c r="C5" s="33">
        <f>-72969133-30600634</f>
        <v>-103569767</v>
      </c>
      <c r="D5" s="30"/>
      <c r="E5" s="33">
        <v>-100189814</v>
      </c>
      <c r="G5" s="33">
        <v>-95382618</v>
      </c>
    </row>
    <row r="6" spans="1:8" ht="5.0999999999999996" customHeight="1" x14ac:dyDescent="0.2">
      <c r="B6" s="32"/>
    </row>
    <row r="7" spans="1:8" ht="11.25" x14ac:dyDescent="0.2">
      <c r="A7" s="27" t="s">
        <v>89</v>
      </c>
      <c r="B7" s="34"/>
      <c r="C7" s="30">
        <f>+C4+C5</f>
        <v>55477505</v>
      </c>
      <c r="D7" s="30"/>
      <c r="E7" s="30">
        <f>+E4+E5</f>
        <v>52734954</v>
      </c>
      <c r="G7" s="30">
        <f>+G4+G5</f>
        <v>47286162</v>
      </c>
    </row>
    <row r="8" spans="1:8" ht="5.0999999999999996" customHeight="1" x14ac:dyDescent="0.2">
      <c r="A8" s="35"/>
      <c r="B8" s="34"/>
      <c r="C8" s="30"/>
      <c r="D8" s="30"/>
      <c r="E8" s="30"/>
      <c r="G8" s="30"/>
    </row>
    <row r="9" spans="1:8" ht="11.25" x14ac:dyDescent="0.2">
      <c r="A9" s="36" t="s">
        <v>90</v>
      </c>
      <c r="B9" s="34"/>
      <c r="C9" s="30"/>
      <c r="D9" s="30"/>
      <c r="E9" s="30"/>
      <c r="G9" s="30"/>
    </row>
    <row r="10" spans="1:8" ht="11.25" x14ac:dyDescent="0.2">
      <c r="A10" s="35" t="s">
        <v>91</v>
      </c>
      <c r="B10" s="34"/>
      <c r="C10" s="37">
        <f>-65078124+30600634</f>
        <v>-34477490</v>
      </c>
      <c r="D10" s="30"/>
      <c r="E10" s="37">
        <v>-33320786</v>
      </c>
      <c r="G10" s="37">
        <v>-29945047</v>
      </c>
    </row>
    <row r="11" spans="1:8" ht="5.0999999999999996" customHeight="1" x14ac:dyDescent="0.2">
      <c r="A11" s="35"/>
      <c r="B11" s="34"/>
      <c r="C11" s="30"/>
      <c r="D11" s="30"/>
      <c r="E11" s="30"/>
      <c r="G11" s="30"/>
    </row>
    <row r="12" spans="1:8" ht="11.25" x14ac:dyDescent="0.2">
      <c r="A12" s="27" t="s">
        <v>92</v>
      </c>
      <c r="B12" s="34"/>
      <c r="C12" s="30">
        <f>+C7+C10</f>
        <v>21000015</v>
      </c>
      <c r="D12" s="30"/>
      <c r="E12" s="30">
        <f>+E7+E10</f>
        <v>19414168</v>
      </c>
      <c r="G12" s="30">
        <f>+G7+G10</f>
        <v>17341115</v>
      </c>
    </row>
    <row r="13" spans="1:8" ht="5.0999999999999996" customHeight="1" x14ac:dyDescent="0.2">
      <c r="A13" s="27"/>
      <c r="B13" s="34"/>
      <c r="C13" s="30"/>
      <c r="D13" s="30"/>
      <c r="E13" s="30"/>
      <c r="G13" s="30"/>
    </row>
    <row r="14" spans="1:8" ht="11.25" x14ac:dyDescent="0.2">
      <c r="A14" s="27" t="s">
        <v>93</v>
      </c>
      <c r="B14" s="34"/>
      <c r="C14" s="30">
        <v>-3489748</v>
      </c>
      <c r="D14" s="30"/>
      <c r="E14" s="30">
        <v>-5186848</v>
      </c>
      <c r="G14" s="30">
        <v>-4570755</v>
      </c>
    </row>
    <row r="15" spans="1:8" ht="11.25" x14ac:dyDescent="0.2">
      <c r="A15" s="27" t="s">
        <v>94</v>
      </c>
      <c r="B15" s="34"/>
      <c r="C15" s="30">
        <v>-1215907</v>
      </c>
      <c r="D15" s="30"/>
      <c r="E15" s="30">
        <v>-3618624</v>
      </c>
      <c r="G15" s="30">
        <v>-1043022</v>
      </c>
      <c r="H15" s="31"/>
    </row>
    <row r="16" spans="1:8" ht="5.4" customHeight="1" x14ac:dyDescent="0.2">
      <c r="A16" s="27"/>
      <c r="B16" s="34"/>
      <c r="C16" s="37"/>
      <c r="D16" s="30"/>
      <c r="E16" s="37"/>
      <c r="G16" s="37"/>
    </row>
    <row r="17" spans="1:10" ht="20.399999999999999" x14ac:dyDescent="0.2">
      <c r="A17" s="38" t="s">
        <v>95</v>
      </c>
      <c r="B17" s="34"/>
      <c r="C17" s="30">
        <f>+C12+C14+C15</f>
        <v>16294360</v>
      </c>
      <c r="D17" s="30"/>
      <c r="E17" s="30">
        <f>+E12+E14+E15</f>
        <v>10608696</v>
      </c>
      <c r="G17" s="30">
        <f>+G12+G14+G15</f>
        <v>11727338</v>
      </c>
    </row>
    <row r="18" spans="1:10" ht="4.95" customHeight="1" x14ac:dyDescent="0.2">
      <c r="A18" s="27"/>
      <c r="B18" s="34"/>
      <c r="C18" s="30"/>
      <c r="D18" s="30"/>
      <c r="E18" s="30"/>
      <c r="G18" s="30"/>
    </row>
    <row r="19" spans="1:10" x14ac:dyDescent="0.2">
      <c r="A19" s="35" t="s">
        <v>96</v>
      </c>
      <c r="B19" s="34"/>
      <c r="C19" s="39">
        <v>-2404929</v>
      </c>
      <c r="D19" s="27"/>
      <c r="E19" s="39">
        <v>-1591304</v>
      </c>
      <c r="G19" s="39">
        <v>-1759101</v>
      </c>
    </row>
    <row r="20" spans="1:10" ht="5.4" customHeight="1" x14ac:dyDescent="0.2">
      <c r="A20" s="35"/>
      <c r="B20" s="34"/>
      <c r="C20" s="30"/>
      <c r="D20" s="30"/>
      <c r="E20" s="30"/>
      <c r="G20" s="30"/>
    </row>
    <row r="21" spans="1:10" ht="11.25" x14ac:dyDescent="0.2">
      <c r="A21" s="35" t="s">
        <v>97</v>
      </c>
      <c r="C21" s="30">
        <v>-4499403</v>
      </c>
      <c r="E21" s="30">
        <f>-3550763+128916</f>
        <v>-3421847</v>
      </c>
      <c r="G21" s="30">
        <v>-3160073</v>
      </c>
    </row>
    <row r="22" spans="1:10" ht="4.95" customHeight="1" x14ac:dyDescent="0.2">
      <c r="A22" s="41"/>
      <c r="C22" s="26"/>
      <c r="E22" s="26"/>
      <c r="G22" s="26"/>
    </row>
    <row r="23" spans="1:10" x14ac:dyDescent="0.2">
      <c r="A23" s="27" t="s">
        <v>98</v>
      </c>
      <c r="C23" s="42">
        <f>+C17+C19+C21</f>
        <v>9390028</v>
      </c>
      <c r="D23" s="30"/>
      <c r="E23" s="42">
        <f>+E17+E19+E21</f>
        <v>5595545</v>
      </c>
      <c r="F23" s="30"/>
      <c r="G23" s="42">
        <f>+G17+G19+G21</f>
        <v>6808164</v>
      </c>
      <c r="H23" s="43"/>
      <c r="I23" s="44"/>
      <c r="J23" s="45"/>
    </row>
    <row r="25" spans="1:10" ht="11.25" x14ac:dyDescent="0.2">
      <c r="A25" s="36" t="s">
        <v>99</v>
      </c>
    </row>
    <row r="26" spans="1:10" ht="4.95" customHeight="1" x14ac:dyDescent="0.2">
      <c r="A26" s="41"/>
      <c r="C26" s="26"/>
      <c r="E26" s="26"/>
      <c r="G26" s="26"/>
    </row>
    <row r="27" spans="1:10" ht="20.399999999999999" x14ac:dyDescent="0.2">
      <c r="A27" s="46" t="s">
        <v>100</v>
      </c>
      <c r="C27" s="33">
        <v>70086</v>
      </c>
      <c r="E27" s="33">
        <v>1849659</v>
      </c>
      <c r="G27" s="33">
        <v>-495802</v>
      </c>
    </row>
    <row r="28" spans="1:10" ht="4.95" customHeight="1" x14ac:dyDescent="0.2">
      <c r="A28" s="41"/>
      <c r="C28" s="26"/>
      <c r="E28" s="26"/>
      <c r="G28" s="26"/>
    </row>
    <row r="29" spans="1:10" ht="10.8" thickBot="1" x14ac:dyDescent="0.25">
      <c r="A29" s="35" t="s">
        <v>101</v>
      </c>
      <c r="C29" s="47">
        <f>+C23+C27</f>
        <v>9460114</v>
      </c>
      <c r="E29" s="47">
        <f>+E23+E27</f>
        <v>7445204</v>
      </c>
      <c r="G29" s="47">
        <f>+G23+G27</f>
        <v>6312362</v>
      </c>
    </row>
    <row r="30" spans="1:10" ht="12" thickTop="1" x14ac:dyDescent="0.2">
      <c r="A30" s="35"/>
    </row>
    <row r="31" spans="1:10" x14ac:dyDescent="0.2">
      <c r="F31" s="13"/>
    </row>
    <row r="35" spans="2:6" x14ac:dyDescent="0.2">
      <c r="B35" s="13"/>
      <c r="F35" s="13"/>
    </row>
    <row r="36" spans="2:6" x14ac:dyDescent="0.2">
      <c r="B36" s="13"/>
      <c r="F36" s="13"/>
    </row>
    <row r="37" spans="2:6" x14ac:dyDescent="0.2">
      <c r="B37" s="13"/>
      <c r="F37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GridLines="0" workbookViewId="0">
      <selection activeCell="C14" sqref="C14"/>
    </sheetView>
  </sheetViews>
  <sheetFormatPr baseColWidth="10" defaultColWidth="11.44140625" defaultRowHeight="10.199999999999999" x14ac:dyDescent="0.2"/>
  <cols>
    <col min="1" max="1" width="36.6640625" style="13" customWidth="1"/>
    <col min="2" max="2" width="1.88671875" style="13" customWidth="1"/>
    <col min="3" max="3" width="10.5546875" style="13" customWidth="1"/>
    <col min="4" max="4" width="2.33203125" style="13" customWidth="1"/>
    <col min="5" max="5" width="12.88671875" style="13" customWidth="1"/>
    <col min="6" max="6" width="1.33203125" style="13" customWidth="1"/>
    <col min="7" max="7" width="9.33203125" style="13" customWidth="1"/>
    <col min="8" max="8" width="1.33203125" style="13" customWidth="1"/>
    <col min="9" max="9" width="10.44140625" style="13" customWidth="1"/>
    <col min="10" max="10" width="1.33203125" style="13" customWidth="1"/>
    <col min="11" max="11" width="9.6640625" style="13" customWidth="1"/>
    <col min="12" max="12" width="1.33203125" style="13" customWidth="1"/>
    <col min="13" max="13" width="8" style="13" bestFit="1" customWidth="1"/>
    <col min="14" max="14" width="1.33203125" style="13" customWidth="1"/>
    <col min="15" max="15" width="9.88671875" style="13" bestFit="1" customWidth="1"/>
    <col min="16" max="16" width="1.33203125" style="13" customWidth="1"/>
    <col min="17" max="17" width="10" style="13" customWidth="1"/>
    <col min="18" max="18" width="1.33203125" style="13" customWidth="1"/>
    <col min="19" max="19" width="10" style="13" customWidth="1"/>
    <col min="20" max="20" width="2.33203125" style="13" customWidth="1"/>
    <col min="21" max="21" width="13.6640625" style="13" bestFit="1" customWidth="1"/>
    <col min="22" max="16384" width="11.44140625" style="13"/>
  </cols>
  <sheetData>
    <row r="1" spans="1:22" s="15" customFormat="1" ht="11.25" x14ac:dyDescent="0.2">
      <c r="E1" s="48"/>
      <c r="F1" s="48"/>
      <c r="G1" s="48"/>
      <c r="H1" s="48"/>
      <c r="I1" s="48"/>
      <c r="J1" s="48"/>
      <c r="K1" s="48"/>
      <c r="L1" s="48"/>
      <c r="M1" s="182" t="s">
        <v>102</v>
      </c>
      <c r="N1" s="182"/>
      <c r="O1" s="182"/>
      <c r="P1" s="182"/>
      <c r="Q1" s="182"/>
    </row>
    <row r="2" spans="1:22" s="15" customFormat="1" ht="14.25" customHeight="1" x14ac:dyDescent="0.2">
      <c r="C2" s="183" t="s">
        <v>103</v>
      </c>
      <c r="D2" s="49"/>
      <c r="E2" s="50" t="s">
        <v>104</v>
      </c>
      <c r="F2" s="49"/>
      <c r="H2" s="49"/>
      <c r="J2" s="49"/>
      <c r="K2" s="50" t="s">
        <v>105</v>
      </c>
      <c r="L2" s="49"/>
      <c r="M2" s="50" t="s">
        <v>106</v>
      </c>
      <c r="N2" s="49"/>
      <c r="O2" s="23"/>
      <c r="P2" s="49"/>
      <c r="R2" s="49"/>
      <c r="S2" s="49"/>
      <c r="T2" s="49"/>
    </row>
    <row r="3" spans="1:22" s="15" customFormat="1" ht="14.25" customHeight="1" x14ac:dyDescent="0.2">
      <c r="C3" s="183"/>
      <c r="D3" s="49"/>
      <c r="E3" s="50" t="s">
        <v>107</v>
      </c>
      <c r="F3" s="49"/>
      <c r="G3" s="50" t="s">
        <v>108</v>
      </c>
      <c r="H3" s="49"/>
      <c r="I3" s="50" t="s">
        <v>108</v>
      </c>
      <c r="J3" s="49"/>
      <c r="K3" s="50" t="s">
        <v>109</v>
      </c>
      <c r="L3" s="49"/>
      <c r="M3" s="50" t="s">
        <v>110</v>
      </c>
      <c r="N3" s="49"/>
      <c r="O3" s="50" t="s">
        <v>111</v>
      </c>
      <c r="P3" s="49"/>
      <c r="Q3" s="49" t="s">
        <v>112</v>
      </c>
      <c r="R3" s="49"/>
      <c r="S3" s="49"/>
      <c r="T3" s="49"/>
    </row>
    <row r="4" spans="1:22" s="15" customFormat="1" ht="12" x14ac:dyDescent="0.35">
      <c r="C4" s="184"/>
      <c r="D4" s="51"/>
      <c r="E4" s="52" t="s">
        <v>113</v>
      </c>
      <c r="F4" s="51"/>
      <c r="G4" s="52" t="s">
        <v>114</v>
      </c>
      <c r="H4" s="51"/>
      <c r="I4" s="52" t="s">
        <v>115</v>
      </c>
      <c r="J4" s="51"/>
      <c r="K4" s="52" t="s">
        <v>116</v>
      </c>
      <c r="L4" s="51"/>
      <c r="M4" s="52" t="s">
        <v>117</v>
      </c>
      <c r="N4" s="49"/>
      <c r="O4" s="52" t="s">
        <v>118</v>
      </c>
      <c r="P4" s="49"/>
      <c r="Q4" s="53" t="s">
        <v>119</v>
      </c>
      <c r="R4" s="49"/>
      <c r="S4" s="53" t="s">
        <v>120</v>
      </c>
      <c r="T4" s="49"/>
    </row>
    <row r="5" spans="1:22" ht="11.25" x14ac:dyDescent="0.2"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</row>
    <row r="6" spans="1:22" ht="11.25" x14ac:dyDescent="0.2">
      <c r="A6" s="41" t="s">
        <v>122</v>
      </c>
      <c r="C6" s="55">
        <v>23879352</v>
      </c>
      <c r="D6" s="26"/>
      <c r="E6" s="55">
        <v>705936</v>
      </c>
      <c r="F6" s="26"/>
      <c r="G6" s="55">
        <v>3982138</v>
      </c>
      <c r="H6" s="26"/>
      <c r="I6" s="55">
        <v>34797</v>
      </c>
      <c r="J6" s="26"/>
      <c r="K6" s="10">
        <v>-495802</v>
      </c>
      <c r="L6" s="26"/>
      <c r="M6" s="55">
        <v>227072</v>
      </c>
      <c r="N6" s="26"/>
      <c r="O6" s="10">
        <v>-3202431</v>
      </c>
      <c r="P6" s="26"/>
      <c r="Q6" s="55">
        <v>38523084</v>
      </c>
      <c r="R6" s="26"/>
      <c r="S6" s="55">
        <v>63654146</v>
      </c>
      <c r="T6" s="41"/>
      <c r="V6" s="63"/>
    </row>
    <row r="7" spans="1:22" ht="4.3499999999999996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</row>
    <row r="8" spans="1:22" ht="20.399999999999999" x14ac:dyDescent="0.2">
      <c r="A8" s="57" t="s">
        <v>123</v>
      </c>
      <c r="B8" s="64"/>
      <c r="C8" s="10">
        <v>6127345</v>
      </c>
      <c r="D8" s="58"/>
      <c r="E8" s="59"/>
      <c r="F8" s="58"/>
      <c r="G8" s="59"/>
      <c r="H8" s="58"/>
      <c r="I8" s="59"/>
      <c r="J8" s="58"/>
      <c r="K8" s="59"/>
      <c r="L8" s="58"/>
      <c r="M8" s="59"/>
      <c r="N8" s="58"/>
      <c r="O8" s="59"/>
      <c r="P8" s="58"/>
      <c r="Q8" s="59">
        <v>-6127345</v>
      </c>
      <c r="R8" s="58"/>
      <c r="S8" s="59">
        <f>SUM(C8:Q8)</f>
        <v>0</v>
      </c>
      <c r="T8" s="56"/>
      <c r="U8" s="56"/>
      <c r="V8" s="56"/>
    </row>
    <row r="9" spans="1:22" ht="5.0999999999999996" customHeight="1" x14ac:dyDescent="0.2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22" x14ac:dyDescent="0.2">
      <c r="A10" s="41" t="s">
        <v>121</v>
      </c>
      <c r="C10" s="54"/>
      <c r="D10" s="55"/>
      <c r="E10" s="10"/>
      <c r="F10" s="55"/>
      <c r="G10" s="10">
        <v>680816</v>
      </c>
      <c r="H10" s="55"/>
      <c r="I10" s="10"/>
      <c r="J10" s="55"/>
      <c r="K10" s="10"/>
      <c r="L10" s="55"/>
      <c r="M10" s="10"/>
      <c r="N10" s="55"/>
      <c r="O10" s="10"/>
      <c r="P10" s="55"/>
      <c r="Q10" s="10">
        <v>-680816</v>
      </c>
      <c r="R10" s="55"/>
      <c r="S10" s="10">
        <f>SUM(C10:Q10)</f>
        <v>0</v>
      </c>
      <c r="T10" s="55"/>
      <c r="V10" s="10"/>
    </row>
    <row r="11" spans="1:22" ht="4.3499999999999996" customHeight="1" x14ac:dyDescent="0.2">
      <c r="C11" s="10"/>
      <c r="D11" s="55"/>
      <c r="E11" s="10"/>
      <c r="F11" s="55"/>
      <c r="G11" s="54"/>
      <c r="H11" s="55"/>
      <c r="I11" s="54"/>
      <c r="J11" s="55"/>
      <c r="K11" s="54"/>
      <c r="L11" s="55"/>
      <c r="M11" s="54"/>
      <c r="N11" s="55"/>
      <c r="O11" s="54"/>
      <c r="P11" s="55"/>
      <c r="Q11" s="54"/>
      <c r="R11" s="55"/>
      <c r="S11" s="55"/>
      <c r="T11" s="55"/>
    </row>
    <row r="12" spans="1:22" ht="11.25" x14ac:dyDescent="0.2">
      <c r="A12" s="41" t="s">
        <v>124</v>
      </c>
      <c r="C12" s="54"/>
      <c r="D12" s="55"/>
      <c r="E12" s="10"/>
      <c r="F12" s="55"/>
      <c r="G12" s="10"/>
      <c r="H12" s="55"/>
      <c r="I12" s="10"/>
      <c r="J12" s="55"/>
      <c r="K12" s="10"/>
      <c r="L12" s="55"/>
      <c r="M12" s="10"/>
      <c r="N12" s="55"/>
      <c r="O12" s="10"/>
      <c r="P12" s="55"/>
      <c r="Q12" s="10">
        <f>476468-29500</f>
        <v>446968</v>
      </c>
      <c r="R12" s="55"/>
      <c r="S12" s="10">
        <f>SUM(C12:Q12)</f>
        <v>446968</v>
      </c>
      <c r="T12" s="55"/>
      <c r="V12" s="10"/>
    </row>
    <row r="13" spans="1:22" ht="4.3499999999999996" customHeight="1" x14ac:dyDescent="0.2">
      <c r="C13" s="10"/>
      <c r="D13" s="55"/>
      <c r="E13" s="10"/>
      <c r="F13" s="55"/>
      <c r="G13" s="54"/>
      <c r="H13" s="55"/>
      <c r="I13" s="54"/>
      <c r="J13" s="55"/>
      <c r="K13" s="54"/>
      <c r="L13" s="55"/>
      <c r="M13" s="54"/>
      <c r="N13" s="55"/>
      <c r="O13" s="54"/>
      <c r="P13" s="55"/>
      <c r="Q13" s="54"/>
      <c r="R13" s="55"/>
      <c r="S13" s="55"/>
      <c r="T13" s="55"/>
    </row>
    <row r="14" spans="1:22" ht="30.6" x14ac:dyDescent="0.2">
      <c r="A14" s="57" t="s">
        <v>125</v>
      </c>
      <c r="C14" s="54"/>
      <c r="D14" s="55"/>
      <c r="E14" s="10">
        <v>-705016</v>
      </c>
      <c r="F14" s="55"/>
      <c r="G14" s="10"/>
      <c r="H14" s="55"/>
      <c r="I14" s="10"/>
      <c r="J14" s="55"/>
      <c r="K14" s="10"/>
      <c r="L14" s="55"/>
      <c r="M14" s="10"/>
      <c r="N14" s="55"/>
      <c r="O14" s="10"/>
      <c r="P14" s="55"/>
      <c r="Q14" s="10"/>
      <c r="R14" s="55"/>
      <c r="S14" s="10">
        <f>SUM(C14:Q14)</f>
        <v>-705016</v>
      </c>
      <c r="T14" s="55"/>
      <c r="V14" s="10"/>
    </row>
    <row r="15" spans="1:22" ht="4.3499999999999996" customHeight="1" x14ac:dyDescent="0.2">
      <c r="C15" s="10"/>
      <c r="D15" s="55"/>
      <c r="E15" s="10"/>
      <c r="F15" s="55"/>
      <c r="G15" s="54"/>
      <c r="H15" s="55"/>
      <c r="I15" s="54"/>
      <c r="J15" s="55"/>
      <c r="K15" s="54"/>
      <c r="L15" s="55"/>
      <c r="M15" s="54"/>
      <c r="N15" s="55"/>
      <c r="O15" s="54"/>
      <c r="P15" s="55"/>
      <c r="Q15" s="54"/>
      <c r="R15" s="55"/>
      <c r="S15" s="55"/>
      <c r="T15" s="55"/>
    </row>
    <row r="16" spans="1:22" x14ac:dyDescent="0.2">
      <c r="A16" s="41" t="s">
        <v>126</v>
      </c>
      <c r="C16" s="10"/>
      <c r="D16" s="55"/>
      <c r="E16" s="10"/>
      <c r="F16" s="55"/>
      <c r="G16" s="10"/>
      <c r="H16" s="55"/>
      <c r="I16" s="10"/>
      <c r="J16" s="55"/>
      <c r="K16" s="10">
        <v>1849659</v>
      </c>
      <c r="L16" s="55"/>
      <c r="M16" s="10"/>
      <c r="N16" s="55"/>
      <c r="O16" s="10"/>
      <c r="P16" s="55"/>
      <c r="Q16" s="10">
        <v>5595545</v>
      </c>
      <c r="R16" s="55"/>
      <c r="S16" s="10">
        <f>SUM(C16:Q16)</f>
        <v>7445204</v>
      </c>
      <c r="T16" s="55"/>
      <c r="U16" s="43"/>
      <c r="V16" s="10"/>
    </row>
    <row r="17" spans="1:23" ht="4.3499999999999996" customHeight="1" x14ac:dyDescent="0.2"/>
    <row r="18" spans="1:23" ht="11.25" x14ac:dyDescent="0.2">
      <c r="A18" s="41" t="s">
        <v>127</v>
      </c>
      <c r="C18" s="60">
        <f>SUM(C6:C16)</f>
        <v>30006697</v>
      </c>
      <c r="E18" s="60">
        <f>SUM(E6:E16)</f>
        <v>920</v>
      </c>
      <c r="G18" s="60">
        <f>SUM(G6:G16)</f>
        <v>4662954</v>
      </c>
      <c r="I18" s="60">
        <f>SUM(I6:I16)</f>
        <v>34797</v>
      </c>
      <c r="K18" s="60">
        <f>SUM(K6:K16)</f>
        <v>1353857</v>
      </c>
      <c r="M18" s="60">
        <f>SUM(M6:M16)</f>
        <v>227072</v>
      </c>
      <c r="O18" s="60">
        <f>SUM(O6:O16)</f>
        <v>-3202431</v>
      </c>
      <c r="Q18" s="61">
        <f>SUM(Q6:Q16)</f>
        <v>37757436</v>
      </c>
      <c r="S18" s="61">
        <f>SUM(S6:S16)</f>
        <v>70841302</v>
      </c>
      <c r="T18" s="41"/>
      <c r="U18" s="65">
        <f>+[1]ESF!M30</f>
        <v>70841302</v>
      </c>
      <c r="V18" s="63">
        <f>+S18-U18</f>
        <v>0</v>
      </c>
    </row>
    <row r="19" spans="1:23" ht="4.95" customHeight="1" x14ac:dyDescent="0.2"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pans="1:23" x14ac:dyDescent="0.2">
      <c r="A20" s="57" t="s">
        <v>128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v>854455</v>
      </c>
      <c r="R20" s="10"/>
      <c r="S20" s="10">
        <f>SUM(C20:Q20)</f>
        <v>854455</v>
      </c>
      <c r="T20" s="41"/>
    </row>
    <row r="21" spans="1:23" ht="4.95" customHeight="1" x14ac:dyDescent="0.2"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pans="1:23" ht="20.399999999999999" x14ac:dyDescent="0.2">
      <c r="A22" s="57" t="s">
        <v>129</v>
      </c>
      <c r="C22" s="10">
        <v>5035990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-5035990</v>
      </c>
      <c r="R22" s="10"/>
      <c r="S22" s="10">
        <f>SUM(C22:Q22)</f>
        <v>0</v>
      </c>
      <c r="T22" s="41"/>
    </row>
    <row r="23" spans="1:23" ht="4.95" customHeight="1" x14ac:dyDescent="0.2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41"/>
    </row>
    <row r="24" spans="1:23" x14ac:dyDescent="0.2">
      <c r="A24" s="41" t="s">
        <v>121</v>
      </c>
      <c r="C24" s="54"/>
      <c r="D24" s="55"/>
      <c r="E24" s="10"/>
      <c r="F24" s="55"/>
      <c r="G24" s="10">
        <v>559555</v>
      </c>
      <c r="H24" s="55"/>
      <c r="I24" s="10"/>
      <c r="J24" s="55"/>
      <c r="K24" s="10"/>
      <c r="L24" s="55"/>
      <c r="M24" s="10"/>
      <c r="N24" s="55"/>
      <c r="O24" s="10"/>
      <c r="P24" s="55"/>
      <c r="Q24" s="10">
        <v>-559555</v>
      </c>
      <c r="R24" s="55"/>
      <c r="S24" s="10">
        <f>SUM(C24:Q24)</f>
        <v>0</v>
      </c>
      <c r="T24" s="55"/>
      <c r="V24" s="10"/>
    </row>
    <row r="25" spans="1:23" ht="4.95" customHeight="1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41"/>
    </row>
    <row r="26" spans="1:23" ht="11.25" x14ac:dyDescent="0.2">
      <c r="A26" s="41" t="s">
        <v>130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v>251108</v>
      </c>
      <c r="R26" s="10"/>
      <c r="S26" s="10">
        <f>SUM(C26:Q26)</f>
        <v>251108</v>
      </c>
      <c r="T26" s="41"/>
    </row>
    <row r="27" spans="1:23" ht="4.95" customHeight="1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41"/>
    </row>
    <row r="28" spans="1:23" x14ac:dyDescent="0.2">
      <c r="A28" s="41" t="s">
        <v>126</v>
      </c>
      <c r="C28" s="10"/>
      <c r="D28" s="10"/>
      <c r="E28" s="10"/>
      <c r="F28" s="10"/>
      <c r="G28" s="10"/>
      <c r="H28" s="10"/>
      <c r="I28" s="10"/>
      <c r="J28" s="10"/>
      <c r="K28" s="10">
        <v>70086</v>
      </c>
      <c r="L28" s="10"/>
      <c r="M28" s="10"/>
      <c r="N28" s="10"/>
      <c r="O28" s="10"/>
      <c r="P28" s="10"/>
      <c r="Q28" s="10">
        <f>+[1]ERI!E23</f>
        <v>9390028</v>
      </c>
      <c r="R28" s="10"/>
      <c r="S28" s="10">
        <f>SUM(C28:Q28)</f>
        <v>9460114</v>
      </c>
      <c r="T28" s="41"/>
    </row>
    <row r="29" spans="1:23" ht="4.95" customHeight="1" x14ac:dyDescent="0.2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65"/>
      <c r="V29" s="65"/>
      <c r="W29" s="65"/>
    </row>
    <row r="30" spans="1:23" ht="12" thickBot="1" x14ac:dyDescent="0.25">
      <c r="A30" s="41" t="s">
        <v>131</v>
      </c>
      <c r="C30" s="62">
        <f>SUM(C18:C28)</f>
        <v>35042687</v>
      </c>
      <c r="D30" s="41"/>
      <c r="E30" s="62">
        <f>SUM(E18:E28)</f>
        <v>920</v>
      </c>
      <c r="F30" s="41"/>
      <c r="G30" s="62">
        <f>SUM(G18:G28)</f>
        <v>5222509</v>
      </c>
      <c r="H30" s="41"/>
      <c r="I30" s="62">
        <f>SUM(I18:I28)</f>
        <v>34797</v>
      </c>
      <c r="J30" s="41"/>
      <c r="K30" s="62">
        <f>SUM(K18:K28)</f>
        <v>1423943</v>
      </c>
      <c r="L30" s="41"/>
      <c r="M30" s="62">
        <f>SUM(M18:M28)</f>
        <v>227072</v>
      </c>
      <c r="N30" s="41"/>
      <c r="O30" s="62">
        <f>SUM(O18:O28)</f>
        <v>-3202431</v>
      </c>
      <c r="P30" s="41"/>
      <c r="Q30" s="62">
        <f>SUM(Q18:Q28)</f>
        <v>42657482</v>
      </c>
      <c r="R30" s="41"/>
      <c r="S30" s="62">
        <f>SUM(S18:S28)</f>
        <v>81406979</v>
      </c>
      <c r="T30" s="41"/>
      <c r="U30" s="65">
        <f>+[1]ESF!K30</f>
        <v>81406979</v>
      </c>
      <c r="V30" s="63">
        <f>+S30-U30</f>
        <v>0</v>
      </c>
      <c r="W30" s="65"/>
    </row>
    <row r="31" spans="1:23" ht="6.6" customHeight="1" thickTop="1" x14ac:dyDescent="0.2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3" x14ac:dyDescent="0.2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3:20" x14ac:dyDescent="0.2"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3:20" x14ac:dyDescent="0.2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3:20" x14ac:dyDescent="0.2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3:20" x14ac:dyDescent="0.2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</sheetData>
  <mergeCells count="2">
    <mergeCell ref="M1:Q1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workbookViewId="0">
      <selection activeCell="C1" sqref="C1:C1048576"/>
    </sheetView>
  </sheetViews>
  <sheetFormatPr baseColWidth="10" defaultColWidth="11.44140625" defaultRowHeight="10.199999999999999" x14ac:dyDescent="0.2"/>
  <cols>
    <col min="1" max="1" width="56.44140625" style="13" bestFit="1" customWidth="1"/>
    <col min="2" max="2" width="1.6640625" style="13" customWidth="1"/>
    <col min="3" max="3" width="10.44140625" style="13" bestFit="1" customWidth="1"/>
    <col min="4" max="4" width="1.6640625" style="13" customWidth="1"/>
    <col min="5" max="5" width="10.44140625" style="13" bestFit="1" customWidth="1"/>
    <col min="6" max="6" width="1.6640625" style="13" customWidth="1"/>
    <col min="7" max="7" width="10.33203125" style="13" bestFit="1" customWidth="1"/>
    <col min="8" max="8" width="1.6640625" style="13" customWidth="1"/>
    <col min="9" max="9" width="11.5546875" style="13" bestFit="1" customWidth="1"/>
    <col min="10" max="11" width="11.6640625" style="13" bestFit="1" customWidth="1"/>
    <col min="12" max="16384" width="11.44140625" style="13"/>
  </cols>
  <sheetData>
    <row r="1" spans="1:11" ht="11.25" x14ac:dyDescent="0.2">
      <c r="A1" s="1"/>
      <c r="B1" s="1"/>
      <c r="C1" s="1"/>
      <c r="D1" s="1"/>
      <c r="E1" s="1"/>
      <c r="F1" s="1"/>
      <c r="G1" s="1"/>
    </row>
    <row r="2" spans="1:11" ht="11.25" x14ac:dyDescent="0.2">
      <c r="A2" s="1"/>
      <c r="B2" s="1"/>
      <c r="C2" s="3">
        <v>2018</v>
      </c>
      <c r="D2" s="1"/>
      <c r="E2" s="3">
        <v>2017</v>
      </c>
      <c r="F2" s="1"/>
      <c r="G2" s="3">
        <v>2016</v>
      </c>
    </row>
    <row r="3" spans="1:11" x14ac:dyDescent="0.2">
      <c r="A3" s="4" t="s">
        <v>0</v>
      </c>
      <c r="B3" s="4"/>
      <c r="C3" s="1"/>
      <c r="D3" s="1"/>
      <c r="E3" s="1"/>
      <c r="F3" s="1"/>
      <c r="G3" s="1"/>
    </row>
    <row r="4" spans="1:11" ht="11.25" x14ac:dyDescent="0.2">
      <c r="A4" s="4" t="s">
        <v>1</v>
      </c>
      <c r="B4" s="4"/>
      <c r="C4" s="10">
        <f>+ERI!C17+ERI!C19</f>
        <v>13889431</v>
      </c>
      <c r="D4" s="1"/>
      <c r="E4" s="10">
        <f>+ERI!E17+ERI!E19</f>
        <v>9017392</v>
      </c>
      <c r="F4" s="1"/>
      <c r="G4" s="10">
        <f>+ERI!G17+ERI!G19</f>
        <v>9968237</v>
      </c>
    </row>
    <row r="5" spans="1:11" ht="11.25" x14ac:dyDescent="0.2">
      <c r="A5" s="11" t="s">
        <v>78</v>
      </c>
      <c r="B5" s="5"/>
      <c r="C5" s="10"/>
      <c r="D5" s="6"/>
      <c r="E5" s="10"/>
      <c r="F5" s="6"/>
      <c r="G5" s="10"/>
    </row>
    <row r="6" spans="1:11" x14ac:dyDescent="0.2">
      <c r="A6" s="5" t="s">
        <v>2</v>
      </c>
      <c r="B6" s="5"/>
      <c r="C6" s="10">
        <f>+'N8'!C4</f>
        <v>23826</v>
      </c>
      <c r="D6" s="6"/>
      <c r="E6" s="10">
        <f>+'N8'!E4</f>
        <v>200000</v>
      </c>
      <c r="F6" s="6"/>
      <c r="G6" s="10">
        <f>+'N8'!G4</f>
        <v>1319177</v>
      </c>
    </row>
    <row r="7" spans="1:11" x14ac:dyDescent="0.2">
      <c r="A7" s="5" t="s">
        <v>3</v>
      </c>
      <c r="B7" s="5"/>
      <c r="C7" s="10">
        <f>-('N10'!C8+'N10'!E8)+('N10'!G8+'N10'!I8)</f>
        <v>2607519</v>
      </c>
      <c r="D7" s="6"/>
      <c r="E7" s="10">
        <f>-('N10'!G8+'N10'!I8)+('N10'!K8+'N10'!M8)</f>
        <v>2268000</v>
      </c>
      <c r="F7" s="6"/>
      <c r="G7" s="10">
        <v>812940</v>
      </c>
    </row>
    <row r="8" spans="1:11" x14ac:dyDescent="0.2">
      <c r="A8" s="5" t="s">
        <v>4</v>
      </c>
      <c r="B8" s="5"/>
      <c r="C8" s="10">
        <f>-'N12'!W42</f>
        <v>19329207</v>
      </c>
      <c r="D8" s="6"/>
      <c r="E8" s="10">
        <f>-'N12'!W27</f>
        <v>17346688</v>
      </c>
      <c r="F8" s="6"/>
      <c r="G8" s="10">
        <v>17239167</v>
      </c>
    </row>
    <row r="9" spans="1:11" x14ac:dyDescent="0.2">
      <c r="A9" s="5" t="s">
        <v>5</v>
      </c>
      <c r="B9" s="5"/>
      <c r="C9" s="10">
        <f>-'N13'!F29</f>
        <v>37744</v>
      </c>
      <c r="D9" s="6"/>
      <c r="E9" s="10">
        <f>-'N13'!F20</f>
        <v>39210</v>
      </c>
      <c r="F9" s="6"/>
      <c r="G9" s="10">
        <f>-'N13'!F11</f>
        <v>39210</v>
      </c>
    </row>
    <row r="10" spans="1:11" x14ac:dyDescent="0.2">
      <c r="A10" s="5" t="s">
        <v>6</v>
      </c>
      <c r="B10" s="5"/>
      <c r="C10" s="10">
        <v>0</v>
      </c>
      <c r="D10" s="6"/>
      <c r="E10" s="10">
        <v>0</v>
      </c>
      <c r="F10" s="6"/>
      <c r="G10" s="10">
        <v>169491</v>
      </c>
    </row>
    <row r="11" spans="1:11" x14ac:dyDescent="0.2">
      <c r="A11" s="5" t="s">
        <v>7</v>
      </c>
      <c r="B11" s="5"/>
      <c r="C11" s="10">
        <f>-'N14'!Q35</f>
        <v>2230401</v>
      </c>
      <c r="D11" s="6"/>
      <c r="E11" s="10">
        <f>-'N14'!Q23</f>
        <v>2028637</v>
      </c>
      <c r="F11" s="6"/>
      <c r="G11" s="10">
        <v>2703656</v>
      </c>
    </row>
    <row r="12" spans="1:11" x14ac:dyDescent="0.2">
      <c r="A12" s="5" t="s">
        <v>8</v>
      </c>
      <c r="B12" s="5"/>
      <c r="C12" s="10">
        <f>-('N16'!C26-'N16'!E26)</f>
        <v>366832</v>
      </c>
      <c r="D12" s="6"/>
      <c r="E12" s="10">
        <f>-('N16'!E26-'N16'!G26)</f>
        <v>0</v>
      </c>
      <c r="F12" s="6"/>
      <c r="G12" s="10">
        <v>1239351</v>
      </c>
    </row>
    <row r="13" spans="1:11" x14ac:dyDescent="0.2">
      <c r="A13" s="5" t="s">
        <v>9</v>
      </c>
      <c r="B13" s="5"/>
      <c r="C13" s="10">
        <f>+-ERI!C19</f>
        <v>2404929</v>
      </c>
      <c r="D13" s="6"/>
      <c r="E13" s="10">
        <f>+-ERI!E19</f>
        <v>1591304</v>
      </c>
      <c r="F13" s="6"/>
      <c r="G13" s="10">
        <f>+-ERI!G19</f>
        <v>1759101</v>
      </c>
    </row>
    <row r="14" spans="1:11" x14ac:dyDescent="0.2">
      <c r="A14" s="5" t="s">
        <v>10</v>
      </c>
      <c r="B14" s="5"/>
      <c r="C14" s="10">
        <f>+'N27'!C4+'N27'!C5</f>
        <v>1293142</v>
      </c>
      <c r="D14" s="6"/>
      <c r="E14" s="10">
        <f>+'N27'!E4+'N27'!E5</f>
        <v>1542102</v>
      </c>
      <c r="F14" s="6"/>
      <c r="G14" s="10">
        <f>+'N27'!G4+'N27'!G5</f>
        <v>1292500</v>
      </c>
    </row>
    <row r="15" spans="1:11" x14ac:dyDescent="0.2">
      <c r="A15" s="5" t="s">
        <v>11</v>
      </c>
      <c r="B15" s="5"/>
      <c r="C15" s="10">
        <f>+'N25'!C5+'N25'!E5-('N25'!G5+'N25'!I5)</f>
        <v>7559526</v>
      </c>
      <c r="D15" s="6"/>
      <c r="E15" s="10">
        <f>+('N25'!G5+'N25'!I5)-('N25'!K5+'N25'!M5)</f>
        <v>3074772</v>
      </c>
      <c r="F15" s="6"/>
      <c r="G15" s="10">
        <v>5177025</v>
      </c>
      <c r="J15" s="18"/>
      <c r="K15" s="18"/>
    </row>
    <row r="16" spans="1:11" ht="11.25" x14ac:dyDescent="0.2">
      <c r="A16" s="5" t="s">
        <v>77</v>
      </c>
      <c r="B16" s="5"/>
      <c r="C16" s="10">
        <f>+ECP!S26</f>
        <v>251108</v>
      </c>
      <c r="D16" s="6"/>
      <c r="E16" s="10">
        <f>+ECP!S12</f>
        <v>446968</v>
      </c>
      <c r="F16" s="6"/>
      <c r="G16" s="10">
        <v>0</v>
      </c>
      <c r="J16" s="18"/>
      <c r="K16" s="18"/>
    </row>
    <row r="17" spans="1:11" ht="11.25" x14ac:dyDescent="0.2">
      <c r="A17" s="5" t="s">
        <v>86</v>
      </c>
      <c r="B17" s="5"/>
      <c r="C17" s="12">
        <f>+ESF!C25</f>
        <v>-261500</v>
      </c>
      <c r="D17" s="6"/>
      <c r="E17" s="12">
        <f>+ESF!E25</f>
        <v>0</v>
      </c>
      <c r="F17" s="6"/>
      <c r="G17" s="12"/>
      <c r="J17" s="18"/>
      <c r="K17" s="18"/>
    </row>
    <row r="18" spans="1:11" ht="11.25" x14ac:dyDescent="0.2">
      <c r="A18" s="5"/>
      <c r="B18" s="5"/>
      <c r="C18" s="10">
        <f>+SUM(C4:C17)</f>
        <v>49732165</v>
      </c>
      <c r="D18" s="6"/>
      <c r="E18" s="10">
        <f>+SUM(E4:E17)</f>
        <v>37555073</v>
      </c>
      <c r="F18" s="6"/>
      <c r="G18" s="10">
        <f>+SUM(G4:G17)</f>
        <v>41719855</v>
      </c>
      <c r="J18" s="18"/>
      <c r="K18" s="18"/>
    </row>
    <row r="19" spans="1:11" ht="11.25" x14ac:dyDescent="0.2">
      <c r="A19" s="11" t="s">
        <v>12</v>
      </c>
      <c r="B19" s="5"/>
      <c r="C19" s="10"/>
      <c r="D19" s="6"/>
      <c r="E19" s="10"/>
      <c r="F19" s="6"/>
      <c r="G19" s="10"/>
    </row>
    <row r="20" spans="1:11" ht="11.25" x14ac:dyDescent="0.2">
      <c r="A20" s="5" t="s">
        <v>13</v>
      </c>
      <c r="B20" s="5"/>
      <c r="C20" s="10">
        <f>+ESF!C8-C6+ECP!S20</f>
        <v>3944169</v>
      </c>
      <c r="D20" s="6"/>
      <c r="E20" s="10">
        <f>+ESF!E8-E6</f>
        <v>2070053</v>
      </c>
      <c r="F20" s="6"/>
      <c r="G20" s="10">
        <v>4523229</v>
      </c>
    </row>
    <row r="21" spans="1:11" x14ac:dyDescent="0.2">
      <c r="A21" s="5" t="s">
        <v>14</v>
      </c>
      <c r="B21" s="5"/>
      <c r="C21" s="10">
        <f>+ESF!C9+ESF!C17</f>
        <v>-10765719</v>
      </c>
      <c r="D21" s="6"/>
      <c r="E21" s="10">
        <f>+ESF!E9+ESF!E17</f>
        <v>-16220280</v>
      </c>
      <c r="F21" s="6"/>
      <c r="G21" s="10">
        <v>-8386275</v>
      </c>
    </row>
    <row r="22" spans="1:11" ht="11.25" x14ac:dyDescent="0.2">
      <c r="A22" s="5" t="s">
        <v>15</v>
      </c>
      <c r="B22" s="5"/>
      <c r="C22" s="10">
        <f>+ESF!C11+ESF!C18-C7</f>
        <v>-233583</v>
      </c>
      <c r="D22" s="6"/>
      <c r="E22" s="10">
        <f>+ESF!E11+ESF!E18-E7</f>
        <v>-6350190</v>
      </c>
      <c r="F22" s="6"/>
      <c r="G22" s="10">
        <v>4527353</v>
      </c>
    </row>
    <row r="23" spans="1:11" ht="11.25" x14ac:dyDescent="0.2">
      <c r="A23" s="5" t="s">
        <v>16</v>
      </c>
      <c r="B23" s="5"/>
      <c r="C23" s="10">
        <f>+ESF!C10</f>
        <v>475548</v>
      </c>
      <c r="D23" s="6"/>
      <c r="E23" s="10">
        <f>+ESF!E10</f>
        <v>417546</v>
      </c>
      <c r="F23" s="6"/>
      <c r="G23" s="10">
        <v>187969</v>
      </c>
    </row>
    <row r="24" spans="1:11" ht="11.25" x14ac:dyDescent="0.2">
      <c r="A24" s="5" t="s">
        <v>17</v>
      </c>
      <c r="B24" s="5"/>
      <c r="C24" s="10">
        <f>+ESF!C12</f>
        <v>124930</v>
      </c>
      <c r="D24" s="6"/>
      <c r="E24" s="10">
        <f>+ESF!E12</f>
        <v>1692356</v>
      </c>
      <c r="F24" s="6"/>
      <c r="G24" s="10">
        <v>-178004</v>
      </c>
    </row>
    <row r="25" spans="1:11" ht="11.25" x14ac:dyDescent="0.2">
      <c r="A25" s="5" t="s">
        <v>18</v>
      </c>
      <c r="B25" s="5"/>
      <c r="C25" s="10">
        <f>+ESF!C13</f>
        <v>-9031384</v>
      </c>
      <c r="D25" s="6"/>
      <c r="E25" s="10">
        <f>+ESF!E13</f>
        <v>3855566</v>
      </c>
      <c r="F25" s="6"/>
      <c r="G25" s="10">
        <v>855381</v>
      </c>
    </row>
    <row r="26" spans="1:11" ht="11.25" x14ac:dyDescent="0.2">
      <c r="A26" s="5" t="s">
        <v>19</v>
      </c>
      <c r="B26" s="5"/>
      <c r="C26" s="10">
        <v>0</v>
      </c>
      <c r="D26" s="6"/>
      <c r="E26" s="10">
        <v>0</v>
      </c>
      <c r="F26" s="6"/>
      <c r="G26" s="10">
        <v>-7680609</v>
      </c>
    </row>
    <row r="27" spans="1:11" ht="11.25" x14ac:dyDescent="0.2">
      <c r="A27" s="5" t="s">
        <v>20</v>
      </c>
      <c r="B27" s="5"/>
      <c r="C27" s="10">
        <f>+ESF!C24</f>
        <v>0</v>
      </c>
      <c r="D27" s="6"/>
      <c r="E27" s="10">
        <f>+ESF!E24</f>
        <v>-1495</v>
      </c>
      <c r="F27" s="6"/>
      <c r="G27" s="10">
        <v>1496</v>
      </c>
    </row>
    <row r="28" spans="1:11" ht="11.25" x14ac:dyDescent="0.2">
      <c r="A28" s="5" t="s">
        <v>21</v>
      </c>
      <c r="B28" s="5"/>
      <c r="C28" s="10">
        <f>+ESF!J8+ESF!J19</f>
        <v>-2518955</v>
      </c>
      <c r="D28" s="6"/>
      <c r="E28" s="10">
        <f>+ESF!L8+ESF!L19</f>
        <v>-3013852</v>
      </c>
      <c r="F28" s="6"/>
      <c r="G28" s="10">
        <v>735392</v>
      </c>
    </row>
    <row r="29" spans="1:11" x14ac:dyDescent="0.2">
      <c r="A29" s="5" t="s">
        <v>22</v>
      </c>
      <c r="B29" s="5"/>
      <c r="C29" s="10">
        <f>+ESF!J9+ESF!J20</f>
        <v>618571</v>
      </c>
      <c r="D29" s="6"/>
      <c r="E29" s="10">
        <f>+ESF!L9+ESF!L20+ECP!S14</f>
        <v>489544</v>
      </c>
      <c r="F29" s="6"/>
      <c r="G29" s="10">
        <v>-4849658</v>
      </c>
    </row>
    <row r="30" spans="1:11" x14ac:dyDescent="0.2">
      <c r="A30" s="5" t="s">
        <v>23</v>
      </c>
      <c r="B30" s="5"/>
      <c r="C30" s="10">
        <f>+ESF!J10</f>
        <v>2484728</v>
      </c>
      <c r="D30" s="6"/>
      <c r="E30" s="10">
        <f>+ESF!L10</f>
        <v>94255</v>
      </c>
      <c r="F30" s="6"/>
      <c r="G30" s="10">
        <v>1621195</v>
      </c>
    </row>
    <row r="31" spans="1:11" x14ac:dyDescent="0.2">
      <c r="A31" s="5" t="s">
        <v>24</v>
      </c>
      <c r="B31" s="5"/>
      <c r="C31" s="10">
        <f>+ESF!J11+ESF!J21</f>
        <v>-4641544</v>
      </c>
      <c r="D31" s="6"/>
      <c r="E31" s="10">
        <f>+ESF!L11+ESF!L21</f>
        <v>1768360</v>
      </c>
      <c r="F31" s="6"/>
      <c r="G31" s="10">
        <v>2460823</v>
      </c>
      <c r="H31" s="1"/>
    </row>
    <row r="32" spans="1:11" x14ac:dyDescent="0.2">
      <c r="A32" s="5" t="s">
        <v>25</v>
      </c>
      <c r="B32" s="5"/>
      <c r="C32" s="10">
        <f>+'N25'!C4-'N25'!G4</f>
        <v>-81914</v>
      </c>
      <c r="D32" s="6"/>
      <c r="E32" s="10">
        <f>+'N25'!G4-'N25'!K4</f>
        <v>-2404770</v>
      </c>
      <c r="F32" s="6"/>
      <c r="G32" s="10">
        <v>-5992419</v>
      </c>
      <c r="H32" s="1"/>
    </row>
    <row r="33" spans="1:10" x14ac:dyDescent="0.2">
      <c r="A33" s="5" t="s">
        <v>26</v>
      </c>
      <c r="B33" s="5"/>
      <c r="C33" s="10">
        <f>+ESF!J13-(C13+C37)+'N27'!C8</f>
        <v>577820</v>
      </c>
      <c r="D33" s="6"/>
      <c r="E33" s="10">
        <f>+ESF!L13-(E13+E37)+'N27'!E8</f>
        <v>144704</v>
      </c>
      <c r="F33" s="6"/>
      <c r="G33" s="10">
        <v>632842</v>
      </c>
      <c r="H33" s="1"/>
      <c r="I33" s="16"/>
    </row>
    <row r="34" spans="1:10" x14ac:dyDescent="0.2">
      <c r="A34" s="5" t="s">
        <v>27</v>
      </c>
      <c r="B34" s="5"/>
      <c r="C34" s="12">
        <f>+ESF!J24+ESF!J25</f>
        <v>-992443</v>
      </c>
      <c r="D34" s="6"/>
      <c r="E34" s="12">
        <v>0</v>
      </c>
      <c r="F34" s="6"/>
      <c r="G34" s="12">
        <v>-2334259</v>
      </c>
      <c r="H34" s="1"/>
    </row>
    <row r="35" spans="1:10" x14ac:dyDescent="0.2">
      <c r="A35" s="11" t="s">
        <v>28</v>
      </c>
      <c r="B35" s="5"/>
      <c r="C35" s="10">
        <f>+SUM(C18:C34)</f>
        <v>29692389</v>
      </c>
      <c r="D35" s="6"/>
      <c r="E35" s="10">
        <f>+SUM(E18:E34)</f>
        <v>20096870</v>
      </c>
      <c r="F35" s="6"/>
      <c r="G35" s="10">
        <f>+SUM(G18:G34)</f>
        <v>27844311</v>
      </c>
      <c r="H35" s="1"/>
    </row>
    <row r="36" spans="1:10" x14ac:dyDescent="0.2">
      <c r="A36" s="5" t="s">
        <v>29</v>
      </c>
      <c r="B36" s="5"/>
      <c r="C36" s="10">
        <f>+ERI!C21</f>
        <v>-4499403</v>
      </c>
      <c r="D36" s="6"/>
      <c r="E36" s="10">
        <f>+ERI!E21</f>
        <v>-3421847</v>
      </c>
      <c r="F36" s="6"/>
      <c r="G36" s="10">
        <f>+ERI!G21</f>
        <v>-3160073</v>
      </c>
      <c r="H36" s="1"/>
      <c r="J36" s="16"/>
    </row>
    <row r="37" spans="1:10" x14ac:dyDescent="0.2">
      <c r="A37" s="5" t="s">
        <v>30</v>
      </c>
      <c r="B37" s="5"/>
      <c r="C37" s="10">
        <f>+ERI!E19</f>
        <v>-1591304</v>
      </c>
      <c r="D37" s="6"/>
      <c r="E37" s="10">
        <f>+ERI!G19</f>
        <v>-1759101</v>
      </c>
      <c r="F37" s="6"/>
      <c r="G37" s="10">
        <v>-2644886</v>
      </c>
      <c r="H37" s="1"/>
    </row>
    <row r="38" spans="1:10" x14ac:dyDescent="0.2">
      <c r="A38" s="5" t="s">
        <v>31</v>
      </c>
      <c r="B38" s="5"/>
      <c r="C38" s="12">
        <f>+'N27'!C6</f>
        <v>-207177</v>
      </c>
      <c r="D38" s="6"/>
      <c r="E38" s="12">
        <f>+'N27'!E6</f>
        <v>-107410</v>
      </c>
      <c r="F38" s="6"/>
      <c r="G38" s="12">
        <f>+'N27'!G6</f>
        <v>-470931</v>
      </c>
      <c r="H38" s="1"/>
    </row>
    <row r="39" spans="1:10" x14ac:dyDescent="0.2">
      <c r="A39" s="7" t="s">
        <v>79</v>
      </c>
      <c r="B39" s="7"/>
      <c r="C39" s="8">
        <f>+SUM(C35:C38)</f>
        <v>23394505</v>
      </c>
      <c r="D39" s="6"/>
      <c r="E39" s="8">
        <f>+SUM(E35:E38)</f>
        <v>14808512</v>
      </c>
      <c r="F39" s="6"/>
      <c r="G39" s="8">
        <f>+G35+G36+G37+G38</f>
        <v>21568421</v>
      </c>
      <c r="H39" s="1"/>
    </row>
    <row r="40" spans="1:10" x14ac:dyDescent="0.2">
      <c r="A40" s="1"/>
      <c r="B40" s="1"/>
      <c r="C40" s="1"/>
      <c r="D40" s="1"/>
      <c r="E40" s="1"/>
      <c r="F40" s="1"/>
      <c r="G40" s="1"/>
      <c r="H40" s="2"/>
    </row>
    <row r="41" spans="1:10" x14ac:dyDescent="0.2">
      <c r="A41" s="4" t="s">
        <v>32</v>
      </c>
      <c r="B41" s="4"/>
      <c r="C41" s="1"/>
      <c r="D41" s="1"/>
      <c r="E41" s="1"/>
      <c r="F41" s="1"/>
      <c r="G41" s="1"/>
      <c r="H41" s="1"/>
    </row>
    <row r="42" spans="1:10" x14ac:dyDescent="0.2">
      <c r="A42" s="5" t="s">
        <v>33</v>
      </c>
      <c r="B42" s="5"/>
      <c r="C42" s="6">
        <f>+ESF!C7</f>
        <v>251011</v>
      </c>
      <c r="D42" s="6"/>
      <c r="E42" s="6">
        <f>+ESF!E7</f>
        <v>-593863</v>
      </c>
      <c r="F42" s="6"/>
      <c r="G42" s="6">
        <v>-175815</v>
      </c>
      <c r="H42" s="1"/>
    </row>
    <row r="43" spans="1:10" x14ac:dyDescent="0.2">
      <c r="A43" s="5" t="s">
        <v>34</v>
      </c>
      <c r="B43" s="5"/>
      <c r="C43" s="6">
        <f>+ESF!C6</f>
        <v>29809</v>
      </c>
      <c r="D43" s="6"/>
      <c r="E43" s="6">
        <f>+ESF!E6</f>
        <v>5828169</v>
      </c>
      <c r="F43" s="6"/>
      <c r="G43" s="6">
        <v>-1655856</v>
      </c>
      <c r="H43" s="1"/>
    </row>
    <row r="44" spans="1:10" x14ac:dyDescent="0.2">
      <c r="A44" s="5" t="s">
        <v>35</v>
      </c>
      <c r="B44" s="5"/>
      <c r="C44" s="14">
        <f>+ESF!C22</f>
        <v>0</v>
      </c>
      <c r="D44" s="6"/>
      <c r="E44" s="14">
        <f>+ESF!E22</f>
        <v>0</v>
      </c>
      <c r="F44" s="6"/>
      <c r="G44" s="6">
        <v>-125000</v>
      </c>
      <c r="H44" s="1"/>
    </row>
    <row r="45" spans="1:10" x14ac:dyDescent="0.2">
      <c r="A45" s="5" t="s">
        <v>36</v>
      </c>
      <c r="B45" s="5"/>
      <c r="C45" s="6">
        <f>+'N16'!E24-'N16'!C24</f>
        <v>1978971</v>
      </c>
      <c r="D45" s="6"/>
      <c r="E45" s="6">
        <f>+'N16'!G24-'N16'!E24</f>
        <v>-962949</v>
      </c>
      <c r="F45" s="6"/>
      <c r="G45" s="6">
        <v>-2241861</v>
      </c>
      <c r="H45" s="1"/>
    </row>
    <row r="46" spans="1:10" x14ac:dyDescent="0.2">
      <c r="A46" s="5" t="s">
        <v>37</v>
      </c>
      <c r="B46" s="5"/>
      <c r="C46" s="6">
        <f>-'N12'!W36-'N12'!W39-'N12'!W40</f>
        <v>-10976052</v>
      </c>
      <c r="D46" s="6"/>
      <c r="E46" s="6">
        <f>-'N12'!W22-'N12'!W23-'N12'!W24-'N12'!W25-'N12'!W26</f>
        <v>-13974701</v>
      </c>
      <c r="F46" s="6"/>
      <c r="G46" s="6">
        <v>-17471982</v>
      </c>
      <c r="H46" s="1"/>
    </row>
    <row r="47" spans="1:10" x14ac:dyDescent="0.2">
      <c r="A47" s="5" t="s">
        <v>38</v>
      </c>
      <c r="B47" s="5"/>
      <c r="C47" s="17">
        <v>0</v>
      </c>
      <c r="D47" s="6"/>
      <c r="E47" s="14">
        <v>0</v>
      </c>
      <c r="F47" s="6"/>
      <c r="G47" s="6">
        <f>-'N13'!F10</f>
        <v>-49200</v>
      </c>
    </row>
    <row r="48" spans="1:10" x14ac:dyDescent="0.2">
      <c r="A48" s="5" t="s">
        <v>39</v>
      </c>
      <c r="B48" s="5"/>
      <c r="C48" s="6">
        <f>-'N14'!Q32-'N14'!Q33-'N14'!Q34</f>
        <v>-4862718</v>
      </c>
      <c r="D48" s="6"/>
      <c r="E48" s="6">
        <f>-'N14'!Q21-'N14'!Q22</f>
        <v>-1204028</v>
      </c>
      <c r="F48" s="6"/>
      <c r="G48" s="6">
        <v>-2186784</v>
      </c>
    </row>
    <row r="49" spans="1:7" x14ac:dyDescent="0.2">
      <c r="A49" s="7" t="s">
        <v>80</v>
      </c>
      <c r="B49" s="7"/>
      <c r="C49" s="8">
        <f>+SUM(C42:C48)</f>
        <v>-13578979</v>
      </c>
      <c r="D49" s="6"/>
      <c r="E49" s="8">
        <f>+SUM(E42:E48)</f>
        <v>-10907372</v>
      </c>
      <c r="F49" s="6"/>
      <c r="G49" s="8">
        <f>+SUM(G42:G48)</f>
        <v>-23906498</v>
      </c>
    </row>
    <row r="51" spans="1:7" x14ac:dyDescent="0.2">
      <c r="A51" s="4" t="s">
        <v>40</v>
      </c>
      <c r="B51" s="4"/>
      <c r="C51" s="1"/>
      <c r="D51" s="1"/>
      <c r="E51" s="1"/>
      <c r="F51" s="1"/>
      <c r="G51" s="1"/>
    </row>
    <row r="52" spans="1:7" x14ac:dyDescent="0.2">
      <c r="A52" s="5" t="s">
        <v>75</v>
      </c>
      <c r="B52" s="5"/>
      <c r="C52" s="6">
        <f>+ESF!J6+ESF!J17</f>
        <v>-3447927</v>
      </c>
      <c r="D52" s="6"/>
      <c r="E52" s="6">
        <f>+ESF!L6+ESF!L17</f>
        <v>-4709384</v>
      </c>
      <c r="F52" s="6"/>
      <c r="G52" s="66">
        <f>15141796-13488603-198890+4596345</f>
        <v>6050648</v>
      </c>
    </row>
    <row r="53" spans="1:7" x14ac:dyDescent="0.2">
      <c r="A53" s="5" t="s">
        <v>76</v>
      </c>
      <c r="B53" s="5"/>
      <c r="C53" s="6">
        <f>+ESF!J7+ESF!J18</f>
        <v>-7134782</v>
      </c>
      <c r="D53" s="6"/>
      <c r="E53" s="6">
        <f>+ESF!L7+ESF!L18</f>
        <v>-8370991</v>
      </c>
      <c r="F53" s="6"/>
      <c r="G53" s="66">
        <f>13238971-9192632</f>
        <v>4046339</v>
      </c>
    </row>
    <row r="54" spans="1:7" x14ac:dyDescent="0.2">
      <c r="A54" s="7" t="s">
        <v>81</v>
      </c>
      <c r="B54" s="7"/>
      <c r="C54" s="8">
        <f>+C52+C53</f>
        <v>-10582709</v>
      </c>
      <c r="D54" s="6"/>
      <c r="E54" s="8">
        <f>+E52+E53</f>
        <v>-13080375</v>
      </c>
      <c r="F54" s="6"/>
      <c r="G54" s="68">
        <f>+G52+G53</f>
        <v>10096987</v>
      </c>
    </row>
    <row r="55" spans="1:7" x14ac:dyDescent="0.2">
      <c r="A55" s="9"/>
      <c r="B55" s="7"/>
      <c r="C55" s="1"/>
      <c r="D55" s="1"/>
      <c r="E55" s="1"/>
      <c r="F55" s="1"/>
      <c r="G55" s="1"/>
    </row>
    <row r="56" spans="1:7" x14ac:dyDescent="0.2">
      <c r="A56" s="7" t="s">
        <v>82</v>
      </c>
      <c r="B56" s="7"/>
      <c r="C56" s="66">
        <f>+C54+C49+C39</f>
        <v>-767183</v>
      </c>
      <c r="D56" s="6"/>
      <c r="E56" s="66">
        <f>+E54+E49+E39</f>
        <v>-9179235</v>
      </c>
      <c r="F56" s="6"/>
      <c r="G56" s="66">
        <f>+G54+G49+G39</f>
        <v>7758910</v>
      </c>
    </row>
    <row r="57" spans="1:7" x14ac:dyDescent="0.2">
      <c r="A57" s="7" t="s">
        <v>41</v>
      </c>
      <c r="B57" s="7"/>
      <c r="C57" s="66">
        <f>+E58</f>
        <v>1346730</v>
      </c>
      <c r="D57" s="6"/>
      <c r="E57" s="66">
        <f>+G58</f>
        <v>10525965</v>
      </c>
      <c r="F57" s="6"/>
      <c r="G57" s="66">
        <v>2767055</v>
      </c>
    </row>
    <row r="58" spans="1:7" ht="10.8" thickBot="1" x14ac:dyDescent="0.25">
      <c r="A58" s="7" t="s">
        <v>42</v>
      </c>
      <c r="B58" s="7"/>
      <c r="C58" s="67">
        <f>+C56+C57</f>
        <v>579547</v>
      </c>
      <c r="D58" s="6"/>
      <c r="E58" s="67">
        <f>+E56+E57</f>
        <v>1346730</v>
      </c>
      <c r="F58" s="6"/>
      <c r="G58" s="67">
        <f>+G56+G57</f>
        <v>10525965</v>
      </c>
    </row>
    <row r="59" spans="1:7" ht="10.8" thickTop="1" x14ac:dyDescent="0.2"/>
    <row r="60" spans="1:7" x14ac:dyDescent="0.2">
      <c r="C60" s="66">
        <f>+ESF!B5-ESF!I5</f>
        <v>579547</v>
      </c>
      <c r="D60" s="66"/>
      <c r="E60" s="66">
        <f>+ESF!D5-ESF!K5</f>
        <v>1346730</v>
      </c>
    </row>
    <row r="61" spans="1:7" x14ac:dyDescent="0.2">
      <c r="C61" s="66"/>
      <c r="D61" s="66"/>
      <c r="E61" s="66"/>
    </row>
    <row r="62" spans="1:7" x14ac:dyDescent="0.2">
      <c r="C62" s="66">
        <f>+C58-C60</f>
        <v>0</v>
      </c>
      <c r="D62" s="66"/>
      <c r="E62" s="66">
        <f>+E58-E60</f>
        <v>0</v>
      </c>
    </row>
    <row r="64" spans="1:7" x14ac:dyDescent="0.2">
      <c r="C6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>
      <selection activeCell="E8" sqref="E8"/>
    </sheetView>
  </sheetViews>
  <sheetFormatPr baseColWidth="10" defaultColWidth="9.109375" defaultRowHeight="13.2" x14ac:dyDescent="0.25"/>
  <cols>
    <col min="1" max="1" width="22" style="69" bestFit="1" customWidth="1"/>
    <col min="2" max="2" width="3.5546875" style="69" customWidth="1"/>
    <col min="3" max="3" width="10.33203125" style="69" bestFit="1" customWidth="1"/>
    <col min="4" max="4" width="2" style="69" customWidth="1"/>
    <col min="5" max="5" width="10.33203125" style="69" bestFit="1" customWidth="1"/>
    <col min="6" max="6" width="1.6640625" style="69" customWidth="1"/>
    <col min="7" max="7" width="10.88671875" style="69" bestFit="1" customWidth="1"/>
    <col min="8" max="8" width="2" style="69" customWidth="1"/>
    <col min="9" max="9" width="14.33203125" style="69" customWidth="1"/>
    <col min="10" max="10" width="3.44140625" style="69" customWidth="1"/>
    <col min="11" max="11" width="2" style="69" customWidth="1"/>
    <col min="12" max="12" width="13.88671875" style="69" customWidth="1"/>
    <col min="13" max="255" width="9.109375" style="69"/>
    <col min="256" max="256" width="48.109375" style="69" customWidth="1"/>
    <col min="257" max="257" width="3.5546875" style="69" customWidth="1"/>
    <col min="258" max="258" width="11.6640625" style="69" customWidth="1"/>
    <col min="259" max="259" width="2" style="69" customWidth="1"/>
    <col min="260" max="260" width="11.6640625" style="69" customWidth="1"/>
    <col min="261" max="261" width="1.6640625" style="69" customWidth="1"/>
    <col min="262" max="262" width="16" style="69" customWidth="1"/>
    <col min="263" max="263" width="2" style="69" customWidth="1"/>
    <col min="264" max="264" width="14.33203125" style="69" customWidth="1"/>
    <col min="265" max="265" width="3.44140625" style="69" customWidth="1"/>
    <col min="266" max="266" width="13.88671875" style="69" customWidth="1"/>
    <col min="267" max="267" width="2" style="69" customWidth="1"/>
    <col min="268" max="268" width="13.88671875" style="69" customWidth="1"/>
    <col min="269" max="511" width="9.109375" style="69"/>
    <col min="512" max="512" width="48.109375" style="69" customWidth="1"/>
    <col min="513" max="513" width="3.5546875" style="69" customWidth="1"/>
    <col min="514" max="514" width="11.6640625" style="69" customWidth="1"/>
    <col min="515" max="515" width="2" style="69" customWidth="1"/>
    <col min="516" max="516" width="11.6640625" style="69" customWidth="1"/>
    <col min="517" max="517" width="1.6640625" style="69" customWidth="1"/>
    <col min="518" max="518" width="16" style="69" customWidth="1"/>
    <col min="519" max="519" width="2" style="69" customWidth="1"/>
    <col min="520" max="520" width="14.33203125" style="69" customWidth="1"/>
    <col min="521" max="521" width="3.44140625" style="69" customWidth="1"/>
    <col min="522" max="522" width="13.88671875" style="69" customWidth="1"/>
    <col min="523" max="523" width="2" style="69" customWidth="1"/>
    <col min="524" max="524" width="13.88671875" style="69" customWidth="1"/>
    <col min="525" max="767" width="9.109375" style="69"/>
    <col min="768" max="768" width="48.109375" style="69" customWidth="1"/>
    <col min="769" max="769" width="3.5546875" style="69" customWidth="1"/>
    <col min="770" max="770" width="11.6640625" style="69" customWidth="1"/>
    <col min="771" max="771" width="2" style="69" customWidth="1"/>
    <col min="772" max="772" width="11.6640625" style="69" customWidth="1"/>
    <col min="773" max="773" width="1.6640625" style="69" customWidth="1"/>
    <col min="774" max="774" width="16" style="69" customWidth="1"/>
    <col min="775" max="775" width="2" style="69" customWidth="1"/>
    <col min="776" max="776" width="14.33203125" style="69" customWidth="1"/>
    <col min="777" max="777" width="3.44140625" style="69" customWidth="1"/>
    <col min="778" max="778" width="13.88671875" style="69" customWidth="1"/>
    <col min="779" max="779" width="2" style="69" customWidth="1"/>
    <col min="780" max="780" width="13.88671875" style="69" customWidth="1"/>
    <col min="781" max="1023" width="9.109375" style="69"/>
    <col min="1024" max="1024" width="48.109375" style="69" customWidth="1"/>
    <col min="1025" max="1025" width="3.5546875" style="69" customWidth="1"/>
    <col min="1026" max="1026" width="11.6640625" style="69" customWidth="1"/>
    <col min="1027" max="1027" width="2" style="69" customWidth="1"/>
    <col min="1028" max="1028" width="11.6640625" style="69" customWidth="1"/>
    <col min="1029" max="1029" width="1.6640625" style="69" customWidth="1"/>
    <col min="1030" max="1030" width="16" style="69" customWidth="1"/>
    <col min="1031" max="1031" width="2" style="69" customWidth="1"/>
    <col min="1032" max="1032" width="14.33203125" style="69" customWidth="1"/>
    <col min="1033" max="1033" width="3.44140625" style="69" customWidth="1"/>
    <col min="1034" max="1034" width="13.88671875" style="69" customWidth="1"/>
    <col min="1035" max="1035" width="2" style="69" customWidth="1"/>
    <col min="1036" max="1036" width="13.88671875" style="69" customWidth="1"/>
    <col min="1037" max="1279" width="9.109375" style="69"/>
    <col min="1280" max="1280" width="48.109375" style="69" customWidth="1"/>
    <col min="1281" max="1281" width="3.5546875" style="69" customWidth="1"/>
    <col min="1282" max="1282" width="11.6640625" style="69" customWidth="1"/>
    <col min="1283" max="1283" width="2" style="69" customWidth="1"/>
    <col min="1284" max="1284" width="11.6640625" style="69" customWidth="1"/>
    <col min="1285" max="1285" width="1.6640625" style="69" customWidth="1"/>
    <col min="1286" max="1286" width="16" style="69" customWidth="1"/>
    <col min="1287" max="1287" width="2" style="69" customWidth="1"/>
    <col min="1288" max="1288" width="14.33203125" style="69" customWidth="1"/>
    <col min="1289" max="1289" width="3.44140625" style="69" customWidth="1"/>
    <col min="1290" max="1290" width="13.88671875" style="69" customWidth="1"/>
    <col min="1291" max="1291" width="2" style="69" customWidth="1"/>
    <col min="1292" max="1292" width="13.88671875" style="69" customWidth="1"/>
    <col min="1293" max="1535" width="9.109375" style="69"/>
    <col min="1536" max="1536" width="48.109375" style="69" customWidth="1"/>
    <col min="1537" max="1537" width="3.5546875" style="69" customWidth="1"/>
    <col min="1538" max="1538" width="11.6640625" style="69" customWidth="1"/>
    <col min="1539" max="1539" width="2" style="69" customWidth="1"/>
    <col min="1540" max="1540" width="11.6640625" style="69" customWidth="1"/>
    <col min="1541" max="1541" width="1.6640625" style="69" customWidth="1"/>
    <col min="1542" max="1542" width="16" style="69" customWidth="1"/>
    <col min="1543" max="1543" width="2" style="69" customWidth="1"/>
    <col min="1544" max="1544" width="14.33203125" style="69" customWidth="1"/>
    <col min="1545" max="1545" width="3.44140625" style="69" customWidth="1"/>
    <col min="1546" max="1546" width="13.88671875" style="69" customWidth="1"/>
    <col min="1547" max="1547" width="2" style="69" customWidth="1"/>
    <col min="1548" max="1548" width="13.88671875" style="69" customWidth="1"/>
    <col min="1549" max="1791" width="9.109375" style="69"/>
    <col min="1792" max="1792" width="48.109375" style="69" customWidth="1"/>
    <col min="1793" max="1793" width="3.5546875" style="69" customWidth="1"/>
    <col min="1794" max="1794" width="11.6640625" style="69" customWidth="1"/>
    <col min="1795" max="1795" width="2" style="69" customWidth="1"/>
    <col min="1796" max="1796" width="11.6640625" style="69" customWidth="1"/>
    <col min="1797" max="1797" width="1.6640625" style="69" customWidth="1"/>
    <col min="1798" max="1798" width="16" style="69" customWidth="1"/>
    <col min="1799" max="1799" width="2" style="69" customWidth="1"/>
    <col min="1800" max="1800" width="14.33203125" style="69" customWidth="1"/>
    <col min="1801" max="1801" width="3.44140625" style="69" customWidth="1"/>
    <col min="1802" max="1802" width="13.88671875" style="69" customWidth="1"/>
    <col min="1803" max="1803" width="2" style="69" customWidth="1"/>
    <col min="1804" max="1804" width="13.88671875" style="69" customWidth="1"/>
    <col min="1805" max="2047" width="9.109375" style="69"/>
    <col min="2048" max="2048" width="48.109375" style="69" customWidth="1"/>
    <col min="2049" max="2049" width="3.5546875" style="69" customWidth="1"/>
    <col min="2050" max="2050" width="11.6640625" style="69" customWidth="1"/>
    <col min="2051" max="2051" width="2" style="69" customWidth="1"/>
    <col min="2052" max="2052" width="11.6640625" style="69" customWidth="1"/>
    <col min="2053" max="2053" width="1.6640625" style="69" customWidth="1"/>
    <col min="2054" max="2054" width="16" style="69" customWidth="1"/>
    <col min="2055" max="2055" width="2" style="69" customWidth="1"/>
    <col min="2056" max="2056" width="14.33203125" style="69" customWidth="1"/>
    <col min="2057" max="2057" width="3.44140625" style="69" customWidth="1"/>
    <col min="2058" max="2058" width="13.88671875" style="69" customWidth="1"/>
    <col min="2059" max="2059" width="2" style="69" customWidth="1"/>
    <col min="2060" max="2060" width="13.88671875" style="69" customWidth="1"/>
    <col min="2061" max="2303" width="9.109375" style="69"/>
    <col min="2304" max="2304" width="48.109375" style="69" customWidth="1"/>
    <col min="2305" max="2305" width="3.5546875" style="69" customWidth="1"/>
    <col min="2306" max="2306" width="11.6640625" style="69" customWidth="1"/>
    <col min="2307" max="2307" width="2" style="69" customWidth="1"/>
    <col min="2308" max="2308" width="11.6640625" style="69" customWidth="1"/>
    <col min="2309" max="2309" width="1.6640625" style="69" customWidth="1"/>
    <col min="2310" max="2310" width="16" style="69" customWidth="1"/>
    <col min="2311" max="2311" width="2" style="69" customWidth="1"/>
    <col min="2312" max="2312" width="14.33203125" style="69" customWidth="1"/>
    <col min="2313" max="2313" width="3.44140625" style="69" customWidth="1"/>
    <col min="2314" max="2314" width="13.88671875" style="69" customWidth="1"/>
    <col min="2315" max="2315" width="2" style="69" customWidth="1"/>
    <col min="2316" max="2316" width="13.88671875" style="69" customWidth="1"/>
    <col min="2317" max="2559" width="9.109375" style="69"/>
    <col min="2560" max="2560" width="48.109375" style="69" customWidth="1"/>
    <col min="2561" max="2561" width="3.5546875" style="69" customWidth="1"/>
    <col min="2562" max="2562" width="11.6640625" style="69" customWidth="1"/>
    <col min="2563" max="2563" width="2" style="69" customWidth="1"/>
    <col min="2564" max="2564" width="11.6640625" style="69" customWidth="1"/>
    <col min="2565" max="2565" width="1.6640625" style="69" customWidth="1"/>
    <col min="2566" max="2566" width="16" style="69" customWidth="1"/>
    <col min="2567" max="2567" width="2" style="69" customWidth="1"/>
    <col min="2568" max="2568" width="14.33203125" style="69" customWidth="1"/>
    <col min="2569" max="2569" width="3.44140625" style="69" customWidth="1"/>
    <col min="2570" max="2570" width="13.88671875" style="69" customWidth="1"/>
    <col min="2571" max="2571" width="2" style="69" customWidth="1"/>
    <col min="2572" max="2572" width="13.88671875" style="69" customWidth="1"/>
    <col min="2573" max="2815" width="9.109375" style="69"/>
    <col min="2816" max="2816" width="48.109375" style="69" customWidth="1"/>
    <col min="2817" max="2817" width="3.5546875" style="69" customWidth="1"/>
    <col min="2818" max="2818" width="11.6640625" style="69" customWidth="1"/>
    <col min="2819" max="2819" width="2" style="69" customWidth="1"/>
    <col min="2820" max="2820" width="11.6640625" style="69" customWidth="1"/>
    <col min="2821" max="2821" width="1.6640625" style="69" customWidth="1"/>
    <col min="2822" max="2822" width="16" style="69" customWidth="1"/>
    <col min="2823" max="2823" width="2" style="69" customWidth="1"/>
    <col min="2824" max="2824" width="14.33203125" style="69" customWidth="1"/>
    <col min="2825" max="2825" width="3.44140625" style="69" customWidth="1"/>
    <col min="2826" max="2826" width="13.88671875" style="69" customWidth="1"/>
    <col min="2827" max="2827" width="2" style="69" customWidth="1"/>
    <col min="2828" max="2828" width="13.88671875" style="69" customWidth="1"/>
    <col min="2829" max="3071" width="9.109375" style="69"/>
    <col min="3072" max="3072" width="48.109375" style="69" customWidth="1"/>
    <col min="3073" max="3073" width="3.5546875" style="69" customWidth="1"/>
    <col min="3074" max="3074" width="11.6640625" style="69" customWidth="1"/>
    <col min="3075" max="3075" width="2" style="69" customWidth="1"/>
    <col min="3076" max="3076" width="11.6640625" style="69" customWidth="1"/>
    <col min="3077" max="3077" width="1.6640625" style="69" customWidth="1"/>
    <col min="3078" max="3078" width="16" style="69" customWidth="1"/>
    <col min="3079" max="3079" width="2" style="69" customWidth="1"/>
    <col min="3080" max="3080" width="14.33203125" style="69" customWidth="1"/>
    <col min="3081" max="3081" width="3.44140625" style="69" customWidth="1"/>
    <col min="3082" max="3082" width="13.88671875" style="69" customWidth="1"/>
    <col min="3083" max="3083" width="2" style="69" customWidth="1"/>
    <col min="3084" max="3084" width="13.88671875" style="69" customWidth="1"/>
    <col min="3085" max="3327" width="9.109375" style="69"/>
    <col min="3328" max="3328" width="48.109375" style="69" customWidth="1"/>
    <col min="3329" max="3329" width="3.5546875" style="69" customWidth="1"/>
    <col min="3330" max="3330" width="11.6640625" style="69" customWidth="1"/>
    <col min="3331" max="3331" width="2" style="69" customWidth="1"/>
    <col min="3332" max="3332" width="11.6640625" style="69" customWidth="1"/>
    <col min="3333" max="3333" width="1.6640625" style="69" customWidth="1"/>
    <col min="3334" max="3334" width="16" style="69" customWidth="1"/>
    <col min="3335" max="3335" width="2" style="69" customWidth="1"/>
    <col min="3336" max="3336" width="14.33203125" style="69" customWidth="1"/>
    <col min="3337" max="3337" width="3.44140625" style="69" customWidth="1"/>
    <col min="3338" max="3338" width="13.88671875" style="69" customWidth="1"/>
    <col min="3339" max="3339" width="2" style="69" customWidth="1"/>
    <col min="3340" max="3340" width="13.88671875" style="69" customWidth="1"/>
    <col min="3341" max="3583" width="9.109375" style="69"/>
    <col min="3584" max="3584" width="48.109375" style="69" customWidth="1"/>
    <col min="3585" max="3585" width="3.5546875" style="69" customWidth="1"/>
    <col min="3586" max="3586" width="11.6640625" style="69" customWidth="1"/>
    <col min="3587" max="3587" width="2" style="69" customWidth="1"/>
    <col min="3588" max="3588" width="11.6640625" style="69" customWidth="1"/>
    <col min="3589" max="3589" width="1.6640625" style="69" customWidth="1"/>
    <col min="3590" max="3590" width="16" style="69" customWidth="1"/>
    <col min="3591" max="3591" width="2" style="69" customWidth="1"/>
    <col min="3592" max="3592" width="14.33203125" style="69" customWidth="1"/>
    <col min="3593" max="3593" width="3.44140625" style="69" customWidth="1"/>
    <col min="3594" max="3594" width="13.88671875" style="69" customWidth="1"/>
    <col min="3595" max="3595" width="2" style="69" customWidth="1"/>
    <col min="3596" max="3596" width="13.88671875" style="69" customWidth="1"/>
    <col min="3597" max="3839" width="9.109375" style="69"/>
    <col min="3840" max="3840" width="48.109375" style="69" customWidth="1"/>
    <col min="3841" max="3841" width="3.5546875" style="69" customWidth="1"/>
    <col min="3842" max="3842" width="11.6640625" style="69" customWidth="1"/>
    <col min="3843" max="3843" width="2" style="69" customWidth="1"/>
    <col min="3844" max="3844" width="11.6640625" style="69" customWidth="1"/>
    <col min="3845" max="3845" width="1.6640625" style="69" customWidth="1"/>
    <col min="3846" max="3846" width="16" style="69" customWidth="1"/>
    <col min="3847" max="3847" width="2" style="69" customWidth="1"/>
    <col min="3848" max="3848" width="14.33203125" style="69" customWidth="1"/>
    <col min="3849" max="3849" width="3.44140625" style="69" customWidth="1"/>
    <col min="3850" max="3850" width="13.88671875" style="69" customWidth="1"/>
    <col min="3851" max="3851" width="2" style="69" customWidth="1"/>
    <col min="3852" max="3852" width="13.88671875" style="69" customWidth="1"/>
    <col min="3853" max="4095" width="9.109375" style="69"/>
    <col min="4096" max="4096" width="48.109375" style="69" customWidth="1"/>
    <col min="4097" max="4097" width="3.5546875" style="69" customWidth="1"/>
    <col min="4098" max="4098" width="11.6640625" style="69" customWidth="1"/>
    <col min="4099" max="4099" width="2" style="69" customWidth="1"/>
    <col min="4100" max="4100" width="11.6640625" style="69" customWidth="1"/>
    <col min="4101" max="4101" width="1.6640625" style="69" customWidth="1"/>
    <col min="4102" max="4102" width="16" style="69" customWidth="1"/>
    <col min="4103" max="4103" width="2" style="69" customWidth="1"/>
    <col min="4104" max="4104" width="14.33203125" style="69" customWidth="1"/>
    <col min="4105" max="4105" width="3.44140625" style="69" customWidth="1"/>
    <col min="4106" max="4106" width="13.88671875" style="69" customWidth="1"/>
    <col min="4107" max="4107" width="2" style="69" customWidth="1"/>
    <col min="4108" max="4108" width="13.88671875" style="69" customWidth="1"/>
    <col min="4109" max="4351" width="9.109375" style="69"/>
    <col min="4352" max="4352" width="48.109375" style="69" customWidth="1"/>
    <col min="4353" max="4353" width="3.5546875" style="69" customWidth="1"/>
    <col min="4354" max="4354" width="11.6640625" style="69" customWidth="1"/>
    <col min="4355" max="4355" width="2" style="69" customWidth="1"/>
    <col min="4356" max="4356" width="11.6640625" style="69" customWidth="1"/>
    <col min="4357" max="4357" width="1.6640625" style="69" customWidth="1"/>
    <col min="4358" max="4358" width="16" style="69" customWidth="1"/>
    <col min="4359" max="4359" width="2" style="69" customWidth="1"/>
    <col min="4360" max="4360" width="14.33203125" style="69" customWidth="1"/>
    <col min="4361" max="4361" width="3.44140625" style="69" customWidth="1"/>
    <col min="4362" max="4362" width="13.88671875" style="69" customWidth="1"/>
    <col min="4363" max="4363" width="2" style="69" customWidth="1"/>
    <col min="4364" max="4364" width="13.88671875" style="69" customWidth="1"/>
    <col min="4365" max="4607" width="9.109375" style="69"/>
    <col min="4608" max="4608" width="48.109375" style="69" customWidth="1"/>
    <col min="4609" max="4609" width="3.5546875" style="69" customWidth="1"/>
    <col min="4610" max="4610" width="11.6640625" style="69" customWidth="1"/>
    <col min="4611" max="4611" width="2" style="69" customWidth="1"/>
    <col min="4612" max="4612" width="11.6640625" style="69" customWidth="1"/>
    <col min="4613" max="4613" width="1.6640625" style="69" customWidth="1"/>
    <col min="4614" max="4614" width="16" style="69" customWidth="1"/>
    <col min="4615" max="4615" width="2" style="69" customWidth="1"/>
    <col min="4616" max="4616" width="14.33203125" style="69" customWidth="1"/>
    <col min="4617" max="4617" width="3.44140625" style="69" customWidth="1"/>
    <col min="4618" max="4618" width="13.88671875" style="69" customWidth="1"/>
    <col min="4619" max="4619" width="2" style="69" customWidth="1"/>
    <col min="4620" max="4620" width="13.88671875" style="69" customWidth="1"/>
    <col min="4621" max="4863" width="9.109375" style="69"/>
    <col min="4864" max="4864" width="48.109375" style="69" customWidth="1"/>
    <col min="4865" max="4865" width="3.5546875" style="69" customWidth="1"/>
    <col min="4866" max="4866" width="11.6640625" style="69" customWidth="1"/>
    <col min="4867" max="4867" width="2" style="69" customWidth="1"/>
    <col min="4868" max="4868" width="11.6640625" style="69" customWidth="1"/>
    <col min="4869" max="4869" width="1.6640625" style="69" customWidth="1"/>
    <col min="4870" max="4870" width="16" style="69" customWidth="1"/>
    <col min="4871" max="4871" width="2" style="69" customWidth="1"/>
    <col min="4872" max="4872" width="14.33203125" style="69" customWidth="1"/>
    <col min="4873" max="4873" width="3.44140625" style="69" customWidth="1"/>
    <col min="4874" max="4874" width="13.88671875" style="69" customWidth="1"/>
    <col min="4875" max="4875" width="2" style="69" customWidth="1"/>
    <col min="4876" max="4876" width="13.88671875" style="69" customWidth="1"/>
    <col min="4877" max="5119" width="9.109375" style="69"/>
    <col min="5120" max="5120" width="48.109375" style="69" customWidth="1"/>
    <col min="5121" max="5121" width="3.5546875" style="69" customWidth="1"/>
    <col min="5122" max="5122" width="11.6640625" style="69" customWidth="1"/>
    <col min="5123" max="5123" width="2" style="69" customWidth="1"/>
    <col min="5124" max="5124" width="11.6640625" style="69" customWidth="1"/>
    <col min="5125" max="5125" width="1.6640625" style="69" customWidth="1"/>
    <col min="5126" max="5126" width="16" style="69" customWidth="1"/>
    <col min="5127" max="5127" width="2" style="69" customWidth="1"/>
    <col min="5128" max="5128" width="14.33203125" style="69" customWidth="1"/>
    <col min="5129" max="5129" width="3.44140625" style="69" customWidth="1"/>
    <col min="5130" max="5130" width="13.88671875" style="69" customWidth="1"/>
    <col min="5131" max="5131" width="2" style="69" customWidth="1"/>
    <col min="5132" max="5132" width="13.88671875" style="69" customWidth="1"/>
    <col min="5133" max="5375" width="9.109375" style="69"/>
    <col min="5376" max="5376" width="48.109375" style="69" customWidth="1"/>
    <col min="5377" max="5377" width="3.5546875" style="69" customWidth="1"/>
    <col min="5378" max="5378" width="11.6640625" style="69" customWidth="1"/>
    <col min="5379" max="5379" width="2" style="69" customWidth="1"/>
    <col min="5380" max="5380" width="11.6640625" style="69" customWidth="1"/>
    <col min="5381" max="5381" width="1.6640625" style="69" customWidth="1"/>
    <col min="5382" max="5382" width="16" style="69" customWidth="1"/>
    <col min="5383" max="5383" width="2" style="69" customWidth="1"/>
    <col min="5384" max="5384" width="14.33203125" style="69" customWidth="1"/>
    <col min="5385" max="5385" width="3.44140625" style="69" customWidth="1"/>
    <col min="5386" max="5386" width="13.88671875" style="69" customWidth="1"/>
    <col min="5387" max="5387" width="2" style="69" customWidth="1"/>
    <col min="5388" max="5388" width="13.88671875" style="69" customWidth="1"/>
    <col min="5389" max="5631" width="9.109375" style="69"/>
    <col min="5632" max="5632" width="48.109375" style="69" customWidth="1"/>
    <col min="5633" max="5633" width="3.5546875" style="69" customWidth="1"/>
    <col min="5634" max="5634" width="11.6640625" style="69" customWidth="1"/>
    <col min="5635" max="5635" width="2" style="69" customWidth="1"/>
    <col min="5636" max="5636" width="11.6640625" style="69" customWidth="1"/>
    <col min="5637" max="5637" width="1.6640625" style="69" customWidth="1"/>
    <col min="5638" max="5638" width="16" style="69" customWidth="1"/>
    <col min="5639" max="5639" width="2" style="69" customWidth="1"/>
    <col min="5640" max="5640" width="14.33203125" style="69" customWidth="1"/>
    <col min="5641" max="5641" width="3.44140625" style="69" customWidth="1"/>
    <col min="5642" max="5642" width="13.88671875" style="69" customWidth="1"/>
    <col min="5643" max="5643" width="2" style="69" customWidth="1"/>
    <col min="5644" max="5644" width="13.88671875" style="69" customWidth="1"/>
    <col min="5645" max="5887" width="9.109375" style="69"/>
    <col min="5888" max="5888" width="48.109375" style="69" customWidth="1"/>
    <col min="5889" max="5889" width="3.5546875" style="69" customWidth="1"/>
    <col min="5890" max="5890" width="11.6640625" style="69" customWidth="1"/>
    <col min="5891" max="5891" width="2" style="69" customWidth="1"/>
    <col min="5892" max="5892" width="11.6640625" style="69" customWidth="1"/>
    <col min="5893" max="5893" width="1.6640625" style="69" customWidth="1"/>
    <col min="5894" max="5894" width="16" style="69" customWidth="1"/>
    <col min="5895" max="5895" width="2" style="69" customWidth="1"/>
    <col min="5896" max="5896" width="14.33203125" style="69" customWidth="1"/>
    <col min="5897" max="5897" width="3.44140625" style="69" customWidth="1"/>
    <col min="5898" max="5898" width="13.88671875" style="69" customWidth="1"/>
    <col min="5899" max="5899" width="2" style="69" customWidth="1"/>
    <col min="5900" max="5900" width="13.88671875" style="69" customWidth="1"/>
    <col min="5901" max="6143" width="9.109375" style="69"/>
    <col min="6144" max="6144" width="48.109375" style="69" customWidth="1"/>
    <col min="6145" max="6145" width="3.5546875" style="69" customWidth="1"/>
    <col min="6146" max="6146" width="11.6640625" style="69" customWidth="1"/>
    <col min="6147" max="6147" width="2" style="69" customWidth="1"/>
    <col min="6148" max="6148" width="11.6640625" style="69" customWidth="1"/>
    <col min="6149" max="6149" width="1.6640625" style="69" customWidth="1"/>
    <col min="6150" max="6150" width="16" style="69" customWidth="1"/>
    <col min="6151" max="6151" width="2" style="69" customWidth="1"/>
    <col min="6152" max="6152" width="14.33203125" style="69" customWidth="1"/>
    <col min="6153" max="6153" width="3.44140625" style="69" customWidth="1"/>
    <col min="6154" max="6154" width="13.88671875" style="69" customWidth="1"/>
    <col min="6155" max="6155" width="2" style="69" customWidth="1"/>
    <col min="6156" max="6156" width="13.88671875" style="69" customWidth="1"/>
    <col min="6157" max="6399" width="9.109375" style="69"/>
    <col min="6400" max="6400" width="48.109375" style="69" customWidth="1"/>
    <col min="6401" max="6401" width="3.5546875" style="69" customWidth="1"/>
    <col min="6402" max="6402" width="11.6640625" style="69" customWidth="1"/>
    <col min="6403" max="6403" width="2" style="69" customWidth="1"/>
    <col min="6404" max="6404" width="11.6640625" style="69" customWidth="1"/>
    <col min="6405" max="6405" width="1.6640625" style="69" customWidth="1"/>
    <col min="6406" max="6406" width="16" style="69" customWidth="1"/>
    <col min="6407" max="6407" width="2" style="69" customWidth="1"/>
    <col min="6408" max="6408" width="14.33203125" style="69" customWidth="1"/>
    <col min="6409" max="6409" width="3.44140625" style="69" customWidth="1"/>
    <col min="6410" max="6410" width="13.88671875" style="69" customWidth="1"/>
    <col min="6411" max="6411" width="2" style="69" customWidth="1"/>
    <col min="6412" max="6412" width="13.88671875" style="69" customWidth="1"/>
    <col min="6413" max="6655" width="9.109375" style="69"/>
    <col min="6656" max="6656" width="48.109375" style="69" customWidth="1"/>
    <col min="6657" max="6657" width="3.5546875" style="69" customWidth="1"/>
    <col min="6658" max="6658" width="11.6640625" style="69" customWidth="1"/>
    <col min="6659" max="6659" width="2" style="69" customWidth="1"/>
    <col min="6660" max="6660" width="11.6640625" style="69" customWidth="1"/>
    <col min="6661" max="6661" width="1.6640625" style="69" customWidth="1"/>
    <col min="6662" max="6662" width="16" style="69" customWidth="1"/>
    <col min="6663" max="6663" width="2" style="69" customWidth="1"/>
    <col min="6664" max="6664" width="14.33203125" style="69" customWidth="1"/>
    <col min="6665" max="6665" width="3.44140625" style="69" customWidth="1"/>
    <col min="6666" max="6666" width="13.88671875" style="69" customWidth="1"/>
    <col min="6667" max="6667" width="2" style="69" customWidth="1"/>
    <col min="6668" max="6668" width="13.88671875" style="69" customWidth="1"/>
    <col min="6669" max="6911" width="9.109375" style="69"/>
    <col min="6912" max="6912" width="48.109375" style="69" customWidth="1"/>
    <col min="6913" max="6913" width="3.5546875" style="69" customWidth="1"/>
    <col min="6914" max="6914" width="11.6640625" style="69" customWidth="1"/>
    <col min="6915" max="6915" width="2" style="69" customWidth="1"/>
    <col min="6916" max="6916" width="11.6640625" style="69" customWidth="1"/>
    <col min="6917" max="6917" width="1.6640625" style="69" customWidth="1"/>
    <col min="6918" max="6918" width="16" style="69" customWidth="1"/>
    <col min="6919" max="6919" width="2" style="69" customWidth="1"/>
    <col min="6920" max="6920" width="14.33203125" style="69" customWidth="1"/>
    <col min="6921" max="6921" width="3.44140625" style="69" customWidth="1"/>
    <col min="6922" max="6922" width="13.88671875" style="69" customWidth="1"/>
    <col min="6923" max="6923" width="2" style="69" customWidth="1"/>
    <col min="6924" max="6924" width="13.88671875" style="69" customWidth="1"/>
    <col min="6925" max="7167" width="9.109375" style="69"/>
    <col min="7168" max="7168" width="48.109375" style="69" customWidth="1"/>
    <col min="7169" max="7169" width="3.5546875" style="69" customWidth="1"/>
    <col min="7170" max="7170" width="11.6640625" style="69" customWidth="1"/>
    <col min="7171" max="7171" width="2" style="69" customWidth="1"/>
    <col min="7172" max="7172" width="11.6640625" style="69" customWidth="1"/>
    <col min="7173" max="7173" width="1.6640625" style="69" customWidth="1"/>
    <col min="7174" max="7174" width="16" style="69" customWidth="1"/>
    <col min="7175" max="7175" width="2" style="69" customWidth="1"/>
    <col min="7176" max="7176" width="14.33203125" style="69" customWidth="1"/>
    <col min="7177" max="7177" width="3.44140625" style="69" customWidth="1"/>
    <col min="7178" max="7178" width="13.88671875" style="69" customWidth="1"/>
    <col min="7179" max="7179" width="2" style="69" customWidth="1"/>
    <col min="7180" max="7180" width="13.88671875" style="69" customWidth="1"/>
    <col min="7181" max="7423" width="9.109375" style="69"/>
    <col min="7424" max="7424" width="48.109375" style="69" customWidth="1"/>
    <col min="7425" max="7425" width="3.5546875" style="69" customWidth="1"/>
    <col min="7426" max="7426" width="11.6640625" style="69" customWidth="1"/>
    <col min="7427" max="7427" width="2" style="69" customWidth="1"/>
    <col min="7428" max="7428" width="11.6640625" style="69" customWidth="1"/>
    <col min="7429" max="7429" width="1.6640625" style="69" customWidth="1"/>
    <col min="7430" max="7430" width="16" style="69" customWidth="1"/>
    <col min="7431" max="7431" width="2" style="69" customWidth="1"/>
    <col min="7432" max="7432" width="14.33203125" style="69" customWidth="1"/>
    <col min="7433" max="7433" width="3.44140625" style="69" customWidth="1"/>
    <col min="7434" max="7434" width="13.88671875" style="69" customWidth="1"/>
    <col min="7435" max="7435" width="2" style="69" customWidth="1"/>
    <col min="7436" max="7436" width="13.88671875" style="69" customWidth="1"/>
    <col min="7437" max="7679" width="9.109375" style="69"/>
    <col min="7680" max="7680" width="48.109375" style="69" customWidth="1"/>
    <col min="7681" max="7681" width="3.5546875" style="69" customWidth="1"/>
    <col min="7682" max="7682" width="11.6640625" style="69" customWidth="1"/>
    <col min="7683" max="7683" width="2" style="69" customWidth="1"/>
    <col min="7684" max="7684" width="11.6640625" style="69" customWidth="1"/>
    <col min="7685" max="7685" width="1.6640625" style="69" customWidth="1"/>
    <col min="7686" max="7686" width="16" style="69" customWidth="1"/>
    <col min="7687" max="7687" width="2" style="69" customWidth="1"/>
    <col min="7688" max="7688" width="14.33203125" style="69" customWidth="1"/>
    <col min="7689" max="7689" width="3.44140625" style="69" customWidth="1"/>
    <col min="7690" max="7690" width="13.88671875" style="69" customWidth="1"/>
    <col min="7691" max="7691" width="2" style="69" customWidth="1"/>
    <col min="7692" max="7692" width="13.88671875" style="69" customWidth="1"/>
    <col min="7693" max="7935" width="9.109375" style="69"/>
    <col min="7936" max="7936" width="48.109375" style="69" customWidth="1"/>
    <col min="7937" max="7937" width="3.5546875" style="69" customWidth="1"/>
    <col min="7938" max="7938" width="11.6640625" style="69" customWidth="1"/>
    <col min="7939" max="7939" width="2" style="69" customWidth="1"/>
    <col min="7940" max="7940" width="11.6640625" style="69" customWidth="1"/>
    <col min="7941" max="7941" width="1.6640625" style="69" customWidth="1"/>
    <col min="7942" max="7942" width="16" style="69" customWidth="1"/>
    <col min="7943" max="7943" width="2" style="69" customWidth="1"/>
    <col min="7944" max="7944" width="14.33203125" style="69" customWidth="1"/>
    <col min="7945" max="7945" width="3.44140625" style="69" customWidth="1"/>
    <col min="7946" max="7946" width="13.88671875" style="69" customWidth="1"/>
    <col min="7947" max="7947" width="2" style="69" customWidth="1"/>
    <col min="7948" max="7948" width="13.88671875" style="69" customWidth="1"/>
    <col min="7949" max="8191" width="9.109375" style="69"/>
    <col min="8192" max="8192" width="48.109375" style="69" customWidth="1"/>
    <col min="8193" max="8193" width="3.5546875" style="69" customWidth="1"/>
    <col min="8194" max="8194" width="11.6640625" style="69" customWidth="1"/>
    <col min="8195" max="8195" width="2" style="69" customWidth="1"/>
    <col min="8196" max="8196" width="11.6640625" style="69" customWidth="1"/>
    <col min="8197" max="8197" width="1.6640625" style="69" customWidth="1"/>
    <col min="8198" max="8198" width="16" style="69" customWidth="1"/>
    <col min="8199" max="8199" width="2" style="69" customWidth="1"/>
    <col min="8200" max="8200" width="14.33203125" style="69" customWidth="1"/>
    <col min="8201" max="8201" width="3.44140625" style="69" customWidth="1"/>
    <col min="8202" max="8202" width="13.88671875" style="69" customWidth="1"/>
    <col min="8203" max="8203" width="2" style="69" customWidth="1"/>
    <col min="8204" max="8204" width="13.88671875" style="69" customWidth="1"/>
    <col min="8205" max="8447" width="9.109375" style="69"/>
    <col min="8448" max="8448" width="48.109375" style="69" customWidth="1"/>
    <col min="8449" max="8449" width="3.5546875" style="69" customWidth="1"/>
    <col min="8450" max="8450" width="11.6640625" style="69" customWidth="1"/>
    <col min="8451" max="8451" width="2" style="69" customWidth="1"/>
    <col min="8452" max="8452" width="11.6640625" style="69" customWidth="1"/>
    <col min="8453" max="8453" width="1.6640625" style="69" customWidth="1"/>
    <col min="8454" max="8454" width="16" style="69" customWidth="1"/>
    <col min="8455" max="8455" width="2" style="69" customWidth="1"/>
    <col min="8456" max="8456" width="14.33203125" style="69" customWidth="1"/>
    <col min="8457" max="8457" width="3.44140625" style="69" customWidth="1"/>
    <col min="8458" max="8458" width="13.88671875" style="69" customWidth="1"/>
    <col min="8459" max="8459" width="2" style="69" customWidth="1"/>
    <col min="8460" max="8460" width="13.88671875" style="69" customWidth="1"/>
    <col min="8461" max="8703" width="9.109375" style="69"/>
    <col min="8704" max="8704" width="48.109375" style="69" customWidth="1"/>
    <col min="8705" max="8705" width="3.5546875" style="69" customWidth="1"/>
    <col min="8706" max="8706" width="11.6640625" style="69" customWidth="1"/>
    <col min="8707" max="8707" width="2" style="69" customWidth="1"/>
    <col min="8708" max="8708" width="11.6640625" style="69" customWidth="1"/>
    <col min="8709" max="8709" width="1.6640625" style="69" customWidth="1"/>
    <col min="8710" max="8710" width="16" style="69" customWidth="1"/>
    <col min="8711" max="8711" width="2" style="69" customWidth="1"/>
    <col min="8712" max="8712" width="14.33203125" style="69" customWidth="1"/>
    <col min="8713" max="8713" width="3.44140625" style="69" customWidth="1"/>
    <col min="8714" max="8714" width="13.88671875" style="69" customWidth="1"/>
    <col min="8715" max="8715" width="2" style="69" customWidth="1"/>
    <col min="8716" max="8716" width="13.88671875" style="69" customWidth="1"/>
    <col min="8717" max="8959" width="9.109375" style="69"/>
    <col min="8960" max="8960" width="48.109375" style="69" customWidth="1"/>
    <col min="8961" max="8961" width="3.5546875" style="69" customWidth="1"/>
    <col min="8962" max="8962" width="11.6640625" style="69" customWidth="1"/>
    <col min="8963" max="8963" width="2" style="69" customWidth="1"/>
    <col min="8964" max="8964" width="11.6640625" style="69" customWidth="1"/>
    <col min="8965" max="8965" width="1.6640625" style="69" customWidth="1"/>
    <col min="8966" max="8966" width="16" style="69" customWidth="1"/>
    <col min="8967" max="8967" width="2" style="69" customWidth="1"/>
    <col min="8968" max="8968" width="14.33203125" style="69" customWidth="1"/>
    <col min="8969" max="8969" width="3.44140625" style="69" customWidth="1"/>
    <col min="8970" max="8970" width="13.88671875" style="69" customWidth="1"/>
    <col min="8971" max="8971" width="2" style="69" customWidth="1"/>
    <col min="8972" max="8972" width="13.88671875" style="69" customWidth="1"/>
    <col min="8973" max="9215" width="9.109375" style="69"/>
    <col min="9216" max="9216" width="48.109375" style="69" customWidth="1"/>
    <col min="9217" max="9217" width="3.5546875" style="69" customWidth="1"/>
    <col min="9218" max="9218" width="11.6640625" style="69" customWidth="1"/>
    <col min="9219" max="9219" width="2" style="69" customWidth="1"/>
    <col min="9220" max="9220" width="11.6640625" style="69" customWidth="1"/>
    <col min="9221" max="9221" width="1.6640625" style="69" customWidth="1"/>
    <col min="9222" max="9222" width="16" style="69" customWidth="1"/>
    <col min="9223" max="9223" width="2" style="69" customWidth="1"/>
    <col min="9224" max="9224" width="14.33203125" style="69" customWidth="1"/>
    <col min="9225" max="9225" width="3.44140625" style="69" customWidth="1"/>
    <col min="9226" max="9226" width="13.88671875" style="69" customWidth="1"/>
    <col min="9227" max="9227" width="2" style="69" customWidth="1"/>
    <col min="9228" max="9228" width="13.88671875" style="69" customWidth="1"/>
    <col min="9229" max="9471" width="9.109375" style="69"/>
    <col min="9472" max="9472" width="48.109375" style="69" customWidth="1"/>
    <col min="9473" max="9473" width="3.5546875" style="69" customWidth="1"/>
    <col min="9474" max="9474" width="11.6640625" style="69" customWidth="1"/>
    <col min="9475" max="9475" width="2" style="69" customWidth="1"/>
    <col min="9476" max="9476" width="11.6640625" style="69" customWidth="1"/>
    <col min="9477" max="9477" width="1.6640625" style="69" customWidth="1"/>
    <col min="9478" max="9478" width="16" style="69" customWidth="1"/>
    <col min="9479" max="9479" width="2" style="69" customWidth="1"/>
    <col min="9480" max="9480" width="14.33203125" style="69" customWidth="1"/>
    <col min="9481" max="9481" width="3.44140625" style="69" customWidth="1"/>
    <col min="9482" max="9482" width="13.88671875" style="69" customWidth="1"/>
    <col min="9483" max="9483" width="2" style="69" customWidth="1"/>
    <col min="9484" max="9484" width="13.88671875" style="69" customWidth="1"/>
    <col min="9485" max="9727" width="9.109375" style="69"/>
    <col min="9728" max="9728" width="48.109375" style="69" customWidth="1"/>
    <col min="9729" max="9729" width="3.5546875" style="69" customWidth="1"/>
    <col min="9730" max="9730" width="11.6640625" style="69" customWidth="1"/>
    <col min="9731" max="9731" width="2" style="69" customWidth="1"/>
    <col min="9732" max="9732" width="11.6640625" style="69" customWidth="1"/>
    <col min="9733" max="9733" width="1.6640625" style="69" customWidth="1"/>
    <col min="9734" max="9734" width="16" style="69" customWidth="1"/>
    <col min="9735" max="9735" width="2" style="69" customWidth="1"/>
    <col min="9736" max="9736" width="14.33203125" style="69" customWidth="1"/>
    <col min="9737" max="9737" width="3.44140625" style="69" customWidth="1"/>
    <col min="9738" max="9738" width="13.88671875" style="69" customWidth="1"/>
    <col min="9739" max="9739" width="2" style="69" customWidth="1"/>
    <col min="9740" max="9740" width="13.88671875" style="69" customWidth="1"/>
    <col min="9741" max="9983" width="9.109375" style="69"/>
    <col min="9984" max="9984" width="48.109375" style="69" customWidth="1"/>
    <col min="9985" max="9985" width="3.5546875" style="69" customWidth="1"/>
    <col min="9986" max="9986" width="11.6640625" style="69" customWidth="1"/>
    <col min="9987" max="9987" width="2" style="69" customWidth="1"/>
    <col min="9988" max="9988" width="11.6640625" style="69" customWidth="1"/>
    <col min="9989" max="9989" width="1.6640625" style="69" customWidth="1"/>
    <col min="9990" max="9990" width="16" style="69" customWidth="1"/>
    <col min="9991" max="9991" width="2" style="69" customWidth="1"/>
    <col min="9992" max="9992" width="14.33203125" style="69" customWidth="1"/>
    <col min="9993" max="9993" width="3.44140625" style="69" customWidth="1"/>
    <col min="9994" max="9994" width="13.88671875" style="69" customWidth="1"/>
    <col min="9995" max="9995" width="2" style="69" customWidth="1"/>
    <col min="9996" max="9996" width="13.88671875" style="69" customWidth="1"/>
    <col min="9997" max="10239" width="9.109375" style="69"/>
    <col min="10240" max="10240" width="48.109375" style="69" customWidth="1"/>
    <col min="10241" max="10241" width="3.5546875" style="69" customWidth="1"/>
    <col min="10242" max="10242" width="11.6640625" style="69" customWidth="1"/>
    <col min="10243" max="10243" width="2" style="69" customWidth="1"/>
    <col min="10244" max="10244" width="11.6640625" style="69" customWidth="1"/>
    <col min="10245" max="10245" width="1.6640625" style="69" customWidth="1"/>
    <col min="10246" max="10246" width="16" style="69" customWidth="1"/>
    <col min="10247" max="10247" width="2" style="69" customWidth="1"/>
    <col min="10248" max="10248" width="14.33203125" style="69" customWidth="1"/>
    <col min="10249" max="10249" width="3.44140625" style="69" customWidth="1"/>
    <col min="10250" max="10250" width="13.88671875" style="69" customWidth="1"/>
    <col min="10251" max="10251" width="2" style="69" customWidth="1"/>
    <col min="10252" max="10252" width="13.88671875" style="69" customWidth="1"/>
    <col min="10253" max="10495" width="9.109375" style="69"/>
    <col min="10496" max="10496" width="48.109375" style="69" customWidth="1"/>
    <col min="10497" max="10497" width="3.5546875" style="69" customWidth="1"/>
    <col min="10498" max="10498" width="11.6640625" style="69" customWidth="1"/>
    <col min="10499" max="10499" width="2" style="69" customWidth="1"/>
    <col min="10500" max="10500" width="11.6640625" style="69" customWidth="1"/>
    <col min="10501" max="10501" width="1.6640625" style="69" customWidth="1"/>
    <col min="10502" max="10502" width="16" style="69" customWidth="1"/>
    <col min="10503" max="10503" width="2" style="69" customWidth="1"/>
    <col min="10504" max="10504" width="14.33203125" style="69" customWidth="1"/>
    <col min="10505" max="10505" width="3.44140625" style="69" customWidth="1"/>
    <col min="10506" max="10506" width="13.88671875" style="69" customWidth="1"/>
    <col min="10507" max="10507" width="2" style="69" customWidth="1"/>
    <col min="10508" max="10508" width="13.88671875" style="69" customWidth="1"/>
    <col min="10509" max="10751" width="9.109375" style="69"/>
    <col min="10752" max="10752" width="48.109375" style="69" customWidth="1"/>
    <col min="10753" max="10753" width="3.5546875" style="69" customWidth="1"/>
    <col min="10754" max="10754" width="11.6640625" style="69" customWidth="1"/>
    <col min="10755" max="10755" width="2" style="69" customWidth="1"/>
    <col min="10756" max="10756" width="11.6640625" style="69" customWidth="1"/>
    <col min="10757" max="10757" width="1.6640625" style="69" customWidth="1"/>
    <col min="10758" max="10758" width="16" style="69" customWidth="1"/>
    <col min="10759" max="10759" width="2" style="69" customWidth="1"/>
    <col min="10760" max="10760" width="14.33203125" style="69" customWidth="1"/>
    <col min="10761" max="10761" width="3.44140625" style="69" customWidth="1"/>
    <col min="10762" max="10762" width="13.88671875" style="69" customWidth="1"/>
    <col min="10763" max="10763" width="2" style="69" customWidth="1"/>
    <col min="10764" max="10764" width="13.88671875" style="69" customWidth="1"/>
    <col min="10765" max="11007" width="9.109375" style="69"/>
    <col min="11008" max="11008" width="48.109375" style="69" customWidth="1"/>
    <col min="11009" max="11009" width="3.5546875" style="69" customWidth="1"/>
    <col min="11010" max="11010" width="11.6640625" style="69" customWidth="1"/>
    <col min="11011" max="11011" width="2" style="69" customWidth="1"/>
    <col min="11012" max="11012" width="11.6640625" style="69" customWidth="1"/>
    <col min="11013" max="11013" width="1.6640625" style="69" customWidth="1"/>
    <col min="11014" max="11014" width="16" style="69" customWidth="1"/>
    <col min="11015" max="11015" width="2" style="69" customWidth="1"/>
    <col min="11016" max="11016" width="14.33203125" style="69" customWidth="1"/>
    <col min="11017" max="11017" width="3.44140625" style="69" customWidth="1"/>
    <col min="11018" max="11018" width="13.88671875" style="69" customWidth="1"/>
    <col min="11019" max="11019" width="2" style="69" customWidth="1"/>
    <col min="11020" max="11020" width="13.88671875" style="69" customWidth="1"/>
    <col min="11021" max="11263" width="9.109375" style="69"/>
    <col min="11264" max="11264" width="48.109375" style="69" customWidth="1"/>
    <col min="11265" max="11265" width="3.5546875" style="69" customWidth="1"/>
    <col min="11266" max="11266" width="11.6640625" style="69" customWidth="1"/>
    <col min="11267" max="11267" width="2" style="69" customWidth="1"/>
    <col min="11268" max="11268" width="11.6640625" style="69" customWidth="1"/>
    <col min="11269" max="11269" width="1.6640625" style="69" customWidth="1"/>
    <col min="11270" max="11270" width="16" style="69" customWidth="1"/>
    <col min="11271" max="11271" width="2" style="69" customWidth="1"/>
    <col min="11272" max="11272" width="14.33203125" style="69" customWidth="1"/>
    <col min="11273" max="11273" width="3.44140625" style="69" customWidth="1"/>
    <col min="11274" max="11274" width="13.88671875" style="69" customWidth="1"/>
    <col min="11275" max="11275" width="2" style="69" customWidth="1"/>
    <col min="11276" max="11276" width="13.88671875" style="69" customWidth="1"/>
    <col min="11277" max="11519" width="9.109375" style="69"/>
    <col min="11520" max="11520" width="48.109375" style="69" customWidth="1"/>
    <col min="11521" max="11521" width="3.5546875" style="69" customWidth="1"/>
    <col min="11522" max="11522" width="11.6640625" style="69" customWidth="1"/>
    <col min="11523" max="11523" width="2" style="69" customWidth="1"/>
    <col min="11524" max="11524" width="11.6640625" style="69" customWidth="1"/>
    <col min="11525" max="11525" width="1.6640625" style="69" customWidth="1"/>
    <col min="11526" max="11526" width="16" style="69" customWidth="1"/>
    <col min="11527" max="11527" width="2" style="69" customWidth="1"/>
    <col min="11528" max="11528" width="14.33203125" style="69" customWidth="1"/>
    <col min="11529" max="11529" width="3.44140625" style="69" customWidth="1"/>
    <col min="11530" max="11530" width="13.88671875" style="69" customWidth="1"/>
    <col min="11531" max="11531" width="2" style="69" customWidth="1"/>
    <col min="11532" max="11532" width="13.88671875" style="69" customWidth="1"/>
    <col min="11533" max="11775" width="9.109375" style="69"/>
    <col min="11776" max="11776" width="48.109375" style="69" customWidth="1"/>
    <col min="11777" max="11777" width="3.5546875" style="69" customWidth="1"/>
    <col min="11778" max="11778" width="11.6640625" style="69" customWidth="1"/>
    <col min="11779" max="11779" width="2" style="69" customWidth="1"/>
    <col min="11780" max="11780" width="11.6640625" style="69" customWidth="1"/>
    <col min="11781" max="11781" width="1.6640625" style="69" customWidth="1"/>
    <col min="11782" max="11782" width="16" style="69" customWidth="1"/>
    <col min="11783" max="11783" width="2" style="69" customWidth="1"/>
    <col min="11784" max="11784" width="14.33203125" style="69" customWidth="1"/>
    <col min="11785" max="11785" width="3.44140625" style="69" customWidth="1"/>
    <col min="11786" max="11786" width="13.88671875" style="69" customWidth="1"/>
    <col min="11787" max="11787" width="2" style="69" customWidth="1"/>
    <col min="11788" max="11788" width="13.88671875" style="69" customWidth="1"/>
    <col min="11789" max="12031" width="9.109375" style="69"/>
    <col min="12032" max="12032" width="48.109375" style="69" customWidth="1"/>
    <col min="12033" max="12033" width="3.5546875" style="69" customWidth="1"/>
    <col min="12034" max="12034" width="11.6640625" style="69" customWidth="1"/>
    <col min="12035" max="12035" width="2" style="69" customWidth="1"/>
    <col min="12036" max="12036" width="11.6640625" style="69" customWidth="1"/>
    <col min="12037" max="12037" width="1.6640625" style="69" customWidth="1"/>
    <col min="12038" max="12038" width="16" style="69" customWidth="1"/>
    <col min="12039" max="12039" width="2" style="69" customWidth="1"/>
    <col min="12040" max="12040" width="14.33203125" style="69" customWidth="1"/>
    <col min="12041" max="12041" width="3.44140625" style="69" customWidth="1"/>
    <col min="12042" max="12042" width="13.88671875" style="69" customWidth="1"/>
    <col min="12043" max="12043" width="2" style="69" customWidth="1"/>
    <col min="12044" max="12044" width="13.88671875" style="69" customWidth="1"/>
    <col min="12045" max="12287" width="9.109375" style="69"/>
    <col min="12288" max="12288" width="48.109375" style="69" customWidth="1"/>
    <col min="12289" max="12289" width="3.5546875" style="69" customWidth="1"/>
    <col min="12290" max="12290" width="11.6640625" style="69" customWidth="1"/>
    <col min="12291" max="12291" width="2" style="69" customWidth="1"/>
    <col min="12292" max="12292" width="11.6640625" style="69" customWidth="1"/>
    <col min="12293" max="12293" width="1.6640625" style="69" customWidth="1"/>
    <col min="12294" max="12294" width="16" style="69" customWidth="1"/>
    <col min="12295" max="12295" width="2" style="69" customWidth="1"/>
    <col min="12296" max="12296" width="14.33203125" style="69" customWidth="1"/>
    <col min="12297" max="12297" width="3.44140625" style="69" customWidth="1"/>
    <col min="12298" max="12298" width="13.88671875" style="69" customWidth="1"/>
    <col min="12299" max="12299" width="2" style="69" customWidth="1"/>
    <col min="12300" max="12300" width="13.88671875" style="69" customWidth="1"/>
    <col min="12301" max="12543" width="9.109375" style="69"/>
    <col min="12544" max="12544" width="48.109375" style="69" customWidth="1"/>
    <col min="12545" max="12545" width="3.5546875" style="69" customWidth="1"/>
    <col min="12546" max="12546" width="11.6640625" style="69" customWidth="1"/>
    <col min="12547" max="12547" width="2" style="69" customWidth="1"/>
    <col min="12548" max="12548" width="11.6640625" style="69" customWidth="1"/>
    <col min="12549" max="12549" width="1.6640625" style="69" customWidth="1"/>
    <col min="12550" max="12550" width="16" style="69" customWidth="1"/>
    <col min="12551" max="12551" width="2" style="69" customWidth="1"/>
    <col min="12552" max="12552" width="14.33203125" style="69" customWidth="1"/>
    <col min="12553" max="12553" width="3.44140625" style="69" customWidth="1"/>
    <col min="12554" max="12554" width="13.88671875" style="69" customWidth="1"/>
    <col min="12555" max="12555" width="2" style="69" customWidth="1"/>
    <col min="12556" max="12556" width="13.88671875" style="69" customWidth="1"/>
    <col min="12557" max="12799" width="9.109375" style="69"/>
    <col min="12800" max="12800" width="48.109375" style="69" customWidth="1"/>
    <col min="12801" max="12801" width="3.5546875" style="69" customWidth="1"/>
    <col min="12802" max="12802" width="11.6640625" style="69" customWidth="1"/>
    <col min="12803" max="12803" width="2" style="69" customWidth="1"/>
    <col min="12804" max="12804" width="11.6640625" style="69" customWidth="1"/>
    <col min="12805" max="12805" width="1.6640625" style="69" customWidth="1"/>
    <col min="12806" max="12806" width="16" style="69" customWidth="1"/>
    <col min="12807" max="12807" width="2" style="69" customWidth="1"/>
    <col min="12808" max="12808" width="14.33203125" style="69" customWidth="1"/>
    <col min="12809" max="12809" width="3.44140625" style="69" customWidth="1"/>
    <col min="12810" max="12810" width="13.88671875" style="69" customWidth="1"/>
    <col min="12811" max="12811" width="2" style="69" customWidth="1"/>
    <col min="12812" max="12812" width="13.88671875" style="69" customWidth="1"/>
    <col min="12813" max="13055" width="9.109375" style="69"/>
    <col min="13056" max="13056" width="48.109375" style="69" customWidth="1"/>
    <col min="13057" max="13057" width="3.5546875" style="69" customWidth="1"/>
    <col min="13058" max="13058" width="11.6640625" style="69" customWidth="1"/>
    <col min="13059" max="13059" width="2" style="69" customWidth="1"/>
    <col min="13060" max="13060" width="11.6640625" style="69" customWidth="1"/>
    <col min="13061" max="13061" width="1.6640625" style="69" customWidth="1"/>
    <col min="13062" max="13062" width="16" style="69" customWidth="1"/>
    <col min="13063" max="13063" width="2" style="69" customWidth="1"/>
    <col min="13064" max="13064" width="14.33203125" style="69" customWidth="1"/>
    <col min="13065" max="13065" width="3.44140625" style="69" customWidth="1"/>
    <col min="13066" max="13066" width="13.88671875" style="69" customWidth="1"/>
    <col min="13067" max="13067" width="2" style="69" customWidth="1"/>
    <col min="13068" max="13068" width="13.88671875" style="69" customWidth="1"/>
    <col min="13069" max="13311" width="9.109375" style="69"/>
    <col min="13312" max="13312" width="48.109375" style="69" customWidth="1"/>
    <col min="13313" max="13313" width="3.5546875" style="69" customWidth="1"/>
    <col min="13314" max="13314" width="11.6640625" style="69" customWidth="1"/>
    <col min="13315" max="13315" width="2" style="69" customWidth="1"/>
    <col min="13316" max="13316" width="11.6640625" style="69" customWidth="1"/>
    <col min="13317" max="13317" width="1.6640625" style="69" customWidth="1"/>
    <col min="13318" max="13318" width="16" style="69" customWidth="1"/>
    <col min="13319" max="13319" width="2" style="69" customWidth="1"/>
    <col min="13320" max="13320" width="14.33203125" style="69" customWidth="1"/>
    <col min="13321" max="13321" width="3.44140625" style="69" customWidth="1"/>
    <col min="13322" max="13322" width="13.88671875" style="69" customWidth="1"/>
    <col min="13323" max="13323" width="2" style="69" customWidth="1"/>
    <col min="13324" max="13324" width="13.88671875" style="69" customWidth="1"/>
    <col min="13325" max="13567" width="9.109375" style="69"/>
    <col min="13568" max="13568" width="48.109375" style="69" customWidth="1"/>
    <col min="13569" max="13569" width="3.5546875" style="69" customWidth="1"/>
    <col min="13570" max="13570" width="11.6640625" style="69" customWidth="1"/>
    <col min="13571" max="13571" width="2" style="69" customWidth="1"/>
    <col min="13572" max="13572" width="11.6640625" style="69" customWidth="1"/>
    <col min="13573" max="13573" width="1.6640625" style="69" customWidth="1"/>
    <col min="13574" max="13574" width="16" style="69" customWidth="1"/>
    <col min="13575" max="13575" width="2" style="69" customWidth="1"/>
    <col min="13576" max="13576" width="14.33203125" style="69" customWidth="1"/>
    <col min="13577" max="13577" width="3.44140625" style="69" customWidth="1"/>
    <col min="13578" max="13578" width="13.88671875" style="69" customWidth="1"/>
    <col min="13579" max="13579" width="2" style="69" customWidth="1"/>
    <col min="13580" max="13580" width="13.88671875" style="69" customWidth="1"/>
    <col min="13581" max="13823" width="9.109375" style="69"/>
    <col min="13824" max="13824" width="48.109375" style="69" customWidth="1"/>
    <col min="13825" max="13825" width="3.5546875" style="69" customWidth="1"/>
    <col min="13826" max="13826" width="11.6640625" style="69" customWidth="1"/>
    <col min="13827" max="13827" width="2" style="69" customWidth="1"/>
    <col min="13828" max="13828" width="11.6640625" style="69" customWidth="1"/>
    <col min="13829" max="13829" width="1.6640625" style="69" customWidth="1"/>
    <col min="13830" max="13830" width="16" style="69" customWidth="1"/>
    <col min="13831" max="13831" width="2" style="69" customWidth="1"/>
    <col min="13832" max="13832" width="14.33203125" style="69" customWidth="1"/>
    <col min="13833" max="13833" width="3.44140625" style="69" customWidth="1"/>
    <col min="13834" max="13834" width="13.88671875" style="69" customWidth="1"/>
    <col min="13835" max="13835" width="2" style="69" customWidth="1"/>
    <col min="13836" max="13836" width="13.88671875" style="69" customWidth="1"/>
    <col min="13837" max="14079" width="9.109375" style="69"/>
    <col min="14080" max="14080" width="48.109375" style="69" customWidth="1"/>
    <col min="14081" max="14081" width="3.5546875" style="69" customWidth="1"/>
    <col min="14082" max="14082" width="11.6640625" style="69" customWidth="1"/>
    <col min="14083" max="14083" width="2" style="69" customWidth="1"/>
    <col min="14084" max="14084" width="11.6640625" style="69" customWidth="1"/>
    <col min="14085" max="14085" width="1.6640625" style="69" customWidth="1"/>
    <col min="14086" max="14086" width="16" style="69" customWidth="1"/>
    <col min="14087" max="14087" width="2" style="69" customWidth="1"/>
    <col min="14088" max="14088" width="14.33203125" style="69" customWidth="1"/>
    <col min="14089" max="14089" width="3.44140625" style="69" customWidth="1"/>
    <col min="14090" max="14090" width="13.88671875" style="69" customWidth="1"/>
    <col min="14091" max="14091" width="2" style="69" customWidth="1"/>
    <col min="14092" max="14092" width="13.88671875" style="69" customWidth="1"/>
    <col min="14093" max="14335" width="9.109375" style="69"/>
    <col min="14336" max="14336" width="48.109375" style="69" customWidth="1"/>
    <col min="14337" max="14337" width="3.5546875" style="69" customWidth="1"/>
    <col min="14338" max="14338" width="11.6640625" style="69" customWidth="1"/>
    <col min="14339" max="14339" width="2" style="69" customWidth="1"/>
    <col min="14340" max="14340" width="11.6640625" style="69" customWidth="1"/>
    <col min="14341" max="14341" width="1.6640625" style="69" customWidth="1"/>
    <col min="14342" max="14342" width="16" style="69" customWidth="1"/>
    <col min="14343" max="14343" width="2" style="69" customWidth="1"/>
    <col min="14344" max="14344" width="14.33203125" style="69" customWidth="1"/>
    <col min="14345" max="14345" width="3.44140625" style="69" customWidth="1"/>
    <col min="14346" max="14346" width="13.88671875" style="69" customWidth="1"/>
    <col min="14347" max="14347" width="2" style="69" customWidth="1"/>
    <col min="14348" max="14348" width="13.88671875" style="69" customWidth="1"/>
    <col min="14349" max="14591" width="9.109375" style="69"/>
    <col min="14592" max="14592" width="48.109375" style="69" customWidth="1"/>
    <col min="14593" max="14593" width="3.5546875" style="69" customWidth="1"/>
    <col min="14594" max="14594" width="11.6640625" style="69" customWidth="1"/>
    <col min="14595" max="14595" width="2" style="69" customWidth="1"/>
    <col min="14596" max="14596" width="11.6640625" style="69" customWidth="1"/>
    <col min="14597" max="14597" width="1.6640625" style="69" customWidth="1"/>
    <col min="14598" max="14598" width="16" style="69" customWidth="1"/>
    <col min="14599" max="14599" width="2" style="69" customWidth="1"/>
    <col min="14600" max="14600" width="14.33203125" style="69" customWidth="1"/>
    <col min="14601" max="14601" width="3.44140625" style="69" customWidth="1"/>
    <col min="14602" max="14602" width="13.88671875" style="69" customWidth="1"/>
    <col min="14603" max="14603" width="2" style="69" customWidth="1"/>
    <col min="14604" max="14604" width="13.88671875" style="69" customWidth="1"/>
    <col min="14605" max="14847" width="9.109375" style="69"/>
    <col min="14848" max="14848" width="48.109375" style="69" customWidth="1"/>
    <col min="14849" max="14849" width="3.5546875" style="69" customWidth="1"/>
    <col min="14850" max="14850" width="11.6640625" style="69" customWidth="1"/>
    <col min="14851" max="14851" width="2" style="69" customWidth="1"/>
    <col min="14852" max="14852" width="11.6640625" style="69" customWidth="1"/>
    <col min="14853" max="14853" width="1.6640625" style="69" customWidth="1"/>
    <col min="14854" max="14854" width="16" style="69" customWidth="1"/>
    <col min="14855" max="14855" width="2" style="69" customWidth="1"/>
    <col min="14856" max="14856" width="14.33203125" style="69" customWidth="1"/>
    <col min="14857" max="14857" width="3.44140625" style="69" customWidth="1"/>
    <col min="14858" max="14858" width="13.88671875" style="69" customWidth="1"/>
    <col min="14859" max="14859" width="2" style="69" customWidth="1"/>
    <col min="14860" max="14860" width="13.88671875" style="69" customWidth="1"/>
    <col min="14861" max="15103" width="9.109375" style="69"/>
    <col min="15104" max="15104" width="48.109375" style="69" customWidth="1"/>
    <col min="15105" max="15105" width="3.5546875" style="69" customWidth="1"/>
    <col min="15106" max="15106" width="11.6640625" style="69" customWidth="1"/>
    <col min="15107" max="15107" width="2" style="69" customWidth="1"/>
    <col min="15108" max="15108" width="11.6640625" style="69" customWidth="1"/>
    <col min="15109" max="15109" width="1.6640625" style="69" customWidth="1"/>
    <col min="15110" max="15110" width="16" style="69" customWidth="1"/>
    <col min="15111" max="15111" width="2" style="69" customWidth="1"/>
    <col min="15112" max="15112" width="14.33203125" style="69" customWidth="1"/>
    <col min="15113" max="15113" width="3.44140625" style="69" customWidth="1"/>
    <col min="15114" max="15114" width="13.88671875" style="69" customWidth="1"/>
    <col min="15115" max="15115" width="2" style="69" customWidth="1"/>
    <col min="15116" max="15116" width="13.88671875" style="69" customWidth="1"/>
    <col min="15117" max="15359" width="9.109375" style="69"/>
    <col min="15360" max="15360" width="48.109375" style="69" customWidth="1"/>
    <col min="15361" max="15361" width="3.5546875" style="69" customWidth="1"/>
    <col min="15362" max="15362" width="11.6640625" style="69" customWidth="1"/>
    <col min="15363" max="15363" width="2" style="69" customWidth="1"/>
    <col min="15364" max="15364" width="11.6640625" style="69" customWidth="1"/>
    <col min="15365" max="15365" width="1.6640625" style="69" customWidth="1"/>
    <col min="15366" max="15366" width="16" style="69" customWidth="1"/>
    <col min="15367" max="15367" width="2" style="69" customWidth="1"/>
    <col min="15368" max="15368" width="14.33203125" style="69" customWidth="1"/>
    <col min="15369" max="15369" width="3.44140625" style="69" customWidth="1"/>
    <col min="15370" max="15370" width="13.88671875" style="69" customWidth="1"/>
    <col min="15371" max="15371" width="2" style="69" customWidth="1"/>
    <col min="15372" max="15372" width="13.88671875" style="69" customWidth="1"/>
    <col min="15373" max="15615" width="9.109375" style="69"/>
    <col min="15616" max="15616" width="48.109375" style="69" customWidth="1"/>
    <col min="15617" max="15617" width="3.5546875" style="69" customWidth="1"/>
    <col min="15618" max="15618" width="11.6640625" style="69" customWidth="1"/>
    <col min="15619" max="15619" width="2" style="69" customWidth="1"/>
    <col min="15620" max="15620" width="11.6640625" style="69" customWidth="1"/>
    <col min="15621" max="15621" width="1.6640625" style="69" customWidth="1"/>
    <col min="15622" max="15622" width="16" style="69" customWidth="1"/>
    <col min="15623" max="15623" width="2" style="69" customWidth="1"/>
    <col min="15624" max="15624" width="14.33203125" style="69" customWidth="1"/>
    <col min="15625" max="15625" width="3.44140625" style="69" customWidth="1"/>
    <col min="15626" max="15626" width="13.88671875" style="69" customWidth="1"/>
    <col min="15627" max="15627" width="2" style="69" customWidth="1"/>
    <col min="15628" max="15628" width="13.88671875" style="69" customWidth="1"/>
    <col min="15629" max="15871" width="9.109375" style="69"/>
    <col min="15872" max="15872" width="48.109375" style="69" customWidth="1"/>
    <col min="15873" max="15873" width="3.5546875" style="69" customWidth="1"/>
    <col min="15874" max="15874" width="11.6640625" style="69" customWidth="1"/>
    <col min="15875" max="15875" width="2" style="69" customWidth="1"/>
    <col min="15876" max="15876" width="11.6640625" style="69" customWidth="1"/>
    <col min="15877" max="15877" width="1.6640625" style="69" customWidth="1"/>
    <col min="15878" max="15878" width="16" style="69" customWidth="1"/>
    <col min="15879" max="15879" width="2" style="69" customWidth="1"/>
    <col min="15880" max="15880" width="14.33203125" style="69" customWidth="1"/>
    <col min="15881" max="15881" width="3.44140625" style="69" customWidth="1"/>
    <col min="15882" max="15882" width="13.88671875" style="69" customWidth="1"/>
    <col min="15883" max="15883" width="2" style="69" customWidth="1"/>
    <col min="15884" max="15884" width="13.88671875" style="69" customWidth="1"/>
    <col min="15885" max="16127" width="9.109375" style="69"/>
    <col min="16128" max="16128" width="48.109375" style="69" customWidth="1"/>
    <col min="16129" max="16129" width="3.5546875" style="69" customWidth="1"/>
    <col min="16130" max="16130" width="11.6640625" style="69" customWidth="1"/>
    <col min="16131" max="16131" width="2" style="69" customWidth="1"/>
    <col min="16132" max="16132" width="11.6640625" style="69" customWidth="1"/>
    <col min="16133" max="16133" width="1.6640625" style="69" customWidth="1"/>
    <col min="16134" max="16134" width="16" style="69" customWidth="1"/>
    <col min="16135" max="16135" width="2" style="69" customWidth="1"/>
    <col min="16136" max="16136" width="14.33203125" style="69" customWidth="1"/>
    <col min="16137" max="16137" width="3.44140625" style="69" customWidth="1"/>
    <col min="16138" max="16138" width="13.88671875" style="69" customWidth="1"/>
    <col min="16139" max="16139" width="2" style="69" customWidth="1"/>
    <col min="16140" max="16140" width="13.88671875" style="69" customWidth="1"/>
    <col min="16141" max="16384" width="9.109375" style="69"/>
  </cols>
  <sheetData>
    <row r="1" spans="1:10" ht="12.75" x14ac:dyDescent="0.2">
      <c r="C1" s="71">
        <v>2018</v>
      </c>
      <c r="D1" s="70"/>
      <c r="E1" s="71">
        <v>2017</v>
      </c>
      <c r="G1" s="71">
        <v>2016</v>
      </c>
    </row>
    <row r="2" spans="1:10" ht="12.75" x14ac:dyDescent="0.2">
      <c r="C2" s="72"/>
      <c r="D2" s="72"/>
      <c r="E2" s="72"/>
      <c r="G2" s="72"/>
    </row>
    <row r="3" spans="1:10" ht="12.75" x14ac:dyDescent="0.2">
      <c r="A3" s="69" t="s">
        <v>138</v>
      </c>
      <c r="C3" s="73">
        <f>+E6</f>
        <v>2586506</v>
      </c>
      <c r="D3" s="72"/>
      <c r="E3" s="73">
        <v>2386506</v>
      </c>
      <c r="G3" s="73">
        <v>2188091</v>
      </c>
      <c r="I3" s="75"/>
    </row>
    <row r="4" spans="1:10" ht="12.75" x14ac:dyDescent="0.2">
      <c r="A4" s="69" t="s">
        <v>230</v>
      </c>
      <c r="C4" s="74">
        <v>23826</v>
      </c>
      <c r="D4" s="72"/>
      <c r="E4" s="74">
        <v>200000</v>
      </c>
      <c r="G4" s="74">
        <v>1319177</v>
      </c>
      <c r="I4" s="75"/>
    </row>
    <row r="5" spans="1:10" ht="12.75" x14ac:dyDescent="0.2">
      <c r="A5" s="69" t="s">
        <v>231</v>
      </c>
      <c r="C5" s="76">
        <v>-854455</v>
      </c>
      <c r="D5" s="72"/>
      <c r="E5" s="76">
        <v>0</v>
      </c>
      <c r="G5" s="76">
        <v>-1120762</v>
      </c>
    </row>
    <row r="6" spans="1:10" ht="13.5" thickBot="1" x14ac:dyDescent="0.25">
      <c r="A6" s="69" t="s">
        <v>139</v>
      </c>
      <c r="C6" s="77">
        <f>SUM(C3:C5)</f>
        <v>1755877</v>
      </c>
      <c r="D6" s="72"/>
      <c r="E6" s="77">
        <f>SUM(E3:E5)</f>
        <v>2586506</v>
      </c>
      <c r="G6" s="77">
        <f>SUM(G3:G5)</f>
        <v>2386506</v>
      </c>
      <c r="I6" s="78"/>
      <c r="J6" s="78"/>
    </row>
    <row r="7" spans="1:10" ht="13.5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C8" sqref="C8"/>
    </sheetView>
  </sheetViews>
  <sheetFormatPr baseColWidth="10" defaultColWidth="9.109375" defaultRowHeight="10.199999999999999" x14ac:dyDescent="0.2"/>
  <cols>
    <col min="1" max="1" width="19.109375" style="113" bestFit="1" customWidth="1"/>
    <col min="2" max="2" width="1.88671875" style="113" customWidth="1"/>
    <col min="3" max="3" width="9.5546875" style="113" bestFit="1" customWidth="1"/>
    <col min="4" max="4" width="1.6640625" style="103" customWidth="1"/>
    <col min="5" max="5" width="9.5546875" style="113" bestFit="1" customWidth="1"/>
    <col min="6" max="6" width="2" style="113" customWidth="1"/>
    <col min="7" max="7" width="9.5546875" style="113" bestFit="1" customWidth="1"/>
    <col min="8" max="8" width="1.6640625" style="103" customWidth="1"/>
    <col min="9" max="9" width="9.5546875" style="113" bestFit="1" customWidth="1"/>
    <col min="10" max="10" width="2.6640625" style="113" customWidth="1"/>
    <col min="11" max="11" width="9" style="113" bestFit="1" customWidth="1"/>
    <col min="12" max="12" width="1.6640625" style="103" customWidth="1"/>
    <col min="13" max="13" width="9.44140625" style="113" bestFit="1" customWidth="1"/>
    <col min="14" max="252" width="9.109375" style="113"/>
    <col min="253" max="253" width="22.6640625" style="113" customWidth="1"/>
    <col min="254" max="254" width="1.88671875" style="113" customWidth="1"/>
    <col min="255" max="255" width="11.6640625" style="113" customWidth="1"/>
    <col min="256" max="256" width="1.6640625" style="113" customWidth="1"/>
    <col min="257" max="257" width="11.6640625" style="113" customWidth="1"/>
    <col min="258" max="258" width="2" style="113" customWidth="1"/>
    <col min="259" max="259" width="11.6640625" style="113" customWidth="1"/>
    <col min="260" max="260" width="1.6640625" style="113" customWidth="1"/>
    <col min="261" max="261" width="11.6640625" style="113" customWidth="1"/>
    <col min="262" max="262" width="2.6640625" style="113" customWidth="1"/>
    <col min="263" max="263" width="16" style="113" customWidth="1"/>
    <col min="264" max="264" width="2" style="113" customWidth="1"/>
    <col min="265" max="265" width="14.33203125" style="113" customWidth="1"/>
    <col min="266" max="266" width="3.44140625" style="113" customWidth="1"/>
    <col min="267" max="267" width="13.88671875" style="113" customWidth="1"/>
    <col min="268" max="268" width="2" style="113" customWidth="1"/>
    <col min="269" max="269" width="13.88671875" style="113" customWidth="1"/>
    <col min="270" max="508" width="9.109375" style="113"/>
    <col min="509" max="509" width="22.6640625" style="113" customWidth="1"/>
    <col min="510" max="510" width="1.88671875" style="113" customWidth="1"/>
    <col min="511" max="511" width="11.6640625" style="113" customWidth="1"/>
    <col min="512" max="512" width="1.6640625" style="113" customWidth="1"/>
    <col min="513" max="513" width="11.6640625" style="113" customWidth="1"/>
    <col min="514" max="514" width="2" style="113" customWidth="1"/>
    <col min="515" max="515" width="11.6640625" style="113" customWidth="1"/>
    <col min="516" max="516" width="1.6640625" style="113" customWidth="1"/>
    <col min="517" max="517" width="11.6640625" style="113" customWidth="1"/>
    <col min="518" max="518" width="2.6640625" style="113" customWidth="1"/>
    <col min="519" max="519" width="16" style="113" customWidth="1"/>
    <col min="520" max="520" width="2" style="113" customWidth="1"/>
    <col min="521" max="521" width="14.33203125" style="113" customWidth="1"/>
    <col min="522" max="522" width="3.44140625" style="113" customWidth="1"/>
    <col min="523" max="523" width="13.88671875" style="113" customWidth="1"/>
    <col min="524" max="524" width="2" style="113" customWidth="1"/>
    <col min="525" max="525" width="13.88671875" style="113" customWidth="1"/>
    <col min="526" max="764" width="9.109375" style="113"/>
    <col min="765" max="765" width="22.6640625" style="113" customWidth="1"/>
    <col min="766" max="766" width="1.88671875" style="113" customWidth="1"/>
    <col min="767" max="767" width="11.6640625" style="113" customWidth="1"/>
    <col min="768" max="768" width="1.6640625" style="113" customWidth="1"/>
    <col min="769" max="769" width="11.6640625" style="113" customWidth="1"/>
    <col min="770" max="770" width="2" style="113" customWidth="1"/>
    <col min="771" max="771" width="11.6640625" style="113" customWidth="1"/>
    <col min="772" max="772" width="1.6640625" style="113" customWidth="1"/>
    <col min="773" max="773" width="11.6640625" style="113" customWidth="1"/>
    <col min="774" max="774" width="2.6640625" style="113" customWidth="1"/>
    <col min="775" max="775" width="16" style="113" customWidth="1"/>
    <col min="776" max="776" width="2" style="113" customWidth="1"/>
    <col min="777" max="777" width="14.33203125" style="113" customWidth="1"/>
    <col min="778" max="778" width="3.44140625" style="113" customWidth="1"/>
    <col min="779" max="779" width="13.88671875" style="113" customWidth="1"/>
    <col min="780" max="780" width="2" style="113" customWidth="1"/>
    <col min="781" max="781" width="13.88671875" style="113" customWidth="1"/>
    <col min="782" max="1020" width="9.109375" style="113"/>
    <col min="1021" max="1021" width="22.6640625" style="113" customWidth="1"/>
    <col min="1022" max="1022" width="1.88671875" style="113" customWidth="1"/>
    <col min="1023" max="1023" width="11.6640625" style="113" customWidth="1"/>
    <col min="1024" max="1024" width="1.6640625" style="113" customWidth="1"/>
    <col min="1025" max="1025" width="11.6640625" style="113" customWidth="1"/>
    <col min="1026" max="1026" width="2" style="113" customWidth="1"/>
    <col min="1027" max="1027" width="11.6640625" style="113" customWidth="1"/>
    <col min="1028" max="1028" width="1.6640625" style="113" customWidth="1"/>
    <col min="1029" max="1029" width="11.6640625" style="113" customWidth="1"/>
    <col min="1030" max="1030" width="2.6640625" style="113" customWidth="1"/>
    <col min="1031" max="1031" width="16" style="113" customWidth="1"/>
    <col min="1032" max="1032" width="2" style="113" customWidth="1"/>
    <col min="1033" max="1033" width="14.33203125" style="113" customWidth="1"/>
    <col min="1034" max="1034" width="3.44140625" style="113" customWidth="1"/>
    <col min="1035" max="1035" width="13.88671875" style="113" customWidth="1"/>
    <col min="1036" max="1036" width="2" style="113" customWidth="1"/>
    <col min="1037" max="1037" width="13.88671875" style="113" customWidth="1"/>
    <col min="1038" max="1276" width="9.109375" style="113"/>
    <col min="1277" max="1277" width="22.6640625" style="113" customWidth="1"/>
    <col min="1278" max="1278" width="1.88671875" style="113" customWidth="1"/>
    <col min="1279" max="1279" width="11.6640625" style="113" customWidth="1"/>
    <col min="1280" max="1280" width="1.6640625" style="113" customWidth="1"/>
    <col min="1281" max="1281" width="11.6640625" style="113" customWidth="1"/>
    <col min="1282" max="1282" width="2" style="113" customWidth="1"/>
    <col min="1283" max="1283" width="11.6640625" style="113" customWidth="1"/>
    <col min="1284" max="1284" width="1.6640625" style="113" customWidth="1"/>
    <col min="1285" max="1285" width="11.6640625" style="113" customWidth="1"/>
    <col min="1286" max="1286" width="2.6640625" style="113" customWidth="1"/>
    <col min="1287" max="1287" width="16" style="113" customWidth="1"/>
    <col min="1288" max="1288" width="2" style="113" customWidth="1"/>
    <col min="1289" max="1289" width="14.33203125" style="113" customWidth="1"/>
    <col min="1290" max="1290" width="3.44140625" style="113" customWidth="1"/>
    <col min="1291" max="1291" width="13.88671875" style="113" customWidth="1"/>
    <col min="1292" max="1292" width="2" style="113" customWidth="1"/>
    <col min="1293" max="1293" width="13.88671875" style="113" customWidth="1"/>
    <col min="1294" max="1532" width="9.109375" style="113"/>
    <col min="1533" max="1533" width="22.6640625" style="113" customWidth="1"/>
    <col min="1534" max="1534" width="1.88671875" style="113" customWidth="1"/>
    <col min="1535" max="1535" width="11.6640625" style="113" customWidth="1"/>
    <col min="1536" max="1536" width="1.6640625" style="113" customWidth="1"/>
    <col min="1537" max="1537" width="11.6640625" style="113" customWidth="1"/>
    <col min="1538" max="1538" width="2" style="113" customWidth="1"/>
    <col min="1539" max="1539" width="11.6640625" style="113" customWidth="1"/>
    <col min="1540" max="1540" width="1.6640625" style="113" customWidth="1"/>
    <col min="1541" max="1541" width="11.6640625" style="113" customWidth="1"/>
    <col min="1542" max="1542" width="2.6640625" style="113" customWidth="1"/>
    <col min="1543" max="1543" width="16" style="113" customWidth="1"/>
    <col min="1544" max="1544" width="2" style="113" customWidth="1"/>
    <col min="1545" max="1545" width="14.33203125" style="113" customWidth="1"/>
    <col min="1546" max="1546" width="3.44140625" style="113" customWidth="1"/>
    <col min="1547" max="1547" width="13.88671875" style="113" customWidth="1"/>
    <col min="1548" max="1548" width="2" style="113" customWidth="1"/>
    <col min="1549" max="1549" width="13.88671875" style="113" customWidth="1"/>
    <col min="1550" max="1788" width="9.109375" style="113"/>
    <col min="1789" max="1789" width="22.6640625" style="113" customWidth="1"/>
    <col min="1790" max="1790" width="1.88671875" style="113" customWidth="1"/>
    <col min="1791" max="1791" width="11.6640625" style="113" customWidth="1"/>
    <col min="1792" max="1792" width="1.6640625" style="113" customWidth="1"/>
    <col min="1793" max="1793" width="11.6640625" style="113" customWidth="1"/>
    <col min="1794" max="1794" width="2" style="113" customWidth="1"/>
    <col min="1795" max="1795" width="11.6640625" style="113" customWidth="1"/>
    <col min="1796" max="1796" width="1.6640625" style="113" customWidth="1"/>
    <col min="1797" max="1797" width="11.6640625" style="113" customWidth="1"/>
    <col min="1798" max="1798" width="2.6640625" style="113" customWidth="1"/>
    <col min="1799" max="1799" width="16" style="113" customWidth="1"/>
    <col min="1800" max="1800" width="2" style="113" customWidth="1"/>
    <col min="1801" max="1801" width="14.33203125" style="113" customWidth="1"/>
    <col min="1802" max="1802" width="3.44140625" style="113" customWidth="1"/>
    <col min="1803" max="1803" width="13.88671875" style="113" customWidth="1"/>
    <col min="1804" max="1804" width="2" style="113" customWidth="1"/>
    <col min="1805" max="1805" width="13.88671875" style="113" customWidth="1"/>
    <col min="1806" max="2044" width="9.109375" style="113"/>
    <col min="2045" max="2045" width="22.6640625" style="113" customWidth="1"/>
    <col min="2046" max="2046" width="1.88671875" style="113" customWidth="1"/>
    <col min="2047" max="2047" width="11.6640625" style="113" customWidth="1"/>
    <col min="2048" max="2048" width="1.6640625" style="113" customWidth="1"/>
    <col min="2049" max="2049" width="11.6640625" style="113" customWidth="1"/>
    <col min="2050" max="2050" width="2" style="113" customWidth="1"/>
    <col min="2051" max="2051" width="11.6640625" style="113" customWidth="1"/>
    <col min="2052" max="2052" width="1.6640625" style="113" customWidth="1"/>
    <col min="2053" max="2053" width="11.6640625" style="113" customWidth="1"/>
    <col min="2054" max="2054" width="2.6640625" style="113" customWidth="1"/>
    <col min="2055" max="2055" width="16" style="113" customWidth="1"/>
    <col min="2056" max="2056" width="2" style="113" customWidth="1"/>
    <col min="2057" max="2057" width="14.33203125" style="113" customWidth="1"/>
    <col min="2058" max="2058" width="3.44140625" style="113" customWidth="1"/>
    <col min="2059" max="2059" width="13.88671875" style="113" customWidth="1"/>
    <col min="2060" max="2060" width="2" style="113" customWidth="1"/>
    <col min="2061" max="2061" width="13.88671875" style="113" customWidth="1"/>
    <col min="2062" max="2300" width="9.109375" style="113"/>
    <col min="2301" max="2301" width="22.6640625" style="113" customWidth="1"/>
    <col min="2302" max="2302" width="1.88671875" style="113" customWidth="1"/>
    <col min="2303" max="2303" width="11.6640625" style="113" customWidth="1"/>
    <col min="2304" max="2304" width="1.6640625" style="113" customWidth="1"/>
    <col min="2305" max="2305" width="11.6640625" style="113" customWidth="1"/>
    <col min="2306" max="2306" width="2" style="113" customWidth="1"/>
    <col min="2307" max="2307" width="11.6640625" style="113" customWidth="1"/>
    <col min="2308" max="2308" width="1.6640625" style="113" customWidth="1"/>
    <col min="2309" max="2309" width="11.6640625" style="113" customWidth="1"/>
    <col min="2310" max="2310" width="2.6640625" style="113" customWidth="1"/>
    <col min="2311" max="2311" width="16" style="113" customWidth="1"/>
    <col min="2312" max="2312" width="2" style="113" customWidth="1"/>
    <col min="2313" max="2313" width="14.33203125" style="113" customWidth="1"/>
    <col min="2314" max="2314" width="3.44140625" style="113" customWidth="1"/>
    <col min="2315" max="2315" width="13.88671875" style="113" customWidth="1"/>
    <col min="2316" max="2316" width="2" style="113" customWidth="1"/>
    <col min="2317" max="2317" width="13.88671875" style="113" customWidth="1"/>
    <col min="2318" max="2556" width="9.109375" style="113"/>
    <col min="2557" max="2557" width="22.6640625" style="113" customWidth="1"/>
    <col min="2558" max="2558" width="1.88671875" style="113" customWidth="1"/>
    <col min="2559" max="2559" width="11.6640625" style="113" customWidth="1"/>
    <col min="2560" max="2560" width="1.6640625" style="113" customWidth="1"/>
    <col min="2561" max="2561" width="11.6640625" style="113" customWidth="1"/>
    <col min="2562" max="2562" width="2" style="113" customWidth="1"/>
    <col min="2563" max="2563" width="11.6640625" style="113" customWidth="1"/>
    <col min="2564" max="2564" width="1.6640625" style="113" customWidth="1"/>
    <col min="2565" max="2565" width="11.6640625" style="113" customWidth="1"/>
    <col min="2566" max="2566" width="2.6640625" style="113" customWidth="1"/>
    <col min="2567" max="2567" width="16" style="113" customWidth="1"/>
    <col min="2568" max="2568" width="2" style="113" customWidth="1"/>
    <col min="2569" max="2569" width="14.33203125" style="113" customWidth="1"/>
    <col min="2570" max="2570" width="3.44140625" style="113" customWidth="1"/>
    <col min="2571" max="2571" width="13.88671875" style="113" customWidth="1"/>
    <col min="2572" max="2572" width="2" style="113" customWidth="1"/>
    <col min="2573" max="2573" width="13.88671875" style="113" customWidth="1"/>
    <col min="2574" max="2812" width="9.109375" style="113"/>
    <col min="2813" max="2813" width="22.6640625" style="113" customWidth="1"/>
    <col min="2814" max="2814" width="1.88671875" style="113" customWidth="1"/>
    <col min="2815" max="2815" width="11.6640625" style="113" customWidth="1"/>
    <col min="2816" max="2816" width="1.6640625" style="113" customWidth="1"/>
    <col min="2817" max="2817" width="11.6640625" style="113" customWidth="1"/>
    <col min="2818" max="2818" width="2" style="113" customWidth="1"/>
    <col min="2819" max="2819" width="11.6640625" style="113" customWidth="1"/>
    <col min="2820" max="2820" width="1.6640625" style="113" customWidth="1"/>
    <col min="2821" max="2821" width="11.6640625" style="113" customWidth="1"/>
    <col min="2822" max="2822" width="2.6640625" style="113" customWidth="1"/>
    <col min="2823" max="2823" width="16" style="113" customWidth="1"/>
    <col min="2824" max="2824" width="2" style="113" customWidth="1"/>
    <col min="2825" max="2825" width="14.33203125" style="113" customWidth="1"/>
    <col min="2826" max="2826" width="3.44140625" style="113" customWidth="1"/>
    <col min="2827" max="2827" width="13.88671875" style="113" customWidth="1"/>
    <col min="2828" max="2828" width="2" style="113" customWidth="1"/>
    <col min="2829" max="2829" width="13.88671875" style="113" customWidth="1"/>
    <col min="2830" max="3068" width="9.109375" style="113"/>
    <col min="3069" max="3069" width="22.6640625" style="113" customWidth="1"/>
    <col min="3070" max="3070" width="1.88671875" style="113" customWidth="1"/>
    <col min="3071" max="3071" width="11.6640625" style="113" customWidth="1"/>
    <col min="3072" max="3072" width="1.6640625" style="113" customWidth="1"/>
    <col min="3073" max="3073" width="11.6640625" style="113" customWidth="1"/>
    <col min="3074" max="3074" width="2" style="113" customWidth="1"/>
    <col min="3075" max="3075" width="11.6640625" style="113" customWidth="1"/>
    <col min="3076" max="3076" width="1.6640625" style="113" customWidth="1"/>
    <col min="3077" max="3077" width="11.6640625" style="113" customWidth="1"/>
    <col min="3078" max="3078" width="2.6640625" style="113" customWidth="1"/>
    <col min="3079" max="3079" width="16" style="113" customWidth="1"/>
    <col min="3080" max="3080" width="2" style="113" customWidth="1"/>
    <col min="3081" max="3081" width="14.33203125" style="113" customWidth="1"/>
    <col min="3082" max="3082" width="3.44140625" style="113" customWidth="1"/>
    <col min="3083" max="3083" width="13.88671875" style="113" customWidth="1"/>
    <col min="3084" max="3084" width="2" style="113" customWidth="1"/>
    <col min="3085" max="3085" width="13.88671875" style="113" customWidth="1"/>
    <col min="3086" max="3324" width="9.109375" style="113"/>
    <col min="3325" max="3325" width="22.6640625" style="113" customWidth="1"/>
    <col min="3326" max="3326" width="1.88671875" style="113" customWidth="1"/>
    <col min="3327" max="3327" width="11.6640625" style="113" customWidth="1"/>
    <col min="3328" max="3328" width="1.6640625" style="113" customWidth="1"/>
    <col min="3329" max="3329" width="11.6640625" style="113" customWidth="1"/>
    <col min="3330" max="3330" width="2" style="113" customWidth="1"/>
    <col min="3331" max="3331" width="11.6640625" style="113" customWidth="1"/>
    <col min="3332" max="3332" width="1.6640625" style="113" customWidth="1"/>
    <col min="3333" max="3333" width="11.6640625" style="113" customWidth="1"/>
    <col min="3334" max="3334" width="2.6640625" style="113" customWidth="1"/>
    <col min="3335" max="3335" width="16" style="113" customWidth="1"/>
    <col min="3336" max="3336" width="2" style="113" customWidth="1"/>
    <col min="3337" max="3337" width="14.33203125" style="113" customWidth="1"/>
    <col min="3338" max="3338" width="3.44140625" style="113" customWidth="1"/>
    <col min="3339" max="3339" width="13.88671875" style="113" customWidth="1"/>
    <col min="3340" max="3340" width="2" style="113" customWidth="1"/>
    <col min="3341" max="3341" width="13.88671875" style="113" customWidth="1"/>
    <col min="3342" max="3580" width="9.109375" style="113"/>
    <col min="3581" max="3581" width="22.6640625" style="113" customWidth="1"/>
    <col min="3582" max="3582" width="1.88671875" style="113" customWidth="1"/>
    <col min="3583" max="3583" width="11.6640625" style="113" customWidth="1"/>
    <col min="3584" max="3584" width="1.6640625" style="113" customWidth="1"/>
    <col min="3585" max="3585" width="11.6640625" style="113" customWidth="1"/>
    <col min="3586" max="3586" width="2" style="113" customWidth="1"/>
    <col min="3587" max="3587" width="11.6640625" style="113" customWidth="1"/>
    <col min="3588" max="3588" width="1.6640625" style="113" customWidth="1"/>
    <col min="3589" max="3589" width="11.6640625" style="113" customWidth="1"/>
    <col min="3590" max="3590" width="2.6640625" style="113" customWidth="1"/>
    <col min="3591" max="3591" width="16" style="113" customWidth="1"/>
    <col min="3592" max="3592" width="2" style="113" customWidth="1"/>
    <col min="3593" max="3593" width="14.33203125" style="113" customWidth="1"/>
    <col min="3594" max="3594" width="3.44140625" style="113" customWidth="1"/>
    <col min="3595" max="3595" width="13.88671875" style="113" customWidth="1"/>
    <col min="3596" max="3596" width="2" style="113" customWidth="1"/>
    <col min="3597" max="3597" width="13.88671875" style="113" customWidth="1"/>
    <col min="3598" max="3836" width="9.109375" style="113"/>
    <col min="3837" max="3837" width="22.6640625" style="113" customWidth="1"/>
    <col min="3838" max="3838" width="1.88671875" style="113" customWidth="1"/>
    <col min="3839" max="3839" width="11.6640625" style="113" customWidth="1"/>
    <col min="3840" max="3840" width="1.6640625" style="113" customWidth="1"/>
    <col min="3841" max="3841" width="11.6640625" style="113" customWidth="1"/>
    <col min="3842" max="3842" width="2" style="113" customWidth="1"/>
    <col min="3843" max="3843" width="11.6640625" style="113" customWidth="1"/>
    <col min="3844" max="3844" width="1.6640625" style="113" customWidth="1"/>
    <col min="3845" max="3845" width="11.6640625" style="113" customWidth="1"/>
    <col min="3846" max="3846" width="2.6640625" style="113" customWidth="1"/>
    <col min="3847" max="3847" width="16" style="113" customWidth="1"/>
    <col min="3848" max="3848" width="2" style="113" customWidth="1"/>
    <col min="3849" max="3849" width="14.33203125" style="113" customWidth="1"/>
    <col min="3850" max="3850" width="3.44140625" style="113" customWidth="1"/>
    <col min="3851" max="3851" width="13.88671875" style="113" customWidth="1"/>
    <col min="3852" max="3852" width="2" style="113" customWidth="1"/>
    <col min="3853" max="3853" width="13.88671875" style="113" customWidth="1"/>
    <col min="3854" max="4092" width="9.109375" style="113"/>
    <col min="4093" max="4093" width="22.6640625" style="113" customWidth="1"/>
    <col min="4094" max="4094" width="1.88671875" style="113" customWidth="1"/>
    <col min="4095" max="4095" width="11.6640625" style="113" customWidth="1"/>
    <col min="4096" max="4096" width="1.6640625" style="113" customWidth="1"/>
    <col min="4097" max="4097" width="11.6640625" style="113" customWidth="1"/>
    <col min="4098" max="4098" width="2" style="113" customWidth="1"/>
    <col min="4099" max="4099" width="11.6640625" style="113" customWidth="1"/>
    <col min="4100" max="4100" width="1.6640625" style="113" customWidth="1"/>
    <col min="4101" max="4101" width="11.6640625" style="113" customWidth="1"/>
    <col min="4102" max="4102" width="2.6640625" style="113" customWidth="1"/>
    <col min="4103" max="4103" width="16" style="113" customWidth="1"/>
    <col min="4104" max="4104" width="2" style="113" customWidth="1"/>
    <col min="4105" max="4105" width="14.33203125" style="113" customWidth="1"/>
    <col min="4106" max="4106" width="3.44140625" style="113" customWidth="1"/>
    <col min="4107" max="4107" width="13.88671875" style="113" customWidth="1"/>
    <col min="4108" max="4108" width="2" style="113" customWidth="1"/>
    <col min="4109" max="4109" width="13.88671875" style="113" customWidth="1"/>
    <col min="4110" max="4348" width="9.109375" style="113"/>
    <col min="4349" max="4349" width="22.6640625" style="113" customWidth="1"/>
    <col min="4350" max="4350" width="1.88671875" style="113" customWidth="1"/>
    <col min="4351" max="4351" width="11.6640625" style="113" customWidth="1"/>
    <col min="4352" max="4352" width="1.6640625" style="113" customWidth="1"/>
    <col min="4353" max="4353" width="11.6640625" style="113" customWidth="1"/>
    <col min="4354" max="4354" width="2" style="113" customWidth="1"/>
    <col min="4355" max="4355" width="11.6640625" style="113" customWidth="1"/>
    <col min="4356" max="4356" width="1.6640625" style="113" customWidth="1"/>
    <col min="4357" max="4357" width="11.6640625" style="113" customWidth="1"/>
    <col min="4358" max="4358" width="2.6640625" style="113" customWidth="1"/>
    <col min="4359" max="4359" width="16" style="113" customWidth="1"/>
    <col min="4360" max="4360" width="2" style="113" customWidth="1"/>
    <col min="4361" max="4361" width="14.33203125" style="113" customWidth="1"/>
    <col min="4362" max="4362" width="3.44140625" style="113" customWidth="1"/>
    <col min="4363" max="4363" width="13.88671875" style="113" customWidth="1"/>
    <col min="4364" max="4364" width="2" style="113" customWidth="1"/>
    <col min="4365" max="4365" width="13.88671875" style="113" customWidth="1"/>
    <col min="4366" max="4604" width="9.109375" style="113"/>
    <col min="4605" max="4605" width="22.6640625" style="113" customWidth="1"/>
    <col min="4606" max="4606" width="1.88671875" style="113" customWidth="1"/>
    <col min="4607" max="4607" width="11.6640625" style="113" customWidth="1"/>
    <col min="4608" max="4608" width="1.6640625" style="113" customWidth="1"/>
    <col min="4609" max="4609" width="11.6640625" style="113" customWidth="1"/>
    <col min="4610" max="4610" width="2" style="113" customWidth="1"/>
    <col min="4611" max="4611" width="11.6640625" style="113" customWidth="1"/>
    <col min="4612" max="4612" width="1.6640625" style="113" customWidth="1"/>
    <col min="4613" max="4613" width="11.6640625" style="113" customWidth="1"/>
    <col min="4614" max="4614" width="2.6640625" style="113" customWidth="1"/>
    <col min="4615" max="4615" width="16" style="113" customWidth="1"/>
    <col min="4616" max="4616" width="2" style="113" customWidth="1"/>
    <col min="4617" max="4617" width="14.33203125" style="113" customWidth="1"/>
    <col min="4618" max="4618" width="3.44140625" style="113" customWidth="1"/>
    <col min="4619" max="4619" width="13.88671875" style="113" customWidth="1"/>
    <col min="4620" max="4620" width="2" style="113" customWidth="1"/>
    <col min="4621" max="4621" width="13.88671875" style="113" customWidth="1"/>
    <col min="4622" max="4860" width="9.109375" style="113"/>
    <col min="4861" max="4861" width="22.6640625" style="113" customWidth="1"/>
    <col min="4862" max="4862" width="1.88671875" style="113" customWidth="1"/>
    <col min="4863" max="4863" width="11.6640625" style="113" customWidth="1"/>
    <col min="4864" max="4864" width="1.6640625" style="113" customWidth="1"/>
    <col min="4865" max="4865" width="11.6640625" style="113" customWidth="1"/>
    <col min="4866" max="4866" width="2" style="113" customWidth="1"/>
    <col min="4867" max="4867" width="11.6640625" style="113" customWidth="1"/>
    <col min="4868" max="4868" width="1.6640625" style="113" customWidth="1"/>
    <col min="4869" max="4869" width="11.6640625" style="113" customWidth="1"/>
    <col min="4870" max="4870" width="2.6640625" style="113" customWidth="1"/>
    <col min="4871" max="4871" width="16" style="113" customWidth="1"/>
    <col min="4872" max="4872" width="2" style="113" customWidth="1"/>
    <col min="4873" max="4873" width="14.33203125" style="113" customWidth="1"/>
    <col min="4874" max="4874" width="3.44140625" style="113" customWidth="1"/>
    <col min="4875" max="4875" width="13.88671875" style="113" customWidth="1"/>
    <col min="4876" max="4876" width="2" style="113" customWidth="1"/>
    <col min="4877" max="4877" width="13.88671875" style="113" customWidth="1"/>
    <col min="4878" max="5116" width="9.109375" style="113"/>
    <col min="5117" max="5117" width="22.6640625" style="113" customWidth="1"/>
    <col min="5118" max="5118" width="1.88671875" style="113" customWidth="1"/>
    <col min="5119" max="5119" width="11.6640625" style="113" customWidth="1"/>
    <col min="5120" max="5120" width="1.6640625" style="113" customWidth="1"/>
    <col min="5121" max="5121" width="11.6640625" style="113" customWidth="1"/>
    <col min="5122" max="5122" width="2" style="113" customWidth="1"/>
    <col min="5123" max="5123" width="11.6640625" style="113" customWidth="1"/>
    <col min="5124" max="5124" width="1.6640625" style="113" customWidth="1"/>
    <col min="5125" max="5125" width="11.6640625" style="113" customWidth="1"/>
    <col min="5126" max="5126" width="2.6640625" style="113" customWidth="1"/>
    <col min="5127" max="5127" width="16" style="113" customWidth="1"/>
    <col min="5128" max="5128" width="2" style="113" customWidth="1"/>
    <col min="5129" max="5129" width="14.33203125" style="113" customWidth="1"/>
    <col min="5130" max="5130" width="3.44140625" style="113" customWidth="1"/>
    <col min="5131" max="5131" width="13.88671875" style="113" customWidth="1"/>
    <col min="5132" max="5132" width="2" style="113" customWidth="1"/>
    <col min="5133" max="5133" width="13.88671875" style="113" customWidth="1"/>
    <col min="5134" max="5372" width="9.109375" style="113"/>
    <col min="5373" max="5373" width="22.6640625" style="113" customWidth="1"/>
    <col min="5374" max="5374" width="1.88671875" style="113" customWidth="1"/>
    <col min="5375" max="5375" width="11.6640625" style="113" customWidth="1"/>
    <col min="5376" max="5376" width="1.6640625" style="113" customWidth="1"/>
    <col min="5377" max="5377" width="11.6640625" style="113" customWidth="1"/>
    <col min="5378" max="5378" width="2" style="113" customWidth="1"/>
    <col min="5379" max="5379" width="11.6640625" style="113" customWidth="1"/>
    <col min="5380" max="5380" width="1.6640625" style="113" customWidth="1"/>
    <col min="5381" max="5381" width="11.6640625" style="113" customWidth="1"/>
    <col min="5382" max="5382" width="2.6640625" style="113" customWidth="1"/>
    <col min="5383" max="5383" width="16" style="113" customWidth="1"/>
    <col min="5384" max="5384" width="2" style="113" customWidth="1"/>
    <col min="5385" max="5385" width="14.33203125" style="113" customWidth="1"/>
    <col min="5386" max="5386" width="3.44140625" style="113" customWidth="1"/>
    <col min="5387" max="5387" width="13.88671875" style="113" customWidth="1"/>
    <col min="5388" max="5388" width="2" style="113" customWidth="1"/>
    <col min="5389" max="5389" width="13.88671875" style="113" customWidth="1"/>
    <col min="5390" max="5628" width="9.109375" style="113"/>
    <col min="5629" max="5629" width="22.6640625" style="113" customWidth="1"/>
    <col min="5630" max="5630" width="1.88671875" style="113" customWidth="1"/>
    <col min="5631" max="5631" width="11.6640625" style="113" customWidth="1"/>
    <col min="5632" max="5632" width="1.6640625" style="113" customWidth="1"/>
    <col min="5633" max="5633" width="11.6640625" style="113" customWidth="1"/>
    <col min="5634" max="5634" width="2" style="113" customWidth="1"/>
    <col min="5635" max="5635" width="11.6640625" style="113" customWidth="1"/>
    <col min="5636" max="5636" width="1.6640625" style="113" customWidth="1"/>
    <col min="5637" max="5637" width="11.6640625" style="113" customWidth="1"/>
    <col min="5638" max="5638" width="2.6640625" style="113" customWidth="1"/>
    <col min="5639" max="5639" width="16" style="113" customWidth="1"/>
    <col min="5640" max="5640" width="2" style="113" customWidth="1"/>
    <col min="5641" max="5641" width="14.33203125" style="113" customWidth="1"/>
    <col min="5642" max="5642" width="3.44140625" style="113" customWidth="1"/>
    <col min="5643" max="5643" width="13.88671875" style="113" customWidth="1"/>
    <col min="5644" max="5644" width="2" style="113" customWidth="1"/>
    <col min="5645" max="5645" width="13.88671875" style="113" customWidth="1"/>
    <col min="5646" max="5884" width="9.109375" style="113"/>
    <col min="5885" max="5885" width="22.6640625" style="113" customWidth="1"/>
    <col min="5886" max="5886" width="1.88671875" style="113" customWidth="1"/>
    <col min="5887" max="5887" width="11.6640625" style="113" customWidth="1"/>
    <col min="5888" max="5888" width="1.6640625" style="113" customWidth="1"/>
    <col min="5889" max="5889" width="11.6640625" style="113" customWidth="1"/>
    <col min="5890" max="5890" width="2" style="113" customWidth="1"/>
    <col min="5891" max="5891" width="11.6640625" style="113" customWidth="1"/>
    <col min="5892" max="5892" width="1.6640625" style="113" customWidth="1"/>
    <col min="5893" max="5893" width="11.6640625" style="113" customWidth="1"/>
    <col min="5894" max="5894" width="2.6640625" style="113" customWidth="1"/>
    <col min="5895" max="5895" width="16" style="113" customWidth="1"/>
    <col min="5896" max="5896" width="2" style="113" customWidth="1"/>
    <col min="5897" max="5897" width="14.33203125" style="113" customWidth="1"/>
    <col min="5898" max="5898" width="3.44140625" style="113" customWidth="1"/>
    <col min="5899" max="5899" width="13.88671875" style="113" customWidth="1"/>
    <col min="5900" max="5900" width="2" style="113" customWidth="1"/>
    <col min="5901" max="5901" width="13.88671875" style="113" customWidth="1"/>
    <col min="5902" max="6140" width="9.109375" style="113"/>
    <col min="6141" max="6141" width="22.6640625" style="113" customWidth="1"/>
    <col min="6142" max="6142" width="1.88671875" style="113" customWidth="1"/>
    <col min="6143" max="6143" width="11.6640625" style="113" customWidth="1"/>
    <col min="6144" max="6144" width="1.6640625" style="113" customWidth="1"/>
    <col min="6145" max="6145" width="11.6640625" style="113" customWidth="1"/>
    <col min="6146" max="6146" width="2" style="113" customWidth="1"/>
    <col min="6147" max="6147" width="11.6640625" style="113" customWidth="1"/>
    <col min="6148" max="6148" width="1.6640625" style="113" customWidth="1"/>
    <col min="6149" max="6149" width="11.6640625" style="113" customWidth="1"/>
    <col min="6150" max="6150" width="2.6640625" style="113" customWidth="1"/>
    <col min="6151" max="6151" width="16" style="113" customWidth="1"/>
    <col min="6152" max="6152" width="2" style="113" customWidth="1"/>
    <col min="6153" max="6153" width="14.33203125" style="113" customWidth="1"/>
    <col min="6154" max="6154" width="3.44140625" style="113" customWidth="1"/>
    <col min="6155" max="6155" width="13.88671875" style="113" customWidth="1"/>
    <col min="6156" max="6156" width="2" style="113" customWidth="1"/>
    <col min="6157" max="6157" width="13.88671875" style="113" customWidth="1"/>
    <col min="6158" max="6396" width="9.109375" style="113"/>
    <col min="6397" max="6397" width="22.6640625" style="113" customWidth="1"/>
    <col min="6398" max="6398" width="1.88671875" style="113" customWidth="1"/>
    <col min="6399" max="6399" width="11.6640625" style="113" customWidth="1"/>
    <col min="6400" max="6400" width="1.6640625" style="113" customWidth="1"/>
    <col min="6401" max="6401" width="11.6640625" style="113" customWidth="1"/>
    <col min="6402" max="6402" width="2" style="113" customWidth="1"/>
    <col min="6403" max="6403" width="11.6640625" style="113" customWidth="1"/>
    <col min="6404" max="6404" width="1.6640625" style="113" customWidth="1"/>
    <col min="6405" max="6405" width="11.6640625" style="113" customWidth="1"/>
    <col min="6406" max="6406" width="2.6640625" style="113" customWidth="1"/>
    <col min="6407" max="6407" width="16" style="113" customWidth="1"/>
    <col min="6408" max="6408" width="2" style="113" customWidth="1"/>
    <col min="6409" max="6409" width="14.33203125" style="113" customWidth="1"/>
    <col min="6410" max="6410" width="3.44140625" style="113" customWidth="1"/>
    <col min="6411" max="6411" width="13.88671875" style="113" customWidth="1"/>
    <col min="6412" max="6412" width="2" style="113" customWidth="1"/>
    <col min="6413" max="6413" width="13.88671875" style="113" customWidth="1"/>
    <col min="6414" max="6652" width="9.109375" style="113"/>
    <col min="6653" max="6653" width="22.6640625" style="113" customWidth="1"/>
    <col min="6654" max="6654" width="1.88671875" style="113" customWidth="1"/>
    <col min="6655" max="6655" width="11.6640625" style="113" customWidth="1"/>
    <col min="6656" max="6656" width="1.6640625" style="113" customWidth="1"/>
    <col min="6657" max="6657" width="11.6640625" style="113" customWidth="1"/>
    <col min="6658" max="6658" width="2" style="113" customWidth="1"/>
    <col min="6659" max="6659" width="11.6640625" style="113" customWidth="1"/>
    <col min="6660" max="6660" width="1.6640625" style="113" customWidth="1"/>
    <col min="6661" max="6661" width="11.6640625" style="113" customWidth="1"/>
    <col min="6662" max="6662" width="2.6640625" style="113" customWidth="1"/>
    <col min="6663" max="6663" width="16" style="113" customWidth="1"/>
    <col min="6664" max="6664" width="2" style="113" customWidth="1"/>
    <col min="6665" max="6665" width="14.33203125" style="113" customWidth="1"/>
    <col min="6666" max="6666" width="3.44140625" style="113" customWidth="1"/>
    <col min="6667" max="6667" width="13.88671875" style="113" customWidth="1"/>
    <col min="6668" max="6668" width="2" style="113" customWidth="1"/>
    <col min="6669" max="6669" width="13.88671875" style="113" customWidth="1"/>
    <col min="6670" max="6908" width="9.109375" style="113"/>
    <col min="6909" max="6909" width="22.6640625" style="113" customWidth="1"/>
    <col min="6910" max="6910" width="1.88671875" style="113" customWidth="1"/>
    <col min="6911" max="6911" width="11.6640625" style="113" customWidth="1"/>
    <col min="6912" max="6912" width="1.6640625" style="113" customWidth="1"/>
    <col min="6913" max="6913" width="11.6640625" style="113" customWidth="1"/>
    <col min="6914" max="6914" width="2" style="113" customWidth="1"/>
    <col min="6915" max="6915" width="11.6640625" style="113" customWidth="1"/>
    <col min="6916" max="6916" width="1.6640625" style="113" customWidth="1"/>
    <col min="6917" max="6917" width="11.6640625" style="113" customWidth="1"/>
    <col min="6918" max="6918" width="2.6640625" style="113" customWidth="1"/>
    <col min="6919" max="6919" width="16" style="113" customWidth="1"/>
    <col min="6920" max="6920" width="2" style="113" customWidth="1"/>
    <col min="6921" max="6921" width="14.33203125" style="113" customWidth="1"/>
    <col min="6922" max="6922" width="3.44140625" style="113" customWidth="1"/>
    <col min="6923" max="6923" width="13.88671875" style="113" customWidth="1"/>
    <col min="6924" max="6924" width="2" style="113" customWidth="1"/>
    <col min="6925" max="6925" width="13.88671875" style="113" customWidth="1"/>
    <col min="6926" max="7164" width="9.109375" style="113"/>
    <col min="7165" max="7165" width="22.6640625" style="113" customWidth="1"/>
    <col min="7166" max="7166" width="1.88671875" style="113" customWidth="1"/>
    <col min="7167" max="7167" width="11.6640625" style="113" customWidth="1"/>
    <col min="7168" max="7168" width="1.6640625" style="113" customWidth="1"/>
    <col min="7169" max="7169" width="11.6640625" style="113" customWidth="1"/>
    <col min="7170" max="7170" width="2" style="113" customWidth="1"/>
    <col min="7171" max="7171" width="11.6640625" style="113" customWidth="1"/>
    <col min="7172" max="7172" width="1.6640625" style="113" customWidth="1"/>
    <col min="7173" max="7173" width="11.6640625" style="113" customWidth="1"/>
    <col min="7174" max="7174" width="2.6640625" style="113" customWidth="1"/>
    <col min="7175" max="7175" width="16" style="113" customWidth="1"/>
    <col min="7176" max="7176" width="2" style="113" customWidth="1"/>
    <col min="7177" max="7177" width="14.33203125" style="113" customWidth="1"/>
    <col min="7178" max="7178" width="3.44140625" style="113" customWidth="1"/>
    <col min="7179" max="7179" width="13.88671875" style="113" customWidth="1"/>
    <col min="7180" max="7180" width="2" style="113" customWidth="1"/>
    <col min="7181" max="7181" width="13.88671875" style="113" customWidth="1"/>
    <col min="7182" max="7420" width="9.109375" style="113"/>
    <col min="7421" max="7421" width="22.6640625" style="113" customWidth="1"/>
    <col min="7422" max="7422" width="1.88671875" style="113" customWidth="1"/>
    <col min="7423" max="7423" width="11.6640625" style="113" customWidth="1"/>
    <col min="7424" max="7424" width="1.6640625" style="113" customWidth="1"/>
    <col min="7425" max="7425" width="11.6640625" style="113" customWidth="1"/>
    <col min="7426" max="7426" width="2" style="113" customWidth="1"/>
    <col min="7427" max="7427" width="11.6640625" style="113" customWidth="1"/>
    <col min="7428" max="7428" width="1.6640625" style="113" customWidth="1"/>
    <col min="7429" max="7429" width="11.6640625" style="113" customWidth="1"/>
    <col min="7430" max="7430" width="2.6640625" style="113" customWidth="1"/>
    <col min="7431" max="7431" width="16" style="113" customWidth="1"/>
    <col min="7432" max="7432" width="2" style="113" customWidth="1"/>
    <col min="7433" max="7433" width="14.33203125" style="113" customWidth="1"/>
    <col min="7434" max="7434" width="3.44140625" style="113" customWidth="1"/>
    <col min="7435" max="7435" width="13.88671875" style="113" customWidth="1"/>
    <col min="7436" max="7436" width="2" style="113" customWidth="1"/>
    <col min="7437" max="7437" width="13.88671875" style="113" customWidth="1"/>
    <col min="7438" max="7676" width="9.109375" style="113"/>
    <col min="7677" max="7677" width="22.6640625" style="113" customWidth="1"/>
    <col min="7678" max="7678" width="1.88671875" style="113" customWidth="1"/>
    <col min="7679" max="7679" width="11.6640625" style="113" customWidth="1"/>
    <col min="7680" max="7680" width="1.6640625" style="113" customWidth="1"/>
    <col min="7681" max="7681" width="11.6640625" style="113" customWidth="1"/>
    <col min="7682" max="7682" width="2" style="113" customWidth="1"/>
    <col min="7683" max="7683" width="11.6640625" style="113" customWidth="1"/>
    <col min="7684" max="7684" width="1.6640625" style="113" customWidth="1"/>
    <col min="7685" max="7685" width="11.6640625" style="113" customWidth="1"/>
    <col min="7686" max="7686" width="2.6640625" style="113" customWidth="1"/>
    <col min="7687" max="7687" width="16" style="113" customWidth="1"/>
    <col min="7688" max="7688" width="2" style="113" customWidth="1"/>
    <col min="7689" max="7689" width="14.33203125" style="113" customWidth="1"/>
    <col min="7690" max="7690" width="3.44140625" style="113" customWidth="1"/>
    <col min="7691" max="7691" width="13.88671875" style="113" customWidth="1"/>
    <col min="7692" max="7692" width="2" style="113" customWidth="1"/>
    <col min="7693" max="7693" width="13.88671875" style="113" customWidth="1"/>
    <col min="7694" max="7932" width="9.109375" style="113"/>
    <col min="7933" max="7933" width="22.6640625" style="113" customWidth="1"/>
    <col min="7934" max="7934" width="1.88671875" style="113" customWidth="1"/>
    <col min="7935" max="7935" width="11.6640625" style="113" customWidth="1"/>
    <col min="7936" max="7936" width="1.6640625" style="113" customWidth="1"/>
    <col min="7937" max="7937" width="11.6640625" style="113" customWidth="1"/>
    <col min="7938" max="7938" width="2" style="113" customWidth="1"/>
    <col min="7939" max="7939" width="11.6640625" style="113" customWidth="1"/>
    <col min="7940" max="7940" width="1.6640625" style="113" customWidth="1"/>
    <col min="7941" max="7941" width="11.6640625" style="113" customWidth="1"/>
    <col min="7942" max="7942" width="2.6640625" style="113" customWidth="1"/>
    <col min="7943" max="7943" width="16" style="113" customWidth="1"/>
    <col min="7944" max="7944" width="2" style="113" customWidth="1"/>
    <col min="7945" max="7945" width="14.33203125" style="113" customWidth="1"/>
    <col min="7946" max="7946" width="3.44140625" style="113" customWidth="1"/>
    <col min="7947" max="7947" width="13.88671875" style="113" customWidth="1"/>
    <col min="7948" max="7948" width="2" style="113" customWidth="1"/>
    <col min="7949" max="7949" width="13.88671875" style="113" customWidth="1"/>
    <col min="7950" max="8188" width="9.109375" style="113"/>
    <col min="8189" max="8189" width="22.6640625" style="113" customWidth="1"/>
    <col min="8190" max="8190" width="1.88671875" style="113" customWidth="1"/>
    <col min="8191" max="8191" width="11.6640625" style="113" customWidth="1"/>
    <col min="8192" max="8192" width="1.6640625" style="113" customWidth="1"/>
    <col min="8193" max="8193" width="11.6640625" style="113" customWidth="1"/>
    <col min="8194" max="8194" width="2" style="113" customWidth="1"/>
    <col min="8195" max="8195" width="11.6640625" style="113" customWidth="1"/>
    <col min="8196" max="8196" width="1.6640625" style="113" customWidth="1"/>
    <col min="8197" max="8197" width="11.6640625" style="113" customWidth="1"/>
    <col min="8198" max="8198" width="2.6640625" style="113" customWidth="1"/>
    <col min="8199" max="8199" width="16" style="113" customWidth="1"/>
    <col min="8200" max="8200" width="2" style="113" customWidth="1"/>
    <col min="8201" max="8201" width="14.33203125" style="113" customWidth="1"/>
    <col min="8202" max="8202" width="3.44140625" style="113" customWidth="1"/>
    <col min="8203" max="8203" width="13.88671875" style="113" customWidth="1"/>
    <col min="8204" max="8204" width="2" style="113" customWidth="1"/>
    <col min="8205" max="8205" width="13.88671875" style="113" customWidth="1"/>
    <col min="8206" max="8444" width="9.109375" style="113"/>
    <col min="8445" max="8445" width="22.6640625" style="113" customWidth="1"/>
    <col min="8446" max="8446" width="1.88671875" style="113" customWidth="1"/>
    <col min="8447" max="8447" width="11.6640625" style="113" customWidth="1"/>
    <col min="8448" max="8448" width="1.6640625" style="113" customWidth="1"/>
    <col min="8449" max="8449" width="11.6640625" style="113" customWidth="1"/>
    <col min="8450" max="8450" width="2" style="113" customWidth="1"/>
    <col min="8451" max="8451" width="11.6640625" style="113" customWidth="1"/>
    <col min="8452" max="8452" width="1.6640625" style="113" customWidth="1"/>
    <col min="8453" max="8453" width="11.6640625" style="113" customWidth="1"/>
    <col min="8454" max="8454" width="2.6640625" style="113" customWidth="1"/>
    <col min="8455" max="8455" width="16" style="113" customWidth="1"/>
    <col min="8456" max="8456" width="2" style="113" customWidth="1"/>
    <col min="8457" max="8457" width="14.33203125" style="113" customWidth="1"/>
    <col min="8458" max="8458" width="3.44140625" style="113" customWidth="1"/>
    <col min="8459" max="8459" width="13.88671875" style="113" customWidth="1"/>
    <col min="8460" max="8460" width="2" style="113" customWidth="1"/>
    <col min="8461" max="8461" width="13.88671875" style="113" customWidth="1"/>
    <col min="8462" max="8700" width="9.109375" style="113"/>
    <col min="8701" max="8701" width="22.6640625" style="113" customWidth="1"/>
    <col min="8702" max="8702" width="1.88671875" style="113" customWidth="1"/>
    <col min="8703" max="8703" width="11.6640625" style="113" customWidth="1"/>
    <col min="8704" max="8704" width="1.6640625" style="113" customWidth="1"/>
    <col min="8705" max="8705" width="11.6640625" style="113" customWidth="1"/>
    <col min="8706" max="8706" width="2" style="113" customWidth="1"/>
    <col min="8707" max="8707" width="11.6640625" style="113" customWidth="1"/>
    <col min="8708" max="8708" width="1.6640625" style="113" customWidth="1"/>
    <col min="8709" max="8709" width="11.6640625" style="113" customWidth="1"/>
    <col min="8710" max="8710" width="2.6640625" style="113" customWidth="1"/>
    <col min="8711" max="8711" width="16" style="113" customWidth="1"/>
    <col min="8712" max="8712" width="2" style="113" customWidth="1"/>
    <col min="8713" max="8713" width="14.33203125" style="113" customWidth="1"/>
    <col min="8714" max="8714" width="3.44140625" style="113" customWidth="1"/>
    <col min="8715" max="8715" width="13.88671875" style="113" customWidth="1"/>
    <col min="8716" max="8716" width="2" style="113" customWidth="1"/>
    <col min="8717" max="8717" width="13.88671875" style="113" customWidth="1"/>
    <col min="8718" max="8956" width="9.109375" style="113"/>
    <col min="8957" max="8957" width="22.6640625" style="113" customWidth="1"/>
    <col min="8958" max="8958" width="1.88671875" style="113" customWidth="1"/>
    <col min="8959" max="8959" width="11.6640625" style="113" customWidth="1"/>
    <col min="8960" max="8960" width="1.6640625" style="113" customWidth="1"/>
    <col min="8961" max="8961" width="11.6640625" style="113" customWidth="1"/>
    <col min="8962" max="8962" width="2" style="113" customWidth="1"/>
    <col min="8963" max="8963" width="11.6640625" style="113" customWidth="1"/>
    <col min="8964" max="8964" width="1.6640625" style="113" customWidth="1"/>
    <col min="8965" max="8965" width="11.6640625" style="113" customWidth="1"/>
    <col min="8966" max="8966" width="2.6640625" style="113" customWidth="1"/>
    <col min="8967" max="8967" width="16" style="113" customWidth="1"/>
    <col min="8968" max="8968" width="2" style="113" customWidth="1"/>
    <col min="8969" max="8969" width="14.33203125" style="113" customWidth="1"/>
    <col min="8970" max="8970" width="3.44140625" style="113" customWidth="1"/>
    <col min="8971" max="8971" width="13.88671875" style="113" customWidth="1"/>
    <col min="8972" max="8972" width="2" style="113" customWidth="1"/>
    <col min="8973" max="8973" width="13.88671875" style="113" customWidth="1"/>
    <col min="8974" max="9212" width="9.109375" style="113"/>
    <col min="9213" max="9213" width="22.6640625" style="113" customWidth="1"/>
    <col min="9214" max="9214" width="1.88671875" style="113" customWidth="1"/>
    <col min="9215" max="9215" width="11.6640625" style="113" customWidth="1"/>
    <col min="9216" max="9216" width="1.6640625" style="113" customWidth="1"/>
    <col min="9217" max="9217" width="11.6640625" style="113" customWidth="1"/>
    <col min="9218" max="9218" width="2" style="113" customWidth="1"/>
    <col min="9219" max="9219" width="11.6640625" style="113" customWidth="1"/>
    <col min="9220" max="9220" width="1.6640625" style="113" customWidth="1"/>
    <col min="9221" max="9221" width="11.6640625" style="113" customWidth="1"/>
    <col min="9222" max="9222" width="2.6640625" style="113" customWidth="1"/>
    <col min="9223" max="9223" width="16" style="113" customWidth="1"/>
    <col min="9224" max="9224" width="2" style="113" customWidth="1"/>
    <col min="9225" max="9225" width="14.33203125" style="113" customWidth="1"/>
    <col min="9226" max="9226" width="3.44140625" style="113" customWidth="1"/>
    <col min="9227" max="9227" width="13.88671875" style="113" customWidth="1"/>
    <col min="9228" max="9228" width="2" style="113" customWidth="1"/>
    <col min="9229" max="9229" width="13.88671875" style="113" customWidth="1"/>
    <col min="9230" max="9468" width="9.109375" style="113"/>
    <col min="9469" max="9469" width="22.6640625" style="113" customWidth="1"/>
    <col min="9470" max="9470" width="1.88671875" style="113" customWidth="1"/>
    <col min="9471" max="9471" width="11.6640625" style="113" customWidth="1"/>
    <col min="9472" max="9472" width="1.6640625" style="113" customWidth="1"/>
    <col min="9473" max="9473" width="11.6640625" style="113" customWidth="1"/>
    <col min="9474" max="9474" width="2" style="113" customWidth="1"/>
    <col min="9475" max="9475" width="11.6640625" style="113" customWidth="1"/>
    <col min="9476" max="9476" width="1.6640625" style="113" customWidth="1"/>
    <col min="9477" max="9477" width="11.6640625" style="113" customWidth="1"/>
    <col min="9478" max="9478" width="2.6640625" style="113" customWidth="1"/>
    <col min="9479" max="9479" width="16" style="113" customWidth="1"/>
    <col min="9480" max="9480" width="2" style="113" customWidth="1"/>
    <col min="9481" max="9481" width="14.33203125" style="113" customWidth="1"/>
    <col min="9482" max="9482" width="3.44140625" style="113" customWidth="1"/>
    <col min="9483" max="9483" width="13.88671875" style="113" customWidth="1"/>
    <col min="9484" max="9484" width="2" style="113" customWidth="1"/>
    <col min="9485" max="9485" width="13.88671875" style="113" customWidth="1"/>
    <col min="9486" max="9724" width="9.109375" style="113"/>
    <col min="9725" max="9725" width="22.6640625" style="113" customWidth="1"/>
    <col min="9726" max="9726" width="1.88671875" style="113" customWidth="1"/>
    <col min="9727" max="9727" width="11.6640625" style="113" customWidth="1"/>
    <col min="9728" max="9728" width="1.6640625" style="113" customWidth="1"/>
    <col min="9729" max="9729" width="11.6640625" style="113" customWidth="1"/>
    <col min="9730" max="9730" width="2" style="113" customWidth="1"/>
    <col min="9731" max="9731" width="11.6640625" style="113" customWidth="1"/>
    <col min="9732" max="9732" width="1.6640625" style="113" customWidth="1"/>
    <col min="9733" max="9733" width="11.6640625" style="113" customWidth="1"/>
    <col min="9734" max="9734" width="2.6640625" style="113" customWidth="1"/>
    <col min="9735" max="9735" width="16" style="113" customWidth="1"/>
    <col min="9736" max="9736" width="2" style="113" customWidth="1"/>
    <col min="9737" max="9737" width="14.33203125" style="113" customWidth="1"/>
    <col min="9738" max="9738" width="3.44140625" style="113" customWidth="1"/>
    <col min="9739" max="9739" width="13.88671875" style="113" customWidth="1"/>
    <col min="9740" max="9740" width="2" style="113" customWidth="1"/>
    <col min="9741" max="9741" width="13.88671875" style="113" customWidth="1"/>
    <col min="9742" max="9980" width="9.109375" style="113"/>
    <col min="9981" max="9981" width="22.6640625" style="113" customWidth="1"/>
    <col min="9982" max="9982" width="1.88671875" style="113" customWidth="1"/>
    <col min="9983" max="9983" width="11.6640625" style="113" customWidth="1"/>
    <col min="9984" max="9984" width="1.6640625" style="113" customWidth="1"/>
    <col min="9985" max="9985" width="11.6640625" style="113" customWidth="1"/>
    <col min="9986" max="9986" width="2" style="113" customWidth="1"/>
    <col min="9987" max="9987" width="11.6640625" style="113" customWidth="1"/>
    <col min="9988" max="9988" width="1.6640625" style="113" customWidth="1"/>
    <col min="9989" max="9989" width="11.6640625" style="113" customWidth="1"/>
    <col min="9990" max="9990" width="2.6640625" style="113" customWidth="1"/>
    <col min="9991" max="9991" width="16" style="113" customWidth="1"/>
    <col min="9992" max="9992" width="2" style="113" customWidth="1"/>
    <col min="9993" max="9993" width="14.33203125" style="113" customWidth="1"/>
    <col min="9994" max="9994" width="3.44140625" style="113" customWidth="1"/>
    <col min="9995" max="9995" width="13.88671875" style="113" customWidth="1"/>
    <col min="9996" max="9996" width="2" style="113" customWidth="1"/>
    <col min="9997" max="9997" width="13.88671875" style="113" customWidth="1"/>
    <col min="9998" max="10236" width="9.109375" style="113"/>
    <col min="10237" max="10237" width="22.6640625" style="113" customWidth="1"/>
    <col min="10238" max="10238" width="1.88671875" style="113" customWidth="1"/>
    <col min="10239" max="10239" width="11.6640625" style="113" customWidth="1"/>
    <col min="10240" max="10240" width="1.6640625" style="113" customWidth="1"/>
    <col min="10241" max="10241" width="11.6640625" style="113" customWidth="1"/>
    <col min="10242" max="10242" width="2" style="113" customWidth="1"/>
    <col min="10243" max="10243" width="11.6640625" style="113" customWidth="1"/>
    <col min="10244" max="10244" width="1.6640625" style="113" customWidth="1"/>
    <col min="10245" max="10245" width="11.6640625" style="113" customWidth="1"/>
    <col min="10246" max="10246" width="2.6640625" style="113" customWidth="1"/>
    <col min="10247" max="10247" width="16" style="113" customWidth="1"/>
    <col min="10248" max="10248" width="2" style="113" customWidth="1"/>
    <col min="10249" max="10249" width="14.33203125" style="113" customWidth="1"/>
    <col min="10250" max="10250" width="3.44140625" style="113" customWidth="1"/>
    <col min="10251" max="10251" width="13.88671875" style="113" customWidth="1"/>
    <col min="10252" max="10252" width="2" style="113" customWidth="1"/>
    <col min="10253" max="10253" width="13.88671875" style="113" customWidth="1"/>
    <col min="10254" max="10492" width="9.109375" style="113"/>
    <col min="10493" max="10493" width="22.6640625" style="113" customWidth="1"/>
    <col min="10494" max="10494" width="1.88671875" style="113" customWidth="1"/>
    <col min="10495" max="10495" width="11.6640625" style="113" customWidth="1"/>
    <col min="10496" max="10496" width="1.6640625" style="113" customWidth="1"/>
    <col min="10497" max="10497" width="11.6640625" style="113" customWidth="1"/>
    <col min="10498" max="10498" width="2" style="113" customWidth="1"/>
    <col min="10499" max="10499" width="11.6640625" style="113" customWidth="1"/>
    <col min="10500" max="10500" width="1.6640625" style="113" customWidth="1"/>
    <col min="10501" max="10501" width="11.6640625" style="113" customWidth="1"/>
    <col min="10502" max="10502" width="2.6640625" style="113" customWidth="1"/>
    <col min="10503" max="10503" width="16" style="113" customWidth="1"/>
    <col min="10504" max="10504" width="2" style="113" customWidth="1"/>
    <col min="10505" max="10505" width="14.33203125" style="113" customWidth="1"/>
    <col min="10506" max="10506" width="3.44140625" style="113" customWidth="1"/>
    <col min="10507" max="10507" width="13.88671875" style="113" customWidth="1"/>
    <col min="10508" max="10508" width="2" style="113" customWidth="1"/>
    <col min="10509" max="10509" width="13.88671875" style="113" customWidth="1"/>
    <col min="10510" max="10748" width="9.109375" style="113"/>
    <col min="10749" max="10749" width="22.6640625" style="113" customWidth="1"/>
    <col min="10750" max="10750" width="1.88671875" style="113" customWidth="1"/>
    <col min="10751" max="10751" width="11.6640625" style="113" customWidth="1"/>
    <col min="10752" max="10752" width="1.6640625" style="113" customWidth="1"/>
    <col min="10753" max="10753" width="11.6640625" style="113" customWidth="1"/>
    <col min="10754" max="10754" width="2" style="113" customWidth="1"/>
    <col min="10755" max="10755" width="11.6640625" style="113" customWidth="1"/>
    <col min="10756" max="10756" width="1.6640625" style="113" customWidth="1"/>
    <col min="10757" max="10757" width="11.6640625" style="113" customWidth="1"/>
    <col min="10758" max="10758" width="2.6640625" style="113" customWidth="1"/>
    <col min="10759" max="10759" width="16" style="113" customWidth="1"/>
    <col min="10760" max="10760" width="2" style="113" customWidth="1"/>
    <col min="10761" max="10761" width="14.33203125" style="113" customWidth="1"/>
    <col min="10762" max="10762" width="3.44140625" style="113" customWidth="1"/>
    <col min="10763" max="10763" width="13.88671875" style="113" customWidth="1"/>
    <col min="10764" max="10764" width="2" style="113" customWidth="1"/>
    <col min="10765" max="10765" width="13.88671875" style="113" customWidth="1"/>
    <col min="10766" max="11004" width="9.109375" style="113"/>
    <col min="11005" max="11005" width="22.6640625" style="113" customWidth="1"/>
    <col min="11006" max="11006" width="1.88671875" style="113" customWidth="1"/>
    <col min="11007" max="11007" width="11.6640625" style="113" customWidth="1"/>
    <col min="11008" max="11008" width="1.6640625" style="113" customWidth="1"/>
    <col min="11009" max="11009" width="11.6640625" style="113" customWidth="1"/>
    <col min="11010" max="11010" width="2" style="113" customWidth="1"/>
    <col min="11011" max="11011" width="11.6640625" style="113" customWidth="1"/>
    <col min="11012" max="11012" width="1.6640625" style="113" customWidth="1"/>
    <col min="11013" max="11013" width="11.6640625" style="113" customWidth="1"/>
    <col min="11014" max="11014" width="2.6640625" style="113" customWidth="1"/>
    <col min="11015" max="11015" width="16" style="113" customWidth="1"/>
    <col min="11016" max="11016" width="2" style="113" customWidth="1"/>
    <col min="11017" max="11017" width="14.33203125" style="113" customWidth="1"/>
    <col min="11018" max="11018" width="3.44140625" style="113" customWidth="1"/>
    <col min="11019" max="11019" width="13.88671875" style="113" customWidth="1"/>
    <col min="11020" max="11020" width="2" style="113" customWidth="1"/>
    <col min="11021" max="11021" width="13.88671875" style="113" customWidth="1"/>
    <col min="11022" max="11260" width="9.109375" style="113"/>
    <col min="11261" max="11261" width="22.6640625" style="113" customWidth="1"/>
    <col min="11262" max="11262" width="1.88671875" style="113" customWidth="1"/>
    <col min="11263" max="11263" width="11.6640625" style="113" customWidth="1"/>
    <col min="11264" max="11264" width="1.6640625" style="113" customWidth="1"/>
    <col min="11265" max="11265" width="11.6640625" style="113" customWidth="1"/>
    <col min="11266" max="11266" width="2" style="113" customWidth="1"/>
    <col min="11267" max="11267" width="11.6640625" style="113" customWidth="1"/>
    <col min="11268" max="11268" width="1.6640625" style="113" customWidth="1"/>
    <col min="11269" max="11269" width="11.6640625" style="113" customWidth="1"/>
    <col min="11270" max="11270" width="2.6640625" style="113" customWidth="1"/>
    <col min="11271" max="11271" width="16" style="113" customWidth="1"/>
    <col min="11272" max="11272" width="2" style="113" customWidth="1"/>
    <col min="11273" max="11273" width="14.33203125" style="113" customWidth="1"/>
    <col min="11274" max="11274" width="3.44140625" style="113" customWidth="1"/>
    <col min="11275" max="11275" width="13.88671875" style="113" customWidth="1"/>
    <col min="11276" max="11276" width="2" style="113" customWidth="1"/>
    <col min="11277" max="11277" width="13.88671875" style="113" customWidth="1"/>
    <col min="11278" max="11516" width="9.109375" style="113"/>
    <col min="11517" max="11517" width="22.6640625" style="113" customWidth="1"/>
    <col min="11518" max="11518" width="1.88671875" style="113" customWidth="1"/>
    <col min="11519" max="11519" width="11.6640625" style="113" customWidth="1"/>
    <col min="11520" max="11520" width="1.6640625" style="113" customWidth="1"/>
    <col min="11521" max="11521" width="11.6640625" style="113" customWidth="1"/>
    <col min="11522" max="11522" width="2" style="113" customWidth="1"/>
    <col min="11523" max="11523" width="11.6640625" style="113" customWidth="1"/>
    <col min="11524" max="11524" width="1.6640625" style="113" customWidth="1"/>
    <col min="11525" max="11525" width="11.6640625" style="113" customWidth="1"/>
    <col min="11526" max="11526" width="2.6640625" style="113" customWidth="1"/>
    <col min="11527" max="11527" width="16" style="113" customWidth="1"/>
    <col min="11528" max="11528" width="2" style="113" customWidth="1"/>
    <col min="11529" max="11529" width="14.33203125" style="113" customWidth="1"/>
    <col min="11530" max="11530" width="3.44140625" style="113" customWidth="1"/>
    <col min="11531" max="11531" width="13.88671875" style="113" customWidth="1"/>
    <col min="11532" max="11532" width="2" style="113" customWidth="1"/>
    <col min="11533" max="11533" width="13.88671875" style="113" customWidth="1"/>
    <col min="11534" max="11772" width="9.109375" style="113"/>
    <col min="11773" max="11773" width="22.6640625" style="113" customWidth="1"/>
    <col min="11774" max="11774" width="1.88671875" style="113" customWidth="1"/>
    <col min="11775" max="11775" width="11.6640625" style="113" customWidth="1"/>
    <col min="11776" max="11776" width="1.6640625" style="113" customWidth="1"/>
    <col min="11777" max="11777" width="11.6640625" style="113" customWidth="1"/>
    <col min="11778" max="11778" width="2" style="113" customWidth="1"/>
    <col min="11779" max="11779" width="11.6640625" style="113" customWidth="1"/>
    <col min="11780" max="11780" width="1.6640625" style="113" customWidth="1"/>
    <col min="11781" max="11781" width="11.6640625" style="113" customWidth="1"/>
    <col min="11782" max="11782" width="2.6640625" style="113" customWidth="1"/>
    <col min="11783" max="11783" width="16" style="113" customWidth="1"/>
    <col min="11784" max="11784" width="2" style="113" customWidth="1"/>
    <col min="11785" max="11785" width="14.33203125" style="113" customWidth="1"/>
    <col min="11786" max="11786" width="3.44140625" style="113" customWidth="1"/>
    <col min="11787" max="11787" width="13.88671875" style="113" customWidth="1"/>
    <col min="11788" max="11788" width="2" style="113" customWidth="1"/>
    <col min="11789" max="11789" width="13.88671875" style="113" customWidth="1"/>
    <col min="11790" max="12028" width="9.109375" style="113"/>
    <col min="12029" max="12029" width="22.6640625" style="113" customWidth="1"/>
    <col min="12030" max="12030" width="1.88671875" style="113" customWidth="1"/>
    <col min="12031" max="12031" width="11.6640625" style="113" customWidth="1"/>
    <col min="12032" max="12032" width="1.6640625" style="113" customWidth="1"/>
    <col min="12033" max="12033" width="11.6640625" style="113" customWidth="1"/>
    <col min="12034" max="12034" width="2" style="113" customWidth="1"/>
    <col min="12035" max="12035" width="11.6640625" style="113" customWidth="1"/>
    <col min="12036" max="12036" width="1.6640625" style="113" customWidth="1"/>
    <col min="12037" max="12037" width="11.6640625" style="113" customWidth="1"/>
    <col min="12038" max="12038" width="2.6640625" style="113" customWidth="1"/>
    <col min="12039" max="12039" width="16" style="113" customWidth="1"/>
    <col min="12040" max="12040" width="2" style="113" customWidth="1"/>
    <col min="12041" max="12041" width="14.33203125" style="113" customWidth="1"/>
    <col min="12042" max="12042" width="3.44140625" style="113" customWidth="1"/>
    <col min="12043" max="12043" width="13.88671875" style="113" customWidth="1"/>
    <col min="12044" max="12044" width="2" style="113" customWidth="1"/>
    <col min="12045" max="12045" width="13.88671875" style="113" customWidth="1"/>
    <col min="12046" max="12284" width="9.109375" style="113"/>
    <col min="12285" max="12285" width="22.6640625" style="113" customWidth="1"/>
    <col min="12286" max="12286" width="1.88671875" style="113" customWidth="1"/>
    <col min="12287" max="12287" width="11.6640625" style="113" customWidth="1"/>
    <col min="12288" max="12288" width="1.6640625" style="113" customWidth="1"/>
    <col min="12289" max="12289" width="11.6640625" style="113" customWidth="1"/>
    <col min="12290" max="12290" width="2" style="113" customWidth="1"/>
    <col min="12291" max="12291" width="11.6640625" style="113" customWidth="1"/>
    <col min="12292" max="12292" width="1.6640625" style="113" customWidth="1"/>
    <col min="12293" max="12293" width="11.6640625" style="113" customWidth="1"/>
    <col min="12294" max="12294" width="2.6640625" style="113" customWidth="1"/>
    <col min="12295" max="12295" width="16" style="113" customWidth="1"/>
    <col min="12296" max="12296" width="2" style="113" customWidth="1"/>
    <col min="12297" max="12297" width="14.33203125" style="113" customWidth="1"/>
    <col min="12298" max="12298" width="3.44140625" style="113" customWidth="1"/>
    <col min="12299" max="12299" width="13.88671875" style="113" customWidth="1"/>
    <col min="12300" max="12300" width="2" style="113" customWidth="1"/>
    <col min="12301" max="12301" width="13.88671875" style="113" customWidth="1"/>
    <col min="12302" max="12540" width="9.109375" style="113"/>
    <col min="12541" max="12541" width="22.6640625" style="113" customWidth="1"/>
    <col min="12542" max="12542" width="1.88671875" style="113" customWidth="1"/>
    <col min="12543" max="12543" width="11.6640625" style="113" customWidth="1"/>
    <col min="12544" max="12544" width="1.6640625" style="113" customWidth="1"/>
    <col min="12545" max="12545" width="11.6640625" style="113" customWidth="1"/>
    <col min="12546" max="12546" width="2" style="113" customWidth="1"/>
    <col min="12547" max="12547" width="11.6640625" style="113" customWidth="1"/>
    <col min="12548" max="12548" width="1.6640625" style="113" customWidth="1"/>
    <col min="12549" max="12549" width="11.6640625" style="113" customWidth="1"/>
    <col min="12550" max="12550" width="2.6640625" style="113" customWidth="1"/>
    <col min="12551" max="12551" width="16" style="113" customWidth="1"/>
    <col min="12552" max="12552" width="2" style="113" customWidth="1"/>
    <col min="12553" max="12553" width="14.33203125" style="113" customWidth="1"/>
    <col min="12554" max="12554" width="3.44140625" style="113" customWidth="1"/>
    <col min="12555" max="12555" width="13.88671875" style="113" customWidth="1"/>
    <col min="12556" max="12556" width="2" style="113" customWidth="1"/>
    <col min="12557" max="12557" width="13.88671875" style="113" customWidth="1"/>
    <col min="12558" max="12796" width="9.109375" style="113"/>
    <col min="12797" max="12797" width="22.6640625" style="113" customWidth="1"/>
    <col min="12798" max="12798" width="1.88671875" style="113" customWidth="1"/>
    <col min="12799" max="12799" width="11.6640625" style="113" customWidth="1"/>
    <col min="12800" max="12800" width="1.6640625" style="113" customWidth="1"/>
    <col min="12801" max="12801" width="11.6640625" style="113" customWidth="1"/>
    <col min="12802" max="12802" width="2" style="113" customWidth="1"/>
    <col min="12803" max="12803" width="11.6640625" style="113" customWidth="1"/>
    <col min="12804" max="12804" width="1.6640625" style="113" customWidth="1"/>
    <col min="12805" max="12805" width="11.6640625" style="113" customWidth="1"/>
    <col min="12806" max="12806" width="2.6640625" style="113" customWidth="1"/>
    <col min="12807" max="12807" width="16" style="113" customWidth="1"/>
    <col min="12808" max="12808" width="2" style="113" customWidth="1"/>
    <col min="12809" max="12809" width="14.33203125" style="113" customWidth="1"/>
    <col min="12810" max="12810" width="3.44140625" style="113" customWidth="1"/>
    <col min="12811" max="12811" width="13.88671875" style="113" customWidth="1"/>
    <col min="12812" max="12812" width="2" style="113" customWidth="1"/>
    <col min="12813" max="12813" width="13.88671875" style="113" customWidth="1"/>
    <col min="12814" max="13052" width="9.109375" style="113"/>
    <col min="13053" max="13053" width="22.6640625" style="113" customWidth="1"/>
    <col min="13054" max="13054" width="1.88671875" style="113" customWidth="1"/>
    <col min="13055" max="13055" width="11.6640625" style="113" customWidth="1"/>
    <col min="13056" max="13056" width="1.6640625" style="113" customWidth="1"/>
    <col min="13057" max="13057" width="11.6640625" style="113" customWidth="1"/>
    <col min="13058" max="13058" width="2" style="113" customWidth="1"/>
    <col min="13059" max="13059" width="11.6640625" style="113" customWidth="1"/>
    <col min="13060" max="13060" width="1.6640625" style="113" customWidth="1"/>
    <col min="13061" max="13061" width="11.6640625" style="113" customWidth="1"/>
    <col min="13062" max="13062" width="2.6640625" style="113" customWidth="1"/>
    <col min="13063" max="13063" width="16" style="113" customWidth="1"/>
    <col min="13064" max="13064" width="2" style="113" customWidth="1"/>
    <col min="13065" max="13065" width="14.33203125" style="113" customWidth="1"/>
    <col min="13066" max="13066" width="3.44140625" style="113" customWidth="1"/>
    <col min="13067" max="13067" width="13.88671875" style="113" customWidth="1"/>
    <col min="13068" max="13068" width="2" style="113" customWidth="1"/>
    <col min="13069" max="13069" width="13.88671875" style="113" customWidth="1"/>
    <col min="13070" max="13308" width="9.109375" style="113"/>
    <col min="13309" max="13309" width="22.6640625" style="113" customWidth="1"/>
    <col min="13310" max="13310" width="1.88671875" style="113" customWidth="1"/>
    <col min="13311" max="13311" width="11.6640625" style="113" customWidth="1"/>
    <col min="13312" max="13312" width="1.6640625" style="113" customWidth="1"/>
    <col min="13313" max="13313" width="11.6640625" style="113" customWidth="1"/>
    <col min="13314" max="13314" width="2" style="113" customWidth="1"/>
    <col min="13315" max="13315" width="11.6640625" style="113" customWidth="1"/>
    <col min="13316" max="13316" width="1.6640625" style="113" customWidth="1"/>
    <col min="13317" max="13317" width="11.6640625" style="113" customWidth="1"/>
    <col min="13318" max="13318" width="2.6640625" style="113" customWidth="1"/>
    <col min="13319" max="13319" width="16" style="113" customWidth="1"/>
    <col min="13320" max="13320" width="2" style="113" customWidth="1"/>
    <col min="13321" max="13321" width="14.33203125" style="113" customWidth="1"/>
    <col min="13322" max="13322" width="3.44140625" style="113" customWidth="1"/>
    <col min="13323" max="13323" width="13.88671875" style="113" customWidth="1"/>
    <col min="13324" max="13324" width="2" style="113" customWidth="1"/>
    <col min="13325" max="13325" width="13.88671875" style="113" customWidth="1"/>
    <col min="13326" max="13564" width="9.109375" style="113"/>
    <col min="13565" max="13565" width="22.6640625" style="113" customWidth="1"/>
    <col min="13566" max="13566" width="1.88671875" style="113" customWidth="1"/>
    <col min="13567" max="13567" width="11.6640625" style="113" customWidth="1"/>
    <col min="13568" max="13568" width="1.6640625" style="113" customWidth="1"/>
    <col min="13569" max="13569" width="11.6640625" style="113" customWidth="1"/>
    <col min="13570" max="13570" width="2" style="113" customWidth="1"/>
    <col min="13571" max="13571" width="11.6640625" style="113" customWidth="1"/>
    <col min="13572" max="13572" width="1.6640625" style="113" customWidth="1"/>
    <col min="13573" max="13573" width="11.6640625" style="113" customWidth="1"/>
    <col min="13574" max="13574" width="2.6640625" style="113" customWidth="1"/>
    <col min="13575" max="13575" width="16" style="113" customWidth="1"/>
    <col min="13576" max="13576" width="2" style="113" customWidth="1"/>
    <col min="13577" max="13577" width="14.33203125" style="113" customWidth="1"/>
    <col min="13578" max="13578" width="3.44140625" style="113" customWidth="1"/>
    <col min="13579" max="13579" width="13.88671875" style="113" customWidth="1"/>
    <col min="13580" max="13580" width="2" style="113" customWidth="1"/>
    <col min="13581" max="13581" width="13.88671875" style="113" customWidth="1"/>
    <col min="13582" max="13820" width="9.109375" style="113"/>
    <col min="13821" max="13821" width="22.6640625" style="113" customWidth="1"/>
    <col min="13822" max="13822" width="1.88671875" style="113" customWidth="1"/>
    <col min="13823" max="13823" width="11.6640625" style="113" customWidth="1"/>
    <col min="13824" max="13824" width="1.6640625" style="113" customWidth="1"/>
    <col min="13825" max="13825" width="11.6640625" style="113" customWidth="1"/>
    <col min="13826" max="13826" width="2" style="113" customWidth="1"/>
    <col min="13827" max="13827" width="11.6640625" style="113" customWidth="1"/>
    <col min="13828" max="13828" width="1.6640625" style="113" customWidth="1"/>
    <col min="13829" max="13829" width="11.6640625" style="113" customWidth="1"/>
    <col min="13830" max="13830" width="2.6640625" style="113" customWidth="1"/>
    <col min="13831" max="13831" width="16" style="113" customWidth="1"/>
    <col min="13832" max="13832" width="2" style="113" customWidth="1"/>
    <col min="13833" max="13833" width="14.33203125" style="113" customWidth="1"/>
    <col min="13834" max="13834" width="3.44140625" style="113" customWidth="1"/>
    <col min="13835" max="13835" width="13.88671875" style="113" customWidth="1"/>
    <col min="13836" max="13836" width="2" style="113" customWidth="1"/>
    <col min="13837" max="13837" width="13.88671875" style="113" customWidth="1"/>
    <col min="13838" max="14076" width="9.109375" style="113"/>
    <col min="14077" max="14077" width="22.6640625" style="113" customWidth="1"/>
    <col min="14078" max="14078" width="1.88671875" style="113" customWidth="1"/>
    <col min="14079" max="14079" width="11.6640625" style="113" customWidth="1"/>
    <col min="14080" max="14080" width="1.6640625" style="113" customWidth="1"/>
    <col min="14081" max="14081" width="11.6640625" style="113" customWidth="1"/>
    <col min="14082" max="14082" width="2" style="113" customWidth="1"/>
    <col min="14083" max="14083" width="11.6640625" style="113" customWidth="1"/>
    <col min="14084" max="14084" width="1.6640625" style="113" customWidth="1"/>
    <col min="14085" max="14085" width="11.6640625" style="113" customWidth="1"/>
    <col min="14086" max="14086" width="2.6640625" style="113" customWidth="1"/>
    <col min="14087" max="14087" width="16" style="113" customWidth="1"/>
    <col min="14088" max="14088" width="2" style="113" customWidth="1"/>
    <col min="14089" max="14089" width="14.33203125" style="113" customWidth="1"/>
    <col min="14090" max="14090" width="3.44140625" style="113" customWidth="1"/>
    <col min="14091" max="14091" width="13.88671875" style="113" customWidth="1"/>
    <col min="14092" max="14092" width="2" style="113" customWidth="1"/>
    <col min="14093" max="14093" width="13.88671875" style="113" customWidth="1"/>
    <col min="14094" max="14332" width="9.109375" style="113"/>
    <col min="14333" max="14333" width="22.6640625" style="113" customWidth="1"/>
    <col min="14334" max="14334" width="1.88671875" style="113" customWidth="1"/>
    <col min="14335" max="14335" width="11.6640625" style="113" customWidth="1"/>
    <col min="14336" max="14336" width="1.6640625" style="113" customWidth="1"/>
    <col min="14337" max="14337" width="11.6640625" style="113" customWidth="1"/>
    <col min="14338" max="14338" width="2" style="113" customWidth="1"/>
    <col min="14339" max="14339" width="11.6640625" style="113" customWidth="1"/>
    <col min="14340" max="14340" width="1.6640625" style="113" customWidth="1"/>
    <col min="14341" max="14341" width="11.6640625" style="113" customWidth="1"/>
    <col min="14342" max="14342" width="2.6640625" style="113" customWidth="1"/>
    <col min="14343" max="14343" width="16" style="113" customWidth="1"/>
    <col min="14344" max="14344" width="2" style="113" customWidth="1"/>
    <col min="14345" max="14345" width="14.33203125" style="113" customWidth="1"/>
    <col min="14346" max="14346" width="3.44140625" style="113" customWidth="1"/>
    <col min="14347" max="14347" width="13.88671875" style="113" customWidth="1"/>
    <col min="14348" max="14348" width="2" style="113" customWidth="1"/>
    <col min="14349" max="14349" width="13.88671875" style="113" customWidth="1"/>
    <col min="14350" max="14588" width="9.109375" style="113"/>
    <col min="14589" max="14589" width="22.6640625" style="113" customWidth="1"/>
    <col min="14590" max="14590" width="1.88671875" style="113" customWidth="1"/>
    <col min="14591" max="14591" width="11.6640625" style="113" customWidth="1"/>
    <col min="14592" max="14592" width="1.6640625" style="113" customWidth="1"/>
    <col min="14593" max="14593" width="11.6640625" style="113" customWidth="1"/>
    <col min="14594" max="14594" width="2" style="113" customWidth="1"/>
    <col min="14595" max="14595" width="11.6640625" style="113" customWidth="1"/>
    <col min="14596" max="14596" width="1.6640625" style="113" customWidth="1"/>
    <col min="14597" max="14597" width="11.6640625" style="113" customWidth="1"/>
    <col min="14598" max="14598" width="2.6640625" style="113" customWidth="1"/>
    <col min="14599" max="14599" width="16" style="113" customWidth="1"/>
    <col min="14600" max="14600" width="2" style="113" customWidth="1"/>
    <col min="14601" max="14601" width="14.33203125" style="113" customWidth="1"/>
    <col min="14602" max="14602" width="3.44140625" style="113" customWidth="1"/>
    <col min="14603" max="14603" width="13.88671875" style="113" customWidth="1"/>
    <col min="14604" max="14604" width="2" style="113" customWidth="1"/>
    <col min="14605" max="14605" width="13.88671875" style="113" customWidth="1"/>
    <col min="14606" max="14844" width="9.109375" style="113"/>
    <col min="14845" max="14845" width="22.6640625" style="113" customWidth="1"/>
    <col min="14846" max="14846" width="1.88671875" style="113" customWidth="1"/>
    <col min="14847" max="14847" width="11.6640625" style="113" customWidth="1"/>
    <col min="14848" max="14848" width="1.6640625" style="113" customWidth="1"/>
    <col min="14849" max="14849" width="11.6640625" style="113" customWidth="1"/>
    <col min="14850" max="14850" width="2" style="113" customWidth="1"/>
    <col min="14851" max="14851" width="11.6640625" style="113" customWidth="1"/>
    <col min="14852" max="14852" width="1.6640625" style="113" customWidth="1"/>
    <col min="14853" max="14853" width="11.6640625" style="113" customWidth="1"/>
    <col min="14854" max="14854" width="2.6640625" style="113" customWidth="1"/>
    <col min="14855" max="14855" width="16" style="113" customWidth="1"/>
    <col min="14856" max="14856" width="2" style="113" customWidth="1"/>
    <col min="14857" max="14857" width="14.33203125" style="113" customWidth="1"/>
    <col min="14858" max="14858" width="3.44140625" style="113" customWidth="1"/>
    <col min="14859" max="14859" width="13.88671875" style="113" customWidth="1"/>
    <col min="14860" max="14860" width="2" style="113" customWidth="1"/>
    <col min="14861" max="14861" width="13.88671875" style="113" customWidth="1"/>
    <col min="14862" max="15100" width="9.109375" style="113"/>
    <col min="15101" max="15101" width="22.6640625" style="113" customWidth="1"/>
    <col min="15102" max="15102" width="1.88671875" style="113" customWidth="1"/>
    <col min="15103" max="15103" width="11.6640625" style="113" customWidth="1"/>
    <col min="15104" max="15104" width="1.6640625" style="113" customWidth="1"/>
    <col min="15105" max="15105" width="11.6640625" style="113" customWidth="1"/>
    <col min="15106" max="15106" width="2" style="113" customWidth="1"/>
    <col min="15107" max="15107" width="11.6640625" style="113" customWidth="1"/>
    <col min="15108" max="15108" width="1.6640625" style="113" customWidth="1"/>
    <col min="15109" max="15109" width="11.6640625" style="113" customWidth="1"/>
    <col min="15110" max="15110" width="2.6640625" style="113" customWidth="1"/>
    <col min="15111" max="15111" width="16" style="113" customWidth="1"/>
    <col min="15112" max="15112" width="2" style="113" customWidth="1"/>
    <col min="15113" max="15113" width="14.33203125" style="113" customWidth="1"/>
    <col min="15114" max="15114" width="3.44140625" style="113" customWidth="1"/>
    <col min="15115" max="15115" width="13.88671875" style="113" customWidth="1"/>
    <col min="15116" max="15116" width="2" style="113" customWidth="1"/>
    <col min="15117" max="15117" width="13.88671875" style="113" customWidth="1"/>
    <col min="15118" max="15356" width="9.109375" style="113"/>
    <col min="15357" max="15357" width="22.6640625" style="113" customWidth="1"/>
    <col min="15358" max="15358" width="1.88671875" style="113" customWidth="1"/>
    <col min="15359" max="15359" width="11.6640625" style="113" customWidth="1"/>
    <col min="15360" max="15360" width="1.6640625" style="113" customWidth="1"/>
    <col min="15361" max="15361" width="11.6640625" style="113" customWidth="1"/>
    <col min="15362" max="15362" width="2" style="113" customWidth="1"/>
    <col min="15363" max="15363" width="11.6640625" style="113" customWidth="1"/>
    <col min="15364" max="15364" width="1.6640625" style="113" customWidth="1"/>
    <col min="15365" max="15365" width="11.6640625" style="113" customWidth="1"/>
    <col min="15366" max="15366" width="2.6640625" style="113" customWidth="1"/>
    <col min="15367" max="15367" width="16" style="113" customWidth="1"/>
    <col min="15368" max="15368" width="2" style="113" customWidth="1"/>
    <col min="15369" max="15369" width="14.33203125" style="113" customWidth="1"/>
    <col min="15370" max="15370" width="3.44140625" style="113" customWidth="1"/>
    <col min="15371" max="15371" width="13.88671875" style="113" customWidth="1"/>
    <col min="15372" max="15372" width="2" style="113" customWidth="1"/>
    <col min="15373" max="15373" width="13.88671875" style="113" customWidth="1"/>
    <col min="15374" max="15612" width="9.109375" style="113"/>
    <col min="15613" max="15613" width="22.6640625" style="113" customWidth="1"/>
    <col min="15614" max="15614" width="1.88671875" style="113" customWidth="1"/>
    <col min="15615" max="15615" width="11.6640625" style="113" customWidth="1"/>
    <col min="15616" max="15616" width="1.6640625" style="113" customWidth="1"/>
    <col min="15617" max="15617" width="11.6640625" style="113" customWidth="1"/>
    <col min="15618" max="15618" width="2" style="113" customWidth="1"/>
    <col min="15619" max="15619" width="11.6640625" style="113" customWidth="1"/>
    <col min="15620" max="15620" width="1.6640625" style="113" customWidth="1"/>
    <col min="15621" max="15621" width="11.6640625" style="113" customWidth="1"/>
    <col min="15622" max="15622" width="2.6640625" style="113" customWidth="1"/>
    <col min="15623" max="15623" width="16" style="113" customWidth="1"/>
    <col min="15624" max="15624" width="2" style="113" customWidth="1"/>
    <col min="15625" max="15625" width="14.33203125" style="113" customWidth="1"/>
    <col min="15626" max="15626" width="3.44140625" style="113" customWidth="1"/>
    <col min="15627" max="15627" width="13.88671875" style="113" customWidth="1"/>
    <col min="15628" max="15628" width="2" style="113" customWidth="1"/>
    <col min="15629" max="15629" width="13.88671875" style="113" customWidth="1"/>
    <col min="15630" max="15868" width="9.109375" style="113"/>
    <col min="15869" max="15869" width="22.6640625" style="113" customWidth="1"/>
    <col min="15870" max="15870" width="1.88671875" style="113" customWidth="1"/>
    <col min="15871" max="15871" width="11.6640625" style="113" customWidth="1"/>
    <col min="15872" max="15872" width="1.6640625" style="113" customWidth="1"/>
    <col min="15873" max="15873" width="11.6640625" style="113" customWidth="1"/>
    <col min="15874" max="15874" width="2" style="113" customWidth="1"/>
    <col min="15875" max="15875" width="11.6640625" style="113" customWidth="1"/>
    <col min="15876" max="15876" width="1.6640625" style="113" customWidth="1"/>
    <col min="15877" max="15877" width="11.6640625" style="113" customWidth="1"/>
    <col min="15878" max="15878" width="2.6640625" style="113" customWidth="1"/>
    <col min="15879" max="15879" width="16" style="113" customWidth="1"/>
    <col min="15880" max="15880" width="2" style="113" customWidth="1"/>
    <col min="15881" max="15881" width="14.33203125" style="113" customWidth="1"/>
    <col min="15882" max="15882" width="3.44140625" style="113" customWidth="1"/>
    <col min="15883" max="15883" width="13.88671875" style="113" customWidth="1"/>
    <col min="15884" max="15884" width="2" style="113" customWidth="1"/>
    <col min="15885" max="15885" width="13.88671875" style="113" customWidth="1"/>
    <col min="15886" max="16124" width="9.109375" style="113"/>
    <col min="16125" max="16125" width="22.6640625" style="113" customWidth="1"/>
    <col min="16126" max="16126" width="1.88671875" style="113" customWidth="1"/>
    <col min="16127" max="16127" width="11.6640625" style="113" customWidth="1"/>
    <col min="16128" max="16128" width="1.6640625" style="113" customWidth="1"/>
    <col min="16129" max="16129" width="11.6640625" style="113" customWidth="1"/>
    <col min="16130" max="16130" width="2" style="113" customWidth="1"/>
    <col min="16131" max="16131" width="11.6640625" style="113" customWidth="1"/>
    <col min="16132" max="16132" width="1.6640625" style="113" customWidth="1"/>
    <col min="16133" max="16133" width="11.6640625" style="113" customWidth="1"/>
    <col min="16134" max="16134" width="2.6640625" style="113" customWidth="1"/>
    <col min="16135" max="16135" width="16" style="113" customWidth="1"/>
    <col min="16136" max="16136" width="2" style="113" customWidth="1"/>
    <col min="16137" max="16137" width="14.33203125" style="113" customWidth="1"/>
    <col min="16138" max="16138" width="3.44140625" style="113" customWidth="1"/>
    <col min="16139" max="16139" width="13.88671875" style="113" customWidth="1"/>
    <col min="16140" max="16140" width="2" style="113" customWidth="1"/>
    <col min="16141" max="16141" width="13.88671875" style="113" customWidth="1"/>
    <col min="16142" max="16384" width="9.109375" style="113"/>
  </cols>
  <sheetData>
    <row r="1" spans="1:13" ht="11.25" x14ac:dyDescent="0.2">
      <c r="C1" s="185">
        <v>2018</v>
      </c>
      <c r="D1" s="185"/>
      <c r="E1" s="185"/>
      <c r="F1" s="114"/>
      <c r="G1" s="185">
        <v>2017</v>
      </c>
      <c r="H1" s="185"/>
      <c r="I1" s="185"/>
      <c r="K1" s="185">
        <v>2016</v>
      </c>
      <c r="L1" s="185"/>
      <c r="M1" s="185"/>
    </row>
    <row r="2" spans="1:13" ht="11.25" x14ac:dyDescent="0.2">
      <c r="C2" s="115" t="s">
        <v>132</v>
      </c>
      <c r="D2" s="116"/>
      <c r="E2" s="115" t="s">
        <v>133</v>
      </c>
      <c r="F2" s="114"/>
      <c r="G2" s="115" t="s">
        <v>132</v>
      </c>
      <c r="H2" s="116"/>
      <c r="I2" s="115" t="s">
        <v>133</v>
      </c>
      <c r="K2" s="115" t="s">
        <v>132</v>
      </c>
      <c r="L2" s="116"/>
      <c r="M2" s="115" t="s">
        <v>133</v>
      </c>
    </row>
    <row r="3" spans="1:13" ht="11.25" x14ac:dyDescent="0.2">
      <c r="C3" s="117"/>
      <c r="D3" s="118"/>
      <c r="E3" s="117"/>
      <c r="F3" s="117"/>
      <c r="G3" s="117"/>
      <c r="H3" s="118"/>
      <c r="I3" s="117"/>
      <c r="K3" s="117"/>
      <c r="L3" s="118"/>
      <c r="M3" s="117"/>
    </row>
    <row r="4" spans="1:13" ht="11.25" x14ac:dyDescent="0.2">
      <c r="A4" s="113" t="s">
        <v>134</v>
      </c>
      <c r="C4" s="119">
        <v>31036</v>
      </c>
      <c r="D4" s="119"/>
      <c r="E4" s="119">
        <f>2950447+890904</f>
        <v>3841351</v>
      </c>
      <c r="F4" s="117"/>
      <c r="G4" s="119">
        <v>25640</v>
      </c>
      <c r="H4" s="119"/>
      <c r="I4" s="119">
        <v>3830486</v>
      </c>
      <c r="K4" s="119">
        <v>172008</v>
      </c>
      <c r="L4" s="119"/>
      <c r="M4" s="119">
        <v>2621493</v>
      </c>
    </row>
    <row r="5" spans="1:13" ht="11.25" x14ac:dyDescent="0.2">
      <c r="A5" s="113" t="s">
        <v>135</v>
      </c>
      <c r="C5" s="119">
        <v>417735</v>
      </c>
      <c r="D5" s="119"/>
      <c r="E5" s="119">
        <v>0</v>
      </c>
      <c r="F5" s="117"/>
      <c r="G5" s="119">
        <v>582052</v>
      </c>
      <c r="H5" s="119"/>
      <c r="I5" s="119">
        <v>0</v>
      </c>
      <c r="K5" s="119">
        <v>747210</v>
      </c>
      <c r="L5" s="119"/>
      <c r="M5" s="119">
        <v>0</v>
      </c>
    </row>
    <row r="6" spans="1:13" x14ac:dyDescent="0.2">
      <c r="A6" s="113" t="s">
        <v>136</v>
      </c>
      <c r="C6" s="119">
        <f>4850523-31036+264942</f>
        <v>5084429</v>
      </c>
      <c r="D6" s="119"/>
      <c r="E6" s="119">
        <v>0</v>
      </c>
      <c r="F6" s="117"/>
      <c r="G6" s="119">
        <v>3045383</v>
      </c>
      <c r="H6" s="119"/>
      <c r="I6" s="119">
        <v>0</v>
      </c>
      <c r="K6" s="119">
        <v>0</v>
      </c>
      <c r="L6" s="119"/>
      <c r="M6" s="119">
        <v>457766</v>
      </c>
    </row>
    <row r="7" spans="1:13" ht="11.25" x14ac:dyDescent="0.2">
      <c r="A7" s="113" t="s">
        <v>105</v>
      </c>
      <c r="C7" s="119">
        <v>2185757</v>
      </c>
      <c r="D7" s="119"/>
      <c r="E7" s="119">
        <v>448380</v>
      </c>
      <c r="F7" s="117"/>
      <c r="G7" s="119">
        <f>3463478+246118</f>
        <v>3709596</v>
      </c>
      <c r="H7" s="119"/>
      <c r="I7" s="119">
        <v>581948</v>
      </c>
      <c r="K7" s="119">
        <v>1076373</v>
      </c>
      <c r="L7" s="119"/>
      <c r="M7" s="119">
        <v>350065</v>
      </c>
    </row>
    <row r="8" spans="1:13" x14ac:dyDescent="0.2">
      <c r="A8" s="113" t="s">
        <v>137</v>
      </c>
      <c r="C8" s="120">
        <v>-2848621</v>
      </c>
      <c r="D8" s="119"/>
      <c r="E8" s="120">
        <v>-2839838</v>
      </c>
      <c r="F8" s="117"/>
      <c r="G8" s="120">
        <v>-1880940</v>
      </c>
      <c r="H8" s="119"/>
      <c r="I8" s="120">
        <v>-1200000</v>
      </c>
      <c r="K8" s="120">
        <v>-212940</v>
      </c>
      <c r="L8" s="119"/>
      <c r="M8" s="120">
        <v>-600000</v>
      </c>
    </row>
    <row r="9" spans="1:13" ht="12" thickBot="1" x14ac:dyDescent="0.25">
      <c r="C9" s="121">
        <f>SUM(C4:C8)</f>
        <v>4870336</v>
      </c>
      <c r="D9" s="118"/>
      <c r="E9" s="121">
        <f>SUM(E4:E8)</f>
        <v>1449893</v>
      </c>
      <c r="F9" s="117"/>
      <c r="G9" s="121">
        <f>SUM(G4:G8)</f>
        <v>5481731</v>
      </c>
      <c r="H9" s="118"/>
      <c r="I9" s="121">
        <f>SUM(I4:I8)</f>
        <v>3212434</v>
      </c>
      <c r="K9" s="121">
        <f>SUM(K4:K8)</f>
        <v>1782651</v>
      </c>
      <c r="L9" s="118"/>
      <c r="M9" s="121">
        <f>SUM(M4:M8)</f>
        <v>2829324</v>
      </c>
    </row>
    <row r="10" spans="1:13" ht="12" thickTop="1" x14ac:dyDescent="0.2"/>
    <row r="12" spans="1:13" ht="11.25" x14ac:dyDescent="0.2">
      <c r="D12" s="113"/>
      <c r="H12" s="113"/>
      <c r="K12" s="122"/>
    </row>
    <row r="13" spans="1:13" ht="11.25" x14ac:dyDescent="0.2">
      <c r="D13" s="113"/>
      <c r="H13" s="113"/>
      <c r="K13" s="122"/>
    </row>
    <row r="14" spans="1:13" ht="11.25" x14ac:dyDescent="0.2">
      <c r="D14" s="113"/>
      <c r="H14" s="113"/>
    </row>
    <row r="15" spans="1:13" ht="11.25" x14ac:dyDescent="0.2">
      <c r="D15" s="113"/>
      <c r="H15" s="113"/>
    </row>
    <row r="16" spans="1:13" ht="11.25" x14ac:dyDescent="0.2">
      <c r="D16" s="113"/>
      <c r="H16" s="113"/>
    </row>
    <row r="17" spans="12:12" s="113" customFormat="1" ht="11.25" x14ac:dyDescent="0.2">
      <c r="L17" s="103"/>
    </row>
    <row r="18" spans="12:12" s="113" customFormat="1" ht="11.25" x14ac:dyDescent="0.2">
      <c r="L18" s="103"/>
    </row>
    <row r="19" spans="12:12" s="113" customFormat="1" ht="11.25" x14ac:dyDescent="0.2">
      <c r="L19" s="103"/>
    </row>
    <row r="20" spans="12:12" s="113" customFormat="1" ht="11.25" x14ac:dyDescent="0.2">
      <c r="L20" s="103"/>
    </row>
    <row r="21" spans="12:12" s="113" customFormat="1" ht="11.25" x14ac:dyDescent="0.2">
      <c r="L21" s="103"/>
    </row>
    <row r="22" spans="12:12" s="113" customFormat="1" ht="11.25" x14ac:dyDescent="0.2">
      <c r="L22" s="103"/>
    </row>
    <row r="23" spans="12:12" s="113" customFormat="1" ht="11.25" x14ac:dyDescent="0.2">
      <c r="L23" s="103"/>
    </row>
  </sheetData>
  <mergeCells count="3">
    <mergeCell ref="C1:E1"/>
    <mergeCell ref="G1:I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K11" sqref="K11"/>
    </sheetView>
  </sheetViews>
  <sheetFormatPr baseColWidth="10" defaultColWidth="9.109375" defaultRowHeight="10.199999999999999" x14ac:dyDescent="0.2"/>
  <cols>
    <col min="1" max="1" width="30.5546875" style="89" bestFit="1" customWidth="1"/>
    <col min="2" max="2" width="0.88671875" style="89" customWidth="1"/>
    <col min="3" max="3" width="10.33203125" style="89" customWidth="1"/>
    <col min="4" max="4" width="2.33203125" style="89" customWidth="1"/>
    <col min="5" max="5" width="11.33203125" style="89" customWidth="1"/>
    <col min="6" max="6" width="2.33203125" style="89" customWidth="1"/>
    <col min="7" max="7" width="12.109375" style="89" customWidth="1"/>
    <col min="8" max="8" width="2.33203125" style="89" customWidth="1"/>
    <col min="9" max="9" width="11.6640625" style="89" customWidth="1"/>
    <col min="10" max="10" width="2.33203125" style="89" customWidth="1"/>
    <col min="11" max="11" width="14.33203125" style="89" customWidth="1"/>
    <col min="12" max="12" width="2.33203125" style="89" customWidth="1"/>
    <col min="13" max="13" width="10.33203125" style="89" customWidth="1"/>
    <col min="14" max="14" width="2.33203125" style="89" customWidth="1"/>
    <col min="15" max="15" width="12.5546875" style="89" customWidth="1"/>
    <col min="16" max="16" width="1.6640625" style="89" customWidth="1"/>
    <col min="17" max="17" width="10.6640625" style="89" customWidth="1"/>
    <col min="18" max="18" width="1.6640625" style="89" customWidth="1"/>
    <col min="19" max="19" width="10.44140625" style="89" bestFit="1" customWidth="1"/>
    <col min="20" max="20" width="1.6640625" style="89" customWidth="1"/>
    <col min="21" max="21" width="13.5546875" style="89" customWidth="1"/>
    <col min="22" max="22" width="2.33203125" style="89" customWidth="1"/>
    <col min="23" max="23" width="12.109375" style="89" customWidth="1"/>
    <col min="24" max="24" width="2.5546875" style="89" bestFit="1" customWidth="1"/>
    <col min="25" max="25" width="13.33203125" style="89" bestFit="1" customWidth="1"/>
    <col min="26" max="26" width="11.109375" style="89" bestFit="1" customWidth="1"/>
    <col min="27" max="27" width="9.33203125" style="89" bestFit="1" customWidth="1"/>
    <col min="28" max="258" width="9.109375" style="89"/>
    <col min="259" max="259" width="39" style="89" bestFit="1" customWidth="1"/>
    <col min="260" max="260" width="0.88671875" style="89" customWidth="1"/>
    <col min="261" max="261" width="12" style="89" customWidth="1"/>
    <col min="262" max="262" width="2.33203125" style="89" customWidth="1"/>
    <col min="263" max="263" width="12" style="89" customWidth="1"/>
    <col min="264" max="264" width="2.33203125" style="89" customWidth="1"/>
    <col min="265" max="265" width="12" style="89" customWidth="1"/>
    <col min="266" max="266" width="2.33203125" style="89" customWidth="1"/>
    <col min="267" max="267" width="12" style="89" customWidth="1"/>
    <col min="268" max="268" width="2.33203125" style="89" customWidth="1"/>
    <col min="269" max="269" width="12" style="89" customWidth="1"/>
    <col min="270" max="270" width="2.33203125" style="89" customWidth="1"/>
    <col min="271" max="271" width="12" style="89" customWidth="1"/>
    <col min="272" max="272" width="2.33203125" style="89" customWidth="1"/>
    <col min="273" max="273" width="12" style="89" customWidth="1"/>
    <col min="274" max="274" width="1.6640625" style="89" customWidth="1"/>
    <col min="275" max="275" width="12" style="89" customWidth="1"/>
    <col min="276" max="276" width="2.33203125" style="89" customWidth="1"/>
    <col min="277" max="277" width="0.109375" style="89" customWidth="1"/>
    <col min="278" max="278" width="2.33203125" style="89" customWidth="1"/>
    <col min="279" max="279" width="12" style="89" customWidth="1"/>
    <col min="280" max="280" width="2.5546875" style="89" bestFit="1" customWidth="1"/>
    <col min="281" max="281" width="9.5546875" style="89" customWidth="1"/>
    <col min="282" max="283" width="9.33203125" style="89" bestFit="1" customWidth="1"/>
    <col min="284" max="514" width="9.109375" style="89"/>
    <col min="515" max="515" width="39" style="89" bestFit="1" customWidth="1"/>
    <col min="516" max="516" width="0.88671875" style="89" customWidth="1"/>
    <col min="517" max="517" width="12" style="89" customWidth="1"/>
    <col min="518" max="518" width="2.33203125" style="89" customWidth="1"/>
    <col min="519" max="519" width="12" style="89" customWidth="1"/>
    <col min="520" max="520" width="2.33203125" style="89" customWidth="1"/>
    <col min="521" max="521" width="12" style="89" customWidth="1"/>
    <col min="522" max="522" width="2.33203125" style="89" customWidth="1"/>
    <col min="523" max="523" width="12" style="89" customWidth="1"/>
    <col min="524" max="524" width="2.33203125" style="89" customWidth="1"/>
    <col min="525" max="525" width="12" style="89" customWidth="1"/>
    <col min="526" max="526" width="2.33203125" style="89" customWidth="1"/>
    <col min="527" max="527" width="12" style="89" customWidth="1"/>
    <col min="528" max="528" width="2.33203125" style="89" customWidth="1"/>
    <col min="529" max="529" width="12" style="89" customWidth="1"/>
    <col min="530" max="530" width="1.6640625" style="89" customWidth="1"/>
    <col min="531" max="531" width="12" style="89" customWidth="1"/>
    <col min="532" max="532" width="2.33203125" style="89" customWidth="1"/>
    <col min="533" max="533" width="0.109375" style="89" customWidth="1"/>
    <col min="534" max="534" width="2.33203125" style="89" customWidth="1"/>
    <col min="535" max="535" width="12" style="89" customWidth="1"/>
    <col min="536" max="536" width="2.5546875" style="89" bestFit="1" customWidth="1"/>
    <col min="537" max="537" width="9.5546875" style="89" customWidth="1"/>
    <col min="538" max="539" width="9.33203125" style="89" bestFit="1" customWidth="1"/>
    <col min="540" max="770" width="9.109375" style="89"/>
    <col min="771" max="771" width="39" style="89" bestFit="1" customWidth="1"/>
    <col min="772" max="772" width="0.88671875" style="89" customWidth="1"/>
    <col min="773" max="773" width="12" style="89" customWidth="1"/>
    <col min="774" max="774" width="2.33203125" style="89" customWidth="1"/>
    <col min="775" max="775" width="12" style="89" customWidth="1"/>
    <col min="776" max="776" width="2.33203125" style="89" customWidth="1"/>
    <col min="777" max="777" width="12" style="89" customWidth="1"/>
    <col min="778" max="778" width="2.33203125" style="89" customWidth="1"/>
    <col min="779" max="779" width="12" style="89" customWidth="1"/>
    <col min="780" max="780" width="2.33203125" style="89" customWidth="1"/>
    <col min="781" max="781" width="12" style="89" customWidth="1"/>
    <col min="782" max="782" width="2.33203125" style="89" customWidth="1"/>
    <col min="783" max="783" width="12" style="89" customWidth="1"/>
    <col min="784" max="784" width="2.33203125" style="89" customWidth="1"/>
    <col min="785" max="785" width="12" style="89" customWidth="1"/>
    <col min="786" max="786" width="1.6640625" style="89" customWidth="1"/>
    <col min="787" max="787" width="12" style="89" customWidth="1"/>
    <col min="788" max="788" width="2.33203125" style="89" customWidth="1"/>
    <col min="789" max="789" width="0.109375" style="89" customWidth="1"/>
    <col min="790" max="790" width="2.33203125" style="89" customWidth="1"/>
    <col min="791" max="791" width="12" style="89" customWidth="1"/>
    <col min="792" max="792" width="2.5546875" style="89" bestFit="1" customWidth="1"/>
    <col min="793" max="793" width="9.5546875" style="89" customWidth="1"/>
    <col min="794" max="795" width="9.33203125" style="89" bestFit="1" customWidth="1"/>
    <col min="796" max="1026" width="9.109375" style="89"/>
    <col min="1027" max="1027" width="39" style="89" bestFit="1" customWidth="1"/>
    <col min="1028" max="1028" width="0.88671875" style="89" customWidth="1"/>
    <col min="1029" max="1029" width="12" style="89" customWidth="1"/>
    <col min="1030" max="1030" width="2.33203125" style="89" customWidth="1"/>
    <col min="1031" max="1031" width="12" style="89" customWidth="1"/>
    <col min="1032" max="1032" width="2.33203125" style="89" customWidth="1"/>
    <col min="1033" max="1033" width="12" style="89" customWidth="1"/>
    <col min="1034" max="1034" width="2.33203125" style="89" customWidth="1"/>
    <col min="1035" max="1035" width="12" style="89" customWidth="1"/>
    <col min="1036" max="1036" width="2.33203125" style="89" customWidth="1"/>
    <col min="1037" max="1037" width="12" style="89" customWidth="1"/>
    <col min="1038" max="1038" width="2.33203125" style="89" customWidth="1"/>
    <col min="1039" max="1039" width="12" style="89" customWidth="1"/>
    <col min="1040" max="1040" width="2.33203125" style="89" customWidth="1"/>
    <col min="1041" max="1041" width="12" style="89" customWidth="1"/>
    <col min="1042" max="1042" width="1.6640625" style="89" customWidth="1"/>
    <col min="1043" max="1043" width="12" style="89" customWidth="1"/>
    <col min="1044" max="1044" width="2.33203125" style="89" customWidth="1"/>
    <col min="1045" max="1045" width="0.109375" style="89" customWidth="1"/>
    <col min="1046" max="1046" width="2.33203125" style="89" customWidth="1"/>
    <col min="1047" max="1047" width="12" style="89" customWidth="1"/>
    <col min="1048" max="1048" width="2.5546875" style="89" bestFit="1" customWidth="1"/>
    <col min="1049" max="1049" width="9.5546875" style="89" customWidth="1"/>
    <col min="1050" max="1051" width="9.33203125" style="89" bestFit="1" customWidth="1"/>
    <col min="1052" max="1282" width="9.109375" style="89"/>
    <col min="1283" max="1283" width="39" style="89" bestFit="1" customWidth="1"/>
    <col min="1284" max="1284" width="0.88671875" style="89" customWidth="1"/>
    <col min="1285" max="1285" width="12" style="89" customWidth="1"/>
    <col min="1286" max="1286" width="2.33203125" style="89" customWidth="1"/>
    <col min="1287" max="1287" width="12" style="89" customWidth="1"/>
    <col min="1288" max="1288" width="2.33203125" style="89" customWidth="1"/>
    <col min="1289" max="1289" width="12" style="89" customWidth="1"/>
    <col min="1290" max="1290" width="2.33203125" style="89" customWidth="1"/>
    <col min="1291" max="1291" width="12" style="89" customWidth="1"/>
    <col min="1292" max="1292" width="2.33203125" style="89" customWidth="1"/>
    <col min="1293" max="1293" width="12" style="89" customWidth="1"/>
    <col min="1294" max="1294" width="2.33203125" style="89" customWidth="1"/>
    <col min="1295" max="1295" width="12" style="89" customWidth="1"/>
    <col min="1296" max="1296" width="2.33203125" style="89" customWidth="1"/>
    <col min="1297" max="1297" width="12" style="89" customWidth="1"/>
    <col min="1298" max="1298" width="1.6640625" style="89" customWidth="1"/>
    <col min="1299" max="1299" width="12" style="89" customWidth="1"/>
    <col min="1300" max="1300" width="2.33203125" style="89" customWidth="1"/>
    <col min="1301" max="1301" width="0.109375" style="89" customWidth="1"/>
    <col min="1302" max="1302" width="2.33203125" style="89" customWidth="1"/>
    <col min="1303" max="1303" width="12" style="89" customWidth="1"/>
    <col min="1304" max="1304" width="2.5546875" style="89" bestFit="1" customWidth="1"/>
    <col min="1305" max="1305" width="9.5546875" style="89" customWidth="1"/>
    <col min="1306" max="1307" width="9.33203125" style="89" bestFit="1" customWidth="1"/>
    <col min="1308" max="1538" width="9.109375" style="89"/>
    <col min="1539" max="1539" width="39" style="89" bestFit="1" customWidth="1"/>
    <col min="1540" max="1540" width="0.88671875" style="89" customWidth="1"/>
    <col min="1541" max="1541" width="12" style="89" customWidth="1"/>
    <col min="1542" max="1542" width="2.33203125" style="89" customWidth="1"/>
    <col min="1543" max="1543" width="12" style="89" customWidth="1"/>
    <col min="1544" max="1544" width="2.33203125" style="89" customWidth="1"/>
    <col min="1545" max="1545" width="12" style="89" customWidth="1"/>
    <col min="1546" max="1546" width="2.33203125" style="89" customWidth="1"/>
    <col min="1547" max="1547" width="12" style="89" customWidth="1"/>
    <col min="1548" max="1548" width="2.33203125" style="89" customWidth="1"/>
    <col min="1549" max="1549" width="12" style="89" customWidth="1"/>
    <col min="1550" max="1550" width="2.33203125" style="89" customWidth="1"/>
    <col min="1551" max="1551" width="12" style="89" customWidth="1"/>
    <col min="1552" max="1552" width="2.33203125" style="89" customWidth="1"/>
    <col min="1553" max="1553" width="12" style="89" customWidth="1"/>
    <col min="1554" max="1554" width="1.6640625" style="89" customWidth="1"/>
    <col min="1555" max="1555" width="12" style="89" customWidth="1"/>
    <col min="1556" max="1556" width="2.33203125" style="89" customWidth="1"/>
    <col min="1557" max="1557" width="0.109375" style="89" customWidth="1"/>
    <col min="1558" max="1558" width="2.33203125" style="89" customWidth="1"/>
    <col min="1559" max="1559" width="12" style="89" customWidth="1"/>
    <col min="1560" max="1560" width="2.5546875" style="89" bestFit="1" customWidth="1"/>
    <col min="1561" max="1561" width="9.5546875" style="89" customWidth="1"/>
    <col min="1562" max="1563" width="9.33203125" style="89" bestFit="1" customWidth="1"/>
    <col min="1564" max="1794" width="9.109375" style="89"/>
    <col min="1795" max="1795" width="39" style="89" bestFit="1" customWidth="1"/>
    <col min="1796" max="1796" width="0.88671875" style="89" customWidth="1"/>
    <col min="1797" max="1797" width="12" style="89" customWidth="1"/>
    <col min="1798" max="1798" width="2.33203125" style="89" customWidth="1"/>
    <col min="1799" max="1799" width="12" style="89" customWidth="1"/>
    <col min="1800" max="1800" width="2.33203125" style="89" customWidth="1"/>
    <col min="1801" max="1801" width="12" style="89" customWidth="1"/>
    <col min="1802" max="1802" width="2.33203125" style="89" customWidth="1"/>
    <col min="1803" max="1803" width="12" style="89" customWidth="1"/>
    <col min="1804" max="1804" width="2.33203125" style="89" customWidth="1"/>
    <col min="1805" max="1805" width="12" style="89" customWidth="1"/>
    <col min="1806" max="1806" width="2.33203125" style="89" customWidth="1"/>
    <col min="1807" max="1807" width="12" style="89" customWidth="1"/>
    <col min="1808" max="1808" width="2.33203125" style="89" customWidth="1"/>
    <col min="1809" max="1809" width="12" style="89" customWidth="1"/>
    <col min="1810" max="1810" width="1.6640625" style="89" customWidth="1"/>
    <col min="1811" max="1811" width="12" style="89" customWidth="1"/>
    <col min="1812" max="1812" width="2.33203125" style="89" customWidth="1"/>
    <col min="1813" max="1813" width="0.109375" style="89" customWidth="1"/>
    <col min="1814" max="1814" width="2.33203125" style="89" customWidth="1"/>
    <col min="1815" max="1815" width="12" style="89" customWidth="1"/>
    <col min="1816" max="1816" width="2.5546875" style="89" bestFit="1" customWidth="1"/>
    <col min="1817" max="1817" width="9.5546875" style="89" customWidth="1"/>
    <col min="1818" max="1819" width="9.33203125" style="89" bestFit="1" customWidth="1"/>
    <col min="1820" max="2050" width="9.109375" style="89"/>
    <col min="2051" max="2051" width="39" style="89" bestFit="1" customWidth="1"/>
    <col min="2052" max="2052" width="0.88671875" style="89" customWidth="1"/>
    <col min="2053" max="2053" width="12" style="89" customWidth="1"/>
    <col min="2054" max="2054" width="2.33203125" style="89" customWidth="1"/>
    <col min="2055" max="2055" width="12" style="89" customWidth="1"/>
    <col min="2056" max="2056" width="2.33203125" style="89" customWidth="1"/>
    <col min="2057" max="2057" width="12" style="89" customWidth="1"/>
    <col min="2058" max="2058" width="2.33203125" style="89" customWidth="1"/>
    <col min="2059" max="2059" width="12" style="89" customWidth="1"/>
    <col min="2060" max="2060" width="2.33203125" style="89" customWidth="1"/>
    <col min="2061" max="2061" width="12" style="89" customWidth="1"/>
    <col min="2062" max="2062" width="2.33203125" style="89" customWidth="1"/>
    <col min="2063" max="2063" width="12" style="89" customWidth="1"/>
    <col min="2064" max="2064" width="2.33203125" style="89" customWidth="1"/>
    <col min="2065" max="2065" width="12" style="89" customWidth="1"/>
    <col min="2066" max="2066" width="1.6640625" style="89" customWidth="1"/>
    <col min="2067" max="2067" width="12" style="89" customWidth="1"/>
    <col min="2068" max="2068" width="2.33203125" style="89" customWidth="1"/>
    <col min="2069" max="2069" width="0.109375" style="89" customWidth="1"/>
    <col min="2070" max="2070" width="2.33203125" style="89" customWidth="1"/>
    <col min="2071" max="2071" width="12" style="89" customWidth="1"/>
    <col min="2072" max="2072" width="2.5546875" style="89" bestFit="1" customWidth="1"/>
    <col min="2073" max="2073" width="9.5546875" style="89" customWidth="1"/>
    <col min="2074" max="2075" width="9.33203125" style="89" bestFit="1" customWidth="1"/>
    <col min="2076" max="2306" width="9.109375" style="89"/>
    <col min="2307" max="2307" width="39" style="89" bestFit="1" customWidth="1"/>
    <col min="2308" max="2308" width="0.88671875" style="89" customWidth="1"/>
    <col min="2309" max="2309" width="12" style="89" customWidth="1"/>
    <col min="2310" max="2310" width="2.33203125" style="89" customWidth="1"/>
    <col min="2311" max="2311" width="12" style="89" customWidth="1"/>
    <col min="2312" max="2312" width="2.33203125" style="89" customWidth="1"/>
    <col min="2313" max="2313" width="12" style="89" customWidth="1"/>
    <col min="2314" max="2314" width="2.33203125" style="89" customWidth="1"/>
    <col min="2315" max="2315" width="12" style="89" customWidth="1"/>
    <col min="2316" max="2316" width="2.33203125" style="89" customWidth="1"/>
    <col min="2317" max="2317" width="12" style="89" customWidth="1"/>
    <col min="2318" max="2318" width="2.33203125" style="89" customWidth="1"/>
    <col min="2319" max="2319" width="12" style="89" customWidth="1"/>
    <col min="2320" max="2320" width="2.33203125" style="89" customWidth="1"/>
    <col min="2321" max="2321" width="12" style="89" customWidth="1"/>
    <col min="2322" max="2322" width="1.6640625" style="89" customWidth="1"/>
    <col min="2323" max="2323" width="12" style="89" customWidth="1"/>
    <col min="2324" max="2324" width="2.33203125" style="89" customWidth="1"/>
    <col min="2325" max="2325" width="0.109375" style="89" customWidth="1"/>
    <col min="2326" max="2326" width="2.33203125" style="89" customWidth="1"/>
    <col min="2327" max="2327" width="12" style="89" customWidth="1"/>
    <col min="2328" max="2328" width="2.5546875" style="89" bestFit="1" customWidth="1"/>
    <col min="2329" max="2329" width="9.5546875" style="89" customWidth="1"/>
    <col min="2330" max="2331" width="9.33203125" style="89" bestFit="1" customWidth="1"/>
    <col min="2332" max="2562" width="9.109375" style="89"/>
    <col min="2563" max="2563" width="39" style="89" bestFit="1" customWidth="1"/>
    <col min="2564" max="2564" width="0.88671875" style="89" customWidth="1"/>
    <col min="2565" max="2565" width="12" style="89" customWidth="1"/>
    <col min="2566" max="2566" width="2.33203125" style="89" customWidth="1"/>
    <col min="2567" max="2567" width="12" style="89" customWidth="1"/>
    <col min="2568" max="2568" width="2.33203125" style="89" customWidth="1"/>
    <col min="2569" max="2569" width="12" style="89" customWidth="1"/>
    <col min="2570" max="2570" width="2.33203125" style="89" customWidth="1"/>
    <col min="2571" max="2571" width="12" style="89" customWidth="1"/>
    <col min="2572" max="2572" width="2.33203125" style="89" customWidth="1"/>
    <col min="2573" max="2573" width="12" style="89" customWidth="1"/>
    <col min="2574" max="2574" width="2.33203125" style="89" customWidth="1"/>
    <col min="2575" max="2575" width="12" style="89" customWidth="1"/>
    <col min="2576" max="2576" width="2.33203125" style="89" customWidth="1"/>
    <col min="2577" max="2577" width="12" style="89" customWidth="1"/>
    <col min="2578" max="2578" width="1.6640625" style="89" customWidth="1"/>
    <col min="2579" max="2579" width="12" style="89" customWidth="1"/>
    <col min="2580" max="2580" width="2.33203125" style="89" customWidth="1"/>
    <col min="2581" max="2581" width="0.109375" style="89" customWidth="1"/>
    <col min="2582" max="2582" width="2.33203125" style="89" customWidth="1"/>
    <col min="2583" max="2583" width="12" style="89" customWidth="1"/>
    <col min="2584" max="2584" width="2.5546875" style="89" bestFit="1" customWidth="1"/>
    <col min="2585" max="2585" width="9.5546875" style="89" customWidth="1"/>
    <col min="2586" max="2587" width="9.33203125" style="89" bestFit="1" customWidth="1"/>
    <col min="2588" max="2818" width="9.109375" style="89"/>
    <col min="2819" max="2819" width="39" style="89" bestFit="1" customWidth="1"/>
    <col min="2820" max="2820" width="0.88671875" style="89" customWidth="1"/>
    <col min="2821" max="2821" width="12" style="89" customWidth="1"/>
    <col min="2822" max="2822" width="2.33203125" style="89" customWidth="1"/>
    <col min="2823" max="2823" width="12" style="89" customWidth="1"/>
    <col min="2824" max="2824" width="2.33203125" style="89" customWidth="1"/>
    <col min="2825" max="2825" width="12" style="89" customWidth="1"/>
    <col min="2826" max="2826" width="2.33203125" style="89" customWidth="1"/>
    <col min="2827" max="2827" width="12" style="89" customWidth="1"/>
    <col min="2828" max="2828" width="2.33203125" style="89" customWidth="1"/>
    <col min="2829" max="2829" width="12" style="89" customWidth="1"/>
    <col min="2830" max="2830" width="2.33203125" style="89" customWidth="1"/>
    <col min="2831" max="2831" width="12" style="89" customWidth="1"/>
    <col min="2832" max="2832" width="2.33203125" style="89" customWidth="1"/>
    <col min="2833" max="2833" width="12" style="89" customWidth="1"/>
    <col min="2834" max="2834" width="1.6640625" style="89" customWidth="1"/>
    <col min="2835" max="2835" width="12" style="89" customWidth="1"/>
    <col min="2836" max="2836" width="2.33203125" style="89" customWidth="1"/>
    <col min="2837" max="2837" width="0.109375" style="89" customWidth="1"/>
    <col min="2838" max="2838" width="2.33203125" style="89" customWidth="1"/>
    <col min="2839" max="2839" width="12" style="89" customWidth="1"/>
    <col min="2840" max="2840" width="2.5546875" style="89" bestFit="1" customWidth="1"/>
    <col min="2841" max="2841" width="9.5546875" style="89" customWidth="1"/>
    <col min="2842" max="2843" width="9.33203125" style="89" bestFit="1" customWidth="1"/>
    <col min="2844" max="3074" width="9.109375" style="89"/>
    <col min="3075" max="3075" width="39" style="89" bestFit="1" customWidth="1"/>
    <col min="3076" max="3076" width="0.88671875" style="89" customWidth="1"/>
    <col min="3077" max="3077" width="12" style="89" customWidth="1"/>
    <col min="3078" max="3078" width="2.33203125" style="89" customWidth="1"/>
    <col min="3079" max="3079" width="12" style="89" customWidth="1"/>
    <col min="3080" max="3080" width="2.33203125" style="89" customWidth="1"/>
    <col min="3081" max="3081" width="12" style="89" customWidth="1"/>
    <col min="3082" max="3082" width="2.33203125" style="89" customWidth="1"/>
    <col min="3083" max="3083" width="12" style="89" customWidth="1"/>
    <col min="3084" max="3084" width="2.33203125" style="89" customWidth="1"/>
    <col min="3085" max="3085" width="12" style="89" customWidth="1"/>
    <col min="3086" max="3086" width="2.33203125" style="89" customWidth="1"/>
    <col min="3087" max="3087" width="12" style="89" customWidth="1"/>
    <col min="3088" max="3088" width="2.33203125" style="89" customWidth="1"/>
    <col min="3089" max="3089" width="12" style="89" customWidth="1"/>
    <col min="3090" max="3090" width="1.6640625" style="89" customWidth="1"/>
    <col min="3091" max="3091" width="12" style="89" customWidth="1"/>
    <col min="3092" max="3092" width="2.33203125" style="89" customWidth="1"/>
    <col min="3093" max="3093" width="0.109375" style="89" customWidth="1"/>
    <col min="3094" max="3094" width="2.33203125" style="89" customWidth="1"/>
    <col min="3095" max="3095" width="12" style="89" customWidth="1"/>
    <col min="3096" max="3096" width="2.5546875" style="89" bestFit="1" customWidth="1"/>
    <col min="3097" max="3097" width="9.5546875" style="89" customWidth="1"/>
    <col min="3098" max="3099" width="9.33203125" style="89" bestFit="1" customWidth="1"/>
    <col min="3100" max="3330" width="9.109375" style="89"/>
    <col min="3331" max="3331" width="39" style="89" bestFit="1" customWidth="1"/>
    <col min="3332" max="3332" width="0.88671875" style="89" customWidth="1"/>
    <col min="3333" max="3333" width="12" style="89" customWidth="1"/>
    <col min="3334" max="3334" width="2.33203125" style="89" customWidth="1"/>
    <col min="3335" max="3335" width="12" style="89" customWidth="1"/>
    <col min="3336" max="3336" width="2.33203125" style="89" customWidth="1"/>
    <col min="3337" max="3337" width="12" style="89" customWidth="1"/>
    <col min="3338" max="3338" width="2.33203125" style="89" customWidth="1"/>
    <col min="3339" max="3339" width="12" style="89" customWidth="1"/>
    <col min="3340" max="3340" width="2.33203125" style="89" customWidth="1"/>
    <col min="3341" max="3341" width="12" style="89" customWidth="1"/>
    <col min="3342" max="3342" width="2.33203125" style="89" customWidth="1"/>
    <col min="3343" max="3343" width="12" style="89" customWidth="1"/>
    <col min="3344" max="3344" width="2.33203125" style="89" customWidth="1"/>
    <col min="3345" max="3345" width="12" style="89" customWidth="1"/>
    <col min="3346" max="3346" width="1.6640625" style="89" customWidth="1"/>
    <col min="3347" max="3347" width="12" style="89" customWidth="1"/>
    <col min="3348" max="3348" width="2.33203125" style="89" customWidth="1"/>
    <col min="3349" max="3349" width="0.109375" style="89" customWidth="1"/>
    <col min="3350" max="3350" width="2.33203125" style="89" customWidth="1"/>
    <col min="3351" max="3351" width="12" style="89" customWidth="1"/>
    <col min="3352" max="3352" width="2.5546875" style="89" bestFit="1" customWidth="1"/>
    <col min="3353" max="3353" width="9.5546875" style="89" customWidth="1"/>
    <col min="3354" max="3355" width="9.33203125" style="89" bestFit="1" customWidth="1"/>
    <col min="3356" max="3586" width="9.109375" style="89"/>
    <col min="3587" max="3587" width="39" style="89" bestFit="1" customWidth="1"/>
    <col min="3588" max="3588" width="0.88671875" style="89" customWidth="1"/>
    <col min="3589" max="3589" width="12" style="89" customWidth="1"/>
    <col min="3590" max="3590" width="2.33203125" style="89" customWidth="1"/>
    <col min="3591" max="3591" width="12" style="89" customWidth="1"/>
    <col min="3592" max="3592" width="2.33203125" style="89" customWidth="1"/>
    <col min="3593" max="3593" width="12" style="89" customWidth="1"/>
    <col min="3594" max="3594" width="2.33203125" style="89" customWidth="1"/>
    <col min="3595" max="3595" width="12" style="89" customWidth="1"/>
    <col min="3596" max="3596" width="2.33203125" style="89" customWidth="1"/>
    <col min="3597" max="3597" width="12" style="89" customWidth="1"/>
    <col min="3598" max="3598" width="2.33203125" style="89" customWidth="1"/>
    <col min="3599" max="3599" width="12" style="89" customWidth="1"/>
    <col min="3600" max="3600" width="2.33203125" style="89" customWidth="1"/>
    <col min="3601" max="3601" width="12" style="89" customWidth="1"/>
    <col min="3602" max="3602" width="1.6640625" style="89" customWidth="1"/>
    <col min="3603" max="3603" width="12" style="89" customWidth="1"/>
    <col min="3604" max="3604" width="2.33203125" style="89" customWidth="1"/>
    <col min="3605" max="3605" width="0.109375" style="89" customWidth="1"/>
    <col min="3606" max="3606" width="2.33203125" style="89" customWidth="1"/>
    <col min="3607" max="3607" width="12" style="89" customWidth="1"/>
    <col min="3608" max="3608" width="2.5546875" style="89" bestFit="1" customWidth="1"/>
    <col min="3609" max="3609" width="9.5546875" style="89" customWidth="1"/>
    <col min="3610" max="3611" width="9.33203125" style="89" bestFit="1" customWidth="1"/>
    <col min="3612" max="3842" width="9.109375" style="89"/>
    <col min="3843" max="3843" width="39" style="89" bestFit="1" customWidth="1"/>
    <col min="3844" max="3844" width="0.88671875" style="89" customWidth="1"/>
    <col min="3845" max="3845" width="12" style="89" customWidth="1"/>
    <col min="3846" max="3846" width="2.33203125" style="89" customWidth="1"/>
    <col min="3847" max="3847" width="12" style="89" customWidth="1"/>
    <col min="3848" max="3848" width="2.33203125" style="89" customWidth="1"/>
    <col min="3849" max="3849" width="12" style="89" customWidth="1"/>
    <col min="3850" max="3850" width="2.33203125" style="89" customWidth="1"/>
    <col min="3851" max="3851" width="12" style="89" customWidth="1"/>
    <col min="3852" max="3852" width="2.33203125" style="89" customWidth="1"/>
    <col min="3853" max="3853" width="12" style="89" customWidth="1"/>
    <col min="3854" max="3854" width="2.33203125" style="89" customWidth="1"/>
    <col min="3855" max="3855" width="12" style="89" customWidth="1"/>
    <col min="3856" max="3856" width="2.33203125" style="89" customWidth="1"/>
    <col min="3857" max="3857" width="12" style="89" customWidth="1"/>
    <col min="3858" max="3858" width="1.6640625" style="89" customWidth="1"/>
    <col min="3859" max="3859" width="12" style="89" customWidth="1"/>
    <col min="3860" max="3860" width="2.33203125" style="89" customWidth="1"/>
    <col min="3861" max="3861" width="0.109375" style="89" customWidth="1"/>
    <col min="3862" max="3862" width="2.33203125" style="89" customWidth="1"/>
    <col min="3863" max="3863" width="12" style="89" customWidth="1"/>
    <col min="3864" max="3864" width="2.5546875" style="89" bestFit="1" customWidth="1"/>
    <col min="3865" max="3865" width="9.5546875" style="89" customWidth="1"/>
    <col min="3866" max="3867" width="9.33203125" style="89" bestFit="1" customWidth="1"/>
    <col min="3868" max="4098" width="9.109375" style="89"/>
    <col min="4099" max="4099" width="39" style="89" bestFit="1" customWidth="1"/>
    <col min="4100" max="4100" width="0.88671875" style="89" customWidth="1"/>
    <col min="4101" max="4101" width="12" style="89" customWidth="1"/>
    <col min="4102" max="4102" width="2.33203125" style="89" customWidth="1"/>
    <col min="4103" max="4103" width="12" style="89" customWidth="1"/>
    <col min="4104" max="4104" width="2.33203125" style="89" customWidth="1"/>
    <col min="4105" max="4105" width="12" style="89" customWidth="1"/>
    <col min="4106" max="4106" width="2.33203125" style="89" customWidth="1"/>
    <col min="4107" max="4107" width="12" style="89" customWidth="1"/>
    <col min="4108" max="4108" width="2.33203125" style="89" customWidth="1"/>
    <col min="4109" max="4109" width="12" style="89" customWidth="1"/>
    <col min="4110" max="4110" width="2.33203125" style="89" customWidth="1"/>
    <col min="4111" max="4111" width="12" style="89" customWidth="1"/>
    <col min="4112" max="4112" width="2.33203125" style="89" customWidth="1"/>
    <col min="4113" max="4113" width="12" style="89" customWidth="1"/>
    <col min="4114" max="4114" width="1.6640625" style="89" customWidth="1"/>
    <col min="4115" max="4115" width="12" style="89" customWidth="1"/>
    <col min="4116" max="4116" width="2.33203125" style="89" customWidth="1"/>
    <col min="4117" max="4117" width="0.109375" style="89" customWidth="1"/>
    <col min="4118" max="4118" width="2.33203125" style="89" customWidth="1"/>
    <col min="4119" max="4119" width="12" style="89" customWidth="1"/>
    <col min="4120" max="4120" width="2.5546875" style="89" bestFit="1" customWidth="1"/>
    <col min="4121" max="4121" width="9.5546875" style="89" customWidth="1"/>
    <col min="4122" max="4123" width="9.33203125" style="89" bestFit="1" customWidth="1"/>
    <col min="4124" max="4354" width="9.109375" style="89"/>
    <col min="4355" max="4355" width="39" style="89" bestFit="1" customWidth="1"/>
    <col min="4356" max="4356" width="0.88671875" style="89" customWidth="1"/>
    <col min="4357" max="4357" width="12" style="89" customWidth="1"/>
    <col min="4358" max="4358" width="2.33203125" style="89" customWidth="1"/>
    <col min="4359" max="4359" width="12" style="89" customWidth="1"/>
    <col min="4360" max="4360" width="2.33203125" style="89" customWidth="1"/>
    <col min="4361" max="4361" width="12" style="89" customWidth="1"/>
    <col min="4362" max="4362" width="2.33203125" style="89" customWidth="1"/>
    <col min="4363" max="4363" width="12" style="89" customWidth="1"/>
    <col min="4364" max="4364" width="2.33203125" style="89" customWidth="1"/>
    <col min="4365" max="4365" width="12" style="89" customWidth="1"/>
    <col min="4366" max="4366" width="2.33203125" style="89" customWidth="1"/>
    <col min="4367" max="4367" width="12" style="89" customWidth="1"/>
    <col min="4368" max="4368" width="2.33203125" style="89" customWidth="1"/>
    <col min="4369" max="4369" width="12" style="89" customWidth="1"/>
    <col min="4370" max="4370" width="1.6640625" style="89" customWidth="1"/>
    <col min="4371" max="4371" width="12" style="89" customWidth="1"/>
    <col min="4372" max="4372" width="2.33203125" style="89" customWidth="1"/>
    <col min="4373" max="4373" width="0.109375" style="89" customWidth="1"/>
    <col min="4374" max="4374" width="2.33203125" style="89" customWidth="1"/>
    <col min="4375" max="4375" width="12" style="89" customWidth="1"/>
    <col min="4376" max="4376" width="2.5546875" style="89" bestFit="1" customWidth="1"/>
    <col min="4377" max="4377" width="9.5546875" style="89" customWidth="1"/>
    <col min="4378" max="4379" width="9.33203125" style="89" bestFit="1" customWidth="1"/>
    <col min="4380" max="4610" width="9.109375" style="89"/>
    <col min="4611" max="4611" width="39" style="89" bestFit="1" customWidth="1"/>
    <col min="4612" max="4612" width="0.88671875" style="89" customWidth="1"/>
    <col min="4613" max="4613" width="12" style="89" customWidth="1"/>
    <col min="4614" max="4614" width="2.33203125" style="89" customWidth="1"/>
    <col min="4615" max="4615" width="12" style="89" customWidth="1"/>
    <col min="4616" max="4616" width="2.33203125" style="89" customWidth="1"/>
    <col min="4617" max="4617" width="12" style="89" customWidth="1"/>
    <col min="4618" max="4618" width="2.33203125" style="89" customWidth="1"/>
    <col min="4619" max="4619" width="12" style="89" customWidth="1"/>
    <col min="4620" max="4620" width="2.33203125" style="89" customWidth="1"/>
    <col min="4621" max="4621" width="12" style="89" customWidth="1"/>
    <col min="4622" max="4622" width="2.33203125" style="89" customWidth="1"/>
    <col min="4623" max="4623" width="12" style="89" customWidth="1"/>
    <col min="4624" max="4624" width="2.33203125" style="89" customWidth="1"/>
    <col min="4625" max="4625" width="12" style="89" customWidth="1"/>
    <col min="4626" max="4626" width="1.6640625" style="89" customWidth="1"/>
    <col min="4627" max="4627" width="12" style="89" customWidth="1"/>
    <col min="4628" max="4628" width="2.33203125" style="89" customWidth="1"/>
    <col min="4629" max="4629" width="0.109375" style="89" customWidth="1"/>
    <col min="4630" max="4630" width="2.33203125" style="89" customWidth="1"/>
    <col min="4631" max="4631" width="12" style="89" customWidth="1"/>
    <col min="4632" max="4632" width="2.5546875" style="89" bestFit="1" customWidth="1"/>
    <col min="4633" max="4633" width="9.5546875" style="89" customWidth="1"/>
    <col min="4634" max="4635" width="9.33203125" style="89" bestFit="1" customWidth="1"/>
    <col min="4636" max="4866" width="9.109375" style="89"/>
    <col min="4867" max="4867" width="39" style="89" bestFit="1" customWidth="1"/>
    <col min="4868" max="4868" width="0.88671875" style="89" customWidth="1"/>
    <col min="4869" max="4869" width="12" style="89" customWidth="1"/>
    <col min="4870" max="4870" width="2.33203125" style="89" customWidth="1"/>
    <col min="4871" max="4871" width="12" style="89" customWidth="1"/>
    <col min="4872" max="4872" width="2.33203125" style="89" customWidth="1"/>
    <col min="4873" max="4873" width="12" style="89" customWidth="1"/>
    <col min="4874" max="4874" width="2.33203125" style="89" customWidth="1"/>
    <col min="4875" max="4875" width="12" style="89" customWidth="1"/>
    <col min="4876" max="4876" width="2.33203125" style="89" customWidth="1"/>
    <col min="4877" max="4877" width="12" style="89" customWidth="1"/>
    <col min="4878" max="4878" width="2.33203125" style="89" customWidth="1"/>
    <col min="4879" max="4879" width="12" style="89" customWidth="1"/>
    <col min="4880" max="4880" width="2.33203125" style="89" customWidth="1"/>
    <col min="4881" max="4881" width="12" style="89" customWidth="1"/>
    <col min="4882" max="4882" width="1.6640625" style="89" customWidth="1"/>
    <col min="4883" max="4883" width="12" style="89" customWidth="1"/>
    <col min="4884" max="4884" width="2.33203125" style="89" customWidth="1"/>
    <col min="4885" max="4885" width="0.109375" style="89" customWidth="1"/>
    <col min="4886" max="4886" width="2.33203125" style="89" customWidth="1"/>
    <col min="4887" max="4887" width="12" style="89" customWidth="1"/>
    <col min="4888" max="4888" width="2.5546875" style="89" bestFit="1" customWidth="1"/>
    <col min="4889" max="4889" width="9.5546875" style="89" customWidth="1"/>
    <col min="4890" max="4891" width="9.33203125" style="89" bestFit="1" customWidth="1"/>
    <col min="4892" max="5122" width="9.109375" style="89"/>
    <col min="5123" max="5123" width="39" style="89" bestFit="1" customWidth="1"/>
    <col min="5124" max="5124" width="0.88671875" style="89" customWidth="1"/>
    <col min="5125" max="5125" width="12" style="89" customWidth="1"/>
    <col min="5126" max="5126" width="2.33203125" style="89" customWidth="1"/>
    <col min="5127" max="5127" width="12" style="89" customWidth="1"/>
    <col min="5128" max="5128" width="2.33203125" style="89" customWidth="1"/>
    <col min="5129" max="5129" width="12" style="89" customWidth="1"/>
    <col min="5130" max="5130" width="2.33203125" style="89" customWidth="1"/>
    <col min="5131" max="5131" width="12" style="89" customWidth="1"/>
    <col min="5132" max="5132" width="2.33203125" style="89" customWidth="1"/>
    <col min="5133" max="5133" width="12" style="89" customWidth="1"/>
    <col min="5134" max="5134" width="2.33203125" style="89" customWidth="1"/>
    <col min="5135" max="5135" width="12" style="89" customWidth="1"/>
    <col min="5136" max="5136" width="2.33203125" style="89" customWidth="1"/>
    <col min="5137" max="5137" width="12" style="89" customWidth="1"/>
    <col min="5138" max="5138" width="1.6640625" style="89" customWidth="1"/>
    <col min="5139" max="5139" width="12" style="89" customWidth="1"/>
    <col min="5140" max="5140" width="2.33203125" style="89" customWidth="1"/>
    <col min="5141" max="5141" width="0.109375" style="89" customWidth="1"/>
    <col min="5142" max="5142" width="2.33203125" style="89" customWidth="1"/>
    <col min="5143" max="5143" width="12" style="89" customWidth="1"/>
    <col min="5144" max="5144" width="2.5546875" style="89" bestFit="1" customWidth="1"/>
    <col min="5145" max="5145" width="9.5546875" style="89" customWidth="1"/>
    <col min="5146" max="5147" width="9.33203125" style="89" bestFit="1" customWidth="1"/>
    <col min="5148" max="5378" width="9.109375" style="89"/>
    <col min="5379" max="5379" width="39" style="89" bestFit="1" customWidth="1"/>
    <col min="5380" max="5380" width="0.88671875" style="89" customWidth="1"/>
    <col min="5381" max="5381" width="12" style="89" customWidth="1"/>
    <col min="5382" max="5382" width="2.33203125" style="89" customWidth="1"/>
    <col min="5383" max="5383" width="12" style="89" customWidth="1"/>
    <col min="5384" max="5384" width="2.33203125" style="89" customWidth="1"/>
    <col min="5385" max="5385" width="12" style="89" customWidth="1"/>
    <col min="5386" max="5386" width="2.33203125" style="89" customWidth="1"/>
    <col min="5387" max="5387" width="12" style="89" customWidth="1"/>
    <col min="5388" max="5388" width="2.33203125" style="89" customWidth="1"/>
    <col min="5389" max="5389" width="12" style="89" customWidth="1"/>
    <col min="5390" max="5390" width="2.33203125" style="89" customWidth="1"/>
    <col min="5391" max="5391" width="12" style="89" customWidth="1"/>
    <col min="5392" max="5392" width="2.33203125" style="89" customWidth="1"/>
    <col min="5393" max="5393" width="12" style="89" customWidth="1"/>
    <col min="5394" max="5394" width="1.6640625" style="89" customWidth="1"/>
    <col min="5395" max="5395" width="12" style="89" customWidth="1"/>
    <col min="5396" max="5396" width="2.33203125" style="89" customWidth="1"/>
    <col min="5397" max="5397" width="0.109375" style="89" customWidth="1"/>
    <col min="5398" max="5398" width="2.33203125" style="89" customWidth="1"/>
    <col min="5399" max="5399" width="12" style="89" customWidth="1"/>
    <col min="5400" max="5400" width="2.5546875" style="89" bestFit="1" customWidth="1"/>
    <col min="5401" max="5401" width="9.5546875" style="89" customWidth="1"/>
    <col min="5402" max="5403" width="9.33203125" style="89" bestFit="1" customWidth="1"/>
    <col min="5404" max="5634" width="9.109375" style="89"/>
    <col min="5635" max="5635" width="39" style="89" bestFit="1" customWidth="1"/>
    <col min="5636" max="5636" width="0.88671875" style="89" customWidth="1"/>
    <col min="5637" max="5637" width="12" style="89" customWidth="1"/>
    <col min="5638" max="5638" width="2.33203125" style="89" customWidth="1"/>
    <col min="5639" max="5639" width="12" style="89" customWidth="1"/>
    <col min="5640" max="5640" width="2.33203125" style="89" customWidth="1"/>
    <col min="5641" max="5641" width="12" style="89" customWidth="1"/>
    <col min="5642" max="5642" width="2.33203125" style="89" customWidth="1"/>
    <col min="5643" max="5643" width="12" style="89" customWidth="1"/>
    <col min="5644" max="5644" width="2.33203125" style="89" customWidth="1"/>
    <col min="5645" max="5645" width="12" style="89" customWidth="1"/>
    <col min="5646" max="5646" width="2.33203125" style="89" customWidth="1"/>
    <col min="5647" max="5647" width="12" style="89" customWidth="1"/>
    <col min="5648" max="5648" width="2.33203125" style="89" customWidth="1"/>
    <col min="5649" max="5649" width="12" style="89" customWidth="1"/>
    <col min="5650" max="5650" width="1.6640625" style="89" customWidth="1"/>
    <col min="5651" max="5651" width="12" style="89" customWidth="1"/>
    <col min="5652" max="5652" width="2.33203125" style="89" customWidth="1"/>
    <col min="5653" max="5653" width="0.109375" style="89" customWidth="1"/>
    <col min="5654" max="5654" width="2.33203125" style="89" customWidth="1"/>
    <col min="5655" max="5655" width="12" style="89" customWidth="1"/>
    <col min="5656" max="5656" width="2.5546875" style="89" bestFit="1" customWidth="1"/>
    <col min="5657" max="5657" width="9.5546875" style="89" customWidth="1"/>
    <col min="5658" max="5659" width="9.33203125" style="89" bestFit="1" customWidth="1"/>
    <col min="5660" max="5890" width="9.109375" style="89"/>
    <col min="5891" max="5891" width="39" style="89" bestFit="1" customWidth="1"/>
    <col min="5892" max="5892" width="0.88671875" style="89" customWidth="1"/>
    <col min="5893" max="5893" width="12" style="89" customWidth="1"/>
    <col min="5894" max="5894" width="2.33203125" style="89" customWidth="1"/>
    <col min="5895" max="5895" width="12" style="89" customWidth="1"/>
    <col min="5896" max="5896" width="2.33203125" style="89" customWidth="1"/>
    <col min="5897" max="5897" width="12" style="89" customWidth="1"/>
    <col min="5898" max="5898" width="2.33203125" style="89" customWidth="1"/>
    <col min="5899" max="5899" width="12" style="89" customWidth="1"/>
    <col min="5900" max="5900" width="2.33203125" style="89" customWidth="1"/>
    <col min="5901" max="5901" width="12" style="89" customWidth="1"/>
    <col min="5902" max="5902" width="2.33203125" style="89" customWidth="1"/>
    <col min="5903" max="5903" width="12" style="89" customWidth="1"/>
    <col min="5904" max="5904" width="2.33203125" style="89" customWidth="1"/>
    <col min="5905" max="5905" width="12" style="89" customWidth="1"/>
    <col min="5906" max="5906" width="1.6640625" style="89" customWidth="1"/>
    <col min="5907" max="5907" width="12" style="89" customWidth="1"/>
    <col min="5908" max="5908" width="2.33203125" style="89" customWidth="1"/>
    <col min="5909" max="5909" width="0.109375" style="89" customWidth="1"/>
    <col min="5910" max="5910" width="2.33203125" style="89" customWidth="1"/>
    <col min="5911" max="5911" width="12" style="89" customWidth="1"/>
    <col min="5912" max="5912" width="2.5546875" style="89" bestFit="1" customWidth="1"/>
    <col min="5913" max="5913" width="9.5546875" style="89" customWidth="1"/>
    <col min="5914" max="5915" width="9.33203125" style="89" bestFit="1" customWidth="1"/>
    <col min="5916" max="6146" width="9.109375" style="89"/>
    <col min="6147" max="6147" width="39" style="89" bestFit="1" customWidth="1"/>
    <col min="6148" max="6148" width="0.88671875" style="89" customWidth="1"/>
    <col min="6149" max="6149" width="12" style="89" customWidth="1"/>
    <col min="6150" max="6150" width="2.33203125" style="89" customWidth="1"/>
    <col min="6151" max="6151" width="12" style="89" customWidth="1"/>
    <col min="6152" max="6152" width="2.33203125" style="89" customWidth="1"/>
    <col min="6153" max="6153" width="12" style="89" customWidth="1"/>
    <col min="6154" max="6154" width="2.33203125" style="89" customWidth="1"/>
    <col min="6155" max="6155" width="12" style="89" customWidth="1"/>
    <col min="6156" max="6156" width="2.33203125" style="89" customWidth="1"/>
    <col min="6157" max="6157" width="12" style="89" customWidth="1"/>
    <col min="6158" max="6158" width="2.33203125" style="89" customWidth="1"/>
    <col min="6159" max="6159" width="12" style="89" customWidth="1"/>
    <col min="6160" max="6160" width="2.33203125" style="89" customWidth="1"/>
    <col min="6161" max="6161" width="12" style="89" customWidth="1"/>
    <col min="6162" max="6162" width="1.6640625" style="89" customWidth="1"/>
    <col min="6163" max="6163" width="12" style="89" customWidth="1"/>
    <col min="6164" max="6164" width="2.33203125" style="89" customWidth="1"/>
    <col min="6165" max="6165" width="0.109375" style="89" customWidth="1"/>
    <col min="6166" max="6166" width="2.33203125" style="89" customWidth="1"/>
    <col min="6167" max="6167" width="12" style="89" customWidth="1"/>
    <col min="6168" max="6168" width="2.5546875" style="89" bestFit="1" customWidth="1"/>
    <col min="6169" max="6169" width="9.5546875" style="89" customWidth="1"/>
    <col min="6170" max="6171" width="9.33203125" style="89" bestFit="1" customWidth="1"/>
    <col min="6172" max="6402" width="9.109375" style="89"/>
    <col min="6403" max="6403" width="39" style="89" bestFit="1" customWidth="1"/>
    <col min="6404" max="6404" width="0.88671875" style="89" customWidth="1"/>
    <col min="6405" max="6405" width="12" style="89" customWidth="1"/>
    <col min="6406" max="6406" width="2.33203125" style="89" customWidth="1"/>
    <col min="6407" max="6407" width="12" style="89" customWidth="1"/>
    <col min="6408" max="6408" width="2.33203125" style="89" customWidth="1"/>
    <col min="6409" max="6409" width="12" style="89" customWidth="1"/>
    <col min="6410" max="6410" width="2.33203125" style="89" customWidth="1"/>
    <col min="6411" max="6411" width="12" style="89" customWidth="1"/>
    <col min="6412" max="6412" width="2.33203125" style="89" customWidth="1"/>
    <col min="6413" max="6413" width="12" style="89" customWidth="1"/>
    <col min="6414" max="6414" width="2.33203125" style="89" customWidth="1"/>
    <col min="6415" max="6415" width="12" style="89" customWidth="1"/>
    <col min="6416" max="6416" width="2.33203125" style="89" customWidth="1"/>
    <col min="6417" max="6417" width="12" style="89" customWidth="1"/>
    <col min="6418" max="6418" width="1.6640625" style="89" customWidth="1"/>
    <col min="6419" max="6419" width="12" style="89" customWidth="1"/>
    <col min="6420" max="6420" width="2.33203125" style="89" customWidth="1"/>
    <col min="6421" max="6421" width="0.109375" style="89" customWidth="1"/>
    <col min="6422" max="6422" width="2.33203125" style="89" customWidth="1"/>
    <col min="6423" max="6423" width="12" style="89" customWidth="1"/>
    <col min="6424" max="6424" width="2.5546875" style="89" bestFit="1" customWidth="1"/>
    <col min="6425" max="6425" width="9.5546875" style="89" customWidth="1"/>
    <col min="6426" max="6427" width="9.33203125" style="89" bestFit="1" customWidth="1"/>
    <col min="6428" max="6658" width="9.109375" style="89"/>
    <col min="6659" max="6659" width="39" style="89" bestFit="1" customWidth="1"/>
    <col min="6660" max="6660" width="0.88671875" style="89" customWidth="1"/>
    <col min="6661" max="6661" width="12" style="89" customWidth="1"/>
    <col min="6662" max="6662" width="2.33203125" style="89" customWidth="1"/>
    <col min="6663" max="6663" width="12" style="89" customWidth="1"/>
    <col min="6664" max="6664" width="2.33203125" style="89" customWidth="1"/>
    <col min="6665" max="6665" width="12" style="89" customWidth="1"/>
    <col min="6666" max="6666" width="2.33203125" style="89" customWidth="1"/>
    <col min="6667" max="6667" width="12" style="89" customWidth="1"/>
    <col min="6668" max="6668" width="2.33203125" style="89" customWidth="1"/>
    <col min="6669" max="6669" width="12" style="89" customWidth="1"/>
    <col min="6670" max="6670" width="2.33203125" style="89" customWidth="1"/>
    <col min="6671" max="6671" width="12" style="89" customWidth="1"/>
    <col min="6672" max="6672" width="2.33203125" style="89" customWidth="1"/>
    <col min="6673" max="6673" width="12" style="89" customWidth="1"/>
    <col min="6674" max="6674" width="1.6640625" style="89" customWidth="1"/>
    <col min="6675" max="6675" width="12" style="89" customWidth="1"/>
    <col min="6676" max="6676" width="2.33203125" style="89" customWidth="1"/>
    <col min="6677" max="6677" width="0.109375" style="89" customWidth="1"/>
    <col min="6678" max="6678" width="2.33203125" style="89" customWidth="1"/>
    <col min="6679" max="6679" width="12" style="89" customWidth="1"/>
    <col min="6680" max="6680" width="2.5546875" style="89" bestFit="1" customWidth="1"/>
    <col min="6681" max="6681" width="9.5546875" style="89" customWidth="1"/>
    <col min="6682" max="6683" width="9.33203125" style="89" bestFit="1" customWidth="1"/>
    <col min="6684" max="6914" width="9.109375" style="89"/>
    <col min="6915" max="6915" width="39" style="89" bestFit="1" customWidth="1"/>
    <col min="6916" max="6916" width="0.88671875" style="89" customWidth="1"/>
    <col min="6917" max="6917" width="12" style="89" customWidth="1"/>
    <col min="6918" max="6918" width="2.33203125" style="89" customWidth="1"/>
    <col min="6919" max="6919" width="12" style="89" customWidth="1"/>
    <col min="6920" max="6920" width="2.33203125" style="89" customWidth="1"/>
    <col min="6921" max="6921" width="12" style="89" customWidth="1"/>
    <col min="6922" max="6922" width="2.33203125" style="89" customWidth="1"/>
    <col min="6923" max="6923" width="12" style="89" customWidth="1"/>
    <col min="6924" max="6924" width="2.33203125" style="89" customWidth="1"/>
    <col min="6925" max="6925" width="12" style="89" customWidth="1"/>
    <col min="6926" max="6926" width="2.33203125" style="89" customWidth="1"/>
    <col min="6927" max="6927" width="12" style="89" customWidth="1"/>
    <col min="6928" max="6928" width="2.33203125" style="89" customWidth="1"/>
    <col min="6929" max="6929" width="12" style="89" customWidth="1"/>
    <col min="6930" max="6930" width="1.6640625" style="89" customWidth="1"/>
    <col min="6931" max="6931" width="12" style="89" customWidth="1"/>
    <col min="6932" max="6932" width="2.33203125" style="89" customWidth="1"/>
    <col min="6933" max="6933" width="0.109375" style="89" customWidth="1"/>
    <col min="6934" max="6934" width="2.33203125" style="89" customWidth="1"/>
    <col min="6935" max="6935" width="12" style="89" customWidth="1"/>
    <col min="6936" max="6936" width="2.5546875" style="89" bestFit="1" customWidth="1"/>
    <col min="6937" max="6937" width="9.5546875" style="89" customWidth="1"/>
    <col min="6938" max="6939" width="9.33203125" style="89" bestFit="1" customWidth="1"/>
    <col min="6940" max="7170" width="9.109375" style="89"/>
    <col min="7171" max="7171" width="39" style="89" bestFit="1" customWidth="1"/>
    <col min="7172" max="7172" width="0.88671875" style="89" customWidth="1"/>
    <col min="7173" max="7173" width="12" style="89" customWidth="1"/>
    <col min="7174" max="7174" width="2.33203125" style="89" customWidth="1"/>
    <col min="7175" max="7175" width="12" style="89" customWidth="1"/>
    <col min="7176" max="7176" width="2.33203125" style="89" customWidth="1"/>
    <col min="7177" max="7177" width="12" style="89" customWidth="1"/>
    <col min="7178" max="7178" width="2.33203125" style="89" customWidth="1"/>
    <col min="7179" max="7179" width="12" style="89" customWidth="1"/>
    <col min="7180" max="7180" width="2.33203125" style="89" customWidth="1"/>
    <col min="7181" max="7181" width="12" style="89" customWidth="1"/>
    <col min="7182" max="7182" width="2.33203125" style="89" customWidth="1"/>
    <col min="7183" max="7183" width="12" style="89" customWidth="1"/>
    <col min="7184" max="7184" width="2.33203125" style="89" customWidth="1"/>
    <col min="7185" max="7185" width="12" style="89" customWidth="1"/>
    <col min="7186" max="7186" width="1.6640625" style="89" customWidth="1"/>
    <col min="7187" max="7187" width="12" style="89" customWidth="1"/>
    <col min="7188" max="7188" width="2.33203125" style="89" customWidth="1"/>
    <col min="7189" max="7189" width="0.109375" style="89" customWidth="1"/>
    <col min="7190" max="7190" width="2.33203125" style="89" customWidth="1"/>
    <col min="7191" max="7191" width="12" style="89" customWidth="1"/>
    <col min="7192" max="7192" width="2.5546875" style="89" bestFit="1" customWidth="1"/>
    <col min="7193" max="7193" width="9.5546875" style="89" customWidth="1"/>
    <col min="7194" max="7195" width="9.33203125" style="89" bestFit="1" customWidth="1"/>
    <col min="7196" max="7426" width="9.109375" style="89"/>
    <col min="7427" max="7427" width="39" style="89" bestFit="1" customWidth="1"/>
    <col min="7428" max="7428" width="0.88671875" style="89" customWidth="1"/>
    <col min="7429" max="7429" width="12" style="89" customWidth="1"/>
    <col min="7430" max="7430" width="2.33203125" style="89" customWidth="1"/>
    <col min="7431" max="7431" width="12" style="89" customWidth="1"/>
    <col min="7432" max="7432" width="2.33203125" style="89" customWidth="1"/>
    <col min="7433" max="7433" width="12" style="89" customWidth="1"/>
    <col min="7434" max="7434" width="2.33203125" style="89" customWidth="1"/>
    <col min="7435" max="7435" width="12" style="89" customWidth="1"/>
    <col min="7436" max="7436" width="2.33203125" style="89" customWidth="1"/>
    <col min="7437" max="7437" width="12" style="89" customWidth="1"/>
    <col min="7438" max="7438" width="2.33203125" style="89" customWidth="1"/>
    <col min="7439" max="7439" width="12" style="89" customWidth="1"/>
    <col min="7440" max="7440" width="2.33203125" style="89" customWidth="1"/>
    <col min="7441" max="7441" width="12" style="89" customWidth="1"/>
    <col min="7442" max="7442" width="1.6640625" style="89" customWidth="1"/>
    <col min="7443" max="7443" width="12" style="89" customWidth="1"/>
    <col min="7444" max="7444" width="2.33203125" style="89" customWidth="1"/>
    <col min="7445" max="7445" width="0.109375" style="89" customWidth="1"/>
    <col min="7446" max="7446" width="2.33203125" style="89" customWidth="1"/>
    <col min="7447" max="7447" width="12" style="89" customWidth="1"/>
    <col min="7448" max="7448" width="2.5546875" style="89" bestFit="1" customWidth="1"/>
    <col min="7449" max="7449" width="9.5546875" style="89" customWidth="1"/>
    <col min="7450" max="7451" width="9.33203125" style="89" bestFit="1" customWidth="1"/>
    <col min="7452" max="7682" width="9.109375" style="89"/>
    <col min="7683" max="7683" width="39" style="89" bestFit="1" customWidth="1"/>
    <col min="7684" max="7684" width="0.88671875" style="89" customWidth="1"/>
    <col min="7685" max="7685" width="12" style="89" customWidth="1"/>
    <col min="7686" max="7686" width="2.33203125" style="89" customWidth="1"/>
    <col min="7687" max="7687" width="12" style="89" customWidth="1"/>
    <col min="7688" max="7688" width="2.33203125" style="89" customWidth="1"/>
    <col min="7689" max="7689" width="12" style="89" customWidth="1"/>
    <col min="7690" max="7690" width="2.33203125" style="89" customWidth="1"/>
    <col min="7691" max="7691" width="12" style="89" customWidth="1"/>
    <col min="7692" max="7692" width="2.33203125" style="89" customWidth="1"/>
    <col min="7693" max="7693" width="12" style="89" customWidth="1"/>
    <col min="7694" max="7694" width="2.33203125" style="89" customWidth="1"/>
    <col min="7695" max="7695" width="12" style="89" customWidth="1"/>
    <col min="7696" max="7696" width="2.33203125" style="89" customWidth="1"/>
    <col min="7697" max="7697" width="12" style="89" customWidth="1"/>
    <col min="7698" max="7698" width="1.6640625" style="89" customWidth="1"/>
    <col min="7699" max="7699" width="12" style="89" customWidth="1"/>
    <col min="7700" max="7700" width="2.33203125" style="89" customWidth="1"/>
    <col min="7701" max="7701" width="0.109375" style="89" customWidth="1"/>
    <col min="7702" max="7702" width="2.33203125" style="89" customWidth="1"/>
    <col min="7703" max="7703" width="12" style="89" customWidth="1"/>
    <col min="7704" max="7704" width="2.5546875" style="89" bestFit="1" customWidth="1"/>
    <col min="7705" max="7705" width="9.5546875" style="89" customWidth="1"/>
    <col min="7706" max="7707" width="9.33203125" style="89" bestFit="1" customWidth="1"/>
    <col min="7708" max="7938" width="9.109375" style="89"/>
    <col min="7939" max="7939" width="39" style="89" bestFit="1" customWidth="1"/>
    <col min="7940" max="7940" width="0.88671875" style="89" customWidth="1"/>
    <col min="7941" max="7941" width="12" style="89" customWidth="1"/>
    <col min="7942" max="7942" width="2.33203125" style="89" customWidth="1"/>
    <col min="7943" max="7943" width="12" style="89" customWidth="1"/>
    <col min="7944" max="7944" width="2.33203125" style="89" customWidth="1"/>
    <col min="7945" max="7945" width="12" style="89" customWidth="1"/>
    <col min="7946" max="7946" width="2.33203125" style="89" customWidth="1"/>
    <col min="7947" max="7947" width="12" style="89" customWidth="1"/>
    <col min="7948" max="7948" width="2.33203125" style="89" customWidth="1"/>
    <col min="7949" max="7949" width="12" style="89" customWidth="1"/>
    <col min="7950" max="7950" width="2.33203125" style="89" customWidth="1"/>
    <col min="7951" max="7951" width="12" style="89" customWidth="1"/>
    <col min="7952" max="7952" width="2.33203125" style="89" customWidth="1"/>
    <col min="7953" max="7953" width="12" style="89" customWidth="1"/>
    <col min="7954" max="7954" width="1.6640625" style="89" customWidth="1"/>
    <col min="7955" max="7955" width="12" style="89" customWidth="1"/>
    <col min="7956" max="7956" width="2.33203125" style="89" customWidth="1"/>
    <col min="7957" max="7957" width="0.109375" style="89" customWidth="1"/>
    <col min="7958" max="7958" width="2.33203125" style="89" customWidth="1"/>
    <col min="7959" max="7959" width="12" style="89" customWidth="1"/>
    <col min="7960" max="7960" width="2.5546875" style="89" bestFit="1" customWidth="1"/>
    <col min="7961" max="7961" width="9.5546875" style="89" customWidth="1"/>
    <col min="7962" max="7963" width="9.33203125" style="89" bestFit="1" customWidth="1"/>
    <col min="7964" max="8194" width="9.109375" style="89"/>
    <col min="8195" max="8195" width="39" style="89" bestFit="1" customWidth="1"/>
    <col min="8196" max="8196" width="0.88671875" style="89" customWidth="1"/>
    <col min="8197" max="8197" width="12" style="89" customWidth="1"/>
    <col min="8198" max="8198" width="2.33203125" style="89" customWidth="1"/>
    <col min="8199" max="8199" width="12" style="89" customWidth="1"/>
    <col min="8200" max="8200" width="2.33203125" style="89" customWidth="1"/>
    <col min="8201" max="8201" width="12" style="89" customWidth="1"/>
    <col min="8202" max="8202" width="2.33203125" style="89" customWidth="1"/>
    <col min="8203" max="8203" width="12" style="89" customWidth="1"/>
    <col min="8204" max="8204" width="2.33203125" style="89" customWidth="1"/>
    <col min="8205" max="8205" width="12" style="89" customWidth="1"/>
    <col min="8206" max="8206" width="2.33203125" style="89" customWidth="1"/>
    <col min="8207" max="8207" width="12" style="89" customWidth="1"/>
    <col min="8208" max="8208" width="2.33203125" style="89" customWidth="1"/>
    <col min="8209" max="8209" width="12" style="89" customWidth="1"/>
    <col min="8210" max="8210" width="1.6640625" style="89" customWidth="1"/>
    <col min="8211" max="8211" width="12" style="89" customWidth="1"/>
    <col min="8212" max="8212" width="2.33203125" style="89" customWidth="1"/>
    <col min="8213" max="8213" width="0.109375" style="89" customWidth="1"/>
    <col min="8214" max="8214" width="2.33203125" style="89" customWidth="1"/>
    <col min="8215" max="8215" width="12" style="89" customWidth="1"/>
    <col min="8216" max="8216" width="2.5546875" style="89" bestFit="1" customWidth="1"/>
    <col min="8217" max="8217" width="9.5546875" style="89" customWidth="1"/>
    <col min="8218" max="8219" width="9.33203125" style="89" bestFit="1" customWidth="1"/>
    <col min="8220" max="8450" width="9.109375" style="89"/>
    <col min="8451" max="8451" width="39" style="89" bestFit="1" customWidth="1"/>
    <col min="8452" max="8452" width="0.88671875" style="89" customWidth="1"/>
    <col min="8453" max="8453" width="12" style="89" customWidth="1"/>
    <col min="8454" max="8454" width="2.33203125" style="89" customWidth="1"/>
    <col min="8455" max="8455" width="12" style="89" customWidth="1"/>
    <col min="8456" max="8456" width="2.33203125" style="89" customWidth="1"/>
    <col min="8457" max="8457" width="12" style="89" customWidth="1"/>
    <col min="8458" max="8458" width="2.33203125" style="89" customWidth="1"/>
    <col min="8459" max="8459" width="12" style="89" customWidth="1"/>
    <col min="8460" max="8460" width="2.33203125" style="89" customWidth="1"/>
    <col min="8461" max="8461" width="12" style="89" customWidth="1"/>
    <col min="8462" max="8462" width="2.33203125" style="89" customWidth="1"/>
    <col min="8463" max="8463" width="12" style="89" customWidth="1"/>
    <col min="8464" max="8464" width="2.33203125" style="89" customWidth="1"/>
    <col min="8465" max="8465" width="12" style="89" customWidth="1"/>
    <col min="8466" max="8466" width="1.6640625" style="89" customWidth="1"/>
    <col min="8467" max="8467" width="12" style="89" customWidth="1"/>
    <col min="8468" max="8468" width="2.33203125" style="89" customWidth="1"/>
    <col min="8469" max="8469" width="0.109375" style="89" customWidth="1"/>
    <col min="8470" max="8470" width="2.33203125" style="89" customWidth="1"/>
    <col min="8471" max="8471" width="12" style="89" customWidth="1"/>
    <col min="8472" max="8472" width="2.5546875" style="89" bestFit="1" customWidth="1"/>
    <col min="8473" max="8473" width="9.5546875" style="89" customWidth="1"/>
    <col min="8474" max="8475" width="9.33203125" style="89" bestFit="1" customWidth="1"/>
    <col min="8476" max="8706" width="9.109375" style="89"/>
    <col min="8707" max="8707" width="39" style="89" bestFit="1" customWidth="1"/>
    <col min="8708" max="8708" width="0.88671875" style="89" customWidth="1"/>
    <col min="8709" max="8709" width="12" style="89" customWidth="1"/>
    <col min="8710" max="8710" width="2.33203125" style="89" customWidth="1"/>
    <col min="8711" max="8711" width="12" style="89" customWidth="1"/>
    <col min="8712" max="8712" width="2.33203125" style="89" customWidth="1"/>
    <col min="8713" max="8713" width="12" style="89" customWidth="1"/>
    <col min="8714" max="8714" width="2.33203125" style="89" customWidth="1"/>
    <col min="8715" max="8715" width="12" style="89" customWidth="1"/>
    <col min="8716" max="8716" width="2.33203125" style="89" customWidth="1"/>
    <col min="8717" max="8717" width="12" style="89" customWidth="1"/>
    <col min="8718" max="8718" width="2.33203125" style="89" customWidth="1"/>
    <col min="8719" max="8719" width="12" style="89" customWidth="1"/>
    <col min="8720" max="8720" width="2.33203125" style="89" customWidth="1"/>
    <col min="8721" max="8721" width="12" style="89" customWidth="1"/>
    <col min="8722" max="8722" width="1.6640625" style="89" customWidth="1"/>
    <col min="8723" max="8723" width="12" style="89" customWidth="1"/>
    <col min="8724" max="8724" width="2.33203125" style="89" customWidth="1"/>
    <col min="8725" max="8725" width="0.109375" style="89" customWidth="1"/>
    <col min="8726" max="8726" width="2.33203125" style="89" customWidth="1"/>
    <col min="8727" max="8727" width="12" style="89" customWidth="1"/>
    <col min="8728" max="8728" width="2.5546875" style="89" bestFit="1" customWidth="1"/>
    <col min="8729" max="8729" width="9.5546875" style="89" customWidth="1"/>
    <col min="8730" max="8731" width="9.33203125" style="89" bestFit="1" customWidth="1"/>
    <col min="8732" max="8962" width="9.109375" style="89"/>
    <col min="8963" max="8963" width="39" style="89" bestFit="1" customWidth="1"/>
    <col min="8964" max="8964" width="0.88671875" style="89" customWidth="1"/>
    <col min="8965" max="8965" width="12" style="89" customWidth="1"/>
    <col min="8966" max="8966" width="2.33203125" style="89" customWidth="1"/>
    <col min="8967" max="8967" width="12" style="89" customWidth="1"/>
    <col min="8968" max="8968" width="2.33203125" style="89" customWidth="1"/>
    <col min="8969" max="8969" width="12" style="89" customWidth="1"/>
    <col min="8970" max="8970" width="2.33203125" style="89" customWidth="1"/>
    <col min="8971" max="8971" width="12" style="89" customWidth="1"/>
    <col min="8972" max="8972" width="2.33203125" style="89" customWidth="1"/>
    <col min="8973" max="8973" width="12" style="89" customWidth="1"/>
    <col min="8974" max="8974" width="2.33203125" style="89" customWidth="1"/>
    <col min="8975" max="8975" width="12" style="89" customWidth="1"/>
    <col min="8976" max="8976" width="2.33203125" style="89" customWidth="1"/>
    <col min="8977" max="8977" width="12" style="89" customWidth="1"/>
    <col min="8978" max="8978" width="1.6640625" style="89" customWidth="1"/>
    <col min="8979" max="8979" width="12" style="89" customWidth="1"/>
    <col min="8980" max="8980" width="2.33203125" style="89" customWidth="1"/>
    <col min="8981" max="8981" width="0.109375" style="89" customWidth="1"/>
    <col min="8982" max="8982" width="2.33203125" style="89" customWidth="1"/>
    <col min="8983" max="8983" width="12" style="89" customWidth="1"/>
    <col min="8984" max="8984" width="2.5546875" style="89" bestFit="1" customWidth="1"/>
    <col min="8985" max="8985" width="9.5546875" style="89" customWidth="1"/>
    <col min="8986" max="8987" width="9.33203125" style="89" bestFit="1" customWidth="1"/>
    <col min="8988" max="9218" width="9.109375" style="89"/>
    <col min="9219" max="9219" width="39" style="89" bestFit="1" customWidth="1"/>
    <col min="9220" max="9220" width="0.88671875" style="89" customWidth="1"/>
    <col min="9221" max="9221" width="12" style="89" customWidth="1"/>
    <col min="9222" max="9222" width="2.33203125" style="89" customWidth="1"/>
    <col min="9223" max="9223" width="12" style="89" customWidth="1"/>
    <col min="9224" max="9224" width="2.33203125" style="89" customWidth="1"/>
    <col min="9225" max="9225" width="12" style="89" customWidth="1"/>
    <col min="9226" max="9226" width="2.33203125" style="89" customWidth="1"/>
    <col min="9227" max="9227" width="12" style="89" customWidth="1"/>
    <col min="9228" max="9228" width="2.33203125" style="89" customWidth="1"/>
    <col min="9229" max="9229" width="12" style="89" customWidth="1"/>
    <col min="9230" max="9230" width="2.33203125" style="89" customWidth="1"/>
    <col min="9231" max="9231" width="12" style="89" customWidth="1"/>
    <col min="9232" max="9232" width="2.33203125" style="89" customWidth="1"/>
    <col min="9233" max="9233" width="12" style="89" customWidth="1"/>
    <col min="9234" max="9234" width="1.6640625" style="89" customWidth="1"/>
    <col min="9235" max="9235" width="12" style="89" customWidth="1"/>
    <col min="9236" max="9236" width="2.33203125" style="89" customWidth="1"/>
    <col min="9237" max="9237" width="0.109375" style="89" customWidth="1"/>
    <col min="9238" max="9238" width="2.33203125" style="89" customWidth="1"/>
    <col min="9239" max="9239" width="12" style="89" customWidth="1"/>
    <col min="9240" max="9240" width="2.5546875" style="89" bestFit="1" customWidth="1"/>
    <col min="9241" max="9241" width="9.5546875" style="89" customWidth="1"/>
    <col min="9242" max="9243" width="9.33203125" style="89" bestFit="1" customWidth="1"/>
    <col min="9244" max="9474" width="9.109375" style="89"/>
    <col min="9475" max="9475" width="39" style="89" bestFit="1" customWidth="1"/>
    <col min="9476" max="9476" width="0.88671875" style="89" customWidth="1"/>
    <col min="9477" max="9477" width="12" style="89" customWidth="1"/>
    <col min="9478" max="9478" width="2.33203125" style="89" customWidth="1"/>
    <col min="9479" max="9479" width="12" style="89" customWidth="1"/>
    <col min="9480" max="9480" width="2.33203125" style="89" customWidth="1"/>
    <col min="9481" max="9481" width="12" style="89" customWidth="1"/>
    <col min="9482" max="9482" width="2.33203125" style="89" customWidth="1"/>
    <col min="9483" max="9483" width="12" style="89" customWidth="1"/>
    <col min="9484" max="9484" width="2.33203125" style="89" customWidth="1"/>
    <col min="9485" max="9485" width="12" style="89" customWidth="1"/>
    <col min="9486" max="9486" width="2.33203125" style="89" customWidth="1"/>
    <col min="9487" max="9487" width="12" style="89" customWidth="1"/>
    <col min="9488" max="9488" width="2.33203125" style="89" customWidth="1"/>
    <col min="9489" max="9489" width="12" style="89" customWidth="1"/>
    <col min="9490" max="9490" width="1.6640625" style="89" customWidth="1"/>
    <col min="9491" max="9491" width="12" style="89" customWidth="1"/>
    <col min="9492" max="9492" width="2.33203125" style="89" customWidth="1"/>
    <col min="9493" max="9493" width="0.109375" style="89" customWidth="1"/>
    <col min="9494" max="9494" width="2.33203125" style="89" customWidth="1"/>
    <col min="9495" max="9495" width="12" style="89" customWidth="1"/>
    <col min="9496" max="9496" width="2.5546875" style="89" bestFit="1" customWidth="1"/>
    <col min="9497" max="9497" width="9.5546875" style="89" customWidth="1"/>
    <col min="9498" max="9499" width="9.33203125" style="89" bestFit="1" customWidth="1"/>
    <col min="9500" max="9730" width="9.109375" style="89"/>
    <col min="9731" max="9731" width="39" style="89" bestFit="1" customWidth="1"/>
    <col min="9732" max="9732" width="0.88671875" style="89" customWidth="1"/>
    <col min="9733" max="9733" width="12" style="89" customWidth="1"/>
    <col min="9734" max="9734" width="2.33203125" style="89" customWidth="1"/>
    <col min="9735" max="9735" width="12" style="89" customWidth="1"/>
    <col min="9736" max="9736" width="2.33203125" style="89" customWidth="1"/>
    <col min="9737" max="9737" width="12" style="89" customWidth="1"/>
    <col min="9738" max="9738" width="2.33203125" style="89" customWidth="1"/>
    <col min="9739" max="9739" width="12" style="89" customWidth="1"/>
    <col min="9740" max="9740" width="2.33203125" style="89" customWidth="1"/>
    <col min="9741" max="9741" width="12" style="89" customWidth="1"/>
    <col min="9742" max="9742" width="2.33203125" style="89" customWidth="1"/>
    <col min="9743" max="9743" width="12" style="89" customWidth="1"/>
    <col min="9744" max="9744" width="2.33203125" style="89" customWidth="1"/>
    <col min="9745" max="9745" width="12" style="89" customWidth="1"/>
    <col min="9746" max="9746" width="1.6640625" style="89" customWidth="1"/>
    <col min="9747" max="9747" width="12" style="89" customWidth="1"/>
    <col min="9748" max="9748" width="2.33203125" style="89" customWidth="1"/>
    <col min="9749" max="9749" width="0.109375" style="89" customWidth="1"/>
    <col min="9750" max="9750" width="2.33203125" style="89" customWidth="1"/>
    <col min="9751" max="9751" width="12" style="89" customWidth="1"/>
    <col min="9752" max="9752" width="2.5546875" style="89" bestFit="1" customWidth="1"/>
    <col min="9753" max="9753" width="9.5546875" style="89" customWidth="1"/>
    <col min="9754" max="9755" width="9.33203125" style="89" bestFit="1" customWidth="1"/>
    <col min="9756" max="9986" width="9.109375" style="89"/>
    <col min="9987" max="9987" width="39" style="89" bestFit="1" customWidth="1"/>
    <col min="9988" max="9988" width="0.88671875" style="89" customWidth="1"/>
    <col min="9989" max="9989" width="12" style="89" customWidth="1"/>
    <col min="9990" max="9990" width="2.33203125" style="89" customWidth="1"/>
    <col min="9991" max="9991" width="12" style="89" customWidth="1"/>
    <col min="9992" max="9992" width="2.33203125" style="89" customWidth="1"/>
    <col min="9993" max="9993" width="12" style="89" customWidth="1"/>
    <col min="9994" max="9994" width="2.33203125" style="89" customWidth="1"/>
    <col min="9995" max="9995" width="12" style="89" customWidth="1"/>
    <col min="9996" max="9996" width="2.33203125" style="89" customWidth="1"/>
    <col min="9997" max="9997" width="12" style="89" customWidth="1"/>
    <col min="9998" max="9998" width="2.33203125" style="89" customWidth="1"/>
    <col min="9999" max="9999" width="12" style="89" customWidth="1"/>
    <col min="10000" max="10000" width="2.33203125" style="89" customWidth="1"/>
    <col min="10001" max="10001" width="12" style="89" customWidth="1"/>
    <col min="10002" max="10002" width="1.6640625" style="89" customWidth="1"/>
    <col min="10003" max="10003" width="12" style="89" customWidth="1"/>
    <col min="10004" max="10004" width="2.33203125" style="89" customWidth="1"/>
    <col min="10005" max="10005" width="0.109375" style="89" customWidth="1"/>
    <col min="10006" max="10006" width="2.33203125" style="89" customWidth="1"/>
    <col min="10007" max="10007" width="12" style="89" customWidth="1"/>
    <col min="10008" max="10008" width="2.5546875" style="89" bestFit="1" customWidth="1"/>
    <col min="10009" max="10009" width="9.5546875" style="89" customWidth="1"/>
    <col min="10010" max="10011" width="9.33203125" style="89" bestFit="1" customWidth="1"/>
    <col min="10012" max="10242" width="9.109375" style="89"/>
    <col min="10243" max="10243" width="39" style="89" bestFit="1" customWidth="1"/>
    <col min="10244" max="10244" width="0.88671875" style="89" customWidth="1"/>
    <col min="10245" max="10245" width="12" style="89" customWidth="1"/>
    <col min="10246" max="10246" width="2.33203125" style="89" customWidth="1"/>
    <col min="10247" max="10247" width="12" style="89" customWidth="1"/>
    <col min="10248" max="10248" width="2.33203125" style="89" customWidth="1"/>
    <col min="10249" max="10249" width="12" style="89" customWidth="1"/>
    <col min="10250" max="10250" width="2.33203125" style="89" customWidth="1"/>
    <col min="10251" max="10251" width="12" style="89" customWidth="1"/>
    <col min="10252" max="10252" width="2.33203125" style="89" customWidth="1"/>
    <col min="10253" max="10253" width="12" style="89" customWidth="1"/>
    <col min="10254" max="10254" width="2.33203125" style="89" customWidth="1"/>
    <col min="10255" max="10255" width="12" style="89" customWidth="1"/>
    <col min="10256" max="10256" width="2.33203125" style="89" customWidth="1"/>
    <col min="10257" max="10257" width="12" style="89" customWidth="1"/>
    <col min="10258" max="10258" width="1.6640625" style="89" customWidth="1"/>
    <col min="10259" max="10259" width="12" style="89" customWidth="1"/>
    <col min="10260" max="10260" width="2.33203125" style="89" customWidth="1"/>
    <col min="10261" max="10261" width="0.109375" style="89" customWidth="1"/>
    <col min="10262" max="10262" width="2.33203125" style="89" customWidth="1"/>
    <col min="10263" max="10263" width="12" style="89" customWidth="1"/>
    <col min="10264" max="10264" width="2.5546875" style="89" bestFit="1" customWidth="1"/>
    <col min="10265" max="10265" width="9.5546875" style="89" customWidth="1"/>
    <col min="10266" max="10267" width="9.33203125" style="89" bestFit="1" customWidth="1"/>
    <col min="10268" max="10498" width="9.109375" style="89"/>
    <col min="10499" max="10499" width="39" style="89" bestFit="1" customWidth="1"/>
    <col min="10500" max="10500" width="0.88671875" style="89" customWidth="1"/>
    <col min="10501" max="10501" width="12" style="89" customWidth="1"/>
    <col min="10502" max="10502" width="2.33203125" style="89" customWidth="1"/>
    <col min="10503" max="10503" width="12" style="89" customWidth="1"/>
    <col min="10504" max="10504" width="2.33203125" style="89" customWidth="1"/>
    <col min="10505" max="10505" width="12" style="89" customWidth="1"/>
    <col min="10506" max="10506" width="2.33203125" style="89" customWidth="1"/>
    <col min="10507" max="10507" width="12" style="89" customWidth="1"/>
    <col min="10508" max="10508" width="2.33203125" style="89" customWidth="1"/>
    <col min="10509" max="10509" width="12" style="89" customWidth="1"/>
    <col min="10510" max="10510" width="2.33203125" style="89" customWidth="1"/>
    <col min="10511" max="10511" width="12" style="89" customWidth="1"/>
    <col min="10512" max="10512" width="2.33203125" style="89" customWidth="1"/>
    <col min="10513" max="10513" width="12" style="89" customWidth="1"/>
    <col min="10514" max="10514" width="1.6640625" style="89" customWidth="1"/>
    <col min="10515" max="10515" width="12" style="89" customWidth="1"/>
    <col min="10516" max="10516" width="2.33203125" style="89" customWidth="1"/>
    <col min="10517" max="10517" width="0.109375" style="89" customWidth="1"/>
    <col min="10518" max="10518" width="2.33203125" style="89" customWidth="1"/>
    <col min="10519" max="10519" width="12" style="89" customWidth="1"/>
    <col min="10520" max="10520" width="2.5546875" style="89" bestFit="1" customWidth="1"/>
    <col min="10521" max="10521" width="9.5546875" style="89" customWidth="1"/>
    <col min="10522" max="10523" width="9.33203125" style="89" bestFit="1" customWidth="1"/>
    <col min="10524" max="10754" width="9.109375" style="89"/>
    <col min="10755" max="10755" width="39" style="89" bestFit="1" customWidth="1"/>
    <col min="10756" max="10756" width="0.88671875" style="89" customWidth="1"/>
    <col min="10757" max="10757" width="12" style="89" customWidth="1"/>
    <col min="10758" max="10758" width="2.33203125" style="89" customWidth="1"/>
    <col min="10759" max="10759" width="12" style="89" customWidth="1"/>
    <col min="10760" max="10760" width="2.33203125" style="89" customWidth="1"/>
    <col min="10761" max="10761" width="12" style="89" customWidth="1"/>
    <col min="10762" max="10762" width="2.33203125" style="89" customWidth="1"/>
    <col min="10763" max="10763" width="12" style="89" customWidth="1"/>
    <col min="10764" max="10764" width="2.33203125" style="89" customWidth="1"/>
    <col min="10765" max="10765" width="12" style="89" customWidth="1"/>
    <col min="10766" max="10766" width="2.33203125" style="89" customWidth="1"/>
    <col min="10767" max="10767" width="12" style="89" customWidth="1"/>
    <col min="10768" max="10768" width="2.33203125" style="89" customWidth="1"/>
    <col min="10769" max="10769" width="12" style="89" customWidth="1"/>
    <col min="10770" max="10770" width="1.6640625" style="89" customWidth="1"/>
    <col min="10771" max="10771" width="12" style="89" customWidth="1"/>
    <col min="10772" max="10772" width="2.33203125" style="89" customWidth="1"/>
    <col min="10773" max="10773" width="0.109375" style="89" customWidth="1"/>
    <col min="10774" max="10774" width="2.33203125" style="89" customWidth="1"/>
    <col min="10775" max="10775" width="12" style="89" customWidth="1"/>
    <col min="10776" max="10776" width="2.5546875" style="89" bestFit="1" customWidth="1"/>
    <col min="10777" max="10777" width="9.5546875" style="89" customWidth="1"/>
    <col min="10778" max="10779" width="9.33203125" style="89" bestFit="1" customWidth="1"/>
    <col min="10780" max="11010" width="9.109375" style="89"/>
    <col min="11011" max="11011" width="39" style="89" bestFit="1" customWidth="1"/>
    <col min="11012" max="11012" width="0.88671875" style="89" customWidth="1"/>
    <col min="11013" max="11013" width="12" style="89" customWidth="1"/>
    <col min="11014" max="11014" width="2.33203125" style="89" customWidth="1"/>
    <col min="11015" max="11015" width="12" style="89" customWidth="1"/>
    <col min="11016" max="11016" width="2.33203125" style="89" customWidth="1"/>
    <col min="11017" max="11017" width="12" style="89" customWidth="1"/>
    <col min="11018" max="11018" width="2.33203125" style="89" customWidth="1"/>
    <col min="11019" max="11019" width="12" style="89" customWidth="1"/>
    <col min="11020" max="11020" width="2.33203125" style="89" customWidth="1"/>
    <col min="11021" max="11021" width="12" style="89" customWidth="1"/>
    <col min="11022" max="11022" width="2.33203125" style="89" customWidth="1"/>
    <col min="11023" max="11023" width="12" style="89" customWidth="1"/>
    <col min="11024" max="11024" width="2.33203125" style="89" customWidth="1"/>
    <col min="11025" max="11025" width="12" style="89" customWidth="1"/>
    <col min="11026" max="11026" width="1.6640625" style="89" customWidth="1"/>
    <col min="11027" max="11027" width="12" style="89" customWidth="1"/>
    <col min="11028" max="11028" width="2.33203125" style="89" customWidth="1"/>
    <col min="11029" max="11029" width="0.109375" style="89" customWidth="1"/>
    <col min="11030" max="11030" width="2.33203125" style="89" customWidth="1"/>
    <col min="11031" max="11031" width="12" style="89" customWidth="1"/>
    <col min="11032" max="11032" width="2.5546875" style="89" bestFit="1" customWidth="1"/>
    <col min="11033" max="11033" width="9.5546875" style="89" customWidth="1"/>
    <col min="11034" max="11035" width="9.33203125" style="89" bestFit="1" customWidth="1"/>
    <col min="11036" max="11266" width="9.109375" style="89"/>
    <col min="11267" max="11267" width="39" style="89" bestFit="1" customWidth="1"/>
    <col min="11268" max="11268" width="0.88671875" style="89" customWidth="1"/>
    <col min="11269" max="11269" width="12" style="89" customWidth="1"/>
    <col min="11270" max="11270" width="2.33203125" style="89" customWidth="1"/>
    <col min="11271" max="11271" width="12" style="89" customWidth="1"/>
    <col min="11272" max="11272" width="2.33203125" style="89" customWidth="1"/>
    <col min="11273" max="11273" width="12" style="89" customWidth="1"/>
    <col min="11274" max="11274" width="2.33203125" style="89" customWidth="1"/>
    <col min="11275" max="11275" width="12" style="89" customWidth="1"/>
    <col min="11276" max="11276" width="2.33203125" style="89" customWidth="1"/>
    <col min="11277" max="11277" width="12" style="89" customWidth="1"/>
    <col min="11278" max="11278" width="2.33203125" style="89" customWidth="1"/>
    <col min="11279" max="11279" width="12" style="89" customWidth="1"/>
    <col min="11280" max="11280" width="2.33203125" style="89" customWidth="1"/>
    <col min="11281" max="11281" width="12" style="89" customWidth="1"/>
    <col min="11282" max="11282" width="1.6640625" style="89" customWidth="1"/>
    <col min="11283" max="11283" width="12" style="89" customWidth="1"/>
    <col min="11284" max="11284" width="2.33203125" style="89" customWidth="1"/>
    <col min="11285" max="11285" width="0.109375" style="89" customWidth="1"/>
    <col min="11286" max="11286" width="2.33203125" style="89" customWidth="1"/>
    <col min="11287" max="11287" width="12" style="89" customWidth="1"/>
    <col min="11288" max="11288" width="2.5546875" style="89" bestFit="1" customWidth="1"/>
    <col min="11289" max="11289" width="9.5546875" style="89" customWidth="1"/>
    <col min="11290" max="11291" width="9.33203125" style="89" bestFit="1" customWidth="1"/>
    <col min="11292" max="11522" width="9.109375" style="89"/>
    <col min="11523" max="11523" width="39" style="89" bestFit="1" customWidth="1"/>
    <col min="11524" max="11524" width="0.88671875" style="89" customWidth="1"/>
    <col min="11525" max="11525" width="12" style="89" customWidth="1"/>
    <col min="11526" max="11526" width="2.33203125" style="89" customWidth="1"/>
    <col min="11527" max="11527" width="12" style="89" customWidth="1"/>
    <col min="11528" max="11528" width="2.33203125" style="89" customWidth="1"/>
    <col min="11529" max="11529" width="12" style="89" customWidth="1"/>
    <col min="11530" max="11530" width="2.33203125" style="89" customWidth="1"/>
    <col min="11531" max="11531" width="12" style="89" customWidth="1"/>
    <col min="11532" max="11532" width="2.33203125" style="89" customWidth="1"/>
    <col min="11533" max="11533" width="12" style="89" customWidth="1"/>
    <col min="11534" max="11534" width="2.33203125" style="89" customWidth="1"/>
    <col min="11535" max="11535" width="12" style="89" customWidth="1"/>
    <col min="11536" max="11536" width="2.33203125" style="89" customWidth="1"/>
    <col min="11537" max="11537" width="12" style="89" customWidth="1"/>
    <col min="11538" max="11538" width="1.6640625" style="89" customWidth="1"/>
    <col min="11539" max="11539" width="12" style="89" customWidth="1"/>
    <col min="11540" max="11540" width="2.33203125" style="89" customWidth="1"/>
    <col min="11541" max="11541" width="0.109375" style="89" customWidth="1"/>
    <col min="11542" max="11542" width="2.33203125" style="89" customWidth="1"/>
    <col min="11543" max="11543" width="12" style="89" customWidth="1"/>
    <col min="11544" max="11544" width="2.5546875" style="89" bestFit="1" customWidth="1"/>
    <col min="11545" max="11545" width="9.5546875" style="89" customWidth="1"/>
    <col min="11546" max="11547" width="9.33203125" style="89" bestFit="1" customWidth="1"/>
    <col min="11548" max="11778" width="9.109375" style="89"/>
    <col min="11779" max="11779" width="39" style="89" bestFit="1" customWidth="1"/>
    <col min="11780" max="11780" width="0.88671875" style="89" customWidth="1"/>
    <col min="11781" max="11781" width="12" style="89" customWidth="1"/>
    <col min="11782" max="11782" width="2.33203125" style="89" customWidth="1"/>
    <col min="11783" max="11783" width="12" style="89" customWidth="1"/>
    <col min="11784" max="11784" width="2.33203125" style="89" customWidth="1"/>
    <col min="11785" max="11785" width="12" style="89" customWidth="1"/>
    <col min="11786" max="11786" width="2.33203125" style="89" customWidth="1"/>
    <col min="11787" max="11787" width="12" style="89" customWidth="1"/>
    <col min="11788" max="11788" width="2.33203125" style="89" customWidth="1"/>
    <col min="11789" max="11789" width="12" style="89" customWidth="1"/>
    <col min="11790" max="11790" width="2.33203125" style="89" customWidth="1"/>
    <col min="11791" max="11791" width="12" style="89" customWidth="1"/>
    <col min="11792" max="11792" width="2.33203125" style="89" customWidth="1"/>
    <col min="11793" max="11793" width="12" style="89" customWidth="1"/>
    <col min="11794" max="11794" width="1.6640625" style="89" customWidth="1"/>
    <col min="11795" max="11795" width="12" style="89" customWidth="1"/>
    <col min="11796" max="11796" width="2.33203125" style="89" customWidth="1"/>
    <col min="11797" max="11797" width="0.109375" style="89" customWidth="1"/>
    <col min="11798" max="11798" width="2.33203125" style="89" customWidth="1"/>
    <col min="11799" max="11799" width="12" style="89" customWidth="1"/>
    <col min="11800" max="11800" width="2.5546875" style="89" bestFit="1" customWidth="1"/>
    <col min="11801" max="11801" width="9.5546875" style="89" customWidth="1"/>
    <col min="11802" max="11803" width="9.33203125" style="89" bestFit="1" customWidth="1"/>
    <col min="11804" max="12034" width="9.109375" style="89"/>
    <col min="12035" max="12035" width="39" style="89" bestFit="1" customWidth="1"/>
    <col min="12036" max="12036" width="0.88671875" style="89" customWidth="1"/>
    <col min="12037" max="12037" width="12" style="89" customWidth="1"/>
    <col min="12038" max="12038" width="2.33203125" style="89" customWidth="1"/>
    <col min="12039" max="12039" width="12" style="89" customWidth="1"/>
    <col min="12040" max="12040" width="2.33203125" style="89" customWidth="1"/>
    <col min="12041" max="12041" width="12" style="89" customWidth="1"/>
    <col min="12042" max="12042" width="2.33203125" style="89" customWidth="1"/>
    <col min="12043" max="12043" width="12" style="89" customWidth="1"/>
    <col min="12044" max="12044" width="2.33203125" style="89" customWidth="1"/>
    <col min="12045" max="12045" width="12" style="89" customWidth="1"/>
    <col min="12046" max="12046" width="2.33203125" style="89" customWidth="1"/>
    <col min="12047" max="12047" width="12" style="89" customWidth="1"/>
    <col min="12048" max="12048" width="2.33203125" style="89" customWidth="1"/>
    <col min="12049" max="12049" width="12" style="89" customWidth="1"/>
    <col min="12050" max="12050" width="1.6640625" style="89" customWidth="1"/>
    <col min="12051" max="12051" width="12" style="89" customWidth="1"/>
    <col min="12052" max="12052" width="2.33203125" style="89" customWidth="1"/>
    <col min="12053" max="12053" width="0.109375" style="89" customWidth="1"/>
    <col min="12054" max="12054" width="2.33203125" style="89" customWidth="1"/>
    <col min="12055" max="12055" width="12" style="89" customWidth="1"/>
    <col min="12056" max="12056" width="2.5546875" style="89" bestFit="1" customWidth="1"/>
    <col min="12057" max="12057" width="9.5546875" style="89" customWidth="1"/>
    <col min="12058" max="12059" width="9.33203125" style="89" bestFit="1" customWidth="1"/>
    <col min="12060" max="12290" width="9.109375" style="89"/>
    <col min="12291" max="12291" width="39" style="89" bestFit="1" customWidth="1"/>
    <col min="12292" max="12292" width="0.88671875" style="89" customWidth="1"/>
    <col min="12293" max="12293" width="12" style="89" customWidth="1"/>
    <col min="12294" max="12294" width="2.33203125" style="89" customWidth="1"/>
    <col min="12295" max="12295" width="12" style="89" customWidth="1"/>
    <col min="12296" max="12296" width="2.33203125" style="89" customWidth="1"/>
    <col min="12297" max="12297" width="12" style="89" customWidth="1"/>
    <col min="12298" max="12298" width="2.33203125" style="89" customWidth="1"/>
    <col min="12299" max="12299" width="12" style="89" customWidth="1"/>
    <col min="12300" max="12300" width="2.33203125" style="89" customWidth="1"/>
    <col min="12301" max="12301" width="12" style="89" customWidth="1"/>
    <col min="12302" max="12302" width="2.33203125" style="89" customWidth="1"/>
    <col min="12303" max="12303" width="12" style="89" customWidth="1"/>
    <col min="12304" max="12304" width="2.33203125" style="89" customWidth="1"/>
    <col min="12305" max="12305" width="12" style="89" customWidth="1"/>
    <col min="12306" max="12306" width="1.6640625" style="89" customWidth="1"/>
    <col min="12307" max="12307" width="12" style="89" customWidth="1"/>
    <col min="12308" max="12308" width="2.33203125" style="89" customWidth="1"/>
    <col min="12309" max="12309" width="0.109375" style="89" customWidth="1"/>
    <col min="12310" max="12310" width="2.33203125" style="89" customWidth="1"/>
    <col min="12311" max="12311" width="12" style="89" customWidth="1"/>
    <col min="12312" max="12312" width="2.5546875" style="89" bestFit="1" customWidth="1"/>
    <col min="12313" max="12313" width="9.5546875" style="89" customWidth="1"/>
    <col min="12314" max="12315" width="9.33203125" style="89" bestFit="1" customWidth="1"/>
    <col min="12316" max="12546" width="9.109375" style="89"/>
    <col min="12547" max="12547" width="39" style="89" bestFit="1" customWidth="1"/>
    <col min="12548" max="12548" width="0.88671875" style="89" customWidth="1"/>
    <col min="12549" max="12549" width="12" style="89" customWidth="1"/>
    <col min="12550" max="12550" width="2.33203125" style="89" customWidth="1"/>
    <col min="12551" max="12551" width="12" style="89" customWidth="1"/>
    <col min="12552" max="12552" width="2.33203125" style="89" customWidth="1"/>
    <col min="12553" max="12553" width="12" style="89" customWidth="1"/>
    <col min="12554" max="12554" width="2.33203125" style="89" customWidth="1"/>
    <col min="12555" max="12555" width="12" style="89" customWidth="1"/>
    <col min="12556" max="12556" width="2.33203125" style="89" customWidth="1"/>
    <col min="12557" max="12557" width="12" style="89" customWidth="1"/>
    <col min="12558" max="12558" width="2.33203125" style="89" customWidth="1"/>
    <col min="12559" max="12559" width="12" style="89" customWidth="1"/>
    <col min="12560" max="12560" width="2.33203125" style="89" customWidth="1"/>
    <col min="12561" max="12561" width="12" style="89" customWidth="1"/>
    <col min="12562" max="12562" width="1.6640625" style="89" customWidth="1"/>
    <col min="12563" max="12563" width="12" style="89" customWidth="1"/>
    <col min="12564" max="12564" width="2.33203125" style="89" customWidth="1"/>
    <col min="12565" max="12565" width="0.109375" style="89" customWidth="1"/>
    <col min="12566" max="12566" width="2.33203125" style="89" customWidth="1"/>
    <col min="12567" max="12567" width="12" style="89" customWidth="1"/>
    <col min="12568" max="12568" width="2.5546875" style="89" bestFit="1" customWidth="1"/>
    <col min="12569" max="12569" width="9.5546875" style="89" customWidth="1"/>
    <col min="12570" max="12571" width="9.33203125" style="89" bestFit="1" customWidth="1"/>
    <col min="12572" max="12802" width="9.109375" style="89"/>
    <col min="12803" max="12803" width="39" style="89" bestFit="1" customWidth="1"/>
    <col min="12804" max="12804" width="0.88671875" style="89" customWidth="1"/>
    <col min="12805" max="12805" width="12" style="89" customWidth="1"/>
    <col min="12806" max="12806" width="2.33203125" style="89" customWidth="1"/>
    <col min="12807" max="12807" width="12" style="89" customWidth="1"/>
    <col min="12808" max="12808" width="2.33203125" style="89" customWidth="1"/>
    <col min="12809" max="12809" width="12" style="89" customWidth="1"/>
    <col min="12810" max="12810" width="2.33203125" style="89" customWidth="1"/>
    <col min="12811" max="12811" width="12" style="89" customWidth="1"/>
    <col min="12812" max="12812" width="2.33203125" style="89" customWidth="1"/>
    <col min="12813" max="12813" width="12" style="89" customWidth="1"/>
    <col min="12814" max="12814" width="2.33203125" style="89" customWidth="1"/>
    <col min="12815" max="12815" width="12" style="89" customWidth="1"/>
    <col min="12816" max="12816" width="2.33203125" style="89" customWidth="1"/>
    <col min="12817" max="12817" width="12" style="89" customWidth="1"/>
    <col min="12818" max="12818" width="1.6640625" style="89" customWidth="1"/>
    <col min="12819" max="12819" width="12" style="89" customWidth="1"/>
    <col min="12820" max="12820" width="2.33203125" style="89" customWidth="1"/>
    <col min="12821" max="12821" width="0.109375" style="89" customWidth="1"/>
    <col min="12822" max="12822" width="2.33203125" style="89" customWidth="1"/>
    <col min="12823" max="12823" width="12" style="89" customWidth="1"/>
    <col min="12824" max="12824" width="2.5546875" style="89" bestFit="1" customWidth="1"/>
    <col min="12825" max="12825" width="9.5546875" style="89" customWidth="1"/>
    <col min="12826" max="12827" width="9.33203125" style="89" bestFit="1" customWidth="1"/>
    <col min="12828" max="13058" width="9.109375" style="89"/>
    <col min="13059" max="13059" width="39" style="89" bestFit="1" customWidth="1"/>
    <col min="13060" max="13060" width="0.88671875" style="89" customWidth="1"/>
    <col min="13061" max="13061" width="12" style="89" customWidth="1"/>
    <col min="13062" max="13062" width="2.33203125" style="89" customWidth="1"/>
    <col min="13063" max="13063" width="12" style="89" customWidth="1"/>
    <col min="13064" max="13064" width="2.33203125" style="89" customWidth="1"/>
    <col min="13065" max="13065" width="12" style="89" customWidth="1"/>
    <col min="13066" max="13066" width="2.33203125" style="89" customWidth="1"/>
    <col min="13067" max="13067" width="12" style="89" customWidth="1"/>
    <col min="13068" max="13068" width="2.33203125" style="89" customWidth="1"/>
    <col min="13069" max="13069" width="12" style="89" customWidth="1"/>
    <col min="13070" max="13070" width="2.33203125" style="89" customWidth="1"/>
    <col min="13071" max="13071" width="12" style="89" customWidth="1"/>
    <col min="13072" max="13072" width="2.33203125" style="89" customWidth="1"/>
    <col min="13073" max="13073" width="12" style="89" customWidth="1"/>
    <col min="13074" max="13074" width="1.6640625" style="89" customWidth="1"/>
    <col min="13075" max="13075" width="12" style="89" customWidth="1"/>
    <col min="13076" max="13076" width="2.33203125" style="89" customWidth="1"/>
    <col min="13077" max="13077" width="0.109375" style="89" customWidth="1"/>
    <col min="13078" max="13078" width="2.33203125" style="89" customWidth="1"/>
    <col min="13079" max="13079" width="12" style="89" customWidth="1"/>
    <col min="13080" max="13080" width="2.5546875" style="89" bestFit="1" customWidth="1"/>
    <col min="13081" max="13081" width="9.5546875" style="89" customWidth="1"/>
    <col min="13082" max="13083" width="9.33203125" style="89" bestFit="1" customWidth="1"/>
    <col min="13084" max="13314" width="9.109375" style="89"/>
    <col min="13315" max="13315" width="39" style="89" bestFit="1" customWidth="1"/>
    <col min="13316" max="13316" width="0.88671875" style="89" customWidth="1"/>
    <col min="13317" max="13317" width="12" style="89" customWidth="1"/>
    <col min="13318" max="13318" width="2.33203125" style="89" customWidth="1"/>
    <col min="13319" max="13319" width="12" style="89" customWidth="1"/>
    <col min="13320" max="13320" width="2.33203125" style="89" customWidth="1"/>
    <col min="13321" max="13321" width="12" style="89" customWidth="1"/>
    <col min="13322" max="13322" width="2.33203125" style="89" customWidth="1"/>
    <col min="13323" max="13323" width="12" style="89" customWidth="1"/>
    <col min="13324" max="13324" width="2.33203125" style="89" customWidth="1"/>
    <col min="13325" max="13325" width="12" style="89" customWidth="1"/>
    <col min="13326" max="13326" width="2.33203125" style="89" customWidth="1"/>
    <col min="13327" max="13327" width="12" style="89" customWidth="1"/>
    <col min="13328" max="13328" width="2.33203125" style="89" customWidth="1"/>
    <col min="13329" max="13329" width="12" style="89" customWidth="1"/>
    <col min="13330" max="13330" width="1.6640625" style="89" customWidth="1"/>
    <col min="13331" max="13331" width="12" style="89" customWidth="1"/>
    <col min="13332" max="13332" width="2.33203125" style="89" customWidth="1"/>
    <col min="13333" max="13333" width="0.109375" style="89" customWidth="1"/>
    <col min="13334" max="13334" width="2.33203125" style="89" customWidth="1"/>
    <col min="13335" max="13335" width="12" style="89" customWidth="1"/>
    <col min="13336" max="13336" width="2.5546875" style="89" bestFit="1" customWidth="1"/>
    <col min="13337" max="13337" width="9.5546875" style="89" customWidth="1"/>
    <col min="13338" max="13339" width="9.33203125" style="89" bestFit="1" customWidth="1"/>
    <col min="13340" max="13570" width="9.109375" style="89"/>
    <col min="13571" max="13571" width="39" style="89" bestFit="1" customWidth="1"/>
    <col min="13572" max="13572" width="0.88671875" style="89" customWidth="1"/>
    <col min="13573" max="13573" width="12" style="89" customWidth="1"/>
    <col min="13574" max="13574" width="2.33203125" style="89" customWidth="1"/>
    <col min="13575" max="13575" width="12" style="89" customWidth="1"/>
    <col min="13576" max="13576" width="2.33203125" style="89" customWidth="1"/>
    <col min="13577" max="13577" width="12" style="89" customWidth="1"/>
    <col min="13578" max="13578" width="2.33203125" style="89" customWidth="1"/>
    <col min="13579" max="13579" width="12" style="89" customWidth="1"/>
    <col min="13580" max="13580" width="2.33203125" style="89" customWidth="1"/>
    <col min="13581" max="13581" width="12" style="89" customWidth="1"/>
    <col min="13582" max="13582" width="2.33203125" style="89" customWidth="1"/>
    <col min="13583" max="13583" width="12" style="89" customWidth="1"/>
    <col min="13584" max="13584" width="2.33203125" style="89" customWidth="1"/>
    <col min="13585" max="13585" width="12" style="89" customWidth="1"/>
    <col min="13586" max="13586" width="1.6640625" style="89" customWidth="1"/>
    <col min="13587" max="13587" width="12" style="89" customWidth="1"/>
    <col min="13588" max="13588" width="2.33203125" style="89" customWidth="1"/>
    <col min="13589" max="13589" width="0.109375" style="89" customWidth="1"/>
    <col min="13590" max="13590" width="2.33203125" style="89" customWidth="1"/>
    <col min="13591" max="13591" width="12" style="89" customWidth="1"/>
    <col min="13592" max="13592" width="2.5546875" style="89" bestFit="1" customWidth="1"/>
    <col min="13593" max="13593" width="9.5546875" style="89" customWidth="1"/>
    <col min="13594" max="13595" width="9.33203125" style="89" bestFit="1" customWidth="1"/>
    <col min="13596" max="13826" width="9.109375" style="89"/>
    <col min="13827" max="13827" width="39" style="89" bestFit="1" customWidth="1"/>
    <col min="13828" max="13828" width="0.88671875" style="89" customWidth="1"/>
    <col min="13829" max="13829" width="12" style="89" customWidth="1"/>
    <col min="13830" max="13830" width="2.33203125" style="89" customWidth="1"/>
    <col min="13831" max="13831" width="12" style="89" customWidth="1"/>
    <col min="13832" max="13832" width="2.33203125" style="89" customWidth="1"/>
    <col min="13833" max="13833" width="12" style="89" customWidth="1"/>
    <col min="13834" max="13834" width="2.33203125" style="89" customWidth="1"/>
    <col min="13835" max="13835" width="12" style="89" customWidth="1"/>
    <col min="13836" max="13836" width="2.33203125" style="89" customWidth="1"/>
    <col min="13837" max="13837" width="12" style="89" customWidth="1"/>
    <col min="13838" max="13838" width="2.33203125" style="89" customWidth="1"/>
    <col min="13839" max="13839" width="12" style="89" customWidth="1"/>
    <col min="13840" max="13840" width="2.33203125" style="89" customWidth="1"/>
    <col min="13841" max="13841" width="12" style="89" customWidth="1"/>
    <col min="13842" max="13842" width="1.6640625" style="89" customWidth="1"/>
    <col min="13843" max="13843" width="12" style="89" customWidth="1"/>
    <col min="13844" max="13844" width="2.33203125" style="89" customWidth="1"/>
    <col min="13845" max="13845" width="0.109375" style="89" customWidth="1"/>
    <col min="13846" max="13846" width="2.33203125" style="89" customWidth="1"/>
    <col min="13847" max="13847" width="12" style="89" customWidth="1"/>
    <col min="13848" max="13848" width="2.5546875" style="89" bestFit="1" customWidth="1"/>
    <col min="13849" max="13849" width="9.5546875" style="89" customWidth="1"/>
    <col min="13850" max="13851" width="9.33203125" style="89" bestFit="1" customWidth="1"/>
    <col min="13852" max="14082" width="9.109375" style="89"/>
    <col min="14083" max="14083" width="39" style="89" bestFit="1" customWidth="1"/>
    <col min="14084" max="14084" width="0.88671875" style="89" customWidth="1"/>
    <col min="14085" max="14085" width="12" style="89" customWidth="1"/>
    <col min="14086" max="14086" width="2.33203125" style="89" customWidth="1"/>
    <col min="14087" max="14087" width="12" style="89" customWidth="1"/>
    <col min="14088" max="14088" width="2.33203125" style="89" customWidth="1"/>
    <col min="14089" max="14089" width="12" style="89" customWidth="1"/>
    <col min="14090" max="14090" width="2.33203125" style="89" customWidth="1"/>
    <col min="14091" max="14091" width="12" style="89" customWidth="1"/>
    <col min="14092" max="14092" width="2.33203125" style="89" customWidth="1"/>
    <col min="14093" max="14093" width="12" style="89" customWidth="1"/>
    <col min="14094" max="14094" width="2.33203125" style="89" customWidth="1"/>
    <col min="14095" max="14095" width="12" style="89" customWidth="1"/>
    <col min="14096" max="14096" width="2.33203125" style="89" customWidth="1"/>
    <col min="14097" max="14097" width="12" style="89" customWidth="1"/>
    <col min="14098" max="14098" width="1.6640625" style="89" customWidth="1"/>
    <col min="14099" max="14099" width="12" style="89" customWidth="1"/>
    <col min="14100" max="14100" width="2.33203125" style="89" customWidth="1"/>
    <col min="14101" max="14101" width="0.109375" style="89" customWidth="1"/>
    <col min="14102" max="14102" width="2.33203125" style="89" customWidth="1"/>
    <col min="14103" max="14103" width="12" style="89" customWidth="1"/>
    <col min="14104" max="14104" width="2.5546875" style="89" bestFit="1" customWidth="1"/>
    <col min="14105" max="14105" width="9.5546875" style="89" customWidth="1"/>
    <col min="14106" max="14107" width="9.33203125" style="89" bestFit="1" customWidth="1"/>
    <col min="14108" max="14338" width="9.109375" style="89"/>
    <col min="14339" max="14339" width="39" style="89" bestFit="1" customWidth="1"/>
    <col min="14340" max="14340" width="0.88671875" style="89" customWidth="1"/>
    <col min="14341" max="14341" width="12" style="89" customWidth="1"/>
    <col min="14342" max="14342" width="2.33203125" style="89" customWidth="1"/>
    <col min="14343" max="14343" width="12" style="89" customWidth="1"/>
    <col min="14344" max="14344" width="2.33203125" style="89" customWidth="1"/>
    <col min="14345" max="14345" width="12" style="89" customWidth="1"/>
    <col min="14346" max="14346" width="2.33203125" style="89" customWidth="1"/>
    <col min="14347" max="14347" width="12" style="89" customWidth="1"/>
    <col min="14348" max="14348" width="2.33203125" style="89" customWidth="1"/>
    <col min="14349" max="14349" width="12" style="89" customWidth="1"/>
    <col min="14350" max="14350" width="2.33203125" style="89" customWidth="1"/>
    <col min="14351" max="14351" width="12" style="89" customWidth="1"/>
    <col min="14352" max="14352" width="2.33203125" style="89" customWidth="1"/>
    <col min="14353" max="14353" width="12" style="89" customWidth="1"/>
    <col min="14354" max="14354" width="1.6640625" style="89" customWidth="1"/>
    <col min="14355" max="14355" width="12" style="89" customWidth="1"/>
    <col min="14356" max="14356" width="2.33203125" style="89" customWidth="1"/>
    <col min="14357" max="14357" width="0.109375" style="89" customWidth="1"/>
    <col min="14358" max="14358" width="2.33203125" style="89" customWidth="1"/>
    <col min="14359" max="14359" width="12" style="89" customWidth="1"/>
    <col min="14360" max="14360" width="2.5546875" style="89" bestFit="1" customWidth="1"/>
    <col min="14361" max="14361" width="9.5546875" style="89" customWidth="1"/>
    <col min="14362" max="14363" width="9.33203125" style="89" bestFit="1" customWidth="1"/>
    <col min="14364" max="14594" width="9.109375" style="89"/>
    <col min="14595" max="14595" width="39" style="89" bestFit="1" customWidth="1"/>
    <col min="14596" max="14596" width="0.88671875" style="89" customWidth="1"/>
    <col min="14597" max="14597" width="12" style="89" customWidth="1"/>
    <col min="14598" max="14598" width="2.33203125" style="89" customWidth="1"/>
    <col min="14599" max="14599" width="12" style="89" customWidth="1"/>
    <col min="14600" max="14600" width="2.33203125" style="89" customWidth="1"/>
    <col min="14601" max="14601" width="12" style="89" customWidth="1"/>
    <col min="14602" max="14602" width="2.33203125" style="89" customWidth="1"/>
    <col min="14603" max="14603" width="12" style="89" customWidth="1"/>
    <col min="14604" max="14604" width="2.33203125" style="89" customWidth="1"/>
    <col min="14605" max="14605" width="12" style="89" customWidth="1"/>
    <col min="14606" max="14606" width="2.33203125" style="89" customWidth="1"/>
    <col min="14607" max="14607" width="12" style="89" customWidth="1"/>
    <col min="14608" max="14608" width="2.33203125" style="89" customWidth="1"/>
    <col min="14609" max="14609" width="12" style="89" customWidth="1"/>
    <col min="14610" max="14610" width="1.6640625" style="89" customWidth="1"/>
    <col min="14611" max="14611" width="12" style="89" customWidth="1"/>
    <col min="14612" max="14612" width="2.33203125" style="89" customWidth="1"/>
    <col min="14613" max="14613" width="0.109375" style="89" customWidth="1"/>
    <col min="14614" max="14614" width="2.33203125" style="89" customWidth="1"/>
    <col min="14615" max="14615" width="12" style="89" customWidth="1"/>
    <col min="14616" max="14616" width="2.5546875" style="89" bestFit="1" customWidth="1"/>
    <col min="14617" max="14617" width="9.5546875" style="89" customWidth="1"/>
    <col min="14618" max="14619" width="9.33203125" style="89" bestFit="1" customWidth="1"/>
    <col min="14620" max="14850" width="9.109375" style="89"/>
    <col min="14851" max="14851" width="39" style="89" bestFit="1" customWidth="1"/>
    <col min="14852" max="14852" width="0.88671875" style="89" customWidth="1"/>
    <col min="14853" max="14853" width="12" style="89" customWidth="1"/>
    <col min="14854" max="14854" width="2.33203125" style="89" customWidth="1"/>
    <col min="14855" max="14855" width="12" style="89" customWidth="1"/>
    <col min="14856" max="14856" width="2.33203125" style="89" customWidth="1"/>
    <col min="14857" max="14857" width="12" style="89" customWidth="1"/>
    <col min="14858" max="14858" width="2.33203125" style="89" customWidth="1"/>
    <col min="14859" max="14859" width="12" style="89" customWidth="1"/>
    <col min="14860" max="14860" width="2.33203125" style="89" customWidth="1"/>
    <col min="14861" max="14861" width="12" style="89" customWidth="1"/>
    <col min="14862" max="14862" width="2.33203125" style="89" customWidth="1"/>
    <col min="14863" max="14863" width="12" style="89" customWidth="1"/>
    <col min="14864" max="14864" width="2.33203125" style="89" customWidth="1"/>
    <col min="14865" max="14865" width="12" style="89" customWidth="1"/>
    <col min="14866" max="14866" width="1.6640625" style="89" customWidth="1"/>
    <col min="14867" max="14867" width="12" style="89" customWidth="1"/>
    <col min="14868" max="14868" width="2.33203125" style="89" customWidth="1"/>
    <col min="14869" max="14869" width="0.109375" style="89" customWidth="1"/>
    <col min="14870" max="14870" width="2.33203125" style="89" customWidth="1"/>
    <col min="14871" max="14871" width="12" style="89" customWidth="1"/>
    <col min="14872" max="14872" width="2.5546875" style="89" bestFit="1" customWidth="1"/>
    <col min="14873" max="14873" width="9.5546875" style="89" customWidth="1"/>
    <col min="14874" max="14875" width="9.33203125" style="89" bestFit="1" customWidth="1"/>
    <col min="14876" max="15106" width="9.109375" style="89"/>
    <col min="15107" max="15107" width="39" style="89" bestFit="1" customWidth="1"/>
    <col min="15108" max="15108" width="0.88671875" style="89" customWidth="1"/>
    <col min="15109" max="15109" width="12" style="89" customWidth="1"/>
    <col min="15110" max="15110" width="2.33203125" style="89" customWidth="1"/>
    <col min="15111" max="15111" width="12" style="89" customWidth="1"/>
    <col min="15112" max="15112" width="2.33203125" style="89" customWidth="1"/>
    <col min="15113" max="15113" width="12" style="89" customWidth="1"/>
    <col min="15114" max="15114" width="2.33203125" style="89" customWidth="1"/>
    <col min="15115" max="15115" width="12" style="89" customWidth="1"/>
    <col min="15116" max="15116" width="2.33203125" style="89" customWidth="1"/>
    <col min="15117" max="15117" width="12" style="89" customWidth="1"/>
    <col min="15118" max="15118" width="2.33203125" style="89" customWidth="1"/>
    <col min="15119" max="15119" width="12" style="89" customWidth="1"/>
    <col min="15120" max="15120" width="2.33203125" style="89" customWidth="1"/>
    <col min="15121" max="15121" width="12" style="89" customWidth="1"/>
    <col min="15122" max="15122" width="1.6640625" style="89" customWidth="1"/>
    <col min="15123" max="15123" width="12" style="89" customWidth="1"/>
    <col min="15124" max="15124" width="2.33203125" style="89" customWidth="1"/>
    <col min="15125" max="15125" width="0.109375" style="89" customWidth="1"/>
    <col min="15126" max="15126" width="2.33203125" style="89" customWidth="1"/>
    <col min="15127" max="15127" width="12" style="89" customWidth="1"/>
    <col min="15128" max="15128" width="2.5546875" style="89" bestFit="1" customWidth="1"/>
    <col min="15129" max="15129" width="9.5546875" style="89" customWidth="1"/>
    <col min="15130" max="15131" width="9.33203125" style="89" bestFit="1" customWidth="1"/>
    <col min="15132" max="15362" width="9.109375" style="89"/>
    <col min="15363" max="15363" width="39" style="89" bestFit="1" customWidth="1"/>
    <col min="15364" max="15364" width="0.88671875" style="89" customWidth="1"/>
    <col min="15365" max="15365" width="12" style="89" customWidth="1"/>
    <col min="15366" max="15366" width="2.33203125" style="89" customWidth="1"/>
    <col min="15367" max="15367" width="12" style="89" customWidth="1"/>
    <col min="15368" max="15368" width="2.33203125" style="89" customWidth="1"/>
    <col min="15369" max="15369" width="12" style="89" customWidth="1"/>
    <col min="15370" max="15370" width="2.33203125" style="89" customWidth="1"/>
    <col min="15371" max="15371" width="12" style="89" customWidth="1"/>
    <col min="15372" max="15372" width="2.33203125" style="89" customWidth="1"/>
    <col min="15373" max="15373" width="12" style="89" customWidth="1"/>
    <col min="15374" max="15374" width="2.33203125" style="89" customWidth="1"/>
    <col min="15375" max="15375" width="12" style="89" customWidth="1"/>
    <col min="15376" max="15376" width="2.33203125" style="89" customWidth="1"/>
    <col min="15377" max="15377" width="12" style="89" customWidth="1"/>
    <col min="15378" max="15378" width="1.6640625" style="89" customWidth="1"/>
    <col min="15379" max="15379" width="12" style="89" customWidth="1"/>
    <col min="15380" max="15380" width="2.33203125" style="89" customWidth="1"/>
    <col min="15381" max="15381" width="0.109375" style="89" customWidth="1"/>
    <col min="15382" max="15382" width="2.33203125" style="89" customWidth="1"/>
    <col min="15383" max="15383" width="12" style="89" customWidth="1"/>
    <col min="15384" max="15384" width="2.5546875" style="89" bestFit="1" customWidth="1"/>
    <col min="15385" max="15385" width="9.5546875" style="89" customWidth="1"/>
    <col min="15386" max="15387" width="9.33203125" style="89" bestFit="1" customWidth="1"/>
    <col min="15388" max="15618" width="9.109375" style="89"/>
    <col min="15619" max="15619" width="39" style="89" bestFit="1" customWidth="1"/>
    <col min="15620" max="15620" width="0.88671875" style="89" customWidth="1"/>
    <col min="15621" max="15621" width="12" style="89" customWidth="1"/>
    <col min="15622" max="15622" width="2.33203125" style="89" customWidth="1"/>
    <col min="15623" max="15623" width="12" style="89" customWidth="1"/>
    <col min="15624" max="15624" width="2.33203125" style="89" customWidth="1"/>
    <col min="15625" max="15625" width="12" style="89" customWidth="1"/>
    <col min="15626" max="15626" width="2.33203125" style="89" customWidth="1"/>
    <col min="15627" max="15627" width="12" style="89" customWidth="1"/>
    <col min="15628" max="15628" width="2.33203125" style="89" customWidth="1"/>
    <col min="15629" max="15629" width="12" style="89" customWidth="1"/>
    <col min="15630" max="15630" width="2.33203125" style="89" customWidth="1"/>
    <col min="15631" max="15631" width="12" style="89" customWidth="1"/>
    <col min="15632" max="15632" width="2.33203125" style="89" customWidth="1"/>
    <col min="15633" max="15633" width="12" style="89" customWidth="1"/>
    <col min="15634" max="15634" width="1.6640625" style="89" customWidth="1"/>
    <col min="15635" max="15635" width="12" style="89" customWidth="1"/>
    <col min="15636" max="15636" width="2.33203125" style="89" customWidth="1"/>
    <col min="15637" max="15637" width="0.109375" style="89" customWidth="1"/>
    <col min="15638" max="15638" width="2.33203125" style="89" customWidth="1"/>
    <col min="15639" max="15639" width="12" style="89" customWidth="1"/>
    <col min="15640" max="15640" width="2.5546875" style="89" bestFit="1" customWidth="1"/>
    <col min="15641" max="15641" width="9.5546875" style="89" customWidth="1"/>
    <col min="15642" max="15643" width="9.33203125" style="89" bestFit="1" customWidth="1"/>
    <col min="15644" max="15874" width="9.109375" style="89"/>
    <col min="15875" max="15875" width="39" style="89" bestFit="1" customWidth="1"/>
    <col min="15876" max="15876" width="0.88671875" style="89" customWidth="1"/>
    <col min="15877" max="15877" width="12" style="89" customWidth="1"/>
    <col min="15878" max="15878" width="2.33203125" style="89" customWidth="1"/>
    <col min="15879" max="15879" width="12" style="89" customWidth="1"/>
    <col min="15880" max="15880" width="2.33203125" style="89" customWidth="1"/>
    <col min="15881" max="15881" width="12" style="89" customWidth="1"/>
    <col min="15882" max="15882" width="2.33203125" style="89" customWidth="1"/>
    <col min="15883" max="15883" width="12" style="89" customWidth="1"/>
    <col min="15884" max="15884" width="2.33203125" style="89" customWidth="1"/>
    <col min="15885" max="15885" width="12" style="89" customWidth="1"/>
    <col min="15886" max="15886" width="2.33203125" style="89" customWidth="1"/>
    <col min="15887" max="15887" width="12" style="89" customWidth="1"/>
    <col min="15888" max="15888" width="2.33203125" style="89" customWidth="1"/>
    <col min="15889" max="15889" width="12" style="89" customWidth="1"/>
    <col min="15890" max="15890" width="1.6640625" style="89" customWidth="1"/>
    <col min="15891" max="15891" width="12" style="89" customWidth="1"/>
    <col min="15892" max="15892" width="2.33203125" style="89" customWidth="1"/>
    <col min="15893" max="15893" width="0.109375" style="89" customWidth="1"/>
    <col min="15894" max="15894" width="2.33203125" style="89" customWidth="1"/>
    <col min="15895" max="15895" width="12" style="89" customWidth="1"/>
    <col min="15896" max="15896" width="2.5546875" style="89" bestFit="1" customWidth="1"/>
    <col min="15897" max="15897" width="9.5546875" style="89" customWidth="1"/>
    <col min="15898" max="15899" width="9.33203125" style="89" bestFit="1" customWidth="1"/>
    <col min="15900" max="16130" width="9.109375" style="89"/>
    <col min="16131" max="16131" width="39" style="89" bestFit="1" customWidth="1"/>
    <col min="16132" max="16132" width="0.88671875" style="89" customWidth="1"/>
    <col min="16133" max="16133" width="12" style="89" customWidth="1"/>
    <col min="16134" max="16134" width="2.33203125" style="89" customWidth="1"/>
    <col min="16135" max="16135" width="12" style="89" customWidth="1"/>
    <col min="16136" max="16136" width="2.33203125" style="89" customWidth="1"/>
    <col min="16137" max="16137" width="12" style="89" customWidth="1"/>
    <col min="16138" max="16138" width="2.33203125" style="89" customWidth="1"/>
    <col min="16139" max="16139" width="12" style="89" customWidth="1"/>
    <col min="16140" max="16140" width="2.33203125" style="89" customWidth="1"/>
    <col min="16141" max="16141" width="12" style="89" customWidth="1"/>
    <col min="16142" max="16142" width="2.33203125" style="89" customWidth="1"/>
    <col min="16143" max="16143" width="12" style="89" customWidth="1"/>
    <col min="16144" max="16144" width="2.33203125" style="89" customWidth="1"/>
    <col min="16145" max="16145" width="12" style="89" customWidth="1"/>
    <col min="16146" max="16146" width="1.6640625" style="89" customWidth="1"/>
    <col min="16147" max="16147" width="12" style="89" customWidth="1"/>
    <col min="16148" max="16148" width="2.33203125" style="89" customWidth="1"/>
    <col min="16149" max="16149" width="0.109375" style="89" customWidth="1"/>
    <col min="16150" max="16150" width="2.33203125" style="89" customWidth="1"/>
    <col min="16151" max="16151" width="12" style="89" customWidth="1"/>
    <col min="16152" max="16152" width="2.5546875" style="89" bestFit="1" customWidth="1"/>
    <col min="16153" max="16153" width="9.5546875" style="89" customWidth="1"/>
    <col min="16154" max="16155" width="9.33203125" style="89" bestFit="1" customWidth="1"/>
    <col min="16156" max="16384" width="9.109375" style="89"/>
  </cols>
  <sheetData>
    <row r="1" spans="1:25" s="81" customFormat="1" x14ac:dyDescent="0.2">
      <c r="A1" s="189" t="s">
        <v>140</v>
      </c>
      <c r="B1" s="79"/>
      <c r="C1" s="186" t="s">
        <v>141</v>
      </c>
      <c r="D1" s="79"/>
      <c r="E1" s="186" t="s">
        <v>142</v>
      </c>
      <c r="F1" s="79"/>
      <c r="G1" s="189" t="s">
        <v>143</v>
      </c>
      <c r="H1" s="79"/>
      <c r="I1" s="186" t="s">
        <v>144</v>
      </c>
      <c r="J1" s="79"/>
      <c r="K1" s="186" t="s">
        <v>145</v>
      </c>
      <c r="L1" s="79"/>
      <c r="M1" s="186" t="s">
        <v>146</v>
      </c>
      <c r="N1" s="79"/>
      <c r="O1" s="186" t="s">
        <v>147</v>
      </c>
      <c r="P1" s="79"/>
      <c r="Q1" s="187" t="s">
        <v>148</v>
      </c>
      <c r="R1" s="187"/>
      <c r="S1" s="187"/>
      <c r="T1" s="79"/>
      <c r="U1" s="186" t="s">
        <v>149</v>
      </c>
      <c r="V1" s="79"/>
      <c r="W1" s="80"/>
      <c r="X1" s="188"/>
      <c r="Y1" s="188"/>
    </row>
    <row r="2" spans="1:25" s="84" customFormat="1" x14ac:dyDescent="0.2">
      <c r="A2" s="189"/>
      <c r="B2" s="82"/>
      <c r="C2" s="186"/>
      <c r="D2" s="82"/>
      <c r="E2" s="186"/>
      <c r="F2" s="82"/>
      <c r="G2" s="189" t="s">
        <v>150</v>
      </c>
      <c r="H2" s="82"/>
      <c r="I2" s="186" t="s">
        <v>151</v>
      </c>
      <c r="J2" s="82"/>
      <c r="K2" s="186" t="s">
        <v>152</v>
      </c>
      <c r="L2" s="82"/>
      <c r="M2" s="186"/>
      <c r="N2" s="82"/>
      <c r="O2" s="186" t="s">
        <v>153</v>
      </c>
      <c r="P2" s="82"/>
      <c r="Q2" s="83" t="s">
        <v>154</v>
      </c>
      <c r="R2" s="82"/>
      <c r="S2" s="83" t="s">
        <v>155</v>
      </c>
      <c r="T2" s="82"/>
      <c r="U2" s="186" t="s">
        <v>156</v>
      </c>
      <c r="V2" s="82"/>
      <c r="W2" s="83" t="s">
        <v>120</v>
      </c>
      <c r="X2" s="188"/>
      <c r="Y2" s="188"/>
    </row>
    <row r="3" spans="1:25" s="87" customFormat="1" ht="11.25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6"/>
      <c r="Y3" s="86"/>
    </row>
    <row r="4" spans="1:25" ht="11.25" x14ac:dyDescent="0.2">
      <c r="A4" s="88" t="s">
        <v>157</v>
      </c>
      <c r="W4" s="90"/>
    </row>
    <row r="5" spans="1:25" x14ac:dyDescent="0.2">
      <c r="A5" s="89" t="s">
        <v>158</v>
      </c>
      <c r="C5" s="91">
        <v>4322093</v>
      </c>
      <c r="D5" s="91"/>
      <c r="E5" s="91">
        <v>568204</v>
      </c>
      <c r="F5" s="91"/>
      <c r="G5" s="91">
        <v>762241</v>
      </c>
      <c r="H5" s="91"/>
      <c r="I5" s="91">
        <v>708118</v>
      </c>
      <c r="J5" s="91"/>
      <c r="K5" s="91">
        <v>66497033</v>
      </c>
      <c r="L5" s="91"/>
      <c r="M5" s="91">
        <v>6381589</v>
      </c>
      <c r="O5" s="91">
        <v>2408079</v>
      </c>
      <c r="P5" s="91"/>
      <c r="Q5" s="91">
        <v>20914224</v>
      </c>
      <c r="R5" s="91"/>
      <c r="S5" s="91">
        <v>6310477</v>
      </c>
      <c r="T5" s="91"/>
      <c r="U5" s="91">
        <v>1946053</v>
      </c>
      <c r="V5" s="91"/>
      <c r="W5" s="91">
        <f>SUM(C5:U5)</f>
        <v>110818111</v>
      </c>
    </row>
    <row r="6" spans="1:25" x14ac:dyDescent="0.2">
      <c r="A6" s="89" t="s">
        <v>159</v>
      </c>
      <c r="C6" s="92">
        <v>0</v>
      </c>
      <c r="D6" s="91"/>
      <c r="E6" s="92">
        <v>-230454</v>
      </c>
      <c r="F6" s="91"/>
      <c r="G6" s="92">
        <v>-240481</v>
      </c>
      <c r="H6" s="91"/>
      <c r="I6" s="92">
        <v>-521244</v>
      </c>
      <c r="J6" s="91"/>
      <c r="K6" s="92">
        <v>-42928175</v>
      </c>
      <c r="L6" s="91"/>
      <c r="M6" s="92">
        <v>-3451204</v>
      </c>
      <c r="O6" s="92">
        <v>-564911</v>
      </c>
      <c r="P6" s="91"/>
      <c r="Q6" s="92">
        <v>-5325218</v>
      </c>
      <c r="R6" s="91"/>
      <c r="S6" s="92">
        <v>-1460647</v>
      </c>
      <c r="T6" s="91"/>
      <c r="U6" s="92">
        <v>0</v>
      </c>
      <c r="V6" s="91"/>
      <c r="W6" s="91">
        <f>SUM(C6:U6)</f>
        <v>-54722334</v>
      </c>
    </row>
    <row r="7" spans="1:25" ht="11.25" x14ac:dyDescent="0.2">
      <c r="A7" s="89" t="s">
        <v>160</v>
      </c>
      <c r="C7" s="93">
        <f>SUM(C5:C6)</f>
        <v>4322093</v>
      </c>
      <c r="D7" s="90"/>
      <c r="E7" s="93">
        <f>SUM(E5:E6)</f>
        <v>337750</v>
      </c>
      <c r="F7" s="90"/>
      <c r="G7" s="93">
        <f>SUM(G5:G6)</f>
        <v>521760</v>
      </c>
      <c r="H7" s="90"/>
      <c r="I7" s="93">
        <f>SUM(I5:I6)</f>
        <v>186874</v>
      </c>
      <c r="J7" s="90"/>
      <c r="K7" s="93">
        <f>SUM(K5:K6)</f>
        <v>23568858</v>
      </c>
      <c r="L7" s="90"/>
      <c r="M7" s="93">
        <f>SUM(M5:M6)</f>
        <v>2930385</v>
      </c>
      <c r="O7" s="93">
        <f>SUM(O5:O6)</f>
        <v>1843168</v>
      </c>
      <c r="P7" s="90"/>
      <c r="Q7" s="93">
        <f>SUM(Q5:Q6)</f>
        <v>15589006</v>
      </c>
      <c r="R7" s="90"/>
      <c r="S7" s="93">
        <f>SUM(S5:S6)</f>
        <v>4849830</v>
      </c>
      <c r="T7" s="90"/>
      <c r="U7" s="93">
        <f>SUM(U5:U6)</f>
        <v>1946053</v>
      </c>
      <c r="V7" s="90"/>
      <c r="W7" s="93">
        <f>SUM(W5:W6)</f>
        <v>56095777</v>
      </c>
      <c r="X7" s="94"/>
      <c r="Y7" s="90"/>
    </row>
    <row r="8" spans="1:25" ht="6.6" customHeight="1" x14ac:dyDescent="0.2">
      <c r="W8" s="90"/>
    </row>
    <row r="9" spans="1:25" ht="11.25" x14ac:dyDescent="0.2">
      <c r="A9" s="88" t="s">
        <v>161</v>
      </c>
    </row>
    <row r="10" spans="1:25" ht="11.25" x14ac:dyDescent="0.2">
      <c r="A10" s="89" t="s">
        <v>162</v>
      </c>
      <c r="C10" s="91">
        <v>814526</v>
      </c>
      <c r="D10" s="91"/>
      <c r="E10" s="91">
        <v>216700</v>
      </c>
      <c r="F10" s="91"/>
      <c r="G10" s="91">
        <v>84574</v>
      </c>
      <c r="H10" s="91"/>
      <c r="I10" s="91">
        <v>67875</v>
      </c>
      <c r="J10" s="91"/>
      <c r="K10" s="91">
        <v>12112405</v>
      </c>
      <c r="L10" s="91"/>
      <c r="M10" s="91">
        <v>1026910</v>
      </c>
      <c r="O10" s="91">
        <v>622463</v>
      </c>
      <c r="P10" s="91"/>
      <c r="Q10" s="91">
        <v>467000</v>
      </c>
      <c r="R10" s="91"/>
      <c r="S10" s="91">
        <v>827093</v>
      </c>
      <c r="T10" s="91"/>
      <c r="U10" s="91">
        <v>1232436</v>
      </c>
      <c r="V10" s="91"/>
      <c r="W10" s="91">
        <f>SUM(C10:U10)</f>
        <v>17471982</v>
      </c>
    </row>
    <row r="11" spans="1:25" ht="11.25" x14ac:dyDescent="0.2">
      <c r="A11" s="89" t="s">
        <v>163</v>
      </c>
      <c r="C11" s="91">
        <v>0</v>
      </c>
      <c r="D11" s="91"/>
      <c r="E11" s="91"/>
      <c r="F11" s="91"/>
      <c r="G11" s="91"/>
      <c r="H11" s="91"/>
      <c r="I11" s="91"/>
      <c r="J11" s="91"/>
      <c r="K11" s="91">
        <v>13616415</v>
      </c>
      <c r="L11" s="91"/>
      <c r="M11" s="91"/>
      <c r="O11" s="91"/>
      <c r="P11" s="91"/>
      <c r="Q11" s="91"/>
      <c r="R11" s="91"/>
      <c r="S11" s="91"/>
      <c r="T11" s="91"/>
      <c r="U11" s="91"/>
      <c r="V11" s="91"/>
      <c r="W11" s="91">
        <f>SUM(C11:U11)</f>
        <v>13616415</v>
      </c>
    </row>
    <row r="12" spans="1:25" ht="11.25" x14ac:dyDescent="0.2">
      <c r="A12" s="89" t="s">
        <v>164</v>
      </c>
      <c r="C12" s="91">
        <v>0</v>
      </c>
      <c r="D12" s="91"/>
      <c r="E12" s="91">
        <v>1946050</v>
      </c>
      <c r="F12" s="91"/>
      <c r="G12" s="91"/>
      <c r="H12" s="91"/>
      <c r="I12" s="91"/>
      <c r="J12" s="91"/>
      <c r="K12" s="91"/>
      <c r="L12" s="91"/>
      <c r="M12" s="91"/>
      <c r="O12" s="91"/>
      <c r="P12" s="91"/>
      <c r="Q12" s="91"/>
      <c r="R12" s="91"/>
      <c r="S12" s="91"/>
      <c r="T12" s="91"/>
      <c r="U12" s="91">
        <v>-1946050</v>
      </c>
      <c r="V12" s="91"/>
      <c r="W12" s="91">
        <f>SUM(C12:U12)</f>
        <v>0</v>
      </c>
    </row>
    <row r="13" spans="1:25" x14ac:dyDescent="0.2">
      <c r="A13" s="89" t="s">
        <v>165</v>
      </c>
      <c r="C13" s="91">
        <v>0</v>
      </c>
      <c r="D13" s="91"/>
      <c r="E13" s="91">
        <v>-125713</v>
      </c>
      <c r="F13" s="91"/>
      <c r="G13" s="91">
        <v>-86036</v>
      </c>
      <c r="H13" s="91"/>
      <c r="I13" s="91">
        <v>-139001</v>
      </c>
      <c r="J13" s="91"/>
      <c r="K13" s="91">
        <v>-11414162</v>
      </c>
      <c r="L13" s="91"/>
      <c r="M13" s="91">
        <v>-1132872</v>
      </c>
      <c r="O13" s="91">
        <v>-385315</v>
      </c>
      <c r="P13" s="91"/>
      <c r="Q13" s="91">
        <v>-2988006</v>
      </c>
      <c r="R13" s="91"/>
      <c r="S13" s="91">
        <v>-968062</v>
      </c>
      <c r="T13" s="91"/>
      <c r="U13" s="91">
        <v>0</v>
      </c>
      <c r="V13" s="91"/>
      <c r="W13" s="91">
        <f>SUM(C13:U13)</f>
        <v>-17239167</v>
      </c>
    </row>
    <row r="14" spans="1:25" ht="11.25" x14ac:dyDescent="0.2">
      <c r="A14" s="89" t="s">
        <v>166</v>
      </c>
      <c r="C14" s="93">
        <f>SUM(C7:C13)</f>
        <v>5136619</v>
      </c>
      <c r="D14" s="90"/>
      <c r="E14" s="93">
        <f>SUM(E7:E13)</f>
        <v>2374787</v>
      </c>
      <c r="F14" s="90"/>
      <c r="G14" s="93">
        <f>SUM(G7:G13)</f>
        <v>520298</v>
      </c>
      <c r="H14" s="90"/>
      <c r="I14" s="93">
        <f>SUM(I7:I13)</f>
        <v>115748</v>
      </c>
      <c r="J14" s="90"/>
      <c r="K14" s="93">
        <f>SUM(K7:K13)</f>
        <v>37883516</v>
      </c>
      <c r="L14" s="90"/>
      <c r="M14" s="93">
        <f>SUM(M7:M13)</f>
        <v>2824423</v>
      </c>
      <c r="O14" s="93">
        <f>SUM(O7:O13)</f>
        <v>2080316</v>
      </c>
      <c r="P14" s="90"/>
      <c r="Q14" s="93">
        <f>SUM(Q7:Q13)</f>
        <v>13068000</v>
      </c>
      <c r="R14" s="90"/>
      <c r="S14" s="93">
        <f>SUM(S7:S13)</f>
        <v>4708861</v>
      </c>
      <c r="T14" s="90"/>
      <c r="U14" s="93">
        <f>SUM(U7:U13)</f>
        <v>1232439</v>
      </c>
      <c r="V14" s="90"/>
      <c r="W14" s="93">
        <f>SUM(W7:W13)</f>
        <v>69945007</v>
      </c>
      <c r="X14" s="94"/>
      <c r="Y14" s="90"/>
    </row>
    <row r="15" spans="1:25" ht="6.6" customHeight="1" x14ac:dyDescent="0.2"/>
    <row r="16" spans="1:25" ht="11.25" x14ac:dyDescent="0.2">
      <c r="A16" s="88" t="s">
        <v>167</v>
      </c>
      <c r="G16" s="90"/>
    </row>
    <row r="17" spans="1:26" x14ac:dyDescent="0.2">
      <c r="A17" s="89" t="s">
        <v>158</v>
      </c>
      <c r="C17" s="91">
        <f>+C5+C10+C11+C12</f>
        <v>5136619</v>
      </c>
      <c r="D17" s="91"/>
      <c r="E17" s="91">
        <f>+E5+E10+E11+E12</f>
        <v>2730954</v>
      </c>
      <c r="F17" s="91"/>
      <c r="G17" s="91">
        <f>+G5+G10+G11+G12</f>
        <v>846815</v>
      </c>
      <c r="H17" s="91"/>
      <c r="I17" s="91">
        <f>+I5+I10+I11+I12</f>
        <v>775993</v>
      </c>
      <c r="J17" s="91"/>
      <c r="K17" s="91">
        <f>+K5+K10+K11+K12</f>
        <v>92225853</v>
      </c>
      <c r="L17" s="91"/>
      <c r="M17" s="91">
        <f>+M5+M10+M11+M12</f>
        <v>7408499</v>
      </c>
      <c r="N17" s="91"/>
      <c r="O17" s="91">
        <f>+O5+O10+O11+O12</f>
        <v>3030542</v>
      </c>
      <c r="P17" s="91"/>
      <c r="Q17" s="91">
        <f>+Q5+Q10+Q11+Q12</f>
        <v>21381224</v>
      </c>
      <c r="R17" s="91"/>
      <c r="S17" s="91">
        <f>+S5+S10+S11+S12</f>
        <v>7137570</v>
      </c>
      <c r="T17" s="91"/>
      <c r="U17" s="91">
        <f>+U5+U10+U11+U12</f>
        <v>1232439</v>
      </c>
      <c r="V17" s="91"/>
      <c r="W17" s="91">
        <f>SUM(C17:U17)</f>
        <v>141906508</v>
      </c>
      <c r="X17" s="90"/>
      <c r="Y17" s="90"/>
    </row>
    <row r="18" spans="1:26" x14ac:dyDescent="0.2">
      <c r="A18" s="89" t="s">
        <v>159</v>
      </c>
      <c r="C18" s="91">
        <f>+C6+C13</f>
        <v>0</v>
      </c>
      <c r="D18" s="91"/>
      <c r="E18" s="91">
        <f>+E6+E13</f>
        <v>-356167</v>
      </c>
      <c r="F18" s="91"/>
      <c r="G18" s="91">
        <f>+G6+G13</f>
        <v>-326517</v>
      </c>
      <c r="H18" s="91"/>
      <c r="I18" s="91">
        <f>+I6+I13</f>
        <v>-660245</v>
      </c>
      <c r="J18" s="91"/>
      <c r="K18" s="91">
        <f>+K6+K13</f>
        <v>-54342337</v>
      </c>
      <c r="L18" s="91"/>
      <c r="M18" s="91">
        <f>+M6+M13</f>
        <v>-4584076</v>
      </c>
      <c r="N18" s="91"/>
      <c r="O18" s="91">
        <f>+O6+O13</f>
        <v>-950226</v>
      </c>
      <c r="P18" s="91"/>
      <c r="Q18" s="91">
        <f>+Q6+Q13</f>
        <v>-8313224</v>
      </c>
      <c r="R18" s="91"/>
      <c r="S18" s="91">
        <f>+S6+S13</f>
        <v>-2428709</v>
      </c>
      <c r="T18" s="91"/>
      <c r="U18" s="91">
        <f>+U6+U13</f>
        <v>0</v>
      </c>
      <c r="V18" s="91"/>
      <c r="W18" s="91">
        <f>SUM(C18:U18)</f>
        <v>-71961501</v>
      </c>
      <c r="Y18" s="90"/>
    </row>
    <row r="19" spans="1:26" ht="11.25" x14ac:dyDescent="0.2">
      <c r="A19" s="89" t="s">
        <v>168</v>
      </c>
      <c r="C19" s="93">
        <f>SUM(C17:C18)</f>
        <v>5136619</v>
      </c>
      <c r="D19" s="90"/>
      <c r="E19" s="93">
        <f>SUM(E17:E18)</f>
        <v>2374787</v>
      </c>
      <c r="F19" s="90"/>
      <c r="G19" s="93">
        <f>SUM(G17:G18)</f>
        <v>520298</v>
      </c>
      <c r="H19" s="90"/>
      <c r="I19" s="93">
        <f>SUM(I17:I18)</f>
        <v>115748</v>
      </c>
      <c r="J19" s="90"/>
      <c r="K19" s="93">
        <f>SUM(K17:K18)</f>
        <v>37883516</v>
      </c>
      <c r="L19" s="90"/>
      <c r="M19" s="93">
        <f>SUM(M17:M18)</f>
        <v>2824423</v>
      </c>
      <c r="N19" s="90"/>
      <c r="O19" s="93">
        <f>SUM(O17:O18)</f>
        <v>2080316</v>
      </c>
      <c r="P19" s="90"/>
      <c r="Q19" s="93">
        <f>SUM(Q17:Q18)</f>
        <v>13068000</v>
      </c>
      <c r="R19" s="90"/>
      <c r="S19" s="93">
        <f>SUM(S17:S18)</f>
        <v>4708861</v>
      </c>
      <c r="T19" s="90"/>
      <c r="U19" s="93">
        <f>SUM(U17:U18)</f>
        <v>1232439</v>
      </c>
      <c r="V19" s="90"/>
      <c r="W19" s="93">
        <f>SUM(W17:W18)</f>
        <v>69945007</v>
      </c>
    </row>
    <row r="20" spans="1:26" ht="6.6" customHeight="1" x14ac:dyDescent="0.2">
      <c r="C20" s="90"/>
      <c r="E20" s="90"/>
      <c r="G20" s="90"/>
      <c r="I20" s="90"/>
      <c r="K20" s="90"/>
      <c r="M20" s="90"/>
      <c r="O20" s="90"/>
      <c r="Q20" s="90"/>
      <c r="S20" s="90"/>
      <c r="U20" s="90"/>
      <c r="W20" s="90"/>
    </row>
    <row r="21" spans="1:26" ht="11.25" x14ac:dyDescent="0.2">
      <c r="A21" s="88" t="s">
        <v>169</v>
      </c>
    </row>
    <row r="22" spans="1:26" ht="11.25" x14ac:dyDescent="0.2">
      <c r="A22" s="89" t="s">
        <v>170</v>
      </c>
      <c r="C22" s="91">
        <v>13400</v>
      </c>
      <c r="D22" s="91"/>
      <c r="E22" s="91">
        <v>362783</v>
      </c>
      <c r="F22" s="91"/>
      <c r="G22" s="91">
        <v>292778</v>
      </c>
      <c r="H22" s="91"/>
      <c r="I22" s="91">
        <v>0</v>
      </c>
      <c r="J22" s="91"/>
      <c r="K22" s="91">
        <v>16129122</v>
      </c>
      <c r="L22" s="91"/>
      <c r="M22" s="91">
        <v>519131</v>
      </c>
      <c r="N22" s="91"/>
      <c r="O22" s="91">
        <v>1373922</v>
      </c>
      <c r="P22" s="91"/>
      <c r="Q22" s="91">
        <v>1006701</v>
      </c>
      <c r="R22" s="91"/>
      <c r="S22" s="91">
        <v>673650</v>
      </c>
      <c r="T22" s="91"/>
      <c r="U22" s="91">
        <v>2678712</v>
      </c>
      <c r="V22" s="91"/>
      <c r="W22" s="91">
        <f t="shared" ref="W22:W27" si="0">SUM(C22:U22)</f>
        <v>23050199</v>
      </c>
      <c r="X22" s="95"/>
    </row>
    <row r="23" spans="1:26" ht="11.25" x14ac:dyDescent="0.2">
      <c r="A23" s="89" t="s">
        <v>87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>
        <v>-36775</v>
      </c>
      <c r="N23" s="91"/>
      <c r="O23" s="91"/>
      <c r="P23" s="91"/>
      <c r="Q23" s="91"/>
      <c r="R23" s="91"/>
      <c r="S23" s="91"/>
      <c r="T23" s="91"/>
      <c r="U23" s="91">
        <v>0</v>
      </c>
      <c r="V23" s="91"/>
      <c r="W23" s="91">
        <f t="shared" si="0"/>
        <v>-36775</v>
      </c>
      <c r="X23" s="95"/>
    </row>
    <row r="24" spans="1:26" x14ac:dyDescent="0.2">
      <c r="A24" s="89" t="s">
        <v>171</v>
      </c>
      <c r="C24" s="91">
        <v>0</v>
      </c>
      <c r="D24" s="91"/>
      <c r="E24" s="91"/>
      <c r="F24" s="91"/>
      <c r="G24" s="91">
        <v>-171505</v>
      </c>
      <c r="H24" s="91"/>
      <c r="I24" s="91"/>
      <c r="J24" s="91"/>
      <c r="K24" s="91">
        <v>-6512586</v>
      </c>
      <c r="L24" s="91"/>
      <c r="M24" s="91">
        <v>-16752</v>
      </c>
      <c r="N24" s="91"/>
      <c r="O24" s="91">
        <v>-578844</v>
      </c>
      <c r="P24" s="91"/>
      <c r="Q24" s="91">
        <v>-105497</v>
      </c>
      <c r="R24" s="91"/>
      <c r="S24" s="91">
        <v>-70139</v>
      </c>
      <c r="T24" s="91"/>
      <c r="U24" s="91">
        <v>0</v>
      </c>
      <c r="V24" s="91"/>
      <c r="W24" s="91">
        <f t="shared" si="0"/>
        <v>-7455323</v>
      </c>
      <c r="Y24" s="90"/>
    </row>
    <row r="25" spans="1:26" ht="11.25" x14ac:dyDescent="0.2">
      <c r="A25" s="89" t="s">
        <v>172</v>
      </c>
      <c r="C25" s="91"/>
      <c r="D25" s="91"/>
      <c r="E25" s="91"/>
      <c r="F25" s="91"/>
      <c r="G25" s="91">
        <v>-114361</v>
      </c>
      <c r="H25" s="91"/>
      <c r="I25" s="91"/>
      <c r="J25" s="91"/>
      <c r="K25" s="91">
        <v>-2143896</v>
      </c>
      <c r="L25" s="91"/>
      <c r="M25" s="91">
        <v>391690</v>
      </c>
      <c r="N25" s="91"/>
      <c r="O25" s="91">
        <v>33699</v>
      </c>
      <c r="P25" s="91"/>
      <c r="Q25" s="91">
        <v>219683</v>
      </c>
      <c r="R25" s="91"/>
      <c r="S25" s="91"/>
      <c r="T25" s="91"/>
      <c r="U25" s="91">
        <v>0</v>
      </c>
      <c r="V25" s="91"/>
      <c r="W25" s="91">
        <f t="shared" si="0"/>
        <v>-1613185</v>
      </c>
    </row>
    <row r="26" spans="1:26" x14ac:dyDescent="0.2">
      <c r="A26" s="89" t="s">
        <v>173</v>
      </c>
      <c r="C26" s="91">
        <v>0</v>
      </c>
      <c r="D26" s="91"/>
      <c r="F26" s="91"/>
      <c r="H26" s="91"/>
      <c r="I26" s="91"/>
      <c r="J26" s="91"/>
      <c r="K26" s="91"/>
      <c r="L26" s="91"/>
      <c r="M26" s="91">
        <v>29785</v>
      </c>
      <c r="N26" s="91"/>
      <c r="O26" s="91"/>
      <c r="P26" s="91"/>
      <c r="Q26" s="91"/>
      <c r="R26" s="91"/>
      <c r="S26" s="91"/>
      <c r="T26" s="91"/>
      <c r="U26" s="91">
        <v>0</v>
      </c>
      <c r="V26" s="91"/>
      <c r="W26" s="91">
        <f t="shared" si="0"/>
        <v>29785</v>
      </c>
    </row>
    <row r="27" spans="1:26" x14ac:dyDescent="0.2">
      <c r="A27" s="89" t="s">
        <v>165</v>
      </c>
      <c r="C27" s="91">
        <v>0</v>
      </c>
      <c r="D27" s="91"/>
      <c r="E27" s="91">
        <f>-145024</f>
        <v>-145024</v>
      </c>
      <c r="F27" s="91"/>
      <c r="G27" s="91">
        <v>-80976</v>
      </c>
      <c r="H27" s="91"/>
      <c r="I27" s="91">
        <v>-76084</v>
      </c>
      <c r="J27" s="91"/>
      <c r="K27" s="91">
        <v>-10933263</v>
      </c>
      <c r="L27" s="91"/>
      <c r="M27" s="91">
        <v>-1176683</v>
      </c>
      <c r="N27" s="91"/>
      <c r="O27" s="91">
        <v>-530593</v>
      </c>
      <c r="P27" s="91"/>
      <c r="Q27" s="91">
        <v>-3340463</v>
      </c>
      <c r="R27" s="91"/>
      <c r="S27" s="91">
        <v>-1063602</v>
      </c>
      <c r="T27" s="91"/>
      <c r="U27" s="91">
        <v>0</v>
      </c>
      <c r="V27" s="91"/>
      <c r="W27" s="91">
        <f t="shared" si="0"/>
        <v>-17346688</v>
      </c>
      <c r="Y27" s="90"/>
    </row>
    <row r="28" spans="1:26" ht="11.25" x14ac:dyDescent="0.2">
      <c r="A28" s="89" t="s">
        <v>174</v>
      </c>
      <c r="C28" s="96">
        <f>SUM(C19:C27)</f>
        <v>5150019</v>
      </c>
      <c r="D28" s="91"/>
      <c r="E28" s="96">
        <f>SUM(E19:E27)</f>
        <v>2592546</v>
      </c>
      <c r="F28" s="91"/>
      <c r="G28" s="96">
        <f>SUM(G19:G27)</f>
        <v>446234</v>
      </c>
      <c r="H28" s="91"/>
      <c r="I28" s="96">
        <f>SUM(I19:I27)</f>
        <v>39664</v>
      </c>
      <c r="J28" s="91"/>
      <c r="K28" s="96">
        <f>SUM(K19:K27)</f>
        <v>34422893</v>
      </c>
      <c r="L28" s="91"/>
      <c r="M28" s="96">
        <f>SUM(M19:M27)</f>
        <v>2534819</v>
      </c>
      <c r="N28" s="91"/>
      <c r="O28" s="96">
        <f>SUM(O19:O27)</f>
        <v>2378500</v>
      </c>
      <c r="P28" s="91"/>
      <c r="Q28" s="96">
        <f>SUM(Q19:Q27)</f>
        <v>10848424</v>
      </c>
      <c r="R28" s="91"/>
      <c r="S28" s="96">
        <f>SUM(S19:S27)</f>
        <v>4248770</v>
      </c>
      <c r="T28" s="91"/>
      <c r="U28" s="96">
        <f>SUM(U19:U27)</f>
        <v>3911151</v>
      </c>
      <c r="V28" s="91"/>
      <c r="W28" s="96">
        <f>SUM(W19:W27)</f>
        <v>66573020</v>
      </c>
      <c r="X28" s="90"/>
    </row>
    <row r="29" spans="1:26" ht="6" customHeight="1" x14ac:dyDescent="0.2">
      <c r="C29" s="91"/>
      <c r="D29" s="91"/>
      <c r="E29" s="94"/>
      <c r="F29" s="94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0" spans="1:26" x14ac:dyDescent="0.2">
      <c r="A30" s="88" t="s">
        <v>175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 spans="1:26" x14ac:dyDescent="0.2">
      <c r="A31" s="89" t="s">
        <v>158</v>
      </c>
      <c r="C31" s="91">
        <f>+C17+C22+C24+C23</f>
        <v>5150019</v>
      </c>
      <c r="D31" s="91"/>
      <c r="E31" s="91">
        <f>+E17+E22+E24+E23</f>
        <v>3093737</v>
      </c>
      <c r="F31" s="91"/>
      <c r="G31" s="91">
        <f>+G17+G22+G24+G23</f>
        <v>968088</v>
      </c>
      <c r="H31" s="91"/>
      <c r="I31" s="91">
        <f>+I17+I22+I24+I23</f>
        <v>775993</v>
      </c>
      <c r="J31" s="91"/>
      <c r="K31" s="91">
        <f>+K17+K22+K24+K23</f>
        <v>101842389</v>
      </c>
      <c r="L31" s="91"/>
      <c r="M31" s="91">
        <f>+M17+M22+M24+M23</f>
        <v>7874103</v>
      </c>
      <c r="N31" s="91"/>
      <c r="O31" s="91">
        <f>+O17+O22+O24+O23</f>
        <v>3825620</v>
      </c>
      <c r="P31" s="91"/>
      <c r="Q31" s="91">
        <f>+Q17+Q22+Q24+Q23</f>
        <v>22282428</v>
      </c>
      <c r="R31" s="91"/>
      <c r="S31" s="91">
        <f>+S17+S22+S24+S23</f>
        <v>7741081</v>
      </c>
      <c r="T31" s="91"/>
      <c r="U31" s="91">
        <f>+U17+U22+U24+U23</f>
        <v>3911151</v>
      </c>
      <c r="V31" s="91"/>
      <c r="W31" s="91">
        <f>+W17+W22+W24+W23</f>
        <v>157464609</v>
      </c>
      <c r="Y31" s="91"/>
      <c r="Z31" s="97"/>
    </row>
    <row r="32" spans="1:26" x14ac:dyDescent="0.2">
      <c r="A32" s="89" t="s">
        <v>159</v>
      </c>
      <c r="C32" s="91">
        <f>+C18+C26+C27</f>
        <v>0</v>
      </c>
      <c r="D32" s="91"/>
      <c r="E32" s="91">
        <f>+E18+E26+E27</f>
        <v>-501191</v>
      </c>
      <c r="F32" s="91"/>
      <c r="G32" s="91">
        <f>+G18+G26+G27+G25</f>
        <v>-521854</v>
      </c>
      <c r="H32" s="91"/>
      <c r="I32" s="91">
        <f>+I18+I26+I27+I25</f>
        <v>-736329</v>
      </c>
      <c r="J32" s="91"/>
      <c r="K32" s="91">
        <f>+K18+K26+K27+K25</f>
        <v>-67419496</v>
      </c>
      <c r="L32" s="91"/>
      <c r="M32" s="91">
        <f>+M18+M26+M27+M25</f>
        <v>-5339284</v>
      </c>
      <c r="N32" s="91"/>
      <c r="O32" s="91">
        <f>+O18+O26+O27+O25</f>
        <v>-1447120</v>
      </c>
      <c r="P32" s="91"/>
      <c r="Q32" s="91">
        <f>+Q18+Q26+Q27+Q25</f>
        <v>-11434004</v>
      </c>
      <c r="R32" s="91"/>
      <c r="S32" s="91">
        <f>+S18+S26+S27+S25</f>
        <v>-3492311</v>
      </c>
      <c r="T32" s="91"/>
      <c r="U32" s="91">
        <f>+U18+U26+U27+U25</f>
        <v>0</v>
      </c>
      <c r="V32" s="91"/>
      <c r="W32" s="91">
        <f>+W18+W26+W27+W25</f>
        <v>-90891589</v>
      </c>
      <c r="Y32" s="91"/>
      <c r="Z32" s="97"/>
    </row>
    <row r="33" spans="1:26" x14ac:dyDescent="0.2">
      <c r="A33" s="89" t="s">
        <v>168</v>
      </c>
      <c r="C33" s="96">
        <f>SUM(C31:C32)</f>
        <v>5150019</v>
      </c>
      <c r="D33" s="91"/>
      <c r="E33" s="96">
        <f>SUM(E31:E32)</f>
        <v>2592546</v>
      </c>
      <c r="F33" s="91"/>
      <c r="G33" s="96">
        <f>SUM(G31:G32)</f>
        <v>446234</v>
      </c>
      <c r="H33" s="91"/>
      <c r="I33" s="96">
        <f>SUM(I31:I32)</f>
        <v>39664</v>
      </c>
      <c r="J33" s="91"/>
      <c r="K33" s="96">
        <f>SUM(K31:K32)</f>
        <v>34422893</v>
      </c>
      <c r="L33" s="91"/>
      <c r="M33" s="96">
        <f>SUM(M31:M32)</f>
        <v>2534819</v>
      </c>
      <c r="N33" s="91"/>
      <c r="O33" s="96">
        <f>SUM(O31:O32)</f>
        <v>2378500</v>
      </c>
      <c r="P33" s="91"/>
      <c r="Q33" s="96">
        <f>SUM(Q31:Q32)</f>
        <v>10848424</v>
      </c>
      <c r="R33" s="91"/>
      <c r="S33" s="96">
        <f>SUM(S31:S32)</f>
        <v>4248770</v>
      </c>
      <c r="T33" s="91"/>
      <c r="U33" s="96">
        <f>SUM(U31:U32)</f>
        <v>3911151</v>
      </c>
      <c r="V33" s="91"/>
      <c r="W33" s="96">
        <f>SUM(W31:W32)</f>
        <v>66573020</v>
      </c>
      <c r="Y33" s="91"/>
    </row>
    <row r="35" spans="1:26" x14ac:dyDescent="0.2">
      <c r="A35" s="88" t="s">
        <v>176</v>
      </c>
    </row>
    <row r="36" spans="1:26" x14ac:dyDescent="0.2">
      <c r="A36" s="89" t="s">
        <v>170</v>
      </c>
      <c r="C36" s="91">
        <v>1225000</v>
      </c>
      <c r="D36" s="91"/>
      <c r="E36" s="91">
        <v>65000</v>
      </c>
      <c r="F36" s="91"/>
      <c r="G36" s="91">
        <v>483392</v>
      </c>
      <c r="H36" s="91"/>
      <c r="I36" s="91"/>
      <c r="J36" s="91"/>
      <c r="K36" s="91">
        <v>12607843</v>
      </c>
      <c r="L36" s="91"/>
      <c r="M36" s="91">
        <v>630899</v>
      </c>
      <c r="N36" s="91"/>
      <c r="O36" s="91">
        <v>1062755</v>
      </c>
      <c r="P36" s="91"/>
      <c r="Q36" s="91">
        <v>196643</v>
      </c>
      <c r="R36" s="91"/>
      <c r="S36" s="91">
        <v>139965</v>
      </c>
      <c r="T36" s="91"/>
      <c r="U36" s="91">
        <v>6035024</v>
      </c>
      <c r="V36" s="91"/>
      <c r="W36" s="91">
        <f t="shared" ref="W36:W42" si="1">SUM(C36:U36)</f>
        <v>22446521</v>
      </c>
      <c r="X36" s="95"/>
    </row>
    <row r="37" spans="1:26" x14ac:dyDescent="0.2">
      <c r="A37" s="89" t="s">
        <v>87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>
        <f t="shared" si="1"/>
        <v>0</v>
      </c>
      <c r="X37" s="95"/>
    </row>
    <row r="38" spans="1:26" x14ac:dyDescent="0.2">
      <c r="A38" s="89" t="s">
        <v>171</v>
      </c>
      <c r="C38" s="91"/>
      <c r="D38" s="91"/>
      <c r="E38" s="91"/>
      <c r="F38" s="91"/>
      <c r="G38" s="91">
        <v>-77030</v>
      </c>
      <c r="H38" s="91"/>
      <c r="I38" s="91">
        <v>90234</v>
      </c>
      <c r="J38" s="91"/>
      <c r="K38" s="91">
        <v>-13185</v>
      </c>
      <c r="L38" s="91"/>
      <c r="M38" s="91"/>
      <c r="N38" s="91"/>
      <c r="O38" s="91">
        <v>2512</v>
      </c>
      <c r="P38" s="91"/>
      <c r="Q38" s="91">
        <v>-2531</v>
      </c>
      <c r="R38" s="91"/>
      <c r="S38" s="91"/>
      <c r="T38" s="91"/>
      <c r="U38" s="91"/>
      <c r="V38" s="91"/>
      <c r="W38" s="91">
        <f t="shared" si="1"/>
        <v>0</v>
      </c>
      <c r="Y38" s="90"/>
    </row>
    <row r="39" spans="1:26" x14ac:dyDescent="0.2">
      <c r="A39" s="89" t="s">
        <v>172</v>
      </c>
      <c r="C39" s="91"/>
      <c r="D39" s="91"/>
      <c r="E39" s="91"/>
      <c r="F39" s="91"/>
      <c r="G39" s="91">
        <v>-384298</v>
      </c>
      <c r="H39" s="91"/>
      <c r="I39" s="91">
        <v>-1868</v>
      </c>
      <c r="J39" s="91"/>
      <c r="K39" s="91">
        <v>-4095467</v>
      </c>
      <c r="L39" s="91"/>
      <c r="M39" s="91"/>
      <c r="N39" s="91"/>
      <c r="O39" s="91">
        <v>-475748</v>
      </c>
      <c r="P39" s="91"/>
      <c r="Q39" s="91">
        <v>-108398</v>
      </c>
      <c r="R39" s="91"/>
      <c r="S39" s="91">
        <v>-87568</v>
      </c>
      <c r="T39" s="91"/>
      <c r="U39" s="91"/>
      <c r="V39" s="91"/>
      <c r="W39" s="91">
        <f t="shared" si="1"/>
        <v>-5153347</v>
      </c>
    </row>
    <row r="40" spans="1:26" x14ac:dyDescent="0.2">
      <c r="A40" s="89" t="s">
        <v>177</v>
      </c>
      <c r="C40" s="91"/>
      <c r="D40" s="91"/>
      <c r="F40" s="91"/>
      <c r="H40" s="91"/>
      <c r="I40" s="91"/>
      <c r="J40" s="91"/>
      <c r="K40" s="91">
        <v>-532377</v>
      </c>
      <c r="L40" s="91"/>
      <c r="M40" s="91"/>
      <c r="N40" s="91"/>
      <c r="O40" s="91"/>
      <c r="P40" s="91"/>
      <c r="Q40" s="91"/>
      <c r="R40" s="91"/>
      <c r="S40" s="91"/>
      <c r="T40" s="91"/>
      <c r="U40" s="91">
        <v>-5784745</v>
      </c>
      <c r="V40" s="91"/>
      <c r="W40" s="91">
        <f t="shared" si="1"/>
        <v>-6317122</v>
      </c>
    </row>
    <row r="41" spans="1:26" x14ac:dyDescent="0.2">
      <c r="A41" s="89" t="s">
        <v>173</v>
      </c>
      <c r="C41" s="91"/>
      <c r="D41" s="91"/>
      <c r="F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>
        <f t="shared" si="1"/>
        <v>0</v>
      </c>
    </row>
    <row r="42" spans="1:26" x14ac:dyDescent="0.2">
      <c r="A42" s="89" t="s">
        <v>165</v>
      </c>
      <c r="C42" s="91"/>
      <c r="D42" s="91"/>
      <c r="E42" s="91">
        <f>-148906</f>
        <v>-148906</v>
      </c>
      <c r="F42" s="91"/>
      <c r="G42" s="91">
        <v>-84376</v>
      </c>
      <c r="H42" s="91"/>
      <c r="I42" s="91">
        <v>-22625</v>
      </c>
      <c r="J42" s="91"/>
      <c r="K42" s="91">
        <v>-13119869</v>
      </c>
      <c r="L42" s="91"/>
      <c r="M42" s="91">
        <v>-1148093</v>
      </c>
      <c r="N42" s="91"/>
      <c r="O42" s="91">
        <v>-509960</v>
      </c>
      <c r="P42" s="91"/>
      <c r="Q42" s="91">
        <v>-3184103</v>
      </c>
      <c r="R42" s="91"/>
      <c r="S42" s="91">
        <v>-1111275</v>
      </c>
      <c r="T42" s="91"/>
      <c r="U42" s="91"/>
      <c r="V42" s="91"/>
      <c r="W42" s="91">
        <f t="shared" si="1"/>
        <v>-19329207</v>
      </c>
      <c r="Y42" s="90"/>
    </row>
    <row r="43" spans="1:26" x14ac:dyDescent="0.2">
      <c r="A43" s="89" t="s">
        <v>178</v>
      </c>
      <c r="C43" s="96">
        <f>SUM(C33:C42)</f>
        <v>6375019</v>
      </c>
      <c r="D43" s="91"/>
      <c r="E43" s="96">
        <f>SUM(E33:E42)</f>
        <v>2508640</v>
      </c>
      <c r="F43" s="91"/>
      <c r="G43" s="96">
        <f>SUM(G33:G42)</f>
        <v>383922</v>
      </c>
      <c r="H43" s="91"/>
      <c r="I43" s="96">
        <f>SUM(I33:I42)</f>
        <v>105405</v>
      </c>
      <c r="J43" s="91"/>
      <c r="K43" s="96">
        <f>SUM(K33:K42)</f>
        <v>29269838</v>
      </c>
      <c r="L43" s="91"/>
      <c r="M43" s="96">
        <f>SUM(M33:M42)</f>
        <v>2017625</v>
      </c>
      <c r="N43" s="91"/>
      <c r="O43" s="96">
        <f>SUM(O33:O42)</f>
        <v>2458059</v>
      </c>
      <c r="P43" s="91"/>
      <c r="Q43" s="96">
        <f>SUM(Q33:Q42)</f>
        <v>7750035</v>
      </c>
      <c r="R43" s="91"/>
      <c r="S43" s="96">
        <f>SUM(S33:S42)</f>
        <v>3189892</v>
      </c>
      <c r="T43" s="91"/>
      <c r="U43" s="96">
        <f>SUM(U33:U42)</f>
        <v>4161430</v>
      </c>
      <c r="V43" s="91"/>
      <c r="W43" s="96">
        <f>SUM(W33:W42)</f>
        <v>58219865</v>
      </c>
      <c r="X43" s="90"/>
    </row>
    <row r="44" spans="1:26" x14ac:dyDescent="0.2">
      <c r="C44" s="91"/>
      <c r="D44" s="91"/>
      <c r="E44" s="94"/>
      <c r="F44" s="94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 spans="1:26" x14ac:dyDescent="0.2">
      <c r="A45" s="88" t="s">
        <v>179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</row>
    <row r="46" spans="1:26" x14ac:dyDescent="0.2">
      <c r="A46" s="89" t="s">
        <v>158</v>
      </c>
      <c r="C46" s="91">
        <f>+C31+C36+C38+C37</f>
        <v>6375019</v>
      </c>
      <c r="D46" s="91"/>
      <c r="E46" s="91">
        <f>+E31+E36+E38+E37</f>
        <v>3158737</v>
      </c>
      <c r="F46" s="91"/>
      <c r="G46" s="91">
        <f>+G31+G36+G38+G39</f>
        <v>990152</v>
      </c>
      <c r="H46" s="91"/>
      <c r="I46" s="91">
        <f>+I31+I36+I38+I37+I39</f>
        <v>864359</v>
      </c>
      <c r="J46" s="91"/>
      <c r="K46" s="91">
        <f>+K31+K36+K38+K39+K40</f>
        <v>109809203</v>
      </c>
      <c r="L46" s="91"/>
      <c r="M46" s="91">
        <f>+M31+M36+M38+M37</f>
        <v>8505002</v>
      </c>
      <c r="N46" s="91"/>
      <c r="O46" s="91">
        <f>+O31+O36+O38+O37+O39</f>
        <v>4415139</v>
      </c>
      <c r="P46" s="91"/>
      <c r="Q46" s="91">
        <f>+Q31+Q36+Q38+Q37+Q39</f>
        <v>22368142</v>
      </c>
      <c r="R46" s="91"/>
      <c r="S46" s="91">
        <f>+S31+S36+S38+S37+S39</f>
        <v>7793478</v>
      </c>
      <c r="T46" s="91"/>
      <c r="U46" s="91">
        <f>+U31+U36+U38+U37+U40</f>
        <v>4161430</v>
      </c>
      <c r="V46" s="91"/>
      <c r="W46" s="91">
        <f>SUM(C46:U46)</f>
        <v>168440661</v>
      </c>
      <c r="Y46" s="91"/>
      <c r="Z46" s="97"/>
    </row>
    <row r="47" spans="1:26" x14ac:dyDescent="0.2">
      <c r="A47" s="89" t="s">
        <v>159</v>
      </c>
      <c r="C47" s="91">
        <f>+C32+C41+C42</f>
        <v>0</v>
      </c>
      <c r="D47" s="91"/>
      <c r="E47" s="91">
        <f>+E32+E41+E42</f>
        <v>-650097</v>
      </c>
      <c r="F47" s="91"/>
      <c r="G47" s="91">
        <f>+G32+G41+G42</f>
        <v>-606230</v>
      </c>
      <c r="H47" s="91"/>
      <c r="I47" s="91">
        <f>+I32+I41+I42</f>
        <v>-758954</v>
      </c>
      <c r="J47" s="91"/>
      <c r="K47" s="91">
        <f>+K32+K41+K42</f>
        <v>-80539365</v>
      </c>
      <c r="L47" s="91"/>
      <c r="M47" s="91">
        <f>+M32+M41+M42+M39</f>
        <v>-6487377</v>
      </c>
      <c r="N47" s="91"/>
      <c r="O47" s="91">
        <f>+O32+O41+O42</f>
        <v>-1957080</v>
      </c>
      <c r="P47" s="91"/>
      <c r="Q47" s="91">
        <f>+Q32+Q41+Q42</f>
        <v>-14618107</v>
      </c>
      <c r="R47" s="91"/>
      <c r="S47" s="91">
        <f>+S32+S41+S42</f>
        <v>-4603586</v>
      </c>
      <c r="T47" s="91"/>
      <c r="U47" s="91">
        <f>+U32+U41+U42+U39</f>
        <v>0</v>
      </c>
      <c r="V47" s="91"/>
      <c r="W47" s="91">
        <f>SUM(C47:U47)</f>
        <v>-110220796</v>
      </c>
      <c r="Y47" s="91"/>
      <c r="Z47" s="97"/>
    </row>
    <row r="48" spans="1:26" ht="10.8" thickBot="1" x14ac:dyDescent="0.25">
      <c r="A48" s="89" t="s">
        <v>168</v>
      </c>
      <c r="C48" s="98">
        <f>SUM(C46:C47)</f>
        <v>6375019</v>
      </c>
      <c r="D48" s="91"/>
      <c r="E48" s="98">
        <f>SUM(E46:E47)</f>
        <v>2508640</v>
      </c>
      <c r="F48" s="91"/>
      <c r="G48" s="98">
        <f>SUM(G46:G47)</f>
        <v>383922</v>
      </c>
      <c r="H48" s="91"/>
      <c r="I48" s="98">
        <f>SUM(I46:I47)</f>
        <v>105405</v>
      </c>
      <c r="J48" s="91"/>
      <c r="K48" s="98">
        <f>SUM(K46:K47)</f>
        <v>29269838</v>
      </c>
      <c r="L48" s="91"/>
      <c r="M48" s="98">
        <f>SUM(M46:M47)</f>
        <v>2017625</v>
      </c>
      <c r="N48" s="91"/>
      <c r="O48" s="98">
        <f>SUM(O46:O47)</f>
        <v>2458059</v>
      </c>
      <c r="P48" s="91"/>
      <c r="Q48" s="98">
        <f>SUM(Q46:Q47)</f>
        <v>7750035</v>
      </c>
      <c r="R48" s="91"/>
      <c r="S48" s="98">
        <f>SUM(S46:S47)</f>
        <v>3189892</v>
      </c>
      <c r="T48" s="91"/>
      <c r="U48" s="98">
        <f>SUM(U46:U47)</f>
        <v>4161430</v>
      </c>
      <c r="V48" s="91"/>
      <c r="W48" s="98">
        <f>SUM(W46:W47)</f>
        <v>58219865</v>
      </c>
      <c r="Y48" s="91"/>
    </row>
    <row r="49" ht="10.8" thickTop="1" x14ac:dyDescent="0.2"/>
  </sheetData>
  <mergeCells count="12">
    <mergeCell ref="Y1:Y2"/>
    <mergeCell ref="A1:A2"/>
    <mergeCell ref="C1:C2"/>
    <mergeCell ref="E1:E2"/>
    <mergeCell ref="G1:G2"/>
    <mergeCell ref="I1:I2"/>
    <mergeCell ref="K1:K2"/>
    <mergeCell ref="M1:M2"/>
    <mergeCell ref="O1:O2"/>
    <mergeCell ref="Q1:S1"/>
    <mergeCell ref="U1:U2"/>
    <mergeCell ref="X1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I23" sqref="I23"/>
    </sheetView>
  </sheetViews>
  <sheetFormatPr baseColWidth="10" defaultColWidth="9.109375" defaultRowHeight="10.199999999999999" x14ac:dyDescent="0.2"/>
  <cols>
    <col min="1" max="1" width="30.5546875" style="103" bestFit="1" customWidth="1"/>
    <col min="2" max="2" width="7.6640625" style="103" bestFit="1" customWidth="1"/>
    <col min="3" max="3" width="2.33203125" style="103" customWidth="1"/>
    <col min="4" max="4" width="8.33203125" style="103" bestFit="1" customWidth="1"/>
    <col min="5" max="5" width="1.6640625" style="103" customWidth="1"/>
    <col min="6" max="6" width="8.33203125" style="103" bestFit="1" customWidth="1"/>
    <col min="7" max="16384" width="9.109375" style="103"/>
  </cols>
  <sheetData>
    <row r="1" spans="1:6" ht="11.25" customHeight="1" x14ac:dyDescent="0.2">
      <c r="A1" s="89"/>
      <c r="B1" s="102"/>
      <c r="C1" s="102"/>
      <c r="E1" s="102"/>
      <c r="F1" s="102"/>
    </row>
    <row r="2" spans="1:6" x14ac:dyDescent="0.2">
      <c r="A2" s="104" t="s">
        <v>140</v>
      </c>
      <c r="B2" s="104" t="s">
        <v>141</v>
      </c>
      <c r="C2" s="104"/>
      <c r="D2" s="105" t="s">
        <v>180</v>
      </c>
      <c r="E2" s="104"/>
      <c r="F2" s="106" t="s">
        <v>120</v>
      </c>
    </row>
    <row r="3" spans="1:6" ht="5.0999999999999996" customHeight="1" x14ac:dyDescent="0.2">
      <c r="A3" s="104"/>
      <c r="B3" s="104"/>
      <c r="C3" s="104"/>
      <c r="D3" s="104"/>
      <c r="E3" s="104"/>
      <c r="F3" s="106"/>
    </row>
    <row r="4" spans="1:6" ht="11.25" x14ac:dyDescent="0.2">
      <c r="A4" s="88" t="s">
        <v>157</v>
      </c>
      <c r="B4" s="88"/>
      <c r="C4" s="88"/>
      <c r="D4" s="91"/>
      <c r="E4" s="91"/>
      <c r="F4" s="91"/>
    </row>
    <row r="5" spans="1:6" ht="11.25" x14ac:dyDescent="0.2">
      <c r="A5" s="89" t="s">
        <v>181</v>
      </c>
      <c r="B5" s="91">
        <v>120000</v>
      </c>
      <c r="C5" s="89"/>
      <c r="D5" s="91">
        <v>784192</v>
      </c>
      <c r="E5" s="91"/>
      <c r="F5" s="91">
        <f>SUM(B5:D5)</f>
        <v>904192</v>
      </c>
    </row>
    <row r="6" spans="1:6" x14ac:dyDescent="0.2">
      <c r="A6" s="89" t="s">
        <v>159</v>
      </c>
      <c r="B6" s="92">
        <v>0</v>
      </c>
      <c r="C6" s="89"/>
      <c r="D6" s="92">
        <v>-213217</v>
      </c>
      <c r="E6" s="91"/>
      <c r="F6" s="92">
        <f>SUM(B6:D6)</f>
        <v>-213217</v>
      </c>
    </row>
    <row r="7" spans="1:6" ht="11.25" x14ac:dyDescent="0.2">
      <c r="A7" s="89" t="s">
        <v>168</v>
      </c>
      <c r="B7" s="90">
        <f>SUM(B5:B6)</f>
        <v>120000</v>
      </c>
      <c r="C7" s="89"/>
      <c r="D7" s="90">
        <f>SUM(D5:D6)</f>
        <v>570975</v>
      </c>
      <c r="E7" s="91"/>
      <c r="F7" s="90">
        <f>SUM(F5:F6)</f>
        <v>690975</v>
      </c>
    </row>
    <row r="8" spans="1:6" ht="5.0999999999999996" customHeight="1" x14ac:dyDescent="0.2">
      <c r="A8" s="89"/>
      <c r="B8" s="89"/>
      <c r="C8" s="89"/>
      <c r="D8" s="89"/>
      <c r="E8" s="89"/>
      <c r="F8" s="89"/>
    </row>
    <row r="9" spans="1:6" ht="11.25" x14ac:dyDescent="0.2">
      <c r="A9" s="88" t="s">
        <v>182</v>
      </c>
      <c r="B9" s="88"/>
      <c r="C9" s="88"/>
      <c r="D9" s="90"/>
      <c r="E9" s="89"/>
      <c r="F9" s="90"/>
    </row>
    <row r="10" spans="1:6" ht="11.25" x14ac:dyDescent="0.2">
      <c r="A10" s="89" t="s">
        <v>170</v>
      </c>
      <c r="B10" s="91">
        <v>0</v>
      </c>
      <c r="C10" s="89"/>
      <c r="D10" s="91">
        <v>49200</v>
      </c>
      <c r="E10" s="91"/>
      <c r="F10" s="91">
        <f>SUM(B10:D10)</f>
        <v>49200</v>
      </c>
    </row>
    <row r="11" spans="1:6" x14ac:dyDescent="0.2">
      <c r="A11" s="89" t="s">
        <v>165</v>
      </c>
      <c r="B11" s="92">
        <v>0</v>
      </c>
      <c r="C11" s="89"/>
      <c r="D11" s="92">
        <v>-39210</v>
      </c>
      <c r="E11" s="91"/>
      <c r="F11" s="92">
        <f>SUM(B11:D11)</f>
        <v>-39210</v>
      </c>
    </row>
    <row r="12" spans="1:6" ht="11.25" x14ac:dyDescent="0.2">
      <c r="A12" s="89" t="s">
        <v>166</v>
      </c>
      <c r="B12" s="90">
        <f>SUM(B7:B11)</f>
        <v>120000</v>
      </c>
      <c r="C12" s="89"/>
      <c r="D12" s="90">
        <f>SUM(D7:D11)</f>
        <v>580965</v>
      </c>
      <c r="E12" s="91"/>
      <c r="F12" s="90">
        <f>SUM(F7:F11)</f>
        <v>700965</v>
      </c>
    </row>
    <row r="13" spans="1:6" ht="5.0999999999999996" customHeight="1" x14ac:dyDescent="0.2">
      <c r="A13" s="89"/>
      <c r="B13" s="89"/>
      <c r="C13" s="89"/>
      <c r="D13" s="91"/>
      <c r="E13" s="91"/>
      <c r="F13" s="91"/>
    </row>
    <row r="14" spans="1:6" ht="11.25" x14ac:dyDescent="0.2">
      <c r="A14" s="88" t="s">
        <v>167</v>
      </c>
      <c r="B14" s="88"/>
      <c r="C14" s="88"/>
      <c r="D14" s="91"/>
      <c r="E14" s="91"/>
      <c r="F14" s="91"/>
    </row>
    <row r="15" spans="1:6" ht="11.25" x14ac:dyDescent="0.2">
      <c r="A15" s="89" t="s">
        <v>181</v>
      </c>
      <c r="B15" s="91">
        <f>+B5</f>
        <v>120000</v>
      </c>
      <c r="C15" s="89"/>
      <c r="D15" s="91">
        <f>+D5+D10</f>
        <v>833392</v>
      </c>
      <c r="E15" s="91"/>
      <c r="F15" s="91">
        <f>SUM(B15:D15)</f>
        <v>953392</v>
      </c>
    </row>
    <row r="16" spans="1:6" x14ac:dyDescent="0.2">
      <c r="A16" s="89" t="s">
        <v>159</v>
      </c>
      <c r="B16" s="92">
        <v>0</v>
      </c>
      <c r="C16" s="89"/>
      <c r="D16" s="92">
        <f>+D6+D11</f>
        <v>-252427</v>
      </c>
      <c r="E16" s="91"/>
      <c r="F16" s="92">
        <f>SUM(B16:D16)</f>
        <v>-252427</v>
      </c>
    </row>
    <row r="17" spans="1:6" ht="11.25" x14ac:dyDescent="0.2">
      <c r="A17" s="89" t="s">
        <v>168</v>
      </c>
      <c r="B17" s="91">
        <f>SUM(B15:B16)</f>
        <v>120000</v>
      </c>
      <c r="C17" s="89"/>
      <c r="D17" s="91">
        <f>SUM(D15:D16)</f>
        <v>580965</v>
      </c>
      <c r="E17" s="91"/>
      <c r="F17" s="91">
        <f>SUM(F15:F16)</f>
        <v>700965</v>
      </c>
    </row>
    <row r="18" spans="1:6" ht="5.0999999999999996" customHeight="1" x14ac:dyDescent="0.2">
      <c r="A18" s="89"/>
      <c r="B18" s="89"/>
      <c r="C18" s="89"/>
      <c r="D18" s="89"/>
      <c r="E18" s="89"/>
      <c r="F18" s="89"/>
    </row>
    <row r="19" spans="1:6" ht="11.25" x14ac:dyDescent="0.2">
      <c r="A19" s="88" t="s">
        <v>169</v>
      </c>
      <c r="B19" s="88"/>
      <c r="C19" s="88"/>
      <c r="D19" s="90"/>
      <c r="E19" s="89"/>
      <c r="F19" s="90"/>
    </row>
    <row r="20" spans="1:6" x14ac:dyDescent="0.2">
      <c r="A20" s="89" t="s">
        <v>165</v>
      </c>
      <c r="B20" s="92">
        <v>0</v>
      </c>
      <c r="C20" s="89"/>
      <c r="D20" s="92">
        <v>-39210</v>
      </c>
      <c r="E20" s="91"/>
      <c r="F20" s="92">
        <f>SUM(B20:D20)</f>
        <v>-39210</v>
      </c>
    </row>
    <row r="21" spans="1:6" ht="11.25" x14ac:dyDescent="0.2">
      <c r="A21" s="89" t="s">
        <v>183</v>
      </c>
      <c r="B21" s="90">
        <f>+B17</f>
        <v>120000</v>
      </c>
      <c r="C21" s="89"/>
      <c r="D21" s="90">
        <f>+D17+D20</f>
        <v>541755</v>
      </c>
      <c r="E21" s="91"/>
      <c r="F21" s="90">
        <f>+F17+F20</f>
        <v>661755</v>
      </c>
    </row>
    <row r="22" spans="1:6" ht="5.0999999999999996" customHeight="1" x14ac:dyDescent="0.2">
      <c r="A22" s="89"/>
      <c r="B22" s="89"/>
      <c r="C22" s="89"/>
      <c r="D22" s="91"/>
      <c r="E22" s="91"/>
      <c r="F22" s="91"/>
    </row>
    <row r="23" spans="1:6" ht="11.25" x14ac:dyDescent="0.2">
      <c r="A23" s="88" t="s">
        <v>175</v>
      </c>
      <c r="B23" s="88"/>
      <c r="C23" s="88"/>
      <c r="D23" s="91"/>
      <c r="E23" s="91"/>
      <c r="F23" s="91"/>
    </row>
    <row r="24" spans="1:6" ht="11.25" x14ac:dyDescent="0.2">
      <c r="A24" s="89" t="s">
        <v>181</v>
      </c>
      <c r="B24" s="91">
        <f>+B21</f>
        <v>120000</v>
      </c>
      <c r="C24" s="89"/>
      <c r="D24" s="91">
        <f>+D15</f>
        <v>833392</v>
      </c>
      <c r="E24" s="91"/>
      <c r="F24" s="91">
        <f>SUM(B24:D24)</f>
        <v>953392</v>
      </c>
    </row>
    <row r="25" spans="1:6" x14ac:dyDescent="0.2">
      <c r="A25" s="89" t="s">
        <v>159</v>
      </c>
      <c r="B25" s="92">
        <f>+B16+B20</f>
        <v>0</v>
      </c>
      <c r="C25" s="89"/>
      <c r="D25" s="92">
        <f>+D16+D20</f>
        <v>-291637</v>
      </c>
      <c r="E25" s="91"/>
      <c r="F25" s="92">
        <f>SUM(B25:D25)</f>
        <v>-291637</v>
      </c>
    </row>
    <row r="26" spans="1:6" ht="11.25" x14ac:dyDescent="0.2">
      <c r="A26" s="89" t="s">
        <v>168</v>
      </c>
      <c r="B26" s="91">
        <f>SUM(B24:B25)</f>
        <v>120000</v>
      </c>
      <c r="C26" s="89"/>
      <c r="D26" s="91">
        <f>SUM(D24:D25)</f>
        <v>541755</v>
      </c>
      <c r="E26" s="91"/>
      <c r="F26" s="91">
        <f>SUM(F24:F25)</f>
        <v>661755</v>
      </c>
    </row>
    <row r="27" spans="1:6" ht="5.0999999999999996" customHeight="1" x14ac:dyDescent="0.2">
      <c r="A27" s="89"/>
      <c r="B27" s="91"/>
      <c r="C27" s="89"/>
      <c r="D27" s="91"/>
      <c r="E27" s="91"/>
      <c r="F27" s="91"/>
    </row>
    <row r="28" spans="1:6" ht="11.25" x14ac:dyDescent="0.2">
      <c r="A28" s="88" t="s">
        <v>176</v>
      </c>
      <c r="B28" s="91"/>
      <c r="C28" s="89"/>
      <c r="D28" s="91"/>
      <c r="E28" s="91"/>
      <c r="F28" s="91"/>
    </row>
    <row r="29" spans="1:6" x14ac:dyDescent="0.2">
      <c r="A29" s="89" t="s">
        <v>165</v>
      </c>
      <c r="B29" s="108">
        <v>0</v>
      </c>
      <c r="C29" s="89"/>
      <c r="D29" s="92">
        <v>-37744</v>
      </c>
      <c r="E29" s="91"/>
      <c r="F29" s="92">
        <f>SUM(B29:D29)</f>
        <v>-37744</v>
      </c>
    </row>
    <row r="30" spans="1:6" ht="11.25" x14ac:dyDescent="0.2">
      <c r="A30" s="89" t="s">
        <v>184</v>
      </c>
      <c r="B30" s="90">
        <f>+B26+B29</f>
        <v>120000</v>
      </c>
      <c r="C30" s="89"/>
      <c r="D30" s="90">
        <f>+D26+D29</f>
        <v>504011</v>
      </c>
      <c r="E30" s="91"/>
      <c r="F30" s="90">
        <f>+F26+F29</f>
        <v>624011</v>
      </c>
    </row>
    <row r="31" spans="1:6" ht="5.0999999999999996" customHeight="1" x14ac:dyDescent="0.2">
      <c r="A31" s="89"/>
    </row>
    <row r="32" spans="1:6" x14ac:dyDescent="0.2">
      <c r="A32" s="88" t="s">
        <v>179</v>
      </c>
    </row>
    <row r="33" spans="1:6" x14ac:dyDescent="0.2">
      <c r="A33" s="89" t="s">
        <v>181</v>
      </c>
      <c r="B33" s="91">
        <f>+B30</f>
        <v>120000</v>
      </c>
      <c r="C33" s="91"/>
      <c r="D33" s="91">
        <f>+D24</f>
        <v>833392</v>
      </c>
      <c r="E33" s="91"/>
      <c r="F33" s="91">
        <f>+F24</f>
        <v>953392</v>
      </c>
    </row>
    <row r="34" spans="1:6" x14ac:dyDescent="0.2">
      <c r="A34" s="89" t="s">
        <v>159</v>
      </c>
      <c r="B34" s="92">
        <f>+B25+B29</f>
        <v>0</v>
      </c>
      <c r="C34" s="91"/>
      <c r="D34" s="92">
        <f>+D25+D29</f>
        <v>-329381</v>
      </c>
      <c r="E34" s="91"/>
      <c r="F34" s="92">
        <f>+F25+F29</f>
        <v>-329381</v>
      </c>
    </row>
    <row r="35" spans="1:6" ht="10.8" thickBot="1" x14ac:dyDescent="0.25">
      <c r="A35" s="89" t="s">
        <v>168</v>
      </c>
      <c r="B35" s="107">
        <f>SUM(B33:B34)</f>
        <v>120000</v>
      </c>
      <c r="D35" s="107">
        <f>SUM(D33:D34)</f>
        <v>504011</v>
      </c>
      <c r="F35" s="107">
        <f>SUM(F33:F34)</f>
        <v>624011</v>
      </c>
    </row>
    <row r="36" spans="1:6" ht="5.0999999999999996" customHeight="1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Q1" sqref="Q1:Q1048576"/>
    </sheetView>
  </sheetViews>
  <sheetFormatPr baseColWidth="10" defaultColWidth="2.33203125" defaultRowHeight="10.199999999999999" x14ac:dyDescent="0.2"/>
  <cols>
    <col min="1" max="1" width="37.109375" style="89" customWidth="1"/>
    <col min="2" max="2" width="1.33203125" style="89" customWidth="1"/>
    <col min="3" max="3" width="15.6640625" style="89" customWidth="1"/>
    <col min="4" max="4" width="0.88671875" style="89" customWidth="1"/>
    <col min="5" max="5" width="14" style="89" customWidth="1"/>
    <col min="6" max="6" width="0.88671875" style="89" customWidth="1"/>
    <col min="7" max="7" width="10.6640625" style="89" customWidth="1"/>
    <col min="8" max="8" width="1" style="89" customWidth="1"/>
    <col min="9" max="9" width="13.44140625" style="89" customWidth="1"/>
    <col min="10" max="10" width="0.88671875" style="89" customWidth="1"/>
    <col min="11" max="11" width="14.6640625" style="89" customWidth="1"/>
    <col min="12" max="12" width="1.5546875" style="89" customWidth="1"/>
    <col min="13" max="13" width="11.6640625" style="89" customWidth="1"/>
    <col min="14" max="14" width="0.88671875" style="89" customWidth="1"/>
    <col min="15" max="15" width="11.6640625" style="89" customWidth="1"/>
    <col min="16" max="16" width="3.33203125" style="89" customWidth="1"/>
    <col min="17" max="17" width="11.5546875" style="89" bestFit="1" customWidth="1"/>
    <col min="18" max="18" width="2.5546875" style="89" bestFit="1" customWidth="1"/>
    <col min="19" max="19" width="13.33203125" style="89" bestFit="1" customWidth="1"/>
    <col min="20" max="20" width="9.33203125" style="89" bestFit="1" customWidth="1"/>
    <col min="21" max="251" width="9.109375" style="89" customWidth="1"/>
    <col min="252" max="252" width="39" style="89" bestFit="1" customWidth="1"/>
    <col min="253" max="253" width="0.88671875" style="89" customWidth="1"/>
    <col min="254" max="254" width="12" style="89" customWidth="1"/>
    <col min="255" max="255" width="2.33203125" style="89" customWidth="1"/>
    <col min="256" max="256" width="12" style="89" customWidth="1"/>
    <col min="257" max="257" width="2.33203125" style="89"/>
    <col min="258" max="258" width="3.5546875" style="89" customWidth="1"/>
    <col min="259" max="259" width="39" style="89" bestFit="1" customWidth="1"/>
    <col min="260" max="260" width="0.88671875" style="89" customWidth="1"/>
    <col min="261" max="261" width="20" style="89" customWidth="1"/>
    <col min="262" max="262" width="2.33203125" style="89" customWidth="1"/>
    <col min="263" max="263" width="15.5546875" style="89" customWidth="1"/>
    <col min="264" max="264" width="2.33203125" style="89" customWidth="1"/>
    <col min="265" max="265" width="19.44140625" style="89" bestFit="1" customWidth="1"/>
    <col min="266" max="266" width="2.33203125" style="89" customWidth="1"/>
    <col min="267" max="267" width="23.5546875" style="89" bestFit="1" customWidth="1"/>
    <col min="268" max="268" width="2.33203125" style="89" customWidth="1"/>
    <col min="269" max="269" width="20.88671875" style="89" customWidth="1"/>
    <col min="270" max="270" width="2.33203125" style="89" customWidth="1"/>
    <col min="271" max="271" width="14.109375" style="89" bestFit="1" customWidth="1"/>
    <col min="272" max="272" width="2.33203125" style="89" customWidth="1"/>
    <col min="273" max="273" width="15.6640625" style="89" bestFit="1" customWidth="1"/>
    <col min="274" max="274" width="2.5546875" style="89" bestFit="1" customWidth="1"/>
    <col min="275" max="275" width="13.33203125" style="89" bestFit="1" customWidth="1"/>
    <col min="276" max="276" width="9.33203125" style="89" bestFit="1" customWidth="1"/>
    <col min="277" max="507" width="9.109375" style="89" customWidth="1"/>
    <col min="508" max="508" width="39" style="89" bestFit="1" customWidth="1"/>
    <col min="509" max="509" width="0.88671875" style="89" customWidth="1"/>
    <col min="510" max="510" width="12" style="89" customWidth="1"/>
    <col min="511" max="511" width="2.33203125" style="89" customWidth="1"/>
    <col min="512" max="512" width="12" style="89" customWidth="1"/>
    <col min="513" max="513" width="2.33203125" style="89"/>
    <col min="514" max="514" width="3.5546875" style="89" customWidth="1"/>
    <col min="515" max="515" width="39" style="89" bestFit="1" customWidth="1"/>
    <col min="516" max="516" width="0.88671875" style="89" customWidth="1"/>
    <col min="517" max="517" width="20" style="89" customWidth="1"/>
    <col min="518" max="518" width="2.33203125" style="89" customWidth="1"/>
    <col min="519" max="519" width="15.5546875" style="89" customWidth="1"/>
    <col min="520" max="520" width="2.33203125" style="89" customWidth="1"/>
    <col min="521" max="521" width="19.44140625" style="89" bestFit="1" customWidth="1"/>
    <col min="522" max="522" width="2.33203125" style="89" customWidth="1"/>
    <col min="523" max="523" width="23.5546875" style="89" bestFit="1" customWidth="1"/>
    <col min="524" max="524" width="2.33203125" style="89" customWidth="1"/>
    <col min="525" max="525" width="20.88671875" style="89" customWidth="1"/>
    <col min="526" max="526" width="2.33203125" style="89" customWidth="1"/>
    <col min="527" max="527" width="14.109375" style="89" bestFit="1" customWidth="1"/>
    <col min="528" max="528" width="2.33203125" style="89" customWidth="1"/>
    <col min="529" max="529" width="15.6640625" style="89" bestFit="1" customWidth="1"/>
    <col min="530" max="530" width="2.5546875" style="89" bestFit="1" customWidth="1"/>
    <col min="531" max="531" width="13.33203125" style="89" bestFit="1" customWidth="1"/>
    <col min="532" max="532" width="9.33203125" style="89" bestFit="1" customWidth="1"/>
    <col min="533" max="763" width="9.109375" style="89" customWidth="1"/>
    <col min="764" max="764" width="39" style="89" bestFit="1" customWidth="1"/>
    <col min="765" max="765" width="0.88671875" style="89" customWidth="1"/>
    <col min="766" max="766" width="12" style="89" customWidth="1"/>
    <col min="767" max="767" width="2.33203125" style="89" customWidth="1"/>
    <col min="768" max="768" width="12" style="89" customWidth="1"/>
    <col min="769" max="769" width="2.33203125" style="89"/>
    <col min="770" max="770" width="3.5546875" style="89" customWidth="1"/>
    <col min="771" max="771" width="39" style="89" bestFit="1" customWidth="1"/>
    <col min="772" max="772" width="0.88671875" style="89" customWidth="1"/>
    <col min="773" max="773" width="20" style="89" customWidth="1"/>
    <col min="774" max="774" width="2.33203125" style="89" customWidth="1"/>
    <col min="775" max="775" width="15.5546875" style="89" customWidth="1"/>
    <col min="776" max="776" width="2.33203125" style="89" customWidth="1"/>
    <col min="777" max="777" width="19.44140625" style="89" bestFit="1" customWidth="1"/>
    <col min="778" max="778" width="2.33203125" style="89" customWidth="1"/>
    <col min="779" max="779" width="23.5546875" style="89" bestFit="1" customWidth="1"/>
    <col min="780" max="780" width="2.33203125" style="89" customWidth="1"/>
    <col min="781" max="781" width="20.88671875" style="89" customWidth="1"/>
    <col min="782" max="782" width="2.33203125" style="89" customWidth="1"/>
    <col min="783" max="783" width="14.109375" style="89" bestFit="1" customWidth="1"/>
    <col min="784" max="784" width="2.33203125" style="89" customWidth="1"/>
    <col min="785" max="785" width="15.6640625" style="89" bestFit="1" customWidth="1"/>
    <col min="786" max="786" width="2.5546875" style="89" bestFit="1" customWidth="1"/>
    <col min="787" max="787" width="13.33203125" style="89" bestFit="1" customWidth="1"/>
    <col min="788" max="788" width="9.33203125" style="89" bestFit="1" customWidth="1"/>
    <col min="789" max="1019" width="9.109375" style="89" customWidth="1"/>
    <col min="1020" max="1020" width="39" style="89" bestFit="1" customWidth="1"/>
    <col min="1021" max="1021" width="0.88671875" style="89" customWidth="1"/>
    <col min="1022" max="1022" width="12" style="89" customWidth="1"/>
    <col min="1023" max="1023" width="2.33203125" style="89" customWidth="1"/>
    <col min="1024" max="1024" width="12" style="89" customWidth="1"/>
    <col min="1025" max="1025" width="2.33203125" style="89"/>
    <col min="1026" max="1026" width="3.5546875" style="89" customWidth="1"/>
    <col min="1027" max="1027" width="39" style="89" bestFit="1" customWidth="1"/>
    <col min="1028" max="1028" width="0.88671875" style="89" customWidth="1"/>
    <col min="1029" max="1029" width="20" style="89" customWidth="1"/>
    <col min="1030" max="1030" width="2.33203125" style="89" customWidth="1"/>
    <col min="1031" max="1031" width="15.5546875" style="89" customWidth="1"/>
    <col min="1032" max="1032" width="2.33203125" style="89" customWidth="1"/>
    <col min="1033" max="1033" width="19.44140625" style="89" bestFit="1" customWidth="1"/>
    <col min="1034" max="1034" width="2.33203125" style="89" customWidth="1"/>
    <col min="1035" max="1035" width="23.5546875" style="89" bestFit="1" customWidth="1"/>
    <col min="1036" max="1036" width="2.33203125" style="89" customWidth="1"/>
    <col min="1037" max="1037" width="20.88671875" style="89" customWidth="1"/>
    <col min="1038" max="1038" width="2.33203125" style="89" customWidth="1"/>
    <col min="1039" max="1039" width="14.109375" style="89" bestFit="1" customWidth="1"/>
    <col min="1040" max="1040" width="2.33203125" style="89" customWidth="1"/>
    <col min="1041" max="1041" width="15.6640625" style="89" bestFit="1" customWidth="1"/>
    <col min="1042" max="1042" width="2.5546875" style="89" bestFit="1" customWidth="1"/>
    <col min="1043" max="1043" width="13.33203125" style="89" bestFit="1" customWidth="1"/>
    <col min="1044" max="1044" width="9.33203125" style="89" bestFit="1" customWidth="1"/>
    <col min="1045" max="1275" width="9.109375" style="89" customWidth="1"/>
    <col min="1276" max="1276" width="39" style="89" bestFit="1" customWidth="1"/>
    <col min="1277" max="1277" width="0.88671875" style="89" customWidth="1"/>
    <col min="1278" max="1278" width="12" style="89" customWidth="1"/>
    <col min="1279" max="1279" width="2.33203125" style="89" customWidth="1"/>
    <col min="1280" max="1280" width="12" style="89" customWidth="1"/>
    <col min="1281" max="1281" width="2.33203125" style="89"/>
    <col min="1282" max="1282" width="3.5546875" style="89" customWidth="1"/>
    <col min="1283" max="1283" width="39" style="89" bestFit="1" customWidth="1"/>
    <col min="1284" max="1284" width="0.88671875" style="89" customWidth="1"/>
    <col min="1285" max="1285" width="20" style="89" customWidth="1"/>
    <col min="1286" max="1286" width="2.33203125" style="89" customWidth="1"/>
    <col min="1287" max="1287" width="15.5546875" style="89" customWidth="1"/>
    <col min="1288" max="1288" width="2.33203125" style="89" customWidth="1"/>
    <col min="1289" max="1289" width="19.44140625" style="89" bestFit="1" customWidth="1"/>
    <col min="1290" max="1290" width="2.33203125" style="89" customWidth="1"/>
    <col min="1291" max="1291" width="23.5546875" style="89" bestFit="1" customWidth="1"/>
    <col min="1292" max="1292" width="2.33203125" style="89" customWidth="1"/>
    <col min="1293" max="1293" width="20.88671875" style="89" customWidth="1"/>
    <col min="1294" max="1294" width="2.33203125" style="89" customWidth="1"/>
    <col min="1295" max="1295" width="14.109375" style="89" bestFit="1" customWidth="1"/>
    <col min="1296" max="1296" width="2.33203125" style="89" customWidth="1"/>
    <col min="1297" max="1297" width="15.6640625" style="89" bestFit="1" customWidth="1"/>
    <col min="1298" max="1298" width="2.5546875" style="89" bestFit="1" customWidth="1"/>
    <col min="1299" max="1299" width="13.33203125" style="89" bestFit="1" customWidth="1"/>
    <col min="1300" max="1300" width="9.33203125" style="89" bestFit="1" customWidth="1"/>
    <col min="1301" max="1531" width="9.109375" style="89" customWidth="1"/>
    <col min="1532" max="1532" width="39" style="89" bestFit="1" customWidth="1"/>
    <col min="1533" max="1533" width="0.88671875" style="89" customWidth="1"/>
    <col min="1534" max="1534" width="12" style="89" customWidth="1"/>
    <col min="1535" max="1535" width="2.33203125" style="89" customWidth="1"/>
    <col min="1536" max="1536" width="12" style="89" customWidth="1"/>
    <col min="1537" max="1537" width="2.33203125" style="89"/>
    <col min="1538" max="1538" width="3.5546875" style="89" customWidth="1"/>
    <col min="1539" max="1539" width="39" style="89" bestFit="1" customWidth="1"/>
    <col min="1540" max="1540" width="0.88671875" style="89" customWidth="1"/>
    <col min="1541" max="1541" width="20" style="89" customWidth="1"/>
    <col min="1542" max="1542" width="2.33203125" style="89" customWidth="1"/>
    <col min="1543" max="1543" width="15.5546875" style="89" customWidth="1"/>
    <col min="1544" max="1544" width="2.33203125" style="89" customWidth="1"/>
    <col min="1545" max="1545" width="19.44140625" style="89" bestFit="1" customWidth="1"/>
    <col min="1546" max="1546" width="2.33203125" style="89" customWidth="1"/>
    <col min="1547" max="1547" width="23.5546875" style="89" bestFit="1" customWidth="1"/>
    <col min="1548" max="1548" width="2.33203125" style="89" customWidth="1"/>
    <col min="1549" max="1549" width="20.88671875" style="89" customWidth="1"/>
    <col min="1550" max="1550" width="2.33203125" style="89" customWidth="1"/>
    <col min="1551" max="1551" width="14.109375" style="89" bestFit="1" customWidth="1"/>
    <col min="1552" max="1552" width="2.33203125" style="89" customWidth="1"/>
    <col min="1553" max="1553" width="15.6640625" style="89" bestFit="1" customWidth="1"/>
    <col min="1554" max="1554" width="2.5546875" style="89" bestFit="1" customWidth="1"/>
    <col min="1555" max="1555" width="13.33203125" style="89" bestFit="1" customWidth="1"/>
    <col min="1556" max="1556" width="9.33203125" style="89" bestFit="1" customWidth="1"/>
    <col min="1557" max="1787" width="9.109375" style="89" customWidth="1"/>
    <col min="1788" max="1788" width="39" style="89" bestFit="1" customWidth="1"/>
    <col min="1789" max="1789" width="0.88671875" style="89" customWidth="1"/>
    <col min="1790" max="1790" width="12" style="89" customWidth="1"/>
    <col min="1791" max="1791" width="2.33203125" style="89" customWidth="1"/>
    <col min="1792" max="1792" width="12" style="89" customWidth="1"/>
    <col min="1793" max="1793" width="2.33203125" style="89"/>
    <col min="1794" max="1794" width="3.5546875" style="89" customWidth="1"/>
    <col min="1795" max="1795" width="39" style="89" bestFit="1" customWidth="1"/>
    <col min="1796" max="1796" width="0.88671875" style="89" customWidth="1"/>
    <col min="1797" max="1797" width="20" style="89" customWidth="1"/>
    <col min="1798" max="1798" width="2.33203125" style="89" customWidth="1"/>
    <col min="1799" max="1799" width="15.5546875" style="89" customWidth="1"/>
    <col min="1800" max="1800" width="2.33203125" style="89" customWidth="1"/>
    <col min="1801" max="1801" width="19.44140625" style="89" bestFit="1" customWidth="1"/>
    <col min="1802" max="1802" width="2.33203125" style="89" customWidth="1"/>
    <col min="1803" max="1803" width="23.5546875" style="89" bestFit="1" customWidth="1"/>
    <col min="1804" max="1804" width="2.33203125" style="89" customWidth="1"/>
    <col min="1805" max="1805" width="20.88671875" style="89" customWidth="1"/>
    <col min="1806" max="1806" width="2.33203125" style="89" customWidth="1"/>
    <col min="1807" max="1807" width="14.109375" style="89" bestFit="1" customWidth="1"/>
    <col min="1808" max="1808" width="2.33203125" style="89" customWidth="1"/>
    <col min="1809" max="1809" width="15.6640625" style="89" bestFit="1" customWidth="1"/>
    <col min="1810" max="1810" width="2.5546875" style="89" bestFit="1" customWidth="1"/>
    <col min="1811" max="1811" width="13.33203125" style="89" bestFit="1" customWidth="1"/>
    <col min="1812" max="1812" width="9.33203125" style="89" bestFit="1" customWidth="1"/>
    <col min="1813" max="2043" width="9.109375" style="89" customWidth="1"/>
    <col min="2044" max="2044" width="39" style="89" bestFit="1" customWidth="1"/>
    <col min="2045" max="2045" width="0.88671875" style="89" customWidth="1"/>
    <col min="2046" max="2046" width="12" style="89" customWidth="1"/>
    <col min="2047" max="2047" width="2.33203125" style="89" customWidth="1"/>
    <col min="2048" max="2048" width="12" style="89" customWidth="1"/>
    <col min="2049" max="2049" width="2.33203125" style="89"/>
    <col min="2050" max="2050" width="3.5546875" style="89" customWidth="1"/>
    <col min="2051" max="2051" width="39" style="89" bestFit="1" customWidth="1"/>
    <col min="2052" max="2052" width="0.88671875" style="89" customWidth="1"/>
    <col min="2053" max="2053" width="20" style="89" customWidth="1"/>
    <col min="2054" max="2054" width="2.33203125" style="89" customWidth="1"/>
    <col min="2055" max="2055" width="15.5546875" style="89" customWidth="1"/>
    <col min="2056" max="2056" width="2.33203125" style="89" customWidth="1"/>
    <col min="2057" max="2057" width="19.44140625" style="89" bestFit="1" customWidth="1"/>
    <col min="2058" max="2058" width="2.33203125" style="89" customWidth="1"/>
    <col min="2059" max="2059" width="23.5546875" style="89" bestFit="1" customWidth="1"/>
    <col min="2060" max="2060" width="2.33203125" style="89" customWidth="1"/>
    <col min="2061" max="2061" width="20.88671875" style="89" customWidth="1"/>
    <col min="2062" max="2062" width="2.33203125" style="89" customWidth="1"/>
    <col min="2063" max="2063" width="14.109375" style="89" bestFit="1" customWidth="1"/>
    <col min="2064" max="2064" width="2.33203125" style="89" customWidth="1"/>
    <col min="2065" max="2065" width="15.6640625" style="89" bestFit="1" customWidth="1"/>
    <col min="2066" max="2066" width="2.5546875" style="89" bestFit="1" customWidth="1"/>
    <col min="2067" max="2067" width="13.33203125" style="89" bestFit="1" customWidth="1"/>
    <col min="2068" max="2068" width="9.33203125" style="89" bestFit="1" customWidth="1"/>
    <col min="2069" max="2299" width="9.109375" style="89" customWidth="1"/>
    <col min="2300" max="2300" width="39" style="89" bestFit="1" customWidth="1"/>
    <col min="2301" max="2301" width="0.88671875" style="89" customWidth="1"/>
    <col min="2302" max="2302" width="12" style="89" customWidth="1"/>
    <col min="2303" max="2303" width="2.33203125" style="89" customWidth="1"/>
    <col min="2304" max="2304" width="12" style="89" customWidth="1"/>
    <col min="2305" max="2305" width="2.33203125" style="89"/>
    <col min="2306" max="2306" width="3.5546875" style="89" customWidth="1"/>
    <col min="2307" max="2307" width="39" style="89" bestFit="1" customWidth="1"/>
    <col min="2308" max="2308" width="0.88671875" style="89" customWidth="1"/>
    <col min="2309" max="2309" width="20" style="89" customWidth="1"/>
    <col min="2310" max="2310" width="2.33203125" style="89" customWidth="1"/>
    <col min="2311" max="2311" width="15.5546875" style="89" customWidth="1"/>
    <col min="2312" max="2312" width="2.33203125" style="89" customWidth="1"/>
    <col min="2313" max="2313" width="19.44140625" style="89" bestFit="1" customWidth="1"/>
    <col min="2314" max="2314" width="2.33203125" style="89" customWidth="1"/>
    <col min="2315" max="2315" width="23.5546875" style="89" bestFit="1" customWidth="1"/>
    <col min="2316" max="2316" width="2.33203125" style="89" customWidth="1"/>
    <col min="2317" max="2317" width="20.88671875" style="89" customWidth="1"/>
    <col min="2318" max="2318" width="2.33203125" style="89" customWidth="1"/>
    <col min="2319" max="2319" width="14.109375" style="89" bestFit="1" customWidth="1"/>
    <col min="2320" max="2320" width="2.33203125" style="89" customWidth="1"/>
    <col min="2321" max="2321" width="15.6640625" style="89" bestFit="1" customWidth="1"/>
    <col min="2322" max="2322" width="2.5546875" style="89" bestFit="1" customWidth="1"/>
    <col min="2323" max="2323" width="13.33203125" style="89" bestFit="1" customWidth="1"/>
    <col min="2324" max="2324" width="9.33203125" style="89" bestFit="1" customWidth="1"/>
    <col min="2325" max="2555" width="9.109375" style="89" customWidth="1"/>
    <col min="2556" max="2556" width="39" style="89" bestFit="1" customWidth="1"/>
    <col min="2557" max="2557" width="0.88671875" style="89" customWidth="1"/>
    <col min="2558" max="2558" width="12" style="89" customWidth="1"/>
    <col min="2559" max="2559" width="2.33203125" style="89" customWidth="1"/>
    <col min="2560" max="2560" width="12" style="89" customWidth="1"/>
    <col min="2561" max="2561" width="2.33203125" style="89"/>
    <col min="2562" max="2562" width="3.5546875" style="89" customWidth="1"/>
    <col min="2563" max="2563" width="39" style="89" bestFit="1" customWidth="1"/>
    <col min="2564" max="2564" width="0.88671875" style="89" customWidth="1"/>
    <col min="2565" max="2565" width="20" style="89" customWidth="1"/>
    <col min="2566" max="2566" width="2.33203125" style="89" customWidth="1"/>
    <col min="2567" max="2567" width="15.5546875" style="89" customWidth="1"/>
    <col min="2568" max="2568" width="2.33203125" style="89" customWidth="1"/>
    <col min="2569" max="2569" width="19.44140625" style="89" bestFit="1" customWidth="1"/>
    <col min="2570" max="2570" width="2.33203125" style="89" customWidth="1"/>
    <col min="2571" max="2571" width="23.5546875" style="89" bestFit="1" customWidth="1"/>
    <col min="2572" max="2572" width="2.33203125" style="89" customWidth="1"/>
    <col min="2573" max="2573" width="20.88671875" style="89" customWidth="1"/>
    <col min="2574" max="2574" width="2.33203125" style="89" customWidth="1"/>
    <col min="2575" max="2575" width="14.109375" style="89" bestFit="1" customWidth="1"/>
    <col min="2576" max="2576" width="2.33203125" style="89" customWidth="1"/>
    <col min="2577" max="2577" width="15.6640625" style="89" bestFit="1" customWidth="1"/>
    <col min="2578" max="2578" width="2.5546875" style="89" bestFit="1" customWidth="1"/>
    <col min="2579" max="2579" width="13.33203125" style="89" bestFit="1" customWidth="1"/>
    <col min="2580" max="2580" width="9.33203125" style="89" bestFit="1" customWidth="1"/>
    <col min="2581" max="2811" width="9.109375" style="89" customWidth="1"/>
    <col min="2812" max="2812" width="39" style="89" bestFit="1" customWidth="1"/>
    <col min="2813" max="2813" width="0.88671875" style="89" customWidth="1"/>
    <col min="2814" max="2814" width="12" style="89" customWidth="1"/>
    <col min="2815" max="2815" width="2.33203125" style="89" customWidth="1"/>
    <col min="2816" max="2816" width="12" style="89" customWidth="1"/>
    <col min="2817" max="2817" width="2.33203125" style="89"/>
    <col min="2818" max="2818" width="3.5546875" style="89" customWidth="1"/>
    <col min="2819" max="2819" width="39" style="89" bestFit="1" customWidth="1"/>
    <col min="2820" max="2820" width="0.88671875" style="89" customWidth="1"/>
    <col min="2821" max="2821" width="20" style="89" customWidth="1"/>
    <col min="2822" max="2822" width="2.33203125" style="89" customWidth="1"/>
    <col min="2823" max="2823" width="15.5546875" style="89" customWidth="1"/>
    <col min="2824" max="2824" width="2.33203125" style="89" customWidth="1"/>
    <col min="2825" max="2825" width="19.44140625" style="89" bestFit="1" customWidth="1"/>
    <col min="2826" max="2826" width="2.33203125" style="89" customWidth="1"/>
    <col min="2827" max="2827" width="23.5546875" style="89" bestFit="1" customWidth="1"/>
    <col min="2828" max="2828" width="2.33203125" style="89" customWidth="1"/>
    <col min="2829" max="2829" width="20.88671875" style="89" customWidth="1"/>
    <col min="2830" max="2830" width="2.33203125" style="89" customWidth="1"/>
    <col min="2831" max="2831" width="14.109375" style="89" bestFit="1" customWidth="1"/>
    <col min="2832" max="2832" width="2.33203125" style="89" customWidth="1"/>
    <col min="2833" max="2833" width="15.6640625" style="89" bestFit="1" customWidth="1"/>
    <col min="2834" max="2834" width="2.5546875" style="89" bestFit="1" customWidth="1"/>
    <col min="2835" max="2835" width="13.33203125" style="89" bestFit="1" customWidth="1"/>
    <col min="2836" max="2836" width="9.33203125" style="89" bestFit="1" customWidth="1"/>
    <col min="2837" max="3067" width="9.109375" style="89" customWidth="1"/>
    <col min="3068" max="3068" width="39" style="89" bestFit="1" customWidth="1"/>
    <col min="3069" max="3069" width="0.88671875" style="89" customWidth="1"/>
    <col min="3070" max="3070" width="12" style="89" customWidth="1"/>
    <col min="3071" max="3071" width="2.33203125" style="89" customWidth="1"/>
    <col min="3072" max="3072" width="12" style="89" customWidth="1"/>
    <col min="3073" max="3073" width="2.33203125" style="89"/>
    <col min="3074" max="3074" width="3.5546875" style="89" customWidth="1"/>
    <col min="3075" max="3075" width="39" style="89" bestFit="1" customWidth="1"/>
    <col min="3076" max="3076" width="0.88671875" style="89" customWidth="1"/>
    <col min="3077" max="3077" width="20" style="89" customWidth="1"/>
    <col min="3078" max="3078" width="2.33203125" style="89" customWidth="1"/>
    <col min="3079" max="3079" width="15.5546875" style="89" customWidth="1"/>
    <col min="3080" max="3080" width="2.33203125" style="89" customWidth="1"/>
    <col min="3081" max="3081" width="19.44140625" style="89" bestFit="1" customWidth="1"/>
    <col min="3082" max="3082" width="2.33203125" style="89" customWidth="1"/>
    <col min="3083" max="3083" width="23.5546875" style="89" bestFit="1" customWidth="1"/>
    <col min="3084" max="3084" width="2.33203125" style="89" customWidth="1"/>
    <col min="3085" max="3085" width="20.88671875" style="89" customWidth="1"/>
    <col min="3086" max="3086" width="2.33203125" style="89" customWidth="1"/>
    <col min="3087" max="3087" width="14.109375" style="89" bestFit="1" customWidth="1"/>
    <col min="3088" max="3088" width="2.33203125" style="89" customWidth="1"/>
    <col min="3089" max="3089" width="15.6640625" style="89" bestFit="1" customWidth="1"/>
    <col min="3090" max="3090" width="2.5546875" style="89" bestFit="1" customWidth="1"/>
    <col min="3091" max="3091" width="13.33203125" style="89" bestFit="1" customWidth="1"/>
    <col min="3092" max="3092" width="9.33203125" style="89" bestFit="1" customWidth="1"/>
    <col min="3093" max="3323" width="9.109375" style="89" customWidth="1"/>
    <col min="3324" max="3324" width="39" style="89" bestFit="1" customWidth="1"/>
    <col min="3325" max="3325" width="0.88671875" style="89" customWidth="1"/>
    <col min="3326" max="3326" width="12" style="89" customWidth="1"/>
    <col min="3327" max="3327" width="2.33203125" style="89" customWidth="1"/>
    <col min="3328" max="3328" width="12" style="89" customWidth="1"/>
    <col min="3329" max="3329" width="2.33203125" style="89"/>
    <col min="3330" max="3330" width="3.5546875" style="89" customWidth="1"/>
    <col min="3331" max="3331" width="39" style="89" bestFit="1" customWidth="1"/>
    <col min="3332" max="3332" width="0.88671875" style="89" customWidth="1"/>
    <col min="3333" max="3333" width="20" style="89" customWidth="1"/>
    <col min="3334" max="3334" width="2.33203125" style="89" customWidth="1"/>
    <col min="3335" max="3335" width="15.5546875" style="89" customWidth="1"/>
    <col min="3336" max="3336" width="2.33203125" style="89" customWidth="1"/>
    <col min="3337" max="3337" width="19.44140625" style="89" bestFit="1" customWidth="1"/>
    <col min="3338" max="3338" width="2.33203125" style="89" customWidth="1"/>
    <col min="3339" max="3339" width="23.5546875" style="89" bestFit="1" customWidth="1"/>
    <col min="3340" max="3340" width="2.33203125" style="89" customWidth="1"/>
    <col min="3341" max="3341" width="20.88671875" style="89" customWidth="1"/>
    <col min="3342" max="3342" width="2.33203125" style="89" customWidth="1"/>
    <col min="3343" max="3343" width="14.109375" style="89" bestFit="1" customWidth="1"/>
    <col min="3344" max="3344" width="2.33203125" style="89" customWidth="1"/>
    <col min="3345" max="3345" width="15.6640625" style="89" bestFit="1" customWidth="1"/>
    <col min="3346" max="3346" width="2.5546875" style="89" bestFit="1" customWidth="1"/>
    <col min="3347" max="3347" width="13.33203125" style="89" bestFit="1" customWidth="1"/>
    <col min="3348" max="3348" width="9.33203125" style="89" bestFit="1" customWidth="1"/>
    <col min="3349" max="3579" width="9.109375" style="89" customWidth="1"/>
    <col min="3580" max="3580" width="39" style="89" bestFit="1" customWidth="1"/>
    <col min="3581" max="3581" width="0.88671875" style="89" customWidth="1"/>
    <col min="3582" max="3582" width="12" style="89" customWidth="1"/>
    <col min="3583" max="3583" width="2.33203125" style="89" customWidth="1"/>
    <col min="3584" max="3584" width="12" style="89" customWidth="1"/>
    <col min="3585" max="3585" width="2.33203125" style="89"/>
    <col min="3586" max="3586" width="3.5546875" style="89" customWidth="1"/>
    <col min="3587" max="3587" width="39" style="89" bestFit="1" customWidth="1"/>
    <col min="3588" max="3588" width="0.88671875" style="89" customWidth="1"/>
    <col min="3589" max="3589" width="20" style="89" customWidth="1"/>
    <col min="3590" max="3590" width="2.33203125" style="89" customWidth="1"/>
    <col min="3591" max="3591" width="15.5546875" style="89" customWidth="1"/>
    <col min="3592" max="3592" width="2.33203125" style="89" customWidth="1"/>
    <col min="3593" max="3593" width="19.44140625" style="89" bestFit="1" customWidth="1"/>
    <col min="3594" max="3594" width="2.33203125" style="89" customWidth="1"/>
    <col min="3595" max="3595" width="23.5546875" style="89" bestFit="1" customWidth="1"/>
    <col min="3596" max="3596" width="2.33203125" style="89" customWidth="1"/>
    <col min="3597" max="3597" width="20.88671875" style="89" customWidth="1"/>
    <col min="3598" max="3598" width="2.33203125" style="89" customWidth="1"/>
    <col min="3599" max="3599" width="14.109375" style="89" bestFit="1" customWidth="1"/>
    <col min="3600" max="3600" width="2.33203125" style="89" customWidth="1"/>
    <col min="3601" max="3601" width="15.6640625" style="89" bestFit="1" customWidth="1"/>
    <col min="3602" max="3602" width="2.5546875" style="89" bestFit="1" customWidth="1"/>
    <col min="3603" max="3603" width="13.33203125" style="89" bestFit="1" customWidth="1"/>
    <col min="3604" max="3604" width="9.33203125" style="89" bestFit="1" customWidth="1"/>
    <col min="3605" max="3835" width="9.109375" style="89" customWidth="1"/>
    <col min="3836" max="3836" width="39" style="89" bestFit="1" customWidth="1"/>
    <col min="3837" max="3837" width="0.88671875" style="89" customWidth="1"/>
    <col min="3838" max="3838" width="12" style="89" customWidth="1"/>
    <col min="3839" max="3839" width="2.33203125" style="89" customWidth="1"/>
    <col min="3840" max="3840" width="12" style="89" customWidth="1"/>
    <col min="3841" max="3841" width="2.33203125" style="89"/>
    <col min="3842" max="3842" width="3.5546875" style="89" customWidth="1"/>
    <col min="3843" max="3843" width="39" style="89" bestFit="1" customWidth="1"/>
    <col min="3844" max="3844" width="0.88671875" style="89" customWidth="1"/>
    <col min="3845" max="3845" width="20" style="89" customWidth="1"/>
    <col min="3846" max="3846" width="2.33203125" style="89" customWidth="1"/>
    <col min="3847" max="3847" width="15.5546875" style="89" customWidth="1"/>
    <col min="3848" max="3848" width="2.33203125" style="89" customWidth="1"/>
    <col min="3849" max="3849" width="19.44140625" style="89" bestFit="1" customWidth="1"/>
    <col min="3850" max="3850" width="2.33203125" style="89" customWidth="1"/>
    <col min="3851" max="3851" width="23.5546875" style="89" bestFit="1" customWidth="1"/>
    <col min="3852" max="3852" width="2.33203125" style="89" customWidth="1"/>
    <col min="3853" max="3853" width="20.88671875" style="89" customWidth="1"/>
    <col min="3854" max="3854" width="2.33203125" style="89" customWidth="1"/>
    <col min="3855" max="3855" width="14.109375" style="89" bestFit="1" customWidth="1"/>
    <col min="3856" max="3856" width="2.33203125" style="89" customWidth="1"/>
    <col min="3857" max="3857" width="15.6640625" style="89" bestFit="1" customWidth="1"/>
    <col min="3858" max="3858" width="2.5546875" style="89" bestFit="1" customWidth="1"/>
    <col min="3859" max="3859" width="13.33203125" style="89" bestFit="1" customWidth="1"/>
    <col min="3860" max="3860" width="9.33203125" style="89" bestFit="1" customWidth="1"/>
    <col min="3861" max="4091" width="9.109375" style="89" customWidth="1"/>
    <col min="4092" max="4092" width="39" style="89" bestFit="1" customWidth="1"/>
    <col min="4093" max="4093" width="0.88671875" style="89" customWidth="1"/>
    <col min="4094" max="4094" width="12" style="89" customWidth="1"/>
    <col min="4095" max="4095" width="2.33203125" style="89" customWidth="1"/>
    <col min="4096" max="4096" width="12" style="89" customWidth="1"/>
    <col min="4097" max="4097" width="2.33203125" style="89"/>
    <col min="4098" max="4098" width="3.5546875" style="89" customWidth="1"/>
    <col min="4099" max="4099" width="39" style="89" bestFit="1" customWidth="1"/>
    <col min="4100" max="4100" width="0.88671875" style="89" customWidth="1"/>
    <col min="4101" max="4101" width="20" style="89" customWidth="1"/>
    <col min="4102" max="4102" width="2.33203125" style="89" customWidth="1"/>
    <col min="4103" max="4103" width="15.5546875" style="89" customWidth="1"/>
    <col min="4104" max="4104" width="2.33203125" style="89" customWidth="1"/>
    <col min="4105" max="4105" width="19.44140625" style="89" bestFit="1" customWidth="1"/>
    <col min="4106" max="4106" width="2.33203125" style="89" customWidth="1"/>
    <col min="4107" max="4107" width="23.5546875" style="89" bestFit="1" customWidth="1"/>
    <col min="4108" max="4108" width="2.33203125" style="89" customWidth="1"/>
    <col min="4109" max="4109" width="20.88671875" style="89" customWidth="1"/>
    <col min="4110" max="4110" width="2.33203125" style="89" customWidth="1"/>
    <col min="4111" max="4111" width="14.109375" style="89" bestFit="1" customWidth="1"/>
    <col min="4112" max="4112" width="2.33203125" style="89" customWidth="1"/>
    <col min="4113" max="4113" width="15.6640625" style="89" bestFit="1" customWidth="1"/>
    <col min="4114" max="4114" width="2.5546875" style="89" bestFit="1" customWidth="1"/>
    <col min="4115" max="4115" width="13.33203125" style="89" bestFit="1" customWidth="1"/>
    <col min="4116" max="4116" width="9.33203125" style="89" bestFit="1" customWidth="1"/>
    <col min="4117" max="4347" width="9.109375" style="89" customWidth="1"/>
    <col min="4348" max="4348" width="39" style="89" bestFit="1" customWidth="1"/>
    <col min="4349" max="4349" width="0.88671875" style="89" customWidth="1"/>
    <col min="4350" max="4350" width="12" style="89" customWidth="1"/>
    <col min="4351" max="4351" width="2.33203125" style="89" customWidth="1"/>
    <col min="4352" max="4352" width="12" style="89" customWidth="1"/>
    <col min="4353" max="4353" width="2.33203125" style="89"/>
    <col min="4354" max="4354" width="3.5546875" style="89" customWidth="1"/>
    <col min="4355" max="4355" width="39" style="89" bestFit="1" customWidth="1"/>
    <col min="4356" max="4356" width="0.88671875" style="89" customWidth="1"/>
    <col min="4357" max="4357" width="20" style="89" customWidth="1"/>
    <col min="4358" max="4358" width="2.33203125" style="89" customWidth="1"/>
    <col min="4359" max="4359" width="15.5546875" style="89" customWidth="1"/>
    <col min="4360" max="4360" width="2.33203125" style="89" customWidth="1"/>
    <col min="4361" max="4361" width="19.44140625" style="89" bestFit="1" customWidth="1"/>
    <col min="4362" max="4362" width="2.33203125" style="89" customWidth="1"/>
    <col min="4363" max="4363" width="23.5546875" style="89" bestFit="1" customWidth="1"/>
    <col min="4364" max="4364" width="2.33203125" style="89" customWidth="1"/>
    <col min="4365" max="4365" width="20.88671875" style="89" customWidth="1"/>
    <col min="4366" max="4366" width="2.33203125" style="89" customWidth="1"/>
    <col min="4367" max="4367" width="14.109375" style="89" bestFit="1" customWidth="1"/>
    <col min="4368" max="4368" width="2.33203125" style="89" customWidth="1"/>
    <col min="4369" max="4369" width="15.6640625" style="89" bestFit="1" customWidth="1"/>
    <col min="4370" max="4370" width="2.5546875" style="89" bestFit="1" customWidth="1"/>
    <col min="4371" max="4371" width="13.33203125" style="89" bestFit="1" customWidth="1"/>
    <col min="4372" max="4372" width="9.33203125" style="89" bestFit="1" customWidth="1"/>
    <col min="4373" max="4603" width="9.109375" style="89" customWidth="1"/>
    <col min="4604" max="4604" width="39" style="89" bestFit="1" customWidth="1"/>
    <col min="4605" max="4605" width="0.88671875" style="89" customWidth="1"/>
    <col min="4606" max="4606" width="12" style="89" customWidth="1"/>
    <col min="4607" max="4607" width="2.33203125" style="89" customWidth="1"/>
    <col min="4608" max="4608" width="12" style="89" customWidth="1"/>
    <col min="4609" max="4609" width="2.33203125" style="89"/>
    <col min="4610" max="4610" width="3.5546875" style="89" customWidth="1"/>
    <col min="4611" max="4611" width="39" style="89" bestFit="1" customWidth="1"/>
    <col min="4612" max="4612" width="0.88671875" style="89" customWidth="1"/>
    <col min="4613" max="4613" width="20" style="89" customWidth="1"/>
    <col min="4614" max="4614" width="2.33203125" style="89" customWidth="1"/>
    <col min="4615" max="4615" width="15.5546875" style="89" customWidth="1"/>
    <col min="4616" max="4616" width="2.33203125" style="89" customWidth="1"/>
    <col min="4617" max="4617" width="19.44140625" style="89" bestFit="1" customWidth="1"/>
    <col min="4618" max="4618" width="2.33203125" style="89" customWidth="1"/>
    <col min="4619" max="4619" width="23.5546875" style="89" bestFit="1" customWidth="1"/>
    <col min="4620" max="4620" width="2.33203125" style="89" customWidth="1"/>
    <col min="4621" max="4621" width="20.88671875" style="89" customWidth="1"/>
    <col min="4622" max="4622" width="2.33203125" style="89" customWidth="1"/>
    <col min="4623" max="4623" width="14.109375" style="89" bestFit="1" customWidth="1"/>
    <col min="4624" max="4624" width="2.33203125" style="89" customWidth="1"/>
    <col min="4625" max="4625" width="15.6640625" style="89" bestFit="1" customWidth="1"/>
    <col min="4626" max="4626" width="2.5546875" style="89" bestFit="1" customWidth="1"/>
    <col min="4627" max="4627" width="13.33203125" style="89" bestFit="1" customWidth="1"/>
    <col min="4628" max="4628" width="9.33203125" style="89" bestFit="1" customWidth="1"/>
    <col min="4629" max="4859" width="9.109375" style="89" customWidth="1"/>
    <col min="4860" max="4860" width="39" style="89" bestFit="1" customWidth="1"/>
    <col min="4861" max="4861" width="0.88671875" style="89" customWidth="1"/>
    <col min="4862" max="4862" width="12" style="89" customWidth="1"/>
    <col min="4863" max="4863" width="2.33203125" style="89" customWidth="1"/>
    <col min="4864" max="4864" width="12" style="89" customWidth="1"/>
    <col min="4865" max="4865" width="2.33203125" style="89"/>
    <col min="4866" max="4866" width="3.5546875" style="89" customWidth="1"/>
    <col min="4867" max="4867" width="39" style="89" bestFit="1" customWidth="1"/>
    <col min="4868" max="4868" width="0.88671875" style="89" customWidth="1"/>
    <col min="4869" max="4869" width="20" style="89" customWidth="1"/>
    <col min="4870" max="4870" width="2.33203125" style="89" customWidth="1"/>
    <col min="4871" max="4871" width="15.5546875" style="89" customWidth="1"/>
    <col min="4872" max="4872" width="2.33203125" style="89" customWidth="1"/>
    <col min="4873" max="4873" width="19.44140625" style="89" bestFit="1" customWidth="1"/>
    <col min="4874" max="4874" width="2.33203125" style="89" customWidth="1"/>
    <col min="4875" max="4875" width="23.5546875" style="89" bestFit="1" customWidth="1"/>
    <col min="4876" max="4876" width="2.33203125" style="89" customWidth="1"/>
    <col min="4877" max="4877" width="20.88671875" style="89" customWidth="1"/>
    <col min="4878" max="4878" width="2.33203125" style="89" customWidth="1"/>
    <col min="4879" max="4879" width="14.109375" style="89" bestFit="1" customWidth="1"/>
    <col min="4880" max="4880" width="2.33203125" style="89" customWidth="1"/>
    <col min="4881" max="4881" width="15.6640625" style="89" bestFit="1" customWidth="1"/>
    <col min="4882" max="4882" width="2.5546875" style="89" bestFit="1" customWidth="1"/>
    <col min="4883" max="4883" width="13.33203125" style="89" bestFit="1" customWidth="1"/>
    <col min="4884" max="4884" width="9.33203125" style="89" bestFit="1" customWidth="1"/>
    <col min="4885" max="5115" width="9.109375" style="89" customWidth="1"/>
    <col min="5116" max="5116" width="39" style="89" bestFit="1" customWidth="1"/>
    <col min="5117" max="5117" width="0.88671875" style="89" customWidth="1"/>
    <col min="5118" max="5118" width="12" style="89" customWidth="1"/>
    <col min="5119" max="5119" width="2.33203125" style="89" customWidth="1"/>
    <col min="5120" max="5120" width="12" style="89" customWidth="1"/>
    <col min="5121" max="5121" width="2.33203125" style="89"/>
    <col min="5122" max="5122" width="3.5546875" style="89" customWidth="1"/>
    <col min="5123" max="5123" width="39" style="89" bestFit="1" customWidth="1"/>
    <col min="5124" max="5124" width="0.88671875" style="89" customWidth="1"/>
    <col min="5125" max="5125" width="20" style="89" customWidth="1"/>
    <col min="5126" max="5126" width="2.33203125" style="89" customWidth="1"/>
    <col min="5127" max="5127" width="15.5546875" style="89" customWidth="1"/>
    <col min="5128" max="5128" width="2.33203125" style="89" customWidth="1"/>
    <col min="5129" max="5129" width="19.44140625" style="89" bestFit="1" customWidth="1"/>
    <col min="5130" max="5130" width="2.33203125" style="89" customWidth="1"/>
    <col min="5131" max="5131" width="23.5546875" style="89" bestFit="1" customWidth="1"/>
    <col min="5132" max="5132" width="2.33203125" style="89" customWidth="1"/>
    <col min="5133" max="5133" width="20.88671875" style="89" customWidth="1"/>
    <col min="5134" max="5134" width="2.33203125" style="89" customWidth="1"/>
    <col min="5135" max="5135" width="14.109375" style="89" bestFit="1" customWidth="1"/>
    <col min="5136" max="5136" width="2.33203125" style="89" customWidth="1"/>
    <col min="5137" max="5137" width="15.6640625" style="89" bestFit="1" customWidth="1"/>
    <col min="5138" max="5138" width="2.5546875" style="89" bestFit="1" customWidth="1"/>
    <col min="5139" max="5139" width="13.33203125" style="89" bestFit="1" customWidth="1"/>
    <col min="5140" max="5140" width="9.33203125" style="89" bestFit="1" customWidth="1"/>
    <col min="5141" max="5371" width="9.109375" style="89" customWidth="1"/>
    <col min="5372" max="5372" width="39" style="89" bestFit="1" customWidth="1"/>
    <col min="5373" max="5373" width="0.88671875" style="89" customWidth="1"/>
    <col min="5374" max="5374" width="12" style="89" customWidth="1"/>
    <col min="5375" max="5375" width="2.33203125" style="89" customWidth="1"/>
    <col min="5376" max="5376" width="12" style="89" customWidth="1"/>
    <col min="5377" max="5377" width="2.33203125" style="89"/>
    <col min="5378" max="5378" width="3.5546875" style="89" customWidth="1"/>
    <col min="5379" max="5379" width="39" style="89" bestFit="1" customWidth="1"/>
    <col min="5380" max="5380" width="0.88671875" style="89" customWidth="1"/>
    <col min="5381" max="5381" width="20" style="89" customWidth="1"/>
    <col min="5382" max="5382" width="2.33203125" style="89" customWidth="1"/>
    <col min="5383" max="5383" width="15.5546875" style="89" customWidth="1"/>
    <col min="5384" max="5384" width="2.33203125" style="89" customWidth="1"/>
    <col min="5385" max="5385" width="19.44140625" style="89" bestFit="1" customWidth="1"/>
    <col min="5386" max="5386" width="2.33203125" style="89" customWidth="1"/>
    <col min="5387" max="5387" width="23.5546875" style="89" bestFit="1" customWidth="1"/>
    <col min="5388" max="5388" width="2.33203125" style="89" customWidth="1"/>
    <col min="5389" max="5389" width="20.88671875" style="89" customWidth="1"/>
    <col min="5390" max="5390" width="2.33203125" style="89" customWidth="1"/>
    <col min="5391" max="5391" width="14.109375" style="89" bestFit="1" customWidth="1"/>
    <col min="5392" max="5392" width="2.33203125" style="89" customWidth="1"/>
    <col min="5393" max="5393" width="15.6640625" style="89" bestFit="1" customWidth="1"/>
    <col min="5394" max="5394" width="2.5546875" style="89" bestFit="1" customWidth="1"/>
    <col min="5395" max="5395" width="13.33203125" style="89" bestFit="1" customWidth="1"/>
    <col min="5396" max="5396" width="9.33203125" style="89" bestFit="1" customWidth="1"/>
    <col min="5397" max="5627" width="9.109375" style="89" customWidth="1"/>
    <col min="5628" max="5628" width="39" style="89" bestFit="1" customWidth="1"/>
    <col min="5629" max="5629" width="0.88671875" style="89" customWidth="1"/>
    <col min="5630" max="5630" width="12" style="89" customWidth="1"/>
    <col min="5631" max="5631" width="2.33203125" style="89" customWidth="1"/>
    <col min="5632" max="5632" width="12" style="89" customWidth="1"/>
    <col min="5633" max="5633" width="2.33203125" style="89"/>
    <col min="5634" max="5634" width="3.5546875" style="89" customWidth="1"/>
    <col min="5635" max="5635" width="39" style="89" bestFit="1" customWidth="1"/>
    <col min="5636" max="5636" width="0.88671875" style="89" customWidth="1"/>
    <col min="5637" max="5637" width="20" style="89" customWidth="1"/>
    <col min="5638" max="5638" width="2.33203125" style="89" customWidth="1"/>
    <col min="5639" max="5639" width="15.5546875" style="89" customWidth="1"/>
    <col min="5640" max="5640" width="2.33203125" style="89" customWidth="1"/>
    <col min="5641" max="5641" width="19.44140625" style="89" bestFit="1" customWidth="1"/>
    <col min="5642" max="5642" width="2.33203125" style="89" customWidth="1"/>
    <col min="5643" max="5643" width="23.5546875" style="89" bestFit="1" customWidth="1"/>
    <col min="5644" max="5644" width="2.33203125" style="89" customWidth="1"/>
    <col min="5645" max="5645" width="20.88671875" style="89" customWidth="1"/>
    <col min="5646" max="5646" width="2.33203125" style="89" customWidth="1"/>
    <col min="5647" max="5647" width="14.109375" style="89" bestFit="1" customWidth="1"/>
    <col min="5648" max="5648" width="2.33203125" style="89" customWidth="1"/>
    <col min="5649" max="5649" width="15.6640625" style="89" bestFit="1" customWidth="1"/>
    <col min="5650" max="5650" width="2.5546875" style="89" bestFit="1" customWidth="1"/>
    <col min="5651" max="5651" width="13.33203125" style="89" bestFit="1" customWidth="1"/>
    <col min="5652" max="5652" width="9.33203125" style="89" bestFit="1" customWidth="1"/>
    <col min="5653" max="5883" width="9.109375" style="89" customWidth="1"/>
    <col min="5884" max="5884" width="39" style="89" bestFit="1" customWidth="1"/>
    <col min="5885" max="5885" width="0.88671875" style="89" customWidth="1"/>
    <col min="5886" max="5886" width="12" style="89" customWidth="1"/>
    <col min="5887" max="5887" width="2.33203125" style="89" customWidth="1"/>
    <col min="5888" max="5888" width="12" style="89" customWidth="1"/>
    <col min="5889" max="5889" width="2.33203125" style="89"/>
    <col min="5890" max="5890" width="3.5546875" style="89" customWidth="1"/>
    <col min="5891" max="5891" width="39" style="89" bestFit="1" customWidth="1"/>
    <col min="5892" max="5892" width="0.88671875" style="89" customWidth="1"/>
    <col min="5893" max="5893" width="20" style="89" customWidth="1"/>
    <col min="5894" max="5894" width="2.33203125" style="89" customWidth="1"/>
    <col min="5895" max="5895" width="15.5546875" style="89" customWidth="1"/>
    <col min="5896" max="5896" width="2.33203125" style="89" customWidth="1"/>
    <col min="5897" max="5897" width="19.44140625" style="89" bestFit="1" customWidth="1"/>
    <col min="5898" max="5898" width="2.33203125" style="89" customWidth="1"/>
    <col min="5899" max="5899" width="23.5546875" style="89" bestFit="1" customWidth="1"/>
    <col min="5900" max="5900" width="2.33203125" style="89" customWidth="1"/>
    <col min="5901" max="5901" width="20.88671875" style="89" customWidth="1"/>
    <col min="5902" max="5902" width="2.33203125" style="89" customWidth="1"/>
    <col min="5903" max="5903" width="14.109375" style="89" bestFit="1" customWidth="1"/>
    <col min="5904" max="5904" width="2.33203125" style="89" customWidth="1"/>
    <col min="5905" max="5905" width="15.6640625" style="89" bestFit="1" customWidth="1"/>
    <col min="5906" max="5906" width="2.5546875" style="89" bestFit="1" customWidth="1"/>
    <col min="5907" max="5907" width="13.33203125" style="89" bestFit="1" customWidth="1"/>
    <col min="5908" max="5908" width="9.33203125" style="89" bestFit="1" customWidth="1"/>
    <col min="5909" max="6139" width="9.109375" style="89" customWidth="1"/>
    <col min="6140" max="6140" width="39" style="89" bestFit="1" customWidth="1"/>
    <col min="6141" max="6141" width="0.88671875" style="89" customWidth="1"/>
    <col min="6142" max="6142" width="12" style="89" customWidth="1"/>
    <col min="6143" max="6143" width="2.33203125" style="89" customWidth="1"/>
    <col min="6144" max="6144" width="12" style="89" customWidth="1"/>
    <col min="6145" max="6145" width="2.33203125" style="89"/>
    <col min="6146" max="6146" width="3.5546875" style="89" customWidth="1"/>
    <col min="6147" max="6147" width="39" style="89" bestFit="1" customWidth="1"/>
    <col min="6148" max="6148" width="0.88671875" style="89" customWidth="1"/>
    <col min="6149" max="6149" width="20" style="89" customWidth="1"/>
    <col min="6150" max="6150" width="2.33203125" style="89" customWidth="1"/>
    <col min="6151" max="6151" width="15.5546875" style="89" customWidth="1"/>
    <col min="6152" max="6152" width="2.33203125" style="89" customWidth="1"/>
    <col min="6153" max="6153" width="19.44140625" style="89" bestFit="1" customWidth="1"/>
    <col min="6154" max="6154" width="2.33203125" style="89" customWidth="1"/>
    <col min="6155" max="6155" width="23.5546875" style="89" bestFit="1" customWidth="1"/>
    <col min="6156" max="6156" width="2.33203125" style="89" customWidth="1"/>
    <col min="6157" max="6157" width="20.88671875" style="89" customWidth="1"/>
    <col min="6158" max="6158" width="2.33203125" style="89" customWidth="1"/>
    <col min="6159" max="6159" width="14.109375" style="89" bestFit="1" customWidth="1"/>
    <col min="6160" max="6160" width="2.33203125" style="89" customWidth="1"/>
    <col min="6161" max="6161" width="15.6640625" style="89" bestFit="1" customWidth="1"/>
    <col min="6162" max="6162" width="2.5546875" style="89" bestFit="1" customWidth="1"/>
    <col min="6163" max="6163" width="13.33203125" style="89" bestFit="1" customWidth="1"/>
    <col min="6164" max="6164" width="9.33203125" style="89" bestFit="1" customWidth="1"/>
    <col min="6165" max="6395" width="9.109375" style="89" customWidth="1"/>
    <col min="6396" max="6396" width="39" style="89" bestFit="1" customWidth="1"/>
    <col min="6397" max="6397" width="0.88671875" style="89" customWidth="1"/>
    <col min="6398" max="6398" width="12" style="89" customWidth="1"/>
    <col min="6399" max="6399" width="2.33203125" style="89" customWidth="1"/>
    <col min="6400" max="6400" width="12" style="89" customWidth="1"/>
    <col min="6401" max="6401" width="2.33203125" style="89"/>
    <col min="6402" max="6402" width="3.5546875" style="89" customWidth="1"/>
    <col min="6403" max="6403" width="39" style="89" bestFit="1" customWidth="1"/>
    <col min="6404" max="6404" width="0.88671875" style="89" customWidth="1"/>
    <col min="6405" max="6405" width="20" style="89" customWidth="1"/>
    <col min="6406" max="6406" width="2.33203125" style="89" customWidth="1"/>
    <col min="6407" max="6407" width="15.5546875" style="89" customWidth="1"/>
    <col min="6408" max="6408" width="2.33203125" style="89" customWidth="1"/>
    <col min="6409" max="6409" width="19.44140625" style="89" bestFit="1" customWidth="1"/>
    <col min="6410" max="6410" width="2.33203125" style="89" customWidth="1"/>
    <col min="6411" max="6411" width="23.5546875" style="89" bestFit="1" customWidth="1"/>
    <col min="6412" max="6412" width="2.33203125" style="89" customWidth="1"/>
    <col min="6413" max="6413" width="20.88671875" style="89" customWidth="1"/>
    <col min="6414" max="6414" width="2.33203125" style="89" customWidth="1"/>
    <col min="6415" max="6415" width="14.109375" style="89" bestFit="1" customWidth="1"/>
    <col min="6416" max="6416" width="2.33203125" style="89" customWidth="1"/>
    <col min="6417" max="6417" width="15.6640625" style="89" bestFit="1" customWidth="1"/>
    <col min="6418" max="6418" width="2.5546875" style="89" bestFit="1" customWidth="1"/>
    <col min="6419" max="6419" width="13.33203125" style="89" bestFit="1" customWidth="1"/>
    <col min="6420" max="6420" width="9.33203125" style="89" bestFit="1" customWidth="1"/>
    <col min="6421" max="6651" width="9.109375" style="89" customWidth="1"/>
    <col min="6652" max="6652" width="39" style="89" bestFit="1" customWidth="1"/>
    <col min="6653" max="6653" width="0.88671875" style="89" customWidth="1"/>
    <col min="6654" max="6654" width="12" style="89" customWidth="1"/>
    <col min="6655" max="6655" width="2.33203125" style="89" customWidth="1"/>
    <col min="6656" max="6656" width="12" style="89" customWidth="1"/>
    <col min="6657" max="6657" width="2.33203125" style="89"/>
    <col min="6658" max="6658" width="3.5546875" style="89" customWidth="1"/>
    <col min="6659" max="6659" width="39" style="89" bestFit="1" customWidth="1"/>
    <col min="6660" max="6660" width="0.88671875" style="89" customWidth="1"/>
    <col min="6661" max="6661" width="20" style="89" customWidth="1"/>
    <col min="6662" max="6662" width="2.33203125" style="89" customWidth="1"/>
    <col min="6663" max="6663" width="15.5546875" style="89" customWidth="1"/>
    <col min="6664" max="6664" width="2.33203125" style="89" customWidth="1"/>
    <col min="6665" max="6665" width="19.44140625" style="89" bestFit="1" customWidth="1"/>
    <col min="6666" max="6666" width="2.33203125" style="89" customWidth="1"/>
    <col min="6667" max="6667" width="23.5546875" style="89" bestFit="1" customWidth="1"/>
    <col min="6668" max="6668" width="2.33203125" style="89" customWidth="1"/>
    <col min="6669" max="6669" width="20.88671875" style="89" customWidth="1"/>
    <col min="6670" max="6670" width="2.33203125" style="89" customWidth="1"/>
    <col min="6671" max="6671" width="14.109375" style="89" bestFit="1" customWidth="1"/>
    <col min="6672" max="6672" width="2.33203125" style="89" customWidth="1"/>
    <col min="6673" max="6673" width="15.6640625" style="89" bestFit="1" customWidth="1"/>
    <col min="6674" max="6674" width="2.5546875" style="89" bestFit="1" customWidth="1"/>
    <col min="6675" max="6675" width="13.33203125" style="89" bestFit="1" customWidth="1"/>
    <col min="6676" max="6676" width="9.33203125" style="89" bestFit="1" customWidth="1"/>
    <col min="6677" max="6907" width="9.109375" style="89" customWidth="1"/>
    <col min="6908" max="6908" width="39" style="89" bestFit="1" customWidth="1"/>
    <col min="6909" max="6909" width="0.88671875" style="89" customWidth="1"/>
    <col min="6910" max="6910" width="12" style="89" customWidth="1"/>
    <col min="6911" max="6911" width="2.33203125" style="89" customWidth="1"/>
    <col min="6912" max="6912" width="12" style="89" customWidth="1"/>
    <col min="6913" max="6913" width="2.33203125" style="89"/>
    <col min="6914" max="6914" width="3.5546875" style="89" customWidth="1"/>
    <col min="6915" max="6915" width="39" style="89" bestFit="1" customWidth="1"/>
    <col min="6916" max="6916" width="0.88671875" style="89" customWidth="1"/>
    <col min="6917" max="6917" width="20" style="89" customWidth="1"/>
    <col min="6918" max="6918" width="2.33203125" style="89" customWidth="1"/>
    <col min="6919" max="6919" width="15.5546875" style="89" customWidth="1"/>
    <col min="6920" max="6920" width="2.33203125" style="89" customWidth="1"/>
    <col min="6921" max="6921" width="19.44140625" style="89" bestFit="1" customWidth="1"/>
    <col min="6922" max="6922" width="2.33203125" style="89" customWidth="1"/>
    <col min="6923" max="6923" width="23.5546875" style="89" bestFit="1" customWidth="1"/>
    <col min="6924" max="6924" width="2.33203125" style="89" customWidth="1"/>
    <col min="6925" max="6925" width="20.88671875" style="89" customWidth="1"/>
    <col min="6926" max="6926" width="2.33203125" style="89" customWidth="1"/>
    <col min="6927" max="6927" width="14.109375" style="89" bestFit="1" customWidth="1"/>
    <col min="6928" max="6928" width="2.33203125" style="89" customWidth="1"/>
    <col min="6929" max="6929" width="15.6640625" style="89" bestFit="1" customWidth="1"/>
    <col min="6930" max="6930" width="2.5546875" style="89" bestFit="1" customWidth="1"/>
    <col min="6931" max="6931" width="13.33203125" style="89" bestFit="1" customWidth="1"/>
    <col min="6932" max="6932" width="9.33203125" style="89" bestFit="1" customWidth="1"/>
    <col min="6933" max="7163" width="9.109375" style="89" customWidth="1"/>
    <col min="7164" max="7164" width="39" style="89" bestFit="1" customWidth="1"/>
    <col min="7165" max="7165" width="0.88671875" style="89" customWidth="1"/>
    <col min="7166" max="7166" width="12" style="89" customWidth="1"/>
    <col min="7167" max="7167" width="2.33203125" style="89" customWidth="1"/>
    <col min="7168" max="7168" width="12" style="89" customWidth="1"/>
    <col min="7169" max="7169" width="2.33203125" style="89"/>
    <col min="7170" max="7170" width="3.5546875" style="89" customWidth="1"/>
    <col min="7171" max="7171" width="39" style="89" bestFit="1" customWidth="1"/>
    <col min="7172" max="7172" width="0.88671875" style="89" customWidth="1"/>
    <col min="7173" max="7173" width="20" style="89" customWidth="1"/>
    <col min="7174" max="7174" width="2.33203125" style="89" customWidth="1"/>
    <col min="7175" max="7175" width="15.5546875" style="89" customWidth="1"/>
    <col min="7176" max="7176" width="2.33203125" style="89" customWidth="1"/>
    <col min="7177" max="7177" width="19.44140625" style="89" bestFit="1" customWidth="1"/>
    <col min="7178" max="7178" width="2.33203125" style="89" customWidth="1"/>
    <col min="7179" max="7179" width="23.5546875" style="89" bestFit="1" customWidth="1"/>
    <col min="7180" max="7180" width="2.33203125" style="89" customWidth="1"/>
    <col min="7181" max="7181" width="20.88671875" style="89" customWidth="1"/>
    <col min="7182" max="7182" width="2.33203125" style="89" customWidth="1"/>
    <col min="7183" max="7183" width="14.109375" style="89" bestFit="1" customWidth="1"/>
    <col min="7184" max="7184" width="2.33203125" style="89" customWidth="1"/>
    <col min="7185" max="7185" width="15.6640625" style="89" bestFit="1" customWidth="1"/>
    <col min="7186" max="7186" width="2.5546875" style="89" bestFit="1" customWidth="1"/>
    <col min="7187" max="7187" width="13.33203125" style="89" bestFit="1" customWidth="1"/>
    <col min="7188" max="7188" width="9.33203125" style="89" bestFit="1" customWidth="1"/>
    <col min="7189" max="7419" width="9.109375" style="89" customWidth="1"/>
    <col min="7420" max="7420" width="39" style="89" bestFit="1" customWidth="1"/>
    <col min="7421" max="7421" width="0.88671875" style="89" customWidth="1"/>
    <col min="7422" max="7422" width="12" style="89" customWidth="1"/>
    <col min="7423" max="7423" width="2.33203125" style="89" customWidth="1"/>
    <col min="7424" max="7424" width="12" style="89" customWidth="1"/>
    <col min="7425" max="7425" width="2.33203125" style="89"/>
    <col min="7426" max="7426" width="3.5546875" style="89" customWidth="1"/>
    <col min="7427" max="7427" width="39" style="89" bestFit="1" customWidth="1"/>
    <col min="7428" max="7428" width="0.88671875" style="89" customWidth="1"/>
    <col min="7429" max="7429" width="20" style="89" customWidth="1"/>
    <col min="7430" max="7430" width="2.33203125" style="89" customWidth="1"/>
    <col min="7431" max="7431" width="15.5546875" style="89" customWidth="1"/>
    <col min="7432" max="7432" width="2.33203125" style="89" customWidth="1"/>
    <col min="7433" max="7433" width="19.44140625" style="89" bestFit="1" customWidth="1"/>
    <col min="7434" max="7434" width="2.33203125" style="89" customWidth="1"/>
    <col min="7435" max="7435" width="23.5546875" style="89" bestFit="1" customWidth="1"/>
    <col min="7436" max="7436" width="2.33203125" style="89" customWidth="1"/>
    <col min="7437" max="7437" width="20.88671875" style="89" customWidth="1"/>
    <col min="7438" max="7438" width="2.33203125" style="89" customWidth="1"/>
    <col min="7439" max="7439" width="14.109375" style="89" bestFit="1" customWidth="1"/>
    <col min="7440" max="7440" width="2.33203125" style="89" customWidth="1"/>
    <col min="7441" max="7441" width="15.6640625" style="89" bestFit="1" customWidth="1"/>
    <col min="7442" max="7442" width="2.5546875" style="89" bestFit="1" customWidth="1"/>
    <col min="7443" max="7443" width="13.33203125" style="89" bestFit="1" customWidth="1"/>
    <col min="7444" max="7444" width="9.33203125" style="89" bestFit="1" customWidth="1"/>
    <col min="7445" max="7675" width="9.109375" style="89" customWidth="1"/>
    <col min="7676" max="7676" width="39" style="89" bestFit="1" customWidth="1"/>
    <col min="7677" max="7677" width="0.88671875" style="89" customWidth="1"/>
    <col min="7678" max="7678" width="12" style="89" customWidth="1"/>
    <col min="7679" max="7679" width="2.33203125" style="89" customWidth="1"/>
    <col min="7680" max="7680" width="12" style="89" customWidth="1"/>
    <col min="7681" max="7681" width="2.33203125" style="89"/>
    <col min="7682" max="7682" width="3.5546875" style="89" customWidth="1"/>
    <col min="7683" max="7683" width="39" style="89" bestFit="1" customWidth="1"/>
    <col min="7684" max="7684" width="0.88671875" style="89" customWidth="1"/>
    <col min="7685" max="7685" width="20" style="89" customWidth="1"/>
    <col min="7686" max="7686" width="2.33203125" style="89" customWidth="1"/>
    <col min="7687" max="7687" width="15.5546875" style="89" customWidth="1"/>
    <col min="7688" max="7688" width="2.33203125" style="89" customWidth="1"/>
    <col min="7689" max="7689" width="19.44140625" style="89" bestFit="1" customWidth="1"/>
    <col min="7690" max="7690" width="2.33203125" style="89" customWidth="1"/>
    <col min="7691" max="7691" width="23.5546875" style="89" bestFit="1" customWidth="1"/>
    <col min="7692" max="7692" width="2.33203125" style="89" customWidth="1"/>
    <col min="7693" max="7693" width="20.88671875" style="89" customWidth="1"/>
    <col min="7694" max="7694" width="2.33203125" style="89" customWidth="1"/>
    <col min="7695" max="7695" width="14.109375" style="89" bestFit="1" customWidth="1"/>
    <col min="7696" max="7696" width="2.33203125" style="89" customWidth="1"/>
    <col min="7697" max="7697" width="15.6640625" style="89" bestFit="1" customWidth="1"/>
    <col min="7698" max="7698" width="2.5546875" style="89" bestFit="1" customWidth="1"/>
    <col min="7699" max="7699" width="13.33203125" style="89" bestFit="1" customWidth="1"/>
    <col min="7700" max="7700" width="9.33203125" style="89" bestFit="1" customWidth="1"/>
    <col min="7701" max="7931" width="9.109375" style="89" customWidth="1"/>
    <col min="7932" max="7932" width="39" style="89" bestFit="1" customWidth="1"/>
    <col min="7933" max="7933" width="0.88671875" style="89" customWidth="1"/>
    <col min="7934" max="7934" width="12" style="89" customWidth="1"/>
    <col min="7935" max="7935" width="2.33203125" style="89" customWidth="1"/>
    <col min="7936" max="7936" width="12" style="89" customWidth="1"/>
    <col min="7937" max="7937" width="2.33203125" style="89"/>
    <col min="7938" max="7938" width="3.5546875" style="89" customWidth="1"/>
    <col min="7939" max="7939" width="39" style="89" bestFit="1" customWidth="1"/>
    <col min="7940" max="7940" width="0.88671875" style="89" customWidth="1"/>
    <col min="7941" max="7941" width="20" style="89" customWidth="1"/>
    <col min="7942" max="7942" width="2.33203125" style="89" customWidth="1"/>
    <col min="7943" max="7943" width="15.5546875" style="89" customWidth="1"/>
    <col min="7944" max="7944" width="2.33203125" style="89" customWidth="1"/>
    <col min="7945" max="7945" width="19.44140625" style="89" bestFit="1" customWidth="1"/>
    <col min="7946" max="7946" width="2.33203125" style="89" customWidth="1"/>
    <col min="7947" max="7947" width="23.5546875" style="89" bestFit="1" customWidth="1"/>
    <col min="7948" max="7948" width="2.33203125" style="89" customWidth="1"/>
    <col min="7949" max="7949" width="20.88671875" style="89" customWidth="1"/>
    <col min="7950" max="7950" width="2.33203125" style="89" customWidth="1"/>
    <col min="7951" max="7951" width="14.109375" style="89" bestFit="1" customWidth="1"/>
    <col min="7952" max="7952" width="2.33203125" style="89" customWidth="1"/>
    <col min="7953" max="7953" width="15.6640625" style="89" bestFit="1" customWidth="1"/>
    <col min="7954" max="7954" width="2.5546875" style="89" bestFit="1" customWidth="1"/>
    <col min="7955" max="7955" width="13.33203125" style="89" bestFit="1" customWidth="1"/>
    <col min="7956" max="7956" width="9.33203125" style="89" bestFit="1" customWidth="1"/>
    <col min="7957" max="8187" width="9.109375" style="89" customWidth="1"/>
    <col min="8188" max="8188" width="39" style="89" bestFit="1" customWidth="1"/>
    <col min="8189" max="8189" width="0.88671875" style="89" customWidth="1"/>
    <col min="8190" max="8190" width="12" style="89" customWidth="1"/>
    <col min="8191" max="8191" width="2.33203125" style="89" customWidth="1"/>
    <col min="8192" max="8192" width="12" style="89" customWidth="1"/>
    <col min="8193" max="8193" width="2.33203125" style="89"/>
    <col min="8194" max="8194" width="3.5546875" style="89" customWidth="1"/>
    <col min="8195" max="8195" width="39" style="89" bestFit="1" customWidth="1"/>
    <col min="8196" max="8196" width="0.88671875" style="89" customWidth="1"/>
    <col min="8197" max="8197" width="20" style="89" customWidth="1"/>
    <col min="8198" max="8198" width="2.33203125" style="89" customWidth="1"/>
    <col min="8199" max="8199" width="15.5546875" style="89" customWidth="1"/>
    <col min="8200" max="8200" width="2.33203125" style="89" customWidth="1"/>
    <col min="8201" max="8201" width="19.44140625" style="89" bestFit="1" customWidth="1"/>
    <col min="8202" max="8202" width="2.33203125" style="89" customWidth="1"/>
    <col min="8203" max="8203" width="23.5546875" style="89" bestFit="1" customWidth="1"/>
    <col min="8204" max="8204" width="2.33203125" style="89" customWidth="1"/>
    <col min="8205" max="8205" width="20.88671875" style="89" customWidth="1"/>
    <col min="8206" max="8206" width="2.33203125" style="89" customWidth="1"/>
    <col min="8207" max="8207" width="14.109375" style="89" bestFit="1" customWidth="1"/>
    <col min="8208" max="8208" width="2.33203125" style="89" customWidth="1"/>
    <col min="8209" max="8209" width="15.6640625" style="89" bestFit="1" customWidth="1"/>
    <col min="8210" max="8210" width="2.5546875" style="89" bestFit="1" customWidth="1"/>
    <col min="8211" max="8211" width="13.33203125" style="89" bestFit="1" customWidth="1"/>
    <col min="8212" max="8212" width="9.33203125" style="89" bestFit="1" customWidth="1"/>
    <col min="8213" max="8443" width="9.109375" style="89" customWidth="1"/>
    <col min="8444" max="8444" width="39" style="89" bestFit="1" customWidth="1"/>
    <col min="8445" max="8445" width="0.88671875" style="89" customWidth="1"/>
    <col min="8446" max="8446" width="12" style="89" customWidth="1"/>
    <col min="8447" max="8447" width="2.33203125" style="89" customWidth="1"/>
    <col min="8448" max="8448" width="12" style="89" customWidth="1"/>
    <col min="8449" max="8449" width="2.33203125" style="89"/>
    <col min="8450" max="8450" width="3.5546875" style="89" customWidth="1"/>
    <col min="8451" max="8451" width="39" style="89" bestFit="1" customWidth="1"/>
    <col min="8452" max="8452" width="0.88671875" style="89" customWidth="1"/>
    <col min="8453" max="8453" width="20" style="89" customWidth="1"/>
    <col min="8454" max="8454" width="2.33203125" style="89" customWidth="1"/>
    <col min="8455" max="8455" width="15.5546875" style="89" customWidth="1"/>
    <col min="8456" max="8456" width="2.33203125" style="89" customWidth="1"/>
    <col min="8457" max="8457" width="19.44140625" style="89" bestFit="1" customWidth="1"/>
    <col min="8458" max="8458" width="2.33203125" style="89" customWidth="1"/>
    <col min="8459" max="8459" width="23.5546875" style="89" bestFit="1" customWidth="1"/>
    <col min="8460" max="8460" width="2.33203125" style="89" customWidth="1"/>
    <col min="8461" max="8461" width="20.88671875" style="89" customWidth="1"/>
    <col min="8462" max="8462" width="2.33203125" style="89" customWidth="1"/>
    <col min="8463" max="8463" width="14.109375" style="89" bestFit="1" customWidth="1"/>
    <col min="8464" max="8464" width="2.33203125" style="89" customWidth="1"/>
    <col min="8465" max="8465" width="15.6640625" style="89" bestFit="1" customWidth="1"/>
    <col min="8466" max="8466" width="2.5546875" style="89" bestFit="1" customWidth="1"/>
    <col min="8467" max="8467" width="13.33203125" style="89" bestFit="1" customWidth="1"/>
    <col min="8468" max="8468" width="9.33203125" style="89" bestFit="1" customWidth="1"/>
    <col min="8469" max="8699" width="9.109375" style="89" customWidth="1"/>
    <col min="8700" max="8700" width="39" style="89" bestFit="1" customWidth="1"/>
    <col min="8701" max="8701" width="0.88671875" style="89" customWidth="1"/>
    <col min="8702" max="8702" width="12" style="89" customWidth="1"/>
    <col min="8703" max="8703" width="2.33203125" style="89" customWidth="1"/>
    <col min="8704" max="8704" width="12" style="89" customWidth="1"/>
    <col min="8705" max="8705" width="2.33203125" style="89"/>
    <col min="8706" max="8706" width="3.5546875" style="89" customWidth="1"/>
    <col min="8707" max="8707" width="39" style="89" bestFit="1" customWidth="1"/>
    <col min="8708" max="8708" width="0.88671875" style="89" customWidth="1"/>
    <col min="8709" max="8709" width="20" style="89" customWidth="1"/>
    <col min="8710" max="8710" width="2.33203125" style="89" customWidth="1"/>
    <col min="8711" max="8711" width="15.5546875" style="89" customWidth="1"/>
    <col min="8712" max="8712" width="2.33203125" style="89" customWidth="1"/>
    <col min="8713" max="8713" width="19.44140625" style="89" bestFit="1" customWidth="1"/>
    <col min="8714" max="8714" width="2.33203125" style="89" customWidth="1"/>
    <col min="8715" max="8715" width="23.5546875" style="89" bestFit="1" customWidth="1"/>
    <col min="8716" max="8716" width="2.33203125" style="89" customWidth="1"/>
    <col min="8717" max="8717" width="20.88671875" style="89" customWidth="1"/>
    <col min="8718" max="8718" width="2.33203125" style="89" customWidth="1"/>
    <col min="8719" max="8719" width="14.109375" style="89" bestFit="1" customWidth="1"/>
    <col min="8720" max="8720" width="2.33203125" style="89" customWidth="1"/>
    <col min="8721" max="8721" width="15.6640625" style="89" bestFit="1" customWidth="1"/>
    <col min="8722" max="8722" width="2.5546875" style="89" bestFit="1" customWidth="1"/>
    <col min="8723" max="8723" width="13.33203125" style="89" bestFit="1" customWidth="1"/>
    <col min="8724" max="8724" width="9.33203125" style="89" bestFit="1" customWidth="1"/>
    <col min="8725" max="8955" width="9.109375" style="89" customWidth="1"/>
    <col min="8956" max="8956" width="39" style="89" bestFit="1" customWidth="1"/>
    <col min="8957" max="8957" width="0.88671875" style="89" customWidth="1"/>
    <col min="8958" max="8958" width="12" style="89" customWidth="1"/>
    <col min="8959" max="8959" width="2.33203125" style="89" customWidth="1"/>
    <col min="8960" max="8960" width="12" style="89" customWidth="1"/>
    <col min="8961" max="8961" width="2.33203125" style="89"/>
    <col min="8962" max="8962" width="3.5546875" style="89" customWidth="1"/>
    <col min="8963" max="8963" width="39" style="89" bestFit="1" customWidth="1"/>
    <col min="8964" max="8964" width="0.88671875" style="89" customWidth="1"/>
    <col min="8965" max="8965" width="20" style="89" customWidth="1"/>
    <col min="8966" max="8966" width="2.33203125" style="89" customWidth="1"/>
    <col min="8967" max="8967" width="15.5546875" style="89" customWidth="1"/>
    <col min="8968" max="8968" width="2.33203125" style="89" customWidth="1"/>
    <col min="8969" max="8969" width="19.44140625" style="89" bestFit="1" customWidth="1"/>
    <col min="8970" max="8970" width="2.33203125" style="89" customWidth="1"/>
    <col min="8971" max="8971" width="23.5546875" style="89" bestFit="1" customWidth="1"/>
    <col min="8972" max="8972" width="2.33203125" style="89" customWidth="1"/>
    <col min="8973" max="8973" width="20.88671875" style="89" customWidth="1"/>
    <col min="8974" max="8974" width="2.33203125" style="89" customWidth="1"/>
    <col min="8975" max="8975" width="14.109375" style="89" bestFit="1" customWidth="1"/>
    <col min="8976" max="8976" width="2.33203125" style="89" customWidth="1"/>
    <col min="8977" max="8977" width="15.6640625" style="89" bestFit="1" customWidth="1"/>
    <col min="8978" max="8978" width="2.5546875" style="89" bestFit="1" customWidth="1"/>
    <col min="8979" max="8979" width="13.33203125" style="89" bestFit="1" customWidth="1"/>
    <col min="8980" max="8980" width="9.33203125" style="89" bestFit="1" customWidth="1"/>
    <col min="8981" max="9211" width="9.109375" style="89" customWidth="1"/>
    <col min="9212" max="9212" width="39" style="89" bestFit="1" customWidth="1"/>
    <col min="9213" max="9213" width="0.88671875" style="89" customWidth="1"/>
    <col min="9214" max="9214" width="12" style="89" customWidth="1"/>
    <col min="9215" max="9215" width="2.33203125" style="89" customWidth="1"/>
    <col min="9216" max="9216" width="12" style="89" customWidth="1"/>
    <col min="9217" max="9217" width="2.33203125" style="89"/>
    <col min="9218" max="9218" width="3.5546875" style="89" customWidth="1"/>
    <col min="9219" max="9219" width="39" style="89" bestFit="1" customWidth="1"/>
    <col min="9220" max="9220" width="0.88671875" style="89" customWidth="1"/>
    <col min="9221" max="9221" width="20" style="89" customWidth="1"/>
    <col min="9222" max="9222" width="2.33203125" style="89" customWidth="1"/>
    <col min="9223" max="9223" width="15.5546875" style="89" customWidth="1"/>
    <col min="9224" max="9224" width="2.33203125" style="89" customWidth="1"/>
    <col min="9225" max="9225" width="19.44140625" style="89" bestFit="1" customWidth="1"/>
    <col min="9226" max="9226" width="2.33203125" style="89" customWidth="1"/>
    <col min="9227" max="9227" width="23.5546875" style="89" bestFit="1" customWidth="1"/>
    <col min="9228" max="9228" width="2.33203125" style="89" customWidth="1"/>
    <col min="9229" max="9229" width="20.88671875" style="89" customWidth="1"/>
    <col min="9230" max="9230" width="2.33203125" style="89" customWidth="1"/>
    <col min="9231" max="9231" width="14.109375" style="89" bestFit="1" customWidth="1"/>
    <col min="9232" max="9232" width="2.33203125" style="89" customWidth="1"/>
    <col min="9233" max="9233" width="15.6640625" style="89" bestFit="1" customWidth="1"/>
    <col min="9234" max="9234" width="2.5546875" style="89" bestFit="1" customWidth="1"/>
    <col min="9235" max="9235" width="13.33203125" style="89" bestFit="1" customWidth="1"/>
    <col min="9236" max="9236" width="9.33203125" style="89" bestFit="1" customWidth="1"/>
    <col min="9237" max="9467" width="9.109375" style="89" customWidth="1"/>
    <col min="9468" max="9468" width="39" style="89" bestFit="1" customWidth="1"/>
    <col min="9469" max="9469" width="0.88671875" style="89" customWidth="1"/>
    <col min="9470" max="9470" width="12" style="89" customWidth="1"/>
    <col min="9471" max="9471" width="2.33203125" style="89" customWidth="1"/>
    <col min="9472" max="9472" width="12" style="89" customWidth="1"/>
    <col min="9473" max="9473" width="2.33203125" style="89"/>
    <col min="9474" max="9474" width="3.5546875" style="89" customWidth="1"/>
    <col min="9475" max="9475" width="39" style="89" bestFit="1" customWidth="1"/>
    <col min="9476" max="9476" width="0.88671875" style="89" customWidth="1"/>
    <col min="9477" max="9477" width="20" style="89" customWidth="1"/>
    <col min="9478" max="9478" width="2.33203125" style="89" customWidth="1"/>
    <col min="9479" max="9479" width="15.5546875" style="89" customWidth="1"/>
    <col min="9480" max="9480" width="2.33203125" style="89" customWidth="1"/>
    <col min="9481" max="9481" width="19.44140625" style="89" bestFit="1" customWidth="1"/>
    <col min="9482" max="9482" width="2.33203125" style="89" customWidth="1"/>
    <col min="9483" max="9483" width="23.5546875" style="89" bestFit="1" customWidth="1"/>
    <col min="9484" max="9484" width="2.33203125" style="89" customWidth="1"/>
    <col min="9485" max="9485" width="20.88671875" style="89" customWidth="1"/>
    <col min="9486" max="9486" width="2.33203125" style="89" customWidth="1"/>
    <col min="9487" max="9487" width="14.109375" style="89" bestFit="1" customWidth="1"/>
    <col min="9488" max="9488" width="2.33203125" style="89" customWidth="1"/>
    <col min="9489" max="9489" width="15.6640625" style="89" bestFit="1" customWidth="1"/>
    <col min="9490" max="9490" width="2.5546875" style="89" bestFit="1" customWidth="1"/>
    <col min="9491" max="9491" width="13.33203125" style="89" bestFit="1" customWidth="1"/>
    <col min="9492" max="9492" width="9.33203125" style="89" bestFit="1" customWidth="1"/>
    <col min="9493" max="9723" width="9.109375" style="89" customWidth="1"/>
    <col min="9724" max="9724" width="39" style="89" bestFit="1" customWidth="1"/>
    <col min="9725" max="9725" width="0.88671875" style="89" customWidth="1"/>
    <col min="9726" max="9726" width="12" style="89" customWidth="1"/>
    <col min="9727" max="9727" width="2.33203125" style="89" customWidth="1"/>
    <col min="9728" max="9728" width="12" style="89" customWidth="1"/>
    <col min="9729" max="9729" width="2.33203125" style="89"/>
    <col min="9730" max="9730" width="3.5546875" style="89" customWidth="1"/>
    <col min="9731" max="9731" width="39" style="89" bestFit="1" customWidth="1"/>
    <col min="9732" max="9732" width="0.88671875" style="89" customWidth="1"/>
    <col min="9733" max="9733" width="20" style="89" customWidth="1"/>
    <col min="9734" max="9734" width="2.33203125" style="89" customWidth="1"/>
    <col min="9735" max="9735" width="15.5546875" style="89" customWidth="1"/>
    <col min="9736" max="9736" width="2.33203125" style="89" customWidth="1"/>
    <col min="9737" max="9737" width="19.44140625" style="89" bestFit="1" customWidth="1"/>
    <col min="9738" max="9738" width="2.33203125" style="89" customWidth="1"/>
    <col min="9739" max="9739" width="23.5546875" style="89" bestFit="1" customWidth="1"/>
    <col min="9740" max="9740" width="2.33203125" style="89" customWidth="1"/>
    <col min="9741" max="9741" width="20.88671875" style="89" customWidth="1"/>
    <col min="9742" max="9742" width="2.33203125" style="89" customWidth="1"/>
    <col min="9743" max="9743" width="14.109375" style="89" bestFit="1" customWidth="1"/>
    <col min="9744" max="9744" width="2.33203125" style="89" customWidth="1"/>
    <col min="9745" max="9745" width="15.6640625" style="89" bestFit="1" customWidth="1"/>
    <col min="9746" max="9746" width="2.5546875" style="89" bestFit="1" customWidth="1"/>
    <col min="9747" max="9747" width="13.33203125" style="89" bestFit="1" customWidth="1"/>
    <col min="9748" max="9748" width="9.33203125" style="89" bestFit="1" customWidth="1"/>
    <col min="9749" max="9979" width="9.109375" style="89" customWidth="1"/>
    <col min="9980" max="9980" width="39" style="89" bestFit="1" customWidth="1"/>
    <col min="9981" max="9981" width="0.88671875" style="89" customWidth="1"/>
    <col min="9982" max="9982" width="12" style="89" customWidth="1"/>
    <col min="9983" max="9983" width="2.33203125" style="89" customWidth="1"/>
    <col min="9984" max="9984" width="12" style="89" customWidth="1"/>
    <col min="9985" max="9985" width="2.33203125" style="89"/>
    <col min="9986" max="9986" width="3.5546875" style="89" customWidth="1"/>
    <col min="9987" max="9987" width="39" style="89" bestFit="1" customWidth="1"/>
    <col min="9988" max="9988" width="0.88671875" style="89" customWidth="1"/>
    <col min="9989" max="9989" width="20" style="89" customWidth="1"/>
    <col min="9990" max="9990" width="2.33203125" style="89" customWidth="1"/>
    <col min="9991" max="9991" width="15.5546875" style="89" customWidth="1"/>
    <col min="9992" max="9992" width="2.33203125" style="89" customWidth="1"/>
    <col min="9993" max="9993" width="19.44140625" style="89" bestFit="1" customWidth="1"/>
    <col min="9994" max="9994" width="2.33203125" style="89" customWidth="1"/>
    <col min="9995" max="9995" width="23.5546875" style="89" bestFit="1" customWidth="1"/>
    <col min="9996" max="9996" width="2.33203125" style="89" customWidth="1"/>
    <col min="9997" max="9997" width="20.88671875" style="89" customWidth="1"/>
    <col min="9998" max="9998" width="2.33203125" style="89" customWidth="1"/>
    <col min="9999" max="9999" width="14.109375" style="89" bestFit="1" customWidth="1"/>
    <col min="10000" max="10000" width="2.33203125" style="89" customWidth="1"/>
    <col min="10001" max="10001" width="15.6640625" style="89" bestFit="1" customWidth="1"/>
    <col min="10002" max="10002" width="2.5546875" style="89" bestFit="1" customWidth="1"/>
    <col min="10003" max="10003" width="13.33203125" style="89" bestFit="1" customWidth="1"/>
    <col min="10004" max="10004" width="9.33203125" style="89" bestFit="1" customWidth="1"/>
    <col min="10005" max="10235" width="9.109375" style="89" customWidth="1"/>
    <col min="10236" max="10236" width="39" style="89" bestFit="1" customWidth="1"/>
    <col min="10237" max="10237" width="0.88671875" style="89" customWidth="1"/>
    <col min="10238" max="10238" width="12" style="89" customWidth="1"/>
    <col min="10239" max="10239" width="2.33203125" style="89" customWidth="1"/>
    <col min="10240" max="10240" width="12" style="89" customWidth="1"/>
    <col min="10241" max="10241" width="2.33203125" style="89"/>
    <col min="10242" max="10242" width="3.5546875" style="89" customWidth="1"/>
    <col min="10243" max="10243" width="39" style="89" bestFit="1" customWidth="1"/>
    <col min="10244" max="10244" width="0.88671875" style="89" customWidth="1"/>
    <col min="10245" max="10245" width="20" style="89" customWidth="1"/>
    <col min="10246" max="10246" width="2.33203125" style="89" customWidth="1"/>
    <col min="10247" max="10247" width="15.5546875" style="89" customWidth="1"/>
    <col min="10248" max="10248" width="2.33203125" style="89" customWidth="1"/>
    <col min="10249" max="10249" width="19.44140625" style="89" bestFit="1" customWidth="1"/>
    <col min="10250" max="10250" width="2.33203125" style="89" customWidth="1"/>
    <col min="10251" max="10251" width="23.5546875" style="89" bestFit="1" customWidth="1"/>
    <col min="10252" max="10252" width="2.33203125" style="89" customWidth="1"/>
    <col min="10253" max="10253" width="20.88671875" style="89" customWidth="1"/>
    <col min="10254" max="10254" width="2.33203125" style="89" customWidth="1"/>
    <col min="10255" max="10255" width="14.109375" style="89" bestFit="1" customWidth="1"/>
    <col min="10256" max="10256" width="2.33203125" style="89" customWidth="1"/>
    <col min="10257" max="10257" width="15.6640625" style="89" bestFit="1" customWidth="1"/>
    <col min="10258" max="10258" width="2.5546875" style="89" bestFit="1" customWidth="1"/>
    <col min="10259" max="10259" width="13.33203125" style="89" bestFit="1" customWidth="1"/>
    <col min="10260" max="10260" width="9.33203125" style="89" bestFit="1" customWidth="1"/>
    <col min="10261" max="10491" width="9.109375" style="89" customWidth="1"/>
    <col min="10492" max="10492" width="39" style="89" bestFit="1" customWidth="1"/>
    <col min="10493" max="10493" width="0.88671875" style="89" customWidth="1"/>
    <col min="10494" max="10494" width="12" style="89" customWidth="1"/>
    <col min="10495" max="10495" width="2.33203125" style="89" customWidth="1"/>
    <col min="10496" max="10496" width="12" style="89" customWidth="1"/>
    <col min="10497" max="10497" width="2.33203125" style="89"/>
    <col min="10498" max="10498" width="3.5546875" style="89" customWidth="1"/>
    <col min="10499" max="10499" width="39" style="89" bestFit="1" customWidth="1"/>
    <col min="10500" max="10500" width="0.88671875" style="89" customWidth="1"/>
    <col min="10501" max="10501" width="20" style="89" customWidth="1"/>
    <col min="10502" max="10502" width="2.33203125" style="89" customWidth="1"/>
    <col min="10503" max="10503" width="15.5546875" style="89" customWidth="1"/>
    <col min="10504" max="10504" width="2.33203125" style="89" customWidth="1"/>
    <col min="10505" max="10505" width="19.44140625" style="89" bestFit="1" customWidth="1"/>
    <col min="10506" max="10506" width="2.33203125" style="89" customWidth="1"/>
    <col min="10507" max="10507" width="23.5546875" style="89" bestFit="1" customWidth="1"/>
    <col min="10508" max="10508" width="2.33203125" style="89" customWidth="1"/>
    <col min="10509" max="10509" width="20.88671875" style="89" customWidth="1"/>
    <col min="10510" max="10510" width="2.33203125" style="89" customWidth="1"/>
    <col min="10511" max="10511" width="14.109375" style="89" bestFit="1" customWidth="1"/>
    <col min="10512" max="10512" width="2.33203125" style="89" customWidth="1"/>
    <col min="10513" max="10513" width="15.6640625" style="89" bestFit="1" customWidth="1"/>
    <col min="10514" max="10514" width="2.5546875" style="89" bestFit="1" customWidth="1"/>
    <col min="10515" max="10515" width="13.33203125" style="89" bestFit="1" customWidth="1"/>
    <col min="10516" max="10516" width="9.33203125" style="89" bestFit="1" customWidth="1"/>
    <col min="10517" max="10747" width="9.109375" style="89" customWidth="1"/>
    <col min="10748" max="10748" width="39" style="89" bestFit="1" customWidth="1"/>
    <col min="10749" max="10749" width="0.88671875" style="89" customWidth="1"/>
    <col min="10750" max="10750" width="12" style="89" customWidth="1"/>
    <col min="10751" max="10751" width="2.33203125" style="89" customWidth="1"/>
    <col min="10752" max="10752" width="12" style="89" customWidth="1"/>
    <col min="10753" max="10753" width="2.33203125" style="89"/>
    <col min="10754" max="10754" width="3.5546875" style="89" customWidth="1"/>
    <col min="10755" max="10755" width="39" style="89" bestFit="1" customWidth="1"/>
    <col min="10756" max="10756" width="0.88671875" style="89" customWidth="1"/>
    <col min="10757" max="10757" width="20" style="89" customWidth="1"/>
    <col min="10758" max="10758" width="2.33203125" style="89" customWidth="1"/>
    <col min="10759" max="10759" width="15.5546875" style="89" customWidth="1"/>
    <col min="10760" max="10760" width="2.33203125" style="89" customWidth="1"/>
    <col min="10761" max="10761" width="19.44140625" style="89" bestFit="1" customWidth="1"/>
    <col min="10762" max="10762" width="2.33203125" style="89" customWidth="1"/>
    <col min="10763" max="10763" width="23.5546875" style="89" bestFit="1" customWidth="1"/>
    <col min="10764" max="10764" width="2.33203125" style="89" customWidth="1"/>
    <col min="10765" max="10765" width="20.88671875" style="89" customWidth="1"/>
    <col min="10766" max="10766" width="2.33203125" style="89" customWidth="1"/>
    <col min="10767" max="10767" width="14.109375" style="89" bestFit="1" customWidth="1"/>
    <col min="10768" max="10768" width="2.33203125" style="89" customWidth="1"/>
    <col min="10769" max="10769" width="15.6640625" style="89" bestFit="1" customWidth="1"/>
    <col min="10770" max="10770" width="2.5546875" style="89" bestFit="1" customWidth="1"/>
    <col min="10771" max="10771" width="13.33203125" style="89" bestFit="1" customWidth="1"/>
    <col min="10772" max="10772" width="9.33203125" style="89" bestFit="1" customWidth="1"/>
    <col min="10773" max="11003" width="9.109375" style="89" customWidth="1"/>
    <col min="11004" max="11004" width="39" style="89" bestFit="1" customWidth="1"/>
    <col min="11005" max="11005" width="0.88671875" style="89" customWidth="1"/>
    <col min="11006" max="11006" width="12" style="89" customWidth="1"/>
    <col min="11007" max="11007" width="2.33203125" style="89" customWidth="1"/>
    <col min="11008" max="11008" width="12" style="89" customWidth="1"/>
    <col min="11009" max="11009" width="2.33203125" style="89"/>
    <col min="11010" max="11010" width="3.5546875" style="89" customWidth="1"/>
    <col min="11011" max="11011" width="39" style="89" bestFit="1" customWidth="1"/>
    <col min="11012" max="11012" width="0.88671875" style="89" customWidth="1"/>
    <col min="11013" max="11013" width="20" style="89" customWidth="1"/>
    <col min="11014" max="11014" width="2.33203125" style="89" customWidth="1"/>
    <col min="11015" max="11015" width="15.5546875" style="89" customWidth="1"/>
    <col min="11016" max="11016" width="2.33203125" style="89" customWidth="1"/>
    <col min="11017" max="11017" width="19.44140625" style="89" bestFit="1" customWidth="1"/>
    <col min="11018" max="11018" width="2.33203125" style="89" customWidth="1"/>
    <col min="11019" max="11019" width="23.5546875" style="89" bestFit="1" customWidth="1"/>
    <col min="11020" max="11020" width="2.33203125" style="89" customWidth="1"/>
    <col min="11021" max="11021" width="20.88671875" style="89" customWidth="1"/>
    <col min="11022" max="11022" width="2.33203125" style="89" customWidth="1"/>
    <col min="11023" max="11023" width="14.109375" style="89" bestFit="1" customWidth="1"/>
    <col min="11024" max="11024" width="2.33203125" style="89" customWidth="1"/>
    <col min="11025" max="11025" width="15.6640625" style="89" bestFit="1" customWidth="1"/>
    <col min="11026" max="11026" width="2.5546875" style="89" bestFit="1" customWidth="1"/>
    <col min="11027" max="11027" width="13.33203125" style="89" bestFit="1" customWidth="1"/>
    <col min="11028" max="11028" width="9.33203125" style="89" bestFit="1" customWidth="1"/>
    <col min="11029" max="11259" width="9.109375" style="89" customWidth="1"/>
    <col min="11260" max="11260" width="39" style="89" bestFit="1" customWidth="1"/>
    <col min="11261" max="11261" width="0.88671875" style="89" customWidth="1"/>
    <col min="11262" max="11262" width="12" style="89" customWidth="1"/>
    <col min="11263" max="11263" width="2.33203125" style="89" customWidth="1"/>
    <col min="11264" max="11264" width="12" style="89" customWidth="1"/>
    <col min="11265" max="11265" width="2.33203125" style="89"/>
    <col min="11266" max="11266" width="3.5546875" style="89" customWidth="1"/>
    <col min="11267" max="11267" width="39" style="89" bestFit="1" customWidth="1"/>
    <col min="11268" max="11268" width="0.88671875" style="89" customWidth="1"/>
    <col min="11269" max="11269" width="20" style="89" customWidth="1"/>
    <col min="11270" max="11270" width="2.33203125" style="89" customWidth="1"/>
    <col min="11271" max="11271" width="15.5546875" style="89" customWidth="1"/>
    <col min="11272" max="11272" width="2.33203125" style="89" customWidth="1"/>
    <col min="11273" max="11273" width="19.44140625" style="89" bestFit="1" customWidth="1"/>
    <col min="11274" max="11274" width="2.33203125" style="89" customWidth="1"/>
    <col min="11275" max="11275" width="23.5546875" style="89" bestFit="1" customWidth="1"/>
    <col min="11276" max="11276" width="2.33203125" style="89" customWidth="1"/>
    <col min="11277" max="11277" width="20.88671875" style="89" customWidth="1"/>
    <col min="11278" max="11278" width="2.33203125" style="89" customWidth="1"/>
    <col min="11279" max="11279" width="14.109375" style="89" bestFit="1" customWidth="1"/>
    <col min="11280" max="11280" width="2.33203125" style="89" customWidth="1"/>
    <col min="11281" max="11281" width="15.6640625" style="89" bestFit="1" customWidth="1"/>
    <col min="11282" max="11282" width="2.5546875" style="89" bestFit="1" customWidth="1"/>
    <col min="11283" max="11283" width="13.33203125" style="89" bestFit="1" customWidth="1"/>
    <col min="11284" max="11284" width="9.33203125" style="89" bestFit="1" customWidth="1"/>
    <col min="11285" max="11515" width="9.109375" style="89" customWidth="1"/>
    <col min="11516" max="11516" width="39" style="89" bestFit="1" customWidth="1"/>
    <col min="11517" max="11517" width="0.88671875" style="89" customWidth="1"/>
    <col min="11518" max="11518" width="12" style="89" customWidth="1"/>
    <col min="11519" max="11519" width="2.33203125" style="89" customWidth="1"/>
    <col min="11520" max="11520" width="12" style="89" customWidth="1"/>
    <col min="11521" max="11521" width="2.33203125" style="89"/>
    <col min="11522" max="11522" width="3.5546875" style="89" customWidth="1"/>
    <col min="11523" max="11523" width="39" style="89" bestFit="1" customWidth="1"/>
    <col min="11524" max="11524" width="0.88671875" style="89" customWidth="1"/>
    <col min="11525" max="11525" width="20" style="89" customWidth="1"/>
    <col min="11526" max="11526" width="2.33203125" style="89" customWidth="1"/>
    <col min="11527" max="11527" width="15.5546875" style="89" customWidth="1"/>
    <col min="11528" max="11528" width="2.33203125" style="89" customWidth="1"/>
    <col min="11529" max="11529" width="19.44140625" style="89" bestFit="1" customWidth="1"/>
    <col min="11530" max="11530" width="2.33203125" style="89" customWidth="1"/>
    <col min="11531" max="11531" width="23.5546875" style="89" bestFit="1" customWidth="1"/>
    <col min="11532" max="11532" width="2.33203125" style="89" customWidth="1"/>
    <col min="11533" max="11533" width="20.88671875" style="89" customWidth="1"/>
    <col min="11534" max="11534" width="2.33203125" style="89" customWidth="1"/>
    <col min="11535" max="11535" width="14.109375" style="89" bestFit="1" customWidth="1"/>
    <col min="11536" max="11536" width="2.33203125" style="89" customWidth="1"/>
    <col min="11537" max="11537" width="15.6640625" style="89" bestFit="1" customWidth="1"/>
    <col min="11538" max="11538" width="2.5546875" style="89" bestFit="1" customWidth="1"/>
    <col min="11539" max="11539" width="13.33203125" style="89" bestFit="1" customWidth="1"/>
    <col min="11540" max="11540" width="9.33203125" style="89" bestFit="1" customWidth="1"/>
    <col min="11541" max="11771" width="9.109375" style="89" customWidth="1"/>
    <col min="11772" max="11772" width="39" style="89" bestFit="1" customWidth="1"/>
    <col min="11773" max="11773" width="0.88671875" style="89" customWidth="1"/>
    <col min="11774" max="11774" width="12" style="89" customWidth="1"/>
    <col min="11775" max="11775" width="2.33203125" style="89" customWidth="1"/>
    <col min="11776" max="11776" width="12" style="89" customWidth="1"/>
    <col min="11777" max="11777" width="2.33203125" style="89"/>
    <col min="11778" max="11778" width="3.5546875" style="89" customWidth="1"/>
    <col min="11779" max="11779" width="39" style="89" bestFit="1" customWidth="1"/>
    <col min="11780" max="11780" width="0.88671875" style="89" customWidth="1"/>
    <col min="11781" max="11781" width="20" style="89" customWidth="1"/>
    <col min="11782" max="11782" width="2.33203125" style="89" customWidth="1"/>
    <col min="11783" max="11783" width="15.5546875" style="89" customWidth="1"/>
    <col min="11784" max="11784" width="2.33203125" style="89" customWidth="1"/>
    <col min="11785" max="11785" width="19.44140625" style="89" bestFit="1" customWidth="1"/>
    <col min="11786" max="11786" width="2.33203125" style="89" customWidth="1"/>
    <col min="11787" max="11787" width="23.5546875" style="89" bestFit="1" customWidth="1"/>
    <col min="11788" max="11788" width="2.33203125" style="89" customWidth="1"/>
    <col min="11789" max="11789" width="20.88671875" style="89" customWidth="1"/>
    <col min="11790" max="11790" width="2.33203125" style="89" customWidth="1"/>
    <col min="11791" max="11791" width="14.109375" style="89" bestFit="1" customWidth="1"/>
    <col min="11792" max="11792" width="2.33203125" style="89" customWidth="1"/>
    <col min="11793" max="11793" width="15.6640625" style="89" bestFit="1" customWidth="1"/>
    <col min="11794" max="11794" width="2.5546875" style="89" bestFit="1" customWidth="1"/>
    <col min="11795" max="11795" width="13.33203125" style="89" bestFit="1" customWidth="1"/>
    <col min="11796" max="11796" width="9.33203125" style="89" bestFit="1" customWidth="1"/>
    <col min="11797" max="12027" width="9.109375" style="89" customWidth="1"/>
    <col min="12028" max="12028" width="39" style="89" bestFit="1" customWidth="1"/>
    <col min="12029" max="12029" width="0.88671875" style="89" customWidth="1"/>
    <col min="12030" max="12030" width="12" style="89" customWidth="1"/>
    <col min="12031" max="12031" width="2.33203125" style="89" customWidth="1"/>
    <col min="12032" max="12032" width="12" style="89" customWidth="1"/>
    <col min="12033" max="12033" width="2.33203125" style="89"/>
    <col min="12034" max="12034" width="3.5546875" style="89" customWidth="1"/>
    <col min="12035" max="12035" width="39" style="89" bestFit="1" customWidth="1"/>
    <col min="12036" max="12036" width="0.88671875" style="89" customWidth="1"/>
    <col min="12037" max="12037" width="20" style="89" customWidth="1"/>
    <col min="12038" max="12038" width="2.33203125" style="89" customWidth="1"/>
    <col min="12039" max="12039" width="15.5546875" style="89" customWidth="1"/>
    <col min="12040" max="12040" width="2.33203125" style="89" customWidth="1"/>
    <col min="12041" max="12041" width="19.44140625" style="89" bestFit="1" customWidth="1"/>
    <col min="12042" max="12042" width="2.33203125" style="89" customWidth="1"/>
    <col min="12043" max="12043" width="23.5546875" style="89" bestFit="1" customWidth="1"/>
    <col min="12044" max="12044" width="2.33203125" style="89" customWidth="1"/>
    <col min="12045" max="12045" width="20.88671875" style="89" customWidth="1"/>
    <col min="12046" max="12046" width="2.33203125" style="89" customWidth="1"/>
    <col min="12047" max="12047" width="14.109375" style="89" bestFit="1" customWidth="1"/>
    <col min="12048" max="12048" width="2.33203125" style="89" customWidth="1"/>
    <col min="12049" max="12049" width="15.6640625" style="89" bestFit="1" customWidth="1"/>
    <col min="12050" max="12050" width="2.5546875" style="89" bestFit="1" customWidth="1"/>
    <col min="12051" max="12051" width="13.33203125" style="89" bestFit="1" customWidth="1"/>
    <col min="12052" max="12052" width="9.33203125" style="89" bestFit="1" customWidth="1"/>
    <col min="12053" max="12283" width="9.109375" style="89" customWidth="1"/>
    <col min="12284" max="12284" width="39" style="89" bestFit="1" customWidth="1"/>
    <col min="12285" max="12285" width="0.88671875" style="89" customWidth="1"/>
    <col min="12286" max="12286" width="12" style="89" customWidth="1"/>
    <col min="12287" max="12287" width="2.33203125" style="89" customWidth="1"/>
    <col min="12288" max="12288" width="12" style="89" customWidth="1"/>
    <col min="12289" max="12289" width="2.33203125" style="89"/>
    <col min="12290" max="12290" width="3.5546875" style="89" customWidth="1"/>
    <col min="12291" max="12291" width="39" style="89" bestFit="1" customWidth="1"/>
    <col min="12292" max="12292" width="0.88671875" style="89" customWidth="1"/>
    <col min="12293" max="12293" width="20" style="89" customWidth="1"/>
    <col min="12294" max="12294" width="2.33203125" style="89" customWidth="1"/>
    <col min="12295" max="12295" width="15.5546875" style="89" customWidth="1"/>
    <col min="12296" max="12296" width="2.33203125" style="89" customWidth="1"/>
    <col min="12297" max="12297" width="19.44140625" style="89" bestFit="1" customWidth="1"/>
    <col min="12298" max="12298" width="2.33203125" style="89" customWidth="1"/>
    <col min="12299" max="12299" width="23.5546875" style="89" bestFit="1" customWidth="1"/>
    <col min="12300" max="12300" width="2.33203125" style="89" customWidth="1"/>
    <col min="12301" max="12301" width="20.88671875" style="89" customWidth="1"/>
    <col min="12302" max="12302" width="2.33203125" style="89" customWidth="1"/>
    <col min="12303" max="12303" width="14.109375" style="89" bestFit="1" customWidth="1"/>
    <col min="12304" max="12304" width="2.33203125" style="89" customWidth="1"/>
    <col min="12305" max="12305" width="15.6640625" style="89" bestFit="1" customWidth="1"/>
    <col min="12306" max="12306" width="2.5546875" style="89" bestFit="1" customWidth="1"/>
    <col min="12307" max="12307" width="13.33203125" style="89" bestFit="1" customWidth="1"/>
    <col min="12308" max="12308" width="9.33203125" style="89" bestFit="1" customWidth="1"/>
    <col min="12309" max="12539" width="9.109375" style="89" customWidth="1"/>
    <col min="12540" max="12540" width="39" style="89" bestFit="1" customWidth="1"/>
    <col min="12541" max="12541" width="0.88671875" style="89" customWidth="1"/>
    <col min="12542" max="12542" width="12" style="89" customWidth="1"/>
    <col min="12543" max="12543" width="2.33203125" style="89" customWidth="1"/>
    <col min="12544" max="12544" width="12" style="89" customWidth="1"/>
    <col min="12545" max="12545" width="2.33203125" style="89"/>
    <col min="12546" max="12546" width="3.5546875" style="89" customWidth="1"/>
    <col min="12547" max="12547" width="39" style="89" bestFit="1" customWidth="1"/>
    <col min="12548" max="12548" width="0.88671875" style="89" customWidth="1"/>
    <col min="12549" max="12549" width="20" style="89" customWidth="1"/>
    <col min="12550" max="12550" width="2.33203125" style="89" customWidth="1"/>
    <col min="12551" max="12551" width="15.5546875" style="89" customWidth="1"/>
    <col min="12552" max="12552" width="2.33203125" style="89" customWidth="1"/>
    <col min="12553" max="12553" width="19.44140625" style="89" bestFit="1" customWidth="1"/>
    <col min="12554" max="12554" width="2.33203125" style="89" customWidth="1"/>
    <col min="12555" max="12555" width="23.5546875" style="89" bestFit="1" customWidth="1"/>
    <col min="12556" max="12556" width="2.33203125" style="89" customWidth="1"/>
    <col min="12557" max="12557" width="20.88671875" style="89" customWidth="1"/>
    <col min="12558" max="12558" width="2.33203125" style="89" customWidth="1"/>
    <col min="12559" max="12559" width="14.109375" style="89" bestFit="1" customWidth="1"/>
    <col min="12560" max="12560" width="2.33203125" style="89" customWidth="1"/>
    <col min="12561" max="12561" width="15.6640625" style="89" bestFit="1" customWidth="1"/>
    <col min="12562" max="12562" width="2.5546875" style="89" bestFit="1" customWidth="1"/>
    <col min="12563" max="12563" width="13.33203125" style="89" bestFit="1" customWidth="1"/>
    <col min="12564" max="12564" width="9.33203125" style="89" bestFit="1" customWidth="1"/>
    <col min="12565" max="12795" width="9.109375" style="89" customWidth="1"/>
    <col min="12796" max="12796" width="39" style="89" bestFit="1" customWidth="1"/>
    <col min="12797" max="12797" width="0.88671875" style="89" customWidth="1"/>
    <col min="12798" max="12798" width="12" style="89" customWidth="1"/>
    <col min="12799" max="12799" width="2.33203125" style="89" customWidth="1"/>
    <col min="12800" max="12800" width="12" style="89" customWidth="1"/>
    <col min="12801" max="12801" width="2.33203125" style="89"/>
    <col min="12802" max="12802" width="3.5546875" style="89" customWidth="1"/>
    <col min="12803" max="12803" width="39" style="89" bestFit="1" customWidth="1"/>
    <col min="12804" max="12804" width="0.88671875" style="89" customWidth="1"/>
    <col min="12805" max="12805" width="20" style="89" customWidth="1"/>
    <col min="12806" max="12806" width="2.33203125" style="89" customWidth="1"/>
    <col min="12807" max="12807" width="15.5546875" style="89" customWidth="1"/>
    <col min="12808" max="12808" width="2.33203125" style="89" customWidth="1"/>
    <col min="12809" max="12809" width="19.44140625" style="89" bestFit="1" customWidth="1"/>
    <col min="12810" max="12810" width="2.33203125" style="89" customWidth="1"/>
    <col min="12811" max="12811" width="23.5546875" style="89" bestFit="1" customWidth="1"/>
    <col min="12812" max="12812" width="2.33203125" style="89" customWidth="1"/>
    <col min="12813" max="12813" width="20.88671875" style="89" customWidth="1"/>
    <col min="12814" max="12814" width="2.33203125" style="89" customWidth="1"/>
    <col min="12815" max="12815" width="14.109375" style="89" bestFit="1" customWidth="1"/>
    <col min="12816" max="12816" width="2.33203125" style="89" customWidth="1"/>
    <col min="12817" max="12817" width="15.6640625" style="89" bestFit="1" customWidth="1"/>
    <col min="12818" max="12818" width="2.5546875" style="89" bestFit="1" customWidth="1"/>
    <col min="12819" max="12819" width="13.33203125" style="89" bestFit="1" customWidth="1"/>
    <col min="12820" max="12820" width="9.33203125" style="89" bestFit="1" customWidth="1"/>
    <col min="12821" max="13051" width="9.109375" style="89" customWidth="1"/>
    <col min="13052" max="13052" width="39" style="89" bestFit="1" customWidth="1"/>
    <col min="13053" max="13053" width="0.88671875" style="89" customWidth="1"/>
    <col min="13054" max="13054" width="12" style="89" customWidth="1"/>
    <col min="13055" max="13055" width="2.33203125" style="89" customWidth="1"/>
    <col min="13056" max="13056" width="12" style="89" customWidth="1"/>
    <col min="13057" max="13057" width="2.33203125" style="89"/>
    <col min="13058" max="13058" width="3.5546875" style="89" customWidth="1"/>
    <col min="13059" max="13059" width="39" style="89" bestFit="1" customWidth="1"/>
    <col min="13060" max="13060" width="0.88671875" style="89" customWidth="1"/>
    <col min="13061" max="13061" width="20" style="89" customWidth="1"/>
    <col min="13062" max="13062" width="2.33203125" style="89" customWidth="1"/>
    <col min="13063" max="13063" width="15.5546875" style="89" customWidth="1"/>
    <col min="13064" max="13064" width="2.33203125" style="89" customWidth="1"/>
    <col min="13065" max="13065" width="19.44140625" style="89" bestFit="1" customWidth="1"/>
    <col min="13066" max="13066" width="2.33203125" style="89" customWidth="1"/>
    <col min="13067" max="13067" width="23.5546875" style="89" bestFit="1" customWidth="1"/>
    <col min="13068" max="13068" width="2.33203125" style="89" customWidth="1"/>
    <col min="13069" max="13069" width="20.88671875" style="89" customWidth="1"/>
    <col min="13070" max="13070" width="2.33203125" style="89" customWidth="1"/>
    <col min="13071" max="13071" width="14.109375" style="89" bestFit="1" customWidth="1"/>
    <col min="13072" max="13072" width="2.33203125" style="89" customWidth="1"/>
    <col min="13073" max="13073" width="15.6640625" style="89" bestFit="1" customWidth="1"/>
    <col min="13074" max="13074" width="2.5546875" style="89" bestFit="1" customWidth="1"/>
    <col min="13075" max="13075" width="13.33203125" style="89" bestFit="1" customWidth="1"/>
    <col min="13076" max="13076" width="9.33203125" style="89" bestFit="1" customWidth="1"/>
    <col min="13077" max="13307" width="9.109375" style="89" customWidth="1"/>
    <col min="13308" max="13308" width="39" style="89" bestFit="1" customWidth="1"/>
    <col min="13309" max="13309" width="0.88671875" style="89" customWidth="1"/>
    <col min="13310" max="13310" width="12" style="89" customWidth="1"/>
    <col min="13311" max="13311" width="2.33203125" style="89" customWidth="1"/>
    <col min="13312" max="13312" width="12" style="89" customWidth="1"/>
    <col min="13313" max="13313" width="2.33203125" style="89"/>
    <col min="13314" max="13314" width="3.5546875" style="89" customWidth="1"/>
    <col min="13315" max="13315" width="39" style="89" bestFit="1" customWidth="1"/>
    <col min="13316" max="13316" width="0.88671875" style="89" customWidth="1"/>
    <col min="13317" max="13317" width="20" style="89" customWidth="1"/>
    <col min="13318" max="13318" width="2.33203125" style="89" customWidth="1"/>
    <col min="13319" max="13319" width="15.5546875" style="89" customWidth="1"/>
    <col min="13320" max="13320" width="2.33203125" style="89" customWidth="1"/>
    <col min="13321" max="13321" width="19.44140625" style="89" bestFit="1" customWidth="1"/>
    <col min="13322" max="13322" width="2.33203125" style="89" customWidth="1"/>
    <col min="13323" max="13323" width="23.5546875" style="89" bestFit="1" customWidth="1"/>
    <col min="13324" max="13324" width="2.33203125" style="89" customWidth="1"/>
    <col min="13325" max="13325" width="20.88671875" style="89" customWidth="1"/>
    <col min="13326" max="13326" width="2.33203125" style="89" customWidth="1"/>
    <col min="13327" max="13327" width="14.109375" style="89" bestFit="1" customWidth="1"/>
    <col min="13328" max="13328" width="2.33203125" style="89" customWidth="1"/>
    <col min="13329" max="13329" width="15.6640625" style="89" bestFit="1" customWidth="1"/>
    <col min="13330" max="13330" width="2.5546875" style="89" bestFit="1" customWidth="1"/>
    <col min="13331" max="13331" width="13.33203125" style="89" bestFit="1" customWidth="1"/>
    <col min="13332" max="13332" width="9.33203125" style="89" bestFit="1" customWidth="1"/>
    <col min="13333" max="13563" width="9.109375" style="89" customWidth="1"/>
    <col min="13564" max="13564" width="39" style="89" bestFit="1" customWidth="1"/>
    <col min="13565" max="13565" width="0.88671875" style="89" customWidth="1"/>
    <col min="13566" max="13566" width="12" style="89" customWidth="1"/>
    <col min="13567" max="13567" width="2.33203125" style="89" customWidth="1"/>
    <col min="13568" max="13568" width="12" style="89" customWidth="1"/>
    <col min="13569" max="13569" width="2.33203125" style="89"/>
    <col min="13570" max="13570" width="3.5546875" style="89" customWidth="1"/>
    <col min="13571" max="13571" width="39" style="89" bestFit="1" customWidth="1"/>
    <col min="13572" max="13572" width="0.88671875" style="89" customWidth="1"/>
    <col min="13573" max="13573" width="20" style="89" customWidth="1"/>
    <col min="13574" max="13574" width="2.33203125" style="89" customWidth="1"/>
    <col min="13575" max="13575" width="15.5546875" style="89" customWidth="1"/>
    <col min="13576" max="13576" width="2.33203125" style="89" customWidth="1"/>
    <col min="13577" max="13577" width="19.44140625" style="89" bestFit="1" customWidth="1"/>
    <col min="13578" max="13578" width="2.33203125" style="89" customWidth="1"/>
    <col min="13579" max="13579" width="23.5546875" style="89" bestFit="1" customWidth="1"/>
    <col min="13580" max="13580" width="2.33203125" style="89" customWidth="1"/>
    <col min="13581" max="13581" width="20.88671875" style="89" customWidth="1"/>
    <col min="13582" max="13582" width="2.33203125" style="89" customWidth="1"/>
    <col min="13583" max="13583" width="14.109375" style="89" bestFit="1" customWidth="1"/>
    <col min="13584" max="13584" width="2.33203125" style="89" customWidth="1"/>
    <col min="13585" max="13585" width="15.6640625" style="89" bestFit="1" customWidth="1"/>
    <col min="13586" max="13586" width="2.5546875" style="89" bestFit="1" customWidth="1"/>
    <col min="13587" max="13587" width="13.33203125" style="89" bestFit="1" customWidth="1"/>
    <col min="13588" max="13588" width="9.33203125" style="89" bestFit="1" customWidth="1"/>
    <col min="13589" max="13819" width="9.109375" style="89" customWidth="1"/>
    <col min="13820" max="13820" width="39" style="89" bestFit="1" customWidth="1"/>
    <col min="13821" max="13821" width="0.88671875" style="89" customWidth="1"/>
    <col min="13822" max="13822" width="12" style="89" customWidth="1"/>
    <col min="13823" max="13823" width="2.33203125" style="89" customWidth="1"/>
    <col min="13824" max="13824" width="12" style="89" customWidth="1"/>
    <col min="13825" max="13825" width="2.33203125" style="89"/>
    <col min="13826" max="13826" width="3.5546875" style="89" customWidth="1"/>
    <col min="13827" max="13827" width="39" style="89" bestFit="1" customWidth="1"/>
    <col min="13828" max="13828" width="0.88671875" style="89" customWidth="1"/>
    <col min="13829" max="13829" width="20" style="89" customWidth="1"/>
    <col min="13830" max="13830" width="2.33203125" style="89" customWidth="1"/>
    <col min="13831" max="13831" width="15.5546875" style="89" customWidth="1"/>
    <col min="13832" max="13832" width="2.33203125" style="89" customWidth="1"/>
    <col min="13833" max="13833" width="19.44140625" style="89" bestFit="1" customWidth="1"/>
    <col min="13834" max="13834" width="2.33203125" style="89" customWidth="1"/>
    <col min="13835" max="13835" width="23.5546875" style="89" bestFit="1" customWidth="1"/>
    <col min="13836" max="13836" width="2.33203125" style="89" customWidth="1"/>
    <col min="13837" max="13837" width="20.88671875" style="89" customWidth="1"/>
    <col min="13838" max="13838" width="2.33203125" style="89" customWidth="1"/>
    <col min="13839" max="13839" width="14.109375" style="89" bestFit="1" customWidth="1"/>
    <col min="13840" max="13840" width="2.33203125" style="89" customWidth="1"/>
    <col min="13841" max="13841" width="15.6640625" style="89" bestFit="1" customWidth="1"/>
    <col min="13842" max="13842" width="2.5546875" style="89" bestFit="1" customWidth="1"/>
    <col min="13843" max="13843" width="13.33203125" style="89" bestFit="1" customWidth="1"/>
    <col min="13844" max="13844" width="9.33203125" style="89" bestFit="1" customWidth="1"/>
    <col min="13845" max="14075" width="9.109375" style="89" customWidth="1"/>
    <col min="14076" max="14076" width="39" style="89" bestFit="1" customWidth="1"/>
    <col min="14077" max="14077" width="0.88671875" style="89" customWidth="1"/>
    <col min="14078" max="14078" width="12" style="89" customWidth="1"/>
    <col min="14079" max="14079" width="2.33203125" style="89" customWidth="1"/>
    <col min="14080" max="14080" width="12" style="89" customWidth="1"/>
    <col min="14081" max="14081" width="2.33203125" style="89"/>
    <col min="14082" max="14082" width="3.5546875" style="89" customWidth="1"/>
    <col min="14083" max="14083" width="39" style="89" bestFit="1" customWidth="1"/>
    <col min="14084" max="14084" width="0.88671875" style="89" customWidth="1"/>
    <col min="14085" max="14085" width="20" style="89" customWidth="1"/>
    <col min="14086" max="14086" width="2.33203125" style="89" customWidth="1"/>
    <col min="14087" max="14087" width="15.5546875" style="89" customWidth="1"/>
    <col min="14088" max="14088" width="2.33203125" style="89" customWidth="1"/>
    <col min="14089" max="14089" width="19.44140625" style="89" bestFit="1" customWidth="1"/>
    <col min="14090" max="14090" width="2.33203125" style="89" customWidth="1"/>
    <col min="14091" max="14091" width="23.5546875" style="89" bestFit="1" customWidth="1"/>
    <col min="14092" max="14092" width="2.33203125" style="89" customWidth="1"/>
    <col min="14093" max="14093" width="20.88671875" style="89" customWidth="1"/>
    <col min="14094" max="14094" width="2.33203125" style="89" customWidth="1"/>
    <col min="14095" max="14095" width="14.109375" style="89" bestFit="1" customWidth="1"/>
    <col min="14096" max="14096" width="2.33203125" style="89" customWidth="1"/>
    <col min="14097" max="14097" width="15.6640625" style="89" bestFit="1" customWidth="1"/>
    <col min="14098" max="14098" width="2.5546875" style="89" bestFit="1" customWidth="1"/>
    <col min="14099" max="14099" width="13.33203125" style="89" bestFit="1" customWidth="1"/>
    <col min="14100" max="14100" width="9.33203125" style="89" bestFit="1" customWidth="1"/>
    <col min="14101" max="14331" width="9.109375" style="89" customWidth="1"/>
    <col min="14332" max="14332" width="39" style="89" bestFit="1" customWidth="1"/>
    <col min="14333" max="14333" width="0.88671875" style="89" customWidth="1"/>
    <col min="14334" max="14334" width="12" style="89" customWidth="1"/>
    <col min="14335" max="14335" width="2.33203125" style="89" customWidth="1"/>
    <col min="14336" max="14336" width="12" style="89" customWidth="1"/>
    <col min="14337" max="14337" width="2.33203125" style="89"/>
    <col min="14338" max="14338" width="3.5546875" style="89" customWidth="1"/>
    <col min="14339" max="14339" width="39" style="89" bestFit="1" customWidth="1"/>
    <col min="14340" max="14340" width="0.88671875" style="89" customWidth="1"/>
    <col min="14341" max="14341" width="20" style="89" customWidth="1"/>
    <col min="14342" max="14342" width="2.33203125" style="89" customWidth="1"/>
    <col min="14343" max="14343" width="15.5546875" style="89" customWidth="1"/>
    <col min="14344" max="14344" width="2.33203125" style="89" customWidth="1"/>
    <col min="14345" max="14345" width="19.44140625" style="89" bestFit="1" customWidth="1"/>
    <col min="14346" max="14346" width="2.33203125" style="89" customWidth="1"/>
    <col min="14347" max="14347" width="23.5546875" style="89" bestFit="1" customWidth="1"/>
    <col min="14348" max="14348" width="2.33203125" style="89" customWidth="1"/>
    <col min="14349" max="14349" width="20.88671875" style="89" customWidth="1"/>
    <col min="14350" max="14350" width="2.33203125" style="89" customWidth="1"/>
    <col min="14351" max="14351" width="14.109375" style="89" bestFit="1" customWidth="1"/>
    <col min="14352" max="14352" width="2.33203125" style="89" customWidth="1"/>
    <col min="14353" max="14353" width="15.6640625" style="89" bestFit="1" customWidth="1"/>
    <col min="14354" max="14354" width="2.5546875" style="89" bestFit="1" customWidth="1"/>
    <col min="14355" max="14355" width="13.33203125" style="89" bestFit="1" customWidth="1"/>
    <col min="14356" max="14356" width="9.33203125" style="89" bestFit="1" customWidth="1"/>
    <col min="14357" max="14587" width="9.109375" style="89" customWidth="1"/>
    <col min="14588" max="14588" width="39" style="89" bestFit="1" customWidth="1"/>
    <col min="14589" max="14589" width="0.88671875" style="89" customWidth="1"/>
    <col min="14590" max="14590" width="12" style="89" customWidth="1"/>
    <col min="14591" max="14591" width="2.33203125" style="89" customWidth="1"/>
    <col min="14592" max="14592" width="12" style="89" customWidth="1"/>
    <col min="14593" max="14593" width="2.33203125" style="89"/>
    <col min="14594" max="14594" width="3.5546875" style="89" customWidth="1"/>
    <col min="14595" max="14595" width="39" style="89" bestFit="1" customWidth="1"/>
    <col min="14596" max="14596" width="0.88671875" style="89" customWidth="1"/>
    <col min="14597" max="14597" width="20" style="89" customWidth="1"/>
    <col min="14598" max="14598" width="2.33203125" style="89" customWidth="1"/>
    <col min="14599" max="14599" width="15.5546875" style="89" customWidth="1"/>
    <col min="14600" max="14600" width="2.33203125" style="89" customWidth="1"/>
    <col min="14601" max="14601" width="19.44140625" style="89" bestFit="1" customWidth="1"/>
    <col min="14602" max="14602" width="2.33203125" style="89" customWidth="1"/>
    <col min="14603" max="14603" width="23.5546875" style="89" bestFit="1" customWidth="1"/>
    <col min="14604" max="14604" width="2.33203125" style="89" customWidth="1"/>
    <col min="14605" max="14605" width="20.88671875" style="89" customWidth="1"/>
    <col min="14606" max="14606" width="2.33203125" style="89" customWidth="1"/>
    <col min="14607" max="14607" width="14.109375" style="89" bestFit="1" customWidth="1"/>
    <col min="14608" max="14608" width="2.33203125" style="89" customWidth="1"/>
    <col min="14609" max="14609" width="15.6640625" style="89" bestFit="1" customWidth="1"/>
    <col min="14610" max="14610" width="2.5546875" style="89" bestFit="1" customWidth="1"/>
    <col min="14611" max="14611" width="13.33203125" style="89" bestFit="1" customWidth="1"/>
    <col min="14612" max="14612" width="9.33203125" style="89" bestFit="1" customWidth="1"/>
    <col min="14613" max="14843" width="9.109375" style="89" customWidth="1"/>
    <col min="14844" max="14844" width="39" style="89" bestFit="1" customWidth="1"/>
    <col min="14845" max="14845" width="0.88671875" style="89" customWidth="1"/>
    <col min="14846" max="14846" width="12" style="89" customWidth="1"/>
    <col min="14847" max="14847" width="2.33203125" style="89" customWidth="1"/>
    <col min="14848" max="14848" width="12" style="89" customWidth="1"/>
    <col min="14849" max="14849" width="2.33203125" style="89"/>
    <col min="14850" max="14850" width="3.5546875" style="89" customWidth="1"/>
    <col min="14851" max="14851" width="39" style="89" bestFit="1" customWidth="1"/>
    <col min="14852" max="14852" width="0.88671875" style="89" customWidth="1"/>
    <col min="14853" max="14853" width="20" style="89" customWidth="1"/>
    <col min="14854" max="14854" width="2.33203125" style="89" customWidth="1"/>
    <col min="14855" max="14855" width="15.5546875" style="89" customWidth="1"/>
    <col min="14856" max="14856" width="2.33203125" style="89" customWidth="1"/>
    <col min="14857" max="14857" width="19.44140625" style="89" bestFit="1" customWidth="1"/>
    <col min="14858" max="14858" width="2.33203125" style="89" customWidth="1"/>
    <col min="14859" max="14859" width="23.5546875" style="89" bestFit="1" customWidth="1"/>
    <col min="14860" max="14860" width="2.33203125" style="89" customWidth="1"/>
    <col min="14861" max="14861" width="20.88671875" style="89" customWidth="1"/>
    <col min="14862" max="14862" width="2.33203125" style="89" customWidth="1"/>
    <col min="14863" max="14863" width="14.109375" style="89" bestFit="1" customWidth="1"/>
    <col min="14864" max="14864" width="2.33203125" style="89" customWidth="1"/>
    <col min="14865" max="14865" width="15.6640625" style="89" bestFit="1" customWidth="1"/>
    <col min="14866" max="14866" width="2.5546875" style="89" bestFit="1" customWidth="1"/>
    <col min="14867" max="14867" width="13.33203125" style="89" bestFit="1" customWidth="1"/>
    <col min="14868" max="14868" width="9.33203125" style="89" bestFit="1" customWidth="1"/>
    <col min="14869" max="15099" width="9.109375" style="89" customWidth="1"/>
    <col min="15100" max="15100" width="39" style="89" bestFit="1" customWidth="1"/>
    <col min="15101" max="15101" width="0.88671875" style="89" customWidth="1"/>
    <col min="15102" max="15102" width="12" style="89" customWidth="1"/>
    <col min="15103" max="15103" width="2.33203125" style="89" customWidth="1"/>
    <col min="15104" max="15104" width="12" style="89" customWidth="1"/>
    <col min="15105" max="15105" width="2.33203125" style="89"/>
    <col min="15106" max="15106" width="3.5546875" style="89" customWidth="1"/>
    <col min="15107" max="15107" width="39" style="89" bestFit="1" customWidth="1"/>
    <col min="15108" max="15108" width="0.88671875" style="89" customWidth="1"/>
    <col min="15109" max="15109" width="20" style="89" customWidth="1"/>
    <col min="15110" max="15110" width="2.33203125" style="89" customWidth="1"/>
    <col min="15111" max="15111" width="15.5546875" style="89" customWidth="1"/>
    <col min="15112" max="15112" width="2.33203125" style="89" customWidth="1"/>
    <col min="15113" max="15113" width="19.44140625" style="89" bestFit="1" customWidth="1"/>
    <col min="15114" max="15114" width="2.33203125" style="89" customWidth="1"/>
    <col min="15115" max="15115" width="23.5546875" style="89" bestFit="1" customWidth="1"/>
    <col min="15116" max="15116" width="2.33203125" style="89" customWidth="1"/>
    <col min="15117" max="15117" width="20.88671875" style="89" customWidth="1"/>
    <col min="15118" max="15118" width="2.33203125" style="89" customWidth="1"/>
    <col min="15119" max="15119" width="14.109375" style="89" bestFit="1" customWidth="1"/>
    <col min="15120" max="15120" width="2.33203125" style="89" customWidth="1"/>
    <col min="15121" max="15121" width="15.6640625" style="89" bestFit="1" customWidth="1"/>
    <col min="15122" max="15122" width="2.5546875" style="89" bestFit="1" customWidth="1"/>
    <col min="15123" max="15123" width="13.33203125" style="89" bestFit="1" customWidth="1"/>
    <col min="15124" max="15124" width="9.33203125" style="89" bestFit="1" customWidth="1"/>
    <col min="15125" max="15355" width="9.109375" style="89" customWidth="1"/>
    <col min="15356" max="15356" width="39" style="89" bestFit="1" customWidth="1"/>
    <col min="15357" max="15357" width="0.88671875" style="89" customWidth="1"/>
    <col min="15358" max="15358" width="12" style="89" customWidth="1"/>
    <col min="15359" max="15359" width="2.33203125" style="89" customWidth="1"/>
    <col min="15360" max="15360" width="12" style="89" customWidth="1"/>
    <col min="15361" max="15361" width="2.33203125" style="89"/>
    <col min="15362" max="15362" width="3.5546875" style="89" customWidth="1"/>
    <col min="15363" max="15363" width="39" style="89" bestFit="1" customWidth="1"/>
    <col min="15364" max="15364" width="0.88671875" style="89" customWidth="1"/>
    <col min="15365" max="15365" width="20" style="89" customWidth="1"/>
    <col min="15366" max="15366" width="2.33203125" style="89" customWidth="1"/>
    <col min="15367" max="15367" width="15.5546875" style="89" customWidth="1"/>
    <col min="15368" max="15368" width="2.33203125" style="89" customWidth="1"/>
    <col min="15369" max="15369" width="19.44140625" style="89" bestFit="1" customWidth="1"/>
    <col min="15370" max="15370" width="2.33203125" style="89" customWidth="1"/>
    <col min="15371" max="15371" width="23.5546875" style="89" bestFit="1" customWidth="1"/>
    <col min="15372" max="15372" width="2.33203125" style="89" customWidth="1"/>
    <col min="15373" max="15373" width="20.88671875" style="89" customWidth="1"/>
    <col min="15374" max="15374" width="2.33203125" style="89" customWidth="1"/>
    <col min="15375" max="15375" width="14.109375" style="89" bestFit="1" customWidth="1"/>
    <col min="15376" max="15376" width="2.33203125" style="89" customWidth="1"/>
    <col min="15377" max="15377" width="15.6640625" style="89" bestFit="1" customWidth="1"/>
    <col min="15378" max="15378" width="2.5546875" style="89" bestFit="1" customWidth="1"/>
    <col min="15379" max="15379" width="13.33203125" style="89" bestFit="1" customWidth="1"/>
    <col min="15380" max="15380" width="9.33203125" style="89" bestFit="1" customWidth="1"/>
    <col min="15381" max="15611" width="9.109375" style="89" customWidth="1"/>
    <col min="15612" max="15612" width="39" style="89" bestFit="1" customWidth="1"/>
    <col min="15613" max="15613" width="0.88671875" style="89" customWidth="1"/>
    <col min="15614" max="15614" width="12" style="89" customWidth="1"/>
    <col min="15615" max="15615" width="2.33203125" style="89" customWidth="1"/>
    <col min="15616" max="15616" width="12" style="89" customWidth="1"/>
    <col min="15617" max="15617" width="2.33203125" style="89"/>
    <col min="15618" max="15618" width="3.5546875" style="89" customWidth="1"/>
    <col min="15619" max="15619" width="39" style="89" bestFit="1" customWidth="1"/>
    <col min="15620" max="15620" width="0.88671875" style="89" customWidth="1"/>
    <col min="15621" max="15621" width="20" style="89" customWidth="1"/>
    <col min="15622" max="15622" width="2.33203125" style="89" customWidth="1"/>
    <col min="15623" max="15623" width="15.5546875" style="89" customWidth="1"/>
    <col min="15624" max="15624" width="2.33203125" style="89" customWidth="1"/>
    <col min="15625" max="15625" width="19.44140625" style="89" bestFit="1" customWidth="1"/>
    <col min="15626" max="15626" width="2.33203125" style="89" customWidth="1"/>
    <col min="15627" max="15627" width="23.5546875" style="89" bestFit="1" customWidth="1"/>
    <col min="15628" max="15628" width="2.33203125" style="89" customWidth="1"/>
    <col min="15629" max="15629" width="20.88671875" style="89" customWidth="1"/>
    <col min="15630" max="15630" width="2.33203125" style="89" customWidth="1"/>
    <col min="15631" max="15631" width="14.109375" style="89" bestFit="1" customWidth="1"/>
    <col min="15632" max="15632" width="2.33203125" style="89" customWidth="1"/>
    <col min="15633" max="15633" width="15.6640625" style="89" bestFit="1" customWidth="1"/>
    <col min="15634" max="15634" width="2.5546875" style="89" bestFit="1" customWidth="1"/>
    <col min="15635" max="15635" width="13.33203125" style="89" bestFit="1" customWidth="1"/>
    <col min="15636" max="15636" width="9.33203125" style="89" bestFit="1" customWidth="1"/>
    <col min="15637" max="15867" width="9.109375" style="89" customWidth="1"/>
    <col min="15868" max="15868" width="39" style="89" bestFit="1" customWidth="1"/>
    <col min="15869" max="15869" width="0.88671875" style="89" customWidth="1"/>
    <col min="15870" max="15870" width="12" style="89" customWidth="1"/>
    <col min="15871" max="15871" width="2.33203125" style="89" customWidth="1"/>
    <col min="15872" max="15872" width="12" style="89" customWidth="1"/>
    <col min="15873" max="15873" width="2.33203125" style="89"/>
    <col min="15874" max="15874" width="3.5546875" style="89" customWidth="1"/>
    <col min="15875" max="15875" width="39" style="89" bestFit="1" customWidth="1"/>
    <col min="15876" max="15876" width="0.88671875" style="89" customWidth="1"/>
    <col min="15877" max="15877" width="20" style="89" customWidth="1"/>
    <col min="15878" max="15878" width="2.33203125" style="89" customWidth="1"/>
    <col min="15879" max="15879" width="15.5546875" style="89" customWidth="1"/>
    <col min="15880" max="15880" width="2.33203125" style="89" customWidth="1"/>
    <col min="15881" max="15881" width="19.44140625" style="89" bestFit="1" customWidth="1"/>
    <col min="15882" max="15882" width="2.33203125" style="89" customWidth="1"/>
    <col min="15883" max="15883" width="23.5546875" style="89" bestFit="1" customWidth="1"/>
    <col min="15884" max="15884" width="2.33203125" style="89" customWidth="1"/>
    <col min="15885" max="15885" width="20.88671875" style="89" customWidth="1"/>
    <col min="15886" max="15886" width="2.33203125" style="89" customWidth="1"/>
    <col min="15887" max="15887" width="14.109375" style="89" bestFit="1" customWidth="1"/>
    <col min="15888" max="15888" width="2.33203125" style="89" customWidth="1"/>
    <col min="15889" max="15889" width="15.6640625" style="89" bestFit="1" customWidth="1"/>
    <col min="15890" max="15890" width="2.5546875" style="89" bestFit="1" customWidth="1"/>
    <col min="15891" max="15891" width="13.33203125" style="89" bestFit="1" customWidth="1"/>
    <col min="15892" max="15892" width="9.33203125" style="89" bestFit="1" customWidth="1"/>
    <col min="15893" max="16123" width="9.109375" style="89" customWidth="1"/>
    <col min="16124" max="16124" width="39" style="89" bestFit="1" customWidth="1"/>
    <col min="16125" max="16125" width="0.88671875" style="89" customWidth="1"/>
    <col min="16126" max="16126" width="12" style="89" customWidth="1"/>
    <col min="16127" max="16127" width="2.33203125" style="89" customWidth="1"/>
    <col min="16128" max="16128" width="12" style="89" customWidth="1"/>
    <col min="16129" max="16129" width="2.33203125" style="89"/>
    <col min="16130" max="16130" width="3.5546875" style="89" customWidth="1"/>
    <col min="16131" max="16131" width="39" style="89" bestFit="1" customWidth="1"/>
    <col min="16132" max="16132" width="0.88671875" style="89" customWidth="1"/>
    <col min="16133" max="16133" width="20" style="89" customWidth="1"/>
    <col min="16134" max="16134" width="2.33203125" style="89" customWidth="1"/>
    <col min="16135" max="16135" width="15.5546875" style="89" customWidth="1"/>
    <col min="16136" max="16136" width="2.33203125" style="89" customWidth="1"/>
    <col min="16137" max="16137" width="19.44140625" style="89" bestFit="1" customWidth="1"/>
    <col min="16138" max="16138" width="2.33203125" style="89" customWidth="1"/>
    <col min="16139" max="16139" width="23.5546875" style="89" bestFit="1" customWidth="1"/>
    <col min="16140" max="16140" width="2.33203125" style="89" customWidth="1"/>
    <col min="16141" max="16141" width="20.88671875" style="89" customWidth="1"/>
    <col min="16142" max="16142" width="2.33203125" style="89" customWidth="1"/>
    <col min="16143" max="16143" width="14.109375" style="89" bestFit="1" customWidth="1"/>
    <col min="16144" max="16144" width="2.33203125" style="89" customWidth="1"/>
    <col min="16145" max="16145" width="15.6640625" style="89" bestFit="1" customWidth="1"/>
    <col min="16146" max="16146" width="2.5546875" style="89" bestFit="1" customWidth="1"/>
    <col min="16147" max="16147" width="13.33203125" style="89" bestFit="1" customWidth="1"/>
    <col min="16148" max="16148" width="9.33203125" style="89" bestFit="1" customWidth="1"/>
    <col min="16149" max="16379" width="9.109375" style="89" customWidth="1"/>
    <col min="16380" max="16380" width="39" style="89" bestFit="1" customWidth="1"/>
    <col min="16381" max="16381" width="0.88671875" style="89" customWidth="1"/>
    <col min="16382" max="16382" width="12" style="89" customWidth="1"/>
    <col min="16383" max="16383" width="2.33203125" style="89" customWidth="1"/>
    <col min="16384" max="16384" width="12" style="89" customWidth="1"/>
  </cols>
  <sheetData>
    <row r="1" spans="1:19" s="81" customFormat="1" ht="11.25" x14ac:dyDescent="0.2">
      <c r="E1" s="102" t="s">
        <v>185</v>
      </c>
      <c r="I1" s="102"/>
    </row>
    <row r="2" spans="1:19" s="81" customFormat="1" x14ac:dyDescent="0.2">
      <c r="A2" s="105"/>
      <c r="B2" s="105"/>
      <c r="C2" s="102" t="s">
        <v>186</v>
      </c>
      <c r="D2" s="105"/>
      <c r="E2" s="102" t="s">
        <v>187</v>
      </c>
      <c r="F2" s="105"/>
      <c r="G2" s="102"/>
      <c r="H2" s="105"/>
      <c r="I2" s="102" t="s">
        <v>186</v>
      </c>
      <c r="J2" s="105"/>
      <c r="K2" s="102" t="s">
        <v>188</v>
      </c>
      <c r="L2" s="105"/>
      <c r="M2" s="186" t="s">
        <v>189</v>
      </c>
      <c r="N2" s="105"/>
      <c r="O2" s="186" t="s">
        <v>190</v>
      </c>
      <c r="P2" s="105"/>
      <c r="Q2" s="110"/>
      <c r="R2" s="187"/>
      <c r="S2" s="187"/>
    </row>
    <row r="3" spans="1:19" s="81" customFormat="1" x14ac:dyDescent="0.2">
      <c r="A3" s="105" t="s">
        <v>140</v>
      </c>
      <c r="B3" s="105"/>
      <c r="C3" s="105" t="s">
        <v>191</v>
      </c>
      <c r="D3" s="105"/>
      <c r="E3" s="105" t="s">
        <v>192</v>
      </c>
      <c r="F3" s="105"/>
      <c r="G3" s="105" t="s">
        <v>193</v>
      </c>
      <c r="H3" s="105"/>
      <c r="I3" s="105" t="s">
        <v>194</v>
      </c>
      <c r="J3" s="105"/>
      <c r="K3" s="105" t="s">
        <v>195</v>
      </c>
      <c r="L3" s="105"/>
      <c r="M3" s="186"/>
      <c r="N3" s="105"/>
      <c r="O3" s="186"/>
      <c r="P3" s="105"/>
      <c r="Q3" s="105" t="s">
        <v>120</v>
      </c>
      <c r="R3" s="187"/>
      <c r="S3" s="187"/>
    </row>
    <row r="4" spans="1:19" s="84" customFormat="1" ht="11.25" hidden="1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102"/>
      <c r="S4" s="102"/>
    </row>
    <row r="5" spans="1:19" ht="11.25" hidden="1" x14ac:dyDescent="0.2">
      <c r="A5" s="88" t="s">
        <v>157</v>
      </c>
      <c r="Q5" s="90"/>
    </row>
    <row r="6" spans="1:19" ht="11.25" hidden="1" x14ac:dyDescent="0.2">
      <c r="A6" s="89" t="s">
        <v>158</v>
      </c>
      <c r="C6" s="91">
        <v>940330</v>
      </c>
      <c r="D6" s="91"/>
      <c r="E6" s="91">
        <v>9141120</v>
      </c>
      <c r="F6" s="91"/>
      <c r="G6" s="91">
        <v>3234847</v>
      </c>
      <c r="H6" s="91"/>
      <c r="I6" s="91">
        <v>2440968</v>
      </c>
      <c r="J6" s="91"/>
      <c r="K6" s="91">
        <v>1112235</v>
      </c>
      <c r="L6" s="91"/>
      <c r="M6" s="91">
        <v>2108575</v>
      </c>
      <c r="O6" s="91">
        <v>2108575</v>
      </c>
      <c r="Q6" s="91">
        <f>SUM(C6:N6)</f>
        <v>18978075</v>
      </c>
    </row>
    <row r="7" spans="1:19" ht="11.25" hidden="1" x14ac:dyDescent="0.2">
      <c r="A7" s="89" t="s">
        <v>196</v>
      </c>
      <c r="C7" s="91">
        <v>0</v>
      </c>
      <c r="D7" s="91"/>
      <c r="E7" s="91">
        <v>-2393804</v>
      </c>
      <c r="F7" s="91"/>
      <c r="G7" s="91">
        <v>-614211</v>
      </c>
      <c r="H7" s="91"/>
      <c r="I7" s="91">
        <v>-1378666</v>
      </c>
      <c r="J7" s="91"/>
      <c r="K7" s="91">
        <v>-274401</v>
      </c>
      <c r="L7" s="91"/>
      <c r="M7" s="91">
        <v>-1389269</v>
      </c>
      <c r="O7" s="91">
        <v>-1389269</v>
      </c>
      <c r="Q7" s="91">
        <f>SUM(C7:N7)</f>
        <v>-6050351</v>
      </c>
    </row>
    <row r="8" spans="1:19" ht="11.25" hidden="1" x14ac:dyDescent="0.2">
      <c r="A8" s="89" t="s">
        <v>160</v>
      </c>
      <c r="C8" s="93">
        <f>SUM(C6:C7)</f>
        <v>940330</v>
      </c>
      <c r="D8" s="90"/>
      <c r="E8" s="93">
        <f>SUM(E6:E7)</f>
        <v>6747316</v>
      </c>
      <c r="F8" s="90"/>
      <c r="G8" s="93">
        <f>SUM(G6:G7)</f>
        <v>2620636</v>
      </c>
      <c r="H8" s="90"/>
      <c r="I8" s="93">
        <f>SUM(I6:I7)</f>
        <v>1062302</v>
      </c>
      <c r="J8" s="90"/>
      <c r="K8" s="93">
        <f>SUM(K6:K7)</f>
        <v>837834</v>
      </c>
      <c r="L8" s="90"/>
      <c r="M8" s="93">
        <f>SUM(M6:M7)</f>
        <v>719306</v>
      </c>
      <c r="O8" s="93">
        <f>SUM(O6:O7)</f>
        <v>719306</v>
      </c>
      <c r="Q8" s="93">
        <f>SUM(Q6:Q7)</f>
        <v>12927724</v>
      </c>
      <c r="R8" s="91"/>
      <c r="S8" s="90"/>
    </row>
    <row r="9" spans="1:19" ht="11.25" hidden="1" x14ac:dyDescent="0.2">
      <c r="Q9" s="90"/>
    </row>
    <row r="10" spans="1:19" ht="11.25" hidden="1" x14ac:dyDescent="0.2">
      <c r="A10" s="88" t="s">
        <v>161</v>
      </c>
    </row>
    <row r="11" spans="1:19" ht="11.25" hidden="1" x14ac:dyDescent="0.2">
      <c r="A11" s="89" t="s">
        <v>162</v>
      </c>
      <c r="C11" s="91">
        <v>0</v>
      </c>
      <c r="D11" s="91"/>
      <c r="E11" s="91">
        <v>0</v>
      </c>
      <c r="F11" s="91"/>
      <c r="G11" s="91">
        <v>193958</v>
      </c>
      <c r="H11" s="91"/>
      <c r="I11" s="91">
        <v>0</v>
      </c>
      <c r="J11" s="91"/>
      <c r="K11" s="91">
        <v>0</v>
      </c>
      <c r="L11" s="91"/>
      <c r="M11" s="91">
        <v>1992826</v>
      </c>
      <c r="O11" s="91">
        <v>1992826</v>
      </c>
      <c r="Q11" s="91">
        <f>SUM(C11:N11)</f>
        <v>2186784</v>
      </c>
    </row>
    <row r="12" spans="1:19" ht="11.25" hidden="1" x14ac:dyDescent="0.2">
      <c r="A12" s="89" t="s">
        <v>197</v>
      </c>
      <c r="C12" s="92">
        <v>-37613</v>
      </c>
      <c r="D12" s="91"/>
      <c r="E12" s="92">
        <v>-674732</v>
      </c>
      <c r="F12" s="91"/>
      <c r="G12" s="92">
        <v>-223417</v>
      </c>
      <c r="H12" s="91"/>
      <c r="I12" s="92">
        <v>-119468</v>
      </c>
      <c r="J12" s="91"/>
      <c r="K12" s="92">
        <v>-91467</v>
      </c>
      <c r="L12" s="91"/>
      <c r="M12" s="92">
        <v>-1556959</v>
      </c>
      <c r="O12" s="92">
        <v>-1556959</v>
      </c>
      <c r="Q12" s="91">
        <f>SUM(C12:N12)</f>
        <v>-2703656</v>
      </c>
    </row>
    <row r="13" spans="1:19" ht="11.25" hidden="1" x14ac:dyDescent="0.2">
      <c r="A13" s="89" t="s">
        <v>166</v>
      </c>
      <c r="C13" s="93">
        <f>SUM(C8:C12)</f>
        <v>902717</v>
      </c>
      <c r="D13" s="90"/>
      <c r="E13" s="93">
        <f>SUM(E8:E12)</f>
        <v>6072584</v>
      </c>
      <c r="F13" s="90"/>
      <c r="G13" s="93">
        <f>SUM(G8:G12)</f>
        <v>2591177</v>
      </c>
      <c r="H13" s="90"/>
      <c r="I13" s="93">
        <f>SUM(I8:I12)</f>
        <v>942834</v>
      </c>
      <c r="J13" s="90"/>
      <c r="K13" s="93">
        <f>SUM(K8:K12)</f>
        <v>746367</v>
      </c>
      <c r="L13" s="90"/>
      <c r="M13" s="93">
        <f>SUM(M8:M12)</f>
        <v>1155173</v>
      </c>
      <c r="O13" s="93">
        <f>SUM(O8:O12)</f>
        <v>1155173</v>
      </c>
      <c r="Q13" s="93">
        <f>SUM(Q8:Q12)</f>
        <v>12410852</v>
      </c>
      <c r="R13" s="91"/>
      <c r="S13" s="90"/>
    </row>
    <row r="15" spans="1:19" ht="11.25" x14ac:dyDescent="0.2">
      <c r="A15" s="88" t="s">
        <v>167</v>
      </c>
      <c r="G15" s="90"/>
    </row>
    <row r="16" spans="1:19" x14ac:dyDescent="0.2">
      <c r="A16" s="89" t="s">
        <v>158</v>
      </c>
      <c r="C16" s="91">
        <f>+C6+C11</f>
        <v>940330</v>
      </c>
      <c r="D16" s="91"/>
      <c r="E16" s="91">
        <f>+E6+E11</f>
        <v>9141120</v>
      </c>
      <c r="F16" s="91"/>
      <c r="G16" s="91">
        <f>+G6+G11</f>
        <v>3428805</v>
      </c>
      <c r="H16" s="91"/>
      <c r="I16" s="91">
        <f>+I6+I11</f>
        <v>2440968</v>
      </c>
      <c r="J16" s="91"/>
      <c r="K16" s="91">
        <f>+K6+K11</f>
        <v>1112235</v>
      </c>
      <c r="L16" s="91"/>
      <c r="M16" s="91">
        <f>+M6+M11</f>
        <v>4101401</v>
      </c>
      <c r="N16" s="91"/>
      <c r="O16" s="91">
        <v>0</v>
      </c>
      <c r="P16" s="91"/>
      <c r="Q16" s="91">
        <f>+Q6+Q11</f>
        <v>21164859</v>
      </c>
      <c r="R16" s="90"/>
      <c r="S16" s="90"/>
    </row>
    <row r="17" spans="1:19" x14ac:dyDescent="0.2">
      <c r="A17" s="89" t="s">
        <v>196</v>
      </c>
      <c r="C17" s="91">
        <f>+C7+C12</f>
        <v>-37613</v>
      </c>
      <c r="D17" s="91"/>
      <c r="E17" s="91">
        <f>+E7+E12</f>
        <v>-3068536</v>
      </c>
      <c r="F17" s="91"/>
      <c r="G17" s="91">
        <f>+G7+G12</f>
        <v>-837628</v>
      </c>
      <c r="H17" s="91"/>
      <c r="I17" s="91">
        <f>+I7+I12</f>
        <v>-1498134</v>
      </c>
      <c r="J17" s="91"/>
      <c r="K17" s="91">
        <f>+K7+K12</f>
        <v>-365868</v>
      </c>
      <c r="L17" s="91"/>
      <c r="M17" s="91">
        <f>+M7+M12</f>
        <v>-2946228</v>
      </c>
      <c r="N17" s="91"/>
      <c r="O17" s="91">
        <v>0</v>
      </c>
      <c r="P17" s="91"/>
      <c r="Q17" s="91">
        <f>+Q7+Q12</f>
        <v>-8754007</v>
      </c>
      <c r="S17" s="90"/>
    </row>
    <row r="18" spans="1:19" ht="11.25" x14ac:dyDescent="0.2">
      <c r="A18" s="89" t="s">
        <v>168</v>
      </c>
      <c r="C18" s="93">
        <f>SUM(C16:C17)</f>
        <v>902717</v>
      </c>
      <c r="D18" s="90"/>
      <c r="E18" s="93">
        <f>SUM(E16:E17)</f>
        <v>6072584</v>
      </c>
      <c r="F18" s="90"/>
      <c r="G18" s="93">
        <f>SUM(G16:G17)</f>
        <v>2591177</v>
      </c>
      <c r="H18" s="90"/>
      <c r="I18" s="93">
        <f>SUM(I16:I17)</f>
        <v>942834</v>
      </c>
      <c r="J18" s="90"/>
      <c r="K18" s="93">
        <f>SUM(K16:K17)</f>
        <v>746367</v>
      </c>
      <c r="L18" s="90"/>
      <c r="M18" s="93">
        <f>SUM(M16:M17)</f>
        <v>1155173</v>
      </c>
      <c r="N18" s="90"/>
      <c r="O18" s="93">
        <f>SUM(O16:O17)</f>
        <v>0</v>
      </c>
      <c r="P18" s="90"/>
      <c r="Q18" s="93">
        <f>SUM(Q16:Q17)</f>
        <v>12410852</v>
      </c>
    </row>
    <row r="19" spans="1:19" ht="11.25" x14ac:dyDescent="0.2">
      <c r="C19" s="90"/>
      <c r="E19" s="90"/>
      <c r="G19" s="90"/>
      <c r="I19" s="90"/>
      <c r="K19" s="90"/>
      <c r="M19" s="90"/>
      <c r="O19" s="90"/>
      <c r="Q19" s="90"/>
    </row>
    <row r="20" spans="1:19" ht="11.25" x14ac:dyDescent="0.2">
      <c r="A20" s="88" t="s">
        <v>169</v>
      </c>
    </row>
    <row r="21" spans="1:19" ht="11.25" x14ac:dyDescent="0.2">
      <c r="A21" s="89" t="s">
        <v>170</v>
      </c>
      <c r="C21" s="91">
        <v>0</v>
      </c>
      <c r="D21" s="91"/>
      <c r="E21" s="91">
        <v>0</v>
      </c>
      <c r="F21" s="91"/>
      <c r="G21" s="91">
        <v>166074</v>
      </c>
      <c r="H21" s="91"/>
      <c r="I21" s="91">
        <v>0</v>
      </c>
      <c r="J21" s="91"/>
      <c r="K21" s="91">
        <v>0</v>
      </c>
      <c r="L21" s="91"/>
      <c r="M21" s="91">
        <v>961967</v>
      </c>
      <c r="N21" s="91"/>
      <c r="O21" s="91">
        <v>0</v>
      </c>
      <c r="P21" s="91"/>
      <c r="Q21" s="91">
        <f>SUM(B21:M21)</f>
        <v>1128041</v>
      </c>
    </row>
    <row r="22" spans="1:19" ht="11.25" x14ac:dyDescent="0.2">
      <c r="A22" s="89" t="s">
        <v>198</v>
      </c>
      <c r="C22" s="91">
        <v>0</v>
      </c>
      <c r="D22" s="91"/>
      <c r="E22" s="91">
        <v>0</v>
      </c>
      <c r="F22" s="91"/>
      <c r="G22" s="91">
        <v>-319010</v>
      </c>
      <c r="H22" s="91"/>
      <c r="I22" s="91">
        <v>0</v>
      </c>
      <c r="J22" s="91"/>
      <c r="K22" s="91">
        <v>0</v>
      </c>
      <c r="L22" s="91"/>
      <c r="M22" s="91">
        <v>394997</v>
      </c>
      <c r="N22" s="91"/>
      <c r="O22" s="91">
        <v>0</v>
      </c>
      <c r="P22" s="91"/>
      <c r="Q22" s="91">
        <f>SUM(B22:M22)</f>
        <v>75987</v>
      </c>
      <c r="R22" s="95"/>
    </row>
    <row r="23" spans="1:19" ht="11.25" x14ac:dyDescent="0.2">
      <c r="A23" s="89" t="s">
        <v>197</v>
      </c>
      <c r="C23" s="92">
        <v>-80280</v>
      </c>
      <c r="D23" s="91"/>
      <c r="E23" s="91">
        <v>-674732</v>
      </c>
      <c r="F23" s="91"/>
      <c r="G23" s="91">
        <v>-178217</v>
      </c>
      <c r="H23" s="91"/>
      <c r="I23" s="92">
        <v>-67333</v>
      </c>
      <c r="J23" s="91"/>
      <c r="K23" s="92">
        <v>-91467</v>
      </c>
      <c r="L23" s="91"/>
      <c r="M23" s="92">
        <v>-936608</v>
      </c>
      <c r="N23" s="91"/>
      <c r="O23" s="92">
        <v>0</v>
      </c>
      <c r="P23" s="91"/>
      <c r="Q23" s="91">
        <f>SUM(B23:M23)</f>
        <v>-2028637</v>
      </c>
      <c r="S23" s="90"/>
    </row>
    <row r="24" spans="1:19" ht="11.25" x14ac:dyDescent="0.2">
      <c r="A24" s="89" t="s">
        <v>174</v>
      </c>
      <c r="C24" s="93">
        <f>SUM(C18:C23)</f>
        <v>822437</v>
      </c>
      <c r="D24" s="90"/>
      <c r="E24" s="93">
        <f>SUM(E18:E23)</f>
        <v>5397852</v>
      </c>
      <c r="F24" s="90"/>
      <c r="G24" s="93">
        <f>SUM(G18:G23)</f>
        <v>2260024</v>
      </c>
      <c r="H24" s="90"/>
      <c r="I24" s="93">
        <f>SUM(I18:I23)</f>
        <v>875501</v>
      </c>
      <c r="J24" s="90"/>
      <c r="K24" s="93">
        <f>SUM(K18:K23)</f>
        <v>654900</v>
      </c>
      <c r="L24" s="90"/>
      <c r="M24" s="93">
        <f>SUM(M18:M23)</f>
        <v>1575529</v>
      </c>
      <c r="O24" s="93">
        <f>SUM(O18:O23)</f>
        <v>0</v>
      </c>
      <c r="Q24" s="93">
        <f>SUM(Q18:Q23)</f>
        <v>11586243</v>
      </c>
      <c r="R24" s="91"/>
      <c r="S24" s="90"/>
    </row>
    <row r="25" spans="1:19" ht="11.25" x14ac:dyDescent="0.2">
      <c r="C25" s="91"/>
      <c r="D25" s="91"/>
      <c r="E25" s="94"/>
      <c r="F25" s="94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</row>
    <row r="26" spans="1:19" ht="11.25" x14ac:dyDescent="0.2">
      <c r="A26" s="88" t="s">
        <v>175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</row>
    <row r="27" spans="1:19" x14ac:dyDescent="0.2">
      <c r="A27" s="89" t="s">
        <v>158</v>
      </c>
      <c r="C27" s="91">
        <f>+C16+C21+C22</f>
        <v>940330</v>
      </c>
      <c r="D27" s="91"/>
      <c r="E27" s="91">
        <f>+E16+E21+E22</f>
        <v>9141120</v>
      </c>
      <c r="F27" s="91"/>
      <c r="G27" s="91">
        <f>+G16+G21+G22</f>
        <v>3275869</v>
      </c>
      <c r="H27" s="91"/>
      <c r="I27" s="91">
        <f>+I16+I21+I22</f>
        <v>2440968</v>
      </c>
      <c r="J27" s="91"/>
      <c r="K27" s="91">
        <f>+K16+K21+K22</f>
        <v>1112235</v>
      </c>
      <c r="L27" s="91"/>
      <c r="M27" s="91">
        <f>+M16+M21+M22</f>
        <v>5458365</v>
      </c>
      <c r="N27" s="91"/>
      <c r="O27" s="91">
        <f>+O16+O21+O22</f>
        <v>0</v>
      </c>
      <c r="P27" s="91"/>
      <c r="Q27" s="91">
        <f>+Q16+Q21+Q22</f>
        <v>22368887</v>
      </c>
      <c r="S27" s="91"/>
    </row>
    <row r="28" spans="1:19" x14ac:dyDescent="0.2">
      <c r="A28" s="89" t="s">
        <v>196</v>
      </c>
      <c r="C28" s="91">
        <f>+C17+C23</f>
        <v>-117893</v>
      </c>
      <c r="D28" s="91"/>
      <c r="E28" s="91">
        <f>+E17+E23</f>
        <v>-3743268</v>
      </c>
      <c r="F28" s="91"/>
      <c r="G28" s="91">
        <f>+G17+G23</f>
        <v>-1015845</v>
      </c>
      <c r="H28" s="91"/>
      <c r="I28" s="91">
        <f>+I17+I23</f>
        <v>-1565467</v>
      </c>
      <c r="J28" s="91"/>
      <c r="K28" s="91">
        <f>+K17+K23</f>
        <v>-457335</v>
      </c>
      <c r="L28" s="91"/>
      <c r="M28" s="91">
        <f>+M17+M23</f>
        <v>-3882836</v>
      </c>
      <c r="N28" s="91"/>
      <c r="O28" s="91">
        <f>+O17+O23</f>
        <v>0</v>
      </c>
      <c r="P28" s="91"/>
      <c r="Q28" s="91">
        <f>+Q17+Q23</f>
        <v>-10782644</v>
      </c>
      <c r="S28" s="91"/>
    </row>
    <row r="29" spans="1:19" ht="11.25" x14ac:dyDescent="0.2">
      <c r="A29" s="89" t="s">
        <v>168</v>
      </c>
      <c r="C29" s="96">
        <f>SUM(C27:C28)</f>
        <v>822437</v>
      </c>
      <c r="D29" s="91"/>
      <c r="E29" s="96">
        <f>SUM(E27:E28)</f>
        <v>5397852</v>
      </c>
      <c r="F29" s="91"/>
      <c r="G29" s="96">
        <f>SUM(G27:G28)</f>
        <v>2260024</v>
      </c>
      <c r="H29" s="91"/>
      <c r="I29" s="96">
        <f>SUM(I27:I28)</f>
        <v>875501</v>
      </c>
      <c r="J29" s="91"/>
      <c r="K29" s="96">
        <f>SUM(K27:K28)</f>
        <v>654900</v>
      </c>
      <c r="L29" s="91"/>
      <c r="M29" s="96">
        <f>SUM(M27:M28)</f>
        <v>1575529</v>
      </c>
      <c r="N29" s="91"/>
      <c r="O29" s="96">
        <f>SUM(O27:O28)</f>
        <v>0</v>
      </c>
      <c r="P29" s="91"/>
      <c r="Q29" s="96">
        <f>SUM(Q27:Q28)</f>
        <v>11586243</v>
      </c>
      <c r="S29" s="91"/>
    </row>
    <row r="31" spans="1:19" ht="11.25" x14ac:dyDescent="0.2">
      <c r="A31" s="88" t="s">
        <v>176</v>
      </c>
    </row>
    <row r="32" spans="1:19" ht="11.25" x14ac:dyDescent="0.2">
      <c r="A32" s="89" t="s">
        <v>170</v>
      </c>
      <c r="C32" s="91">
        <v>0</v>
      </c>
      <c r="D32" s="91"/>
      <c r="E32" s="91">
        <v>0</v>
      </c>
      <c r="F32" s="91"/>
      <c r="G32" s="91">
        <v>38821</v>
      </c>
      <c r="H32" s="91"/>
      <c r="I32" s="91">
        <v>0</v>
      </c>
      <c r="J32" s="91"/>
      <c r="K32" s="91">
        <v>0</v>
      </c>
      <c r="L32" s="91"/>
      <c r="M32" s="91">
        <v>967271</v>
      </c>
      <c r="N32" s="91"/>
      <c r="O32" s="91">
        <v>277873</v>
      </c>
      <c r="P32" s="91"/>
      <c r="Q32" s="91">
        <f>SUM(B32:O32)</f>
        <v>1283965</v>
      </c>
    </row>
    <row r="33" spans="1:19" ht="11.25" x14ac:dyDescent="0.2">
      <c r="A33" s="89" t="s">
        <v>198</v>
      </c>
      <c r="C33" s="91">
        <v>0</v>
      </c>
      <c r="D33" s="91"/>
      <c r="E33" s="91">
        <v>3573728</v>
      </c>
      <c r="F33" s="91"/>
      <c r="G33" s="91">
        <v>0</v>
      </c>
      <c r="H33" s="91"/>
      <c r="I33" s="91">
        <v>0</v>
      </c>
      <c r="J33" s="91"/>
      <c r="K33" s="91">
        <v>0</v>
      </c>
      <c r="L33" s="91"/>
      <c r="M33" s="91">
        <v>0</v>
      </c>
      <c r="N33" s="91"/>
      <c r="O33" s="91">
        <v>0</v>
      </c>
      <c r="P33" s="91"/>
      <c r="Q33" s="91">
        <f>SUM(B33:O33)</f>
        <v>3573728</v>
      </c>
      <c r="R33" s="95"/>
    </row>
    <row r="34" spans="1:19" ht="11.25" x14ac:dyDescent="0.2">
      <c r="A34" s="89" t="s">
        <v>172</v>
      </c>
      <c r="C34" s="91">
        <v>0</v>
      </c>
      <c r="D34" s="91"/>
      <c r="E34" s="91">
        <v>0</v>
      </c>
      <c r="F34" s="91"/>
      <c r="G34" s="91">
        <v>0</v>
      </c>
      <c r="H34" s="91"/>
      <c r="I34" s="91">
        <v>0</v>
      </c>
      <c r="J34" s="91"/>
      <c r="K34" s="91">
        <v>0</v>
      </c>
      <c r="L34" s="91"/>
      <c r="M34" s="91">
        <v>5025</v>
      </c>
      <c r="N34" s="91"/>
      <c r="O34" s="91">
        <v>0</v>
      </c>
      <c r="P34" s="91"/>
      <c r="Q34" s="91">
        <f>SUM(B34:O34)</f>
        <v>5025</v>
      </c>
      <c r="R34" s="95"/>
    </row>
    <row r="35" spans="1:19" ht="11.25" x14ac:dyDescent="0.2">
      <c r="A35" s="89" t="s">
        <v>197</v>
      </c>
      <c r="C35" s="92">
        <v>-83835</v>
      </c>
      <c r="D35" s="91"/>
      <c r="E35" s="91">
        <v>-730959</v>
      </c>
      <c r="F35" s="91"/>
      <c r="G35" s="91">
        <v>-213238</v>
      </c>
      <c r="H35" s="91"/>
      <c r="I35" s="92">
        <v>-67333</v>
      </c>
      <c r="J35" s="91"/>
      <c r="K35" s="92">
        <v>-99089</v>
      </c>
      <c r="L35" s="91"/>
      <c r="M35" s="92">
        <v>-873853</v>
      </c>
      <c r="N35" s="91"/>
      <c r="O35" s="92">
        <v>-162094</v>
      </c>
      <c r="P35" s="91"/>
      <c r="Q35" s="92">
        <f>SUM(B35:O35)</f>
        <v>-2230401</v>
      </c>
      <c r="S35" s="90"/>
    </row>
    <row r="36" spans="1:19" ht="11.25" x14ac:dyDescent="0.2">
      <c r="A36" s="89" t="s">
        <v>178</v>
      </c>
      <c r="C36" s="93">
        <f>SUM(C29:C35)</f>
        <v>738602</v>
      </c>
      <c r="D36" s="90"/>
      <c r="E36" s="93">
        <f>SUM(E29:E35)</f>
        <v>8240621</v>
      </c>
      <c r="F36" s="90"/>
      <c r="G36" s="93">
        <f>SUM(G29:G35)</f>
        <v>2085607</v>
      </c>
      <c r="H36" s="90"/>
      <c r="I36" s="93">
        <f>SUM(I29:I35)</f>
        <v>808168</v>
      </c>
      <c r="J36" s="90"/>
      <c r="K36" s="93">
        <f>SUM(K29:K35)</f>
        <v>555811</v>
      </c>
      <c r="L36" s="90"/>
      <c r="M36" s="93">
        <f>SUM(M29:M35)</f>
        <v>1673972</v>
      </c>
      <c r="O36" s="93">
        <f>SUM(O29:O35)</f>
        <v>115779</v>
      </c>
      <c r="Q36" s="93">
        <f>SUM(Q29:Q35)</f>
        <v>14218560</v>
      </c>
      <c r="R36" s="91"/>
      <c r="S36" s="90"/>
    </row>
    <row r="37" spans="1:19" ht="11.25" x14ac:dyDescent="0.2">
      <c r="C37" s="91"/>
      <c r="D37" s="91"/>
      <c r="E37" s="94"/>
      <c r="F37" s="94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</row>
    <row r="38" spans="1:19" ht="11.25" x14ac:dyDescent="0.2">
      <c r="A38" s="88" t="s">
        <v>179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</row>
    <row r="39" spans="1:19" x14ac:dyDescent="0.2">
      <c r="A39" s="89" t="s">
        <v>158</v>
      </c>
      <c r="C39" s="91">
        <f>+C27+C32+C33</f>
        <v>940330</v>
      </c>
      <c r="D39" s="91"/>
      <c r="E39" s="91">
        <f>+E27+E32+E33</f>
        <v>12714848</v>
      </c>
      <c r="F39" s="91"/>
      <c r="G39" s="91">
        <f>+G27+G32+G33</f>
        <v>3314690</v>
      </c>
      <c r="H39" s="91"/>
      <c r="I39" s="91">
        <f>+I27+I32+I33</f>
        <v>2440968</v>
      </c>
      <c r="J39" s="91"/>
      <c r="K39" s="91">
        <f>+K27+K32+K33</f>
        <v>1112235</v>
      </c>
      <c r="L39" s="91"/>
      <c r="M39" s="91">
        <f>+M27+M32+M33</f>
        <v>6425636</v>
      </c>
      <c r="N39" s="91"/>
      <c r="O39" s="91">
        <f>+O27+O32+O33</f>
        <v>277873</v>
      </c>
      <c r="P39" s="91"/>
      <c r="Q39" s="91">
        <f>+Q27+Q32+Q33+Q34</f>
        <v>27231605</v>
      </c>
      <c r="S39" s="91"/>
    </row>
    <row r="40" spans="1:19" x14ac:dyDescent="0.2">
      <c r="A40" s="89" t="s">
        <v>196</v>
      </c>
      <c r="C40" s="91">
        <f>+C28+C35</f>
        <v>-201728</v>
      </c>
      <c r="D40" s="91"/>
      <c r="E40" s="91">
        <f>+E28+E35</f>
        <v>-4474227</v>
      </c>
      <c r="F40" s="91"/>
      <c r="G40" s="91">
        <f>+G28+G35</f>
        <v>-1229083</v>
      </c>
      <c r="H40" s="91"/>
      <c r="I40" s="91">
        <f>+I28+I35</f>
        <v>-1632800</v>
      </c>
      <c r="J40" s="91"/>
      <c r="K40" s="91">
        <f>+K28+K35</f>
        <v>-556424</v>
      </c>
      <c r="L40" s="91"/>
      <c r="M40" s="91">
        <f>+M28+M35</f>
        <v>-4756689</v>
      </c>
      <c r="N40" s="91"/>
      <c r="O40" s="91">
        <f>+O28+O35</f>
        <v>-162094</v>
      </c>
      <c r="P40" s="91"/>
      <c r="Q40" s="91">
        <f>+Q28+Q35</f>
        <v>-13013045</v>
      </c>
      <c r="S40" s="91"/>
    </row>
    <row r="41" spans="1:19" ht="10.8" thickBot="1" x14ac:dyDescent="0.25">
      <c r="A41" s="89" t="s">
        <v>168</v>
      </c>
      <c r="C41" s="98">
        <f>SUM(C39:C40)</f>
        <v>738602</v>
      </c>
      <c r="D41" s="91"/>
      <c r="E41" s="98">
        <f>SUM(E39:E40)</f>
        <v>8240621</v>
      </c>
      <c r="F41" s="91"/>
      <c r="G41" s="98">
        <f>SUM(G39:G40)</f>
        <v>2085607</v>
      </c>
      <c r="H41" s="91"/>
      <c r="I41" s="98">
        <f>SUM(I39:I40)</f>
        <v>808168</v>
      </c>
      <c r="J41" s="91"/>
      <c r="K41" s="98">
        <f>SUM(K39:K40)</f>
        <v>555811</v>
      </c>
      <c r="L41" s="91"/>
      <c r="M41" s="98">
        <f>SUM(M39:M40)</f>
        <v>1668947</v>
      </c>
      <c r="N41" s="91"/>
      <c r="O41" s="98">
        <f>SUM(O39:O40)</f>
        <v>115779</v>
      </c>
      <c r="P41" s="91"/>
      <c r="Q41" s="98">
        <f>SUM(Q39:Q40)</f>
        <v>14218560</v>
      </c>
      <c r="S41" s="91"/>
    </row>
    <row r="42" spans="1:19" ht="10.8" thickTop="1" x14ac:dyDescent="0.2"/>
  </sheetData>
  <mergeCells count="4">
    <mergeCell ref="M2:M3"/>
    <mergeCell ref="O2:O3"/>
    <mergeCell ref="R2:R3"/>
    <mergeCell ref="S2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ESF</vt:lpstr>
      <vt:lpstr>ERI</vt:lpstr>
      <vt:lpstr>ECP</vt:lpstr>
      <vt:lpstr>FI</vt:lpstr>
      <vt:lpstr>N8</vt:lpstr>
      <vt:lpstr>N10</vt:lpstr>
      <vt:lpstr>N12</vt:lpstr>
      <vt:lpstr>N13</vt:lpstr>
      <vt:lpstr>N14</vt:lpstr>
      <vt:lpstr>N16</vt:lpstr>
      <vt:lpstr>N25</vt:lpstr>
      <vt:lpstr>N27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Villafuerte Echeverría</dc:creator>
  <cp:lastModifiedBy>Karina Villafuerte Echeverría</cp:lastModifiedBy>
  <dcterms:created xsi:type="dcterms:W3CDTF">2018-05-17T14:47:05Z</dcterms:created>
  <dcterms:modified xsi:type="dcterms:W3CDTF">2019-05-06T14:30:36Z</dcterms:modified>
</cp:coreProperties>
</file>